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marco/Desktop/4336 - Special Situation Investing/case 3/"/>
    </mc:Choice>
  </mc:AlternateContent>
  <xr:revisionPtr revIDLastSave="0" documentId="13_ncr:1_{3EB21BE8-8BB4-7D4A-8F0E-F1635612AF6B}" xr6:coauthVersionLast="47" xr6:coauthVersionMax="47" xr10:uidLastSave="{00000000-0000-0000-0000-000000000000}"/>
  <bookViews>
    <workbookView xWindow="0" yWindow="500" windowWidth="28800" windowHeight="16260" activeTab="1" xr2:uid="{3622F549-1052-1749-A932-E6EDE03E3C9A}"/>
  </bookViews>
  <sheets>
    <sheet name="Overview" sheetId="1" r:id="rId1"/>
    <sheet name="Acquisition"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7" i="4" l="1"/>
  <c r="D24" i="4"/>
  <c r="D18" i="4"/>
  <c r="D17" i="4"/>
  <c r="D10" i="4"/>
  <c r="D4" i="4"/>
  <c r="D7" i="4"/>
  <c r="C6" i="1" l="1"/>
  <c r="D2" i="1" a="1"/>
  <c r="D2" i="1" s="1"/>
  <c r="C9"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<sst xmlns="http://schemas.openxmlformats.org/spreadsheetml/2006/main" count="90" uniqueCount="86">
  <si>
    <t>Share price</t>
  </si>
  <si>
    <t>Share outstanding</t>
  </si>
  <si>
    <t>MC</t>
  </si>
  <si>
    <t>Cash</t>
  </si>
  <si>
    <t>Debt</t>
  </si>
  <si>
    <t>EV</t>
  </si>
  <si>
    <t>(in millions)</t>
  </si>
  <si>
    <t>Product</t>
  </si>
  <si>
    <t>Customers</t>
  </si>
  <si>
    <t>Industry</t>
  </si>
  <si>
    <t>Form</t>
  </si>
  <si>
    <t>Geography</t>
  </si>
  <si>
    <t>Status</t>
  </si>
  <si>
    <t>L/E</t>
  </si>
  <si>
    <t>Bargaining power of customers</t>
  </si>
  <si>
    <t>Bargaining power of suppliers</t>
  </si>
  <si>
    <t>Threat of substitutes</t>
  </si>
  <si>
    <t>Threat of new entrants</t>
  </si>
  <si>
    <t>Moat</t>
  </si>
  <si>
    <t>strong</t>
  </si>
  <si>
    <t>weak</t>
  </si>
  <si>
    <t>dividends</t>
  </si>
  <si>
    <t>Ownership</t>
  </si>
  <si>
    <t>Acquisition</t>
  </si>
  <si>
    <t>Acquirer</t>
  </si>
  <si>
    <t>MIH Bidco Holdings B.V. (under Prosus)</t>
  </si>
  <si>
    <t>Premium now</t>
  </si>
  <si>
    <t>Friendliness</t>
  </si>
  <si>
    <t>Offer unanimously recommended by Just Eat Takeaway.com’s management board and supervisory board</t>
  </si>
  <si>
    <t>Financing</t>
  </si>
  <si>
    <t>Regulatory</t>
  </si>
  <si>
    <t>Expected by year-end</t>
  </si>
  <si>
    <t>Timeline</t>
  </si>
  <si>
    <t>Termination fee</t>
  </si>
  <si>
    <t>Offer Price</t>
  </si>
  <si>
    <t>12.43  + 410/209 = 14.4</t>
  </si>
  <si>
    <t>Premium from announcement</t>
  </si>
  <si>
    <t>Gross Spread</t>
  </si>
  <si>
    <t>Dividend</t>
  </si>
  <si>
    <t>Net Spread</t>
  </si>
  <si>
    <t>Fees</t>
  </si>
  <si>
    <t>TTC</t>
  </si>
  <si>
    <t>days</t>
  </si>
  <si>
    <t>Return annualised</t>
  </si>
  <si>
    <t>Breaking possible case</t>
  </si>
  <si>
    <t>Return in break if no other offer</t>
  </si>
  <si>
    <t>Entirely through available funds (Prosus has 4x of AP in cash on balance sheet)</t>
  </si>
  <si>
    <t>Regulatory approvals pending BUT minimum market overlap (28% in Delivery Hero) and low barriers to entry to have monopoly, no union</t>
  </si>
  <si>
    <t>410 mil (1/10 of MC), 41mil if termination from acquired company</t>
  </si>
  <si>
    <t>Return</t>
  </si>
  <si>
    <t>Shareholders</t>
  </si>
  <si>
    <t>Target company shareholders have to approve it</t>
  </si>
  <si>
    <t>Possible break resons</t>
  </si>
  <si>
    <t>CEO Jitse Groen + board committed their shares, in total 8.1%</t>
  </si>
  <si>
    <t>Minority shareholders don't like it, but can be squeezed out if at least 95% of shares are tendered, or 80% with subsequent assets liquidation</t>
  </si>
  <si>
    <t>Different offeror, meaning higher price +- break fee</t>
  </si>
  <si>
    <t>Market Price</t>
  </si>
  <si>
    <t>but could be higher if deal closes earlier</t>
  </si>
  <si>
    <t>Prosus might get cold feet and find a better investment opportunity</t>
  </si>
  <si>
    <t>Business</t>
  </si>
  <si>
    <t>On demand delivery service</t>
  </si>
  <si>
    <t>Food delivery</t>
  </si>
  <si>
    <t>Listed in Amsterdam</t>
  </si>
  <si>
    <t>HQ Amsterdam, market (Europe, Australia, Canada)</t>
  </si>
  <si>
    <t>Consumers and partners (restaurants) - possible platform view</t>
  </si>
  <si>
    <t>Founded in 2000, grew in pandemic and then shrank, sold Grub Hub in Jan 25 for 1/10 of acquisition price</t>
  </si>
  <si>
    <t>ROCE</t>
  </si>
  <si>
    <t>negative</t>
  </si>
  <si>
    <t>FCFROCE</t>
  </si>
  <si>
    <t>23-24</t>
  </si>
  <si>
    <t>change OI/FDS</t>
  </si>
  <si>
    <t>change FCF/FDS</t>
  </si>
  <si>
    <t>change BV/FDS</t>
  </si>
  <si>
    <t>change TBV/FDS</t>
  </si>
  <si>
    <t>D/E</t>
  </si>
  <si>
    <t>ok</t>
  </si>
  <si>
    <t>no</t>
  </si>
  <si>
    <t>Shareholder Friendliness</t>
  </si>
  <si>
    <t>highest paid manager</t>
  </si>
  <si>
    <t>highest paid director</t>
  </si>
  <si>
    <t>0.15 mil</t>
  </si>
  <si>
    <t>ownership B + M</t>
  </si>
  <si>
    <t>share repurchase</t>
  </si>
  <si>
    <t xml:space="preserve">2.4 mil </t>
  </si>
  <si>
    <t>last 2 years 400 mil</t>
  </si>
  <si>
    <t>Market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</si>
</sst>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409]* #,##0.00_);_([$$-409]* \(#,##0.00\);_([$$-409]* &quot;-&quot;??_);_(@_)"/>
    <numFmt numFmtId="165" formatCode="_(* #,##0_);_(* \(#,##0\);_(* &quot;-&quot;??_);_(@_)"/>
    <numFmt numFmtId="166" formatCode="0.0%"/>
    <numFmt numFmtId="167" formatCode="_(* #,##0.0_);_(* \(#,##0.0\);_(* &quot;-&quot;??_);_(@_)"/>
  </numFmts>
  <fonts count="6" x14ac:knownFonts="1">
    <font>
      <sz val="12"/>
      <color theme="1"/>
      <name val="Aptos Narrow"/>
      <family val="2"/>
      <scheme val="minor"/>
    </font>
    <font>
      <sz val="12"/>
      <color theme="1"/>
      <name val="Aptos Narrow"/>
      <family val="2"/>
      <scheme val="minor"/>
    </font>
    <font>
      <b/>
      <sz val="12"/>
      <color theme="1"/>
      <name val="Aptos Narrow"/>
      <scheme val="minor"/>
    </font>
    <font>
      <i/>
      <sz val="11"/>
      <color theme="1"/>
      <name val="Aptos Narrow"/>
      <scheme val="minor"/>
    </font>
    <font>
      <b/>
      <i/>
      <sz val="11"/>
      <color theme="1"/>
      <name val="Aptos Narrow"/>
      <scheme val="minor"/>
    </font>
    <font>
      <sz val="12"/>
      <color rgb="FF000000"/>
      <name val="Aptos Narrow"/>
      <family val="2"/>
      <scheme val="minor"/>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35">
    <xf numFmtId="0" fontId="0" fillId="0" borderId="0" xfId="0"/>
    <xf numFmtId="164" fontId="0" fillId="0" borderId="0" xfId="0" applyNumberFormat="1"/>
    <xf numFmtId="3" fontId="0" fillId="0" borderId="0" xfId="0" applyNumberFormat="1"/>
    <xf numFmtId="165" fontId="0" fillId="0" borderId="0" xfId="1" applyNumberFormat="1" applyFont="1"/>
    <xf numFmtId="43" fontId="0" fillId="0" borderId="0" xfId="1" applyFont="1" applyAlignment="1">
      <alignment horizontal="left"/>
    </xf>
    <xf numFmtId="165" fontId="0" fillId="0" borderId="0" xfId="1" applyNumberFormat="1" applyFont="1" applyAlignment="1">
      <alignment horizontal="left"/>
    </xf>
    <xf numFmtId="165" fontId="0" fillId="0" borderId="0" xfId="0" applyNumberFormat="1" applyAlignment="1">
      <alignment horizontal="left"/>
    </xf>
    <xf numFmtId="0" fontId="2" fillId="0" borderId="0" xfId="0" applyFont="1"/>
    <xf numFmtId="0" fontId="3" fillId="0" borderId="0" xfId="0" applyFont="1"/>
    <xf numFmtId="0" fontId="4" fillId="0" borderId="0" xfId="0" applyFont="1"/>
    <xf numFmtId="10" fontId="0" fillId="0" borderId="0" xfId="0" applyNumberFormat="1"/>
    <xf numFmtId="16" fontId="0" fillId="0" borderId="0" xfId="0" applyNumberFormat="1"/>
    <xf numFmtId="15" fontId="0" fillId="0" borderId="0" xfId="0" applyNumberFormat="1"/>
    <xf numFmtId="9" fontId="0" fillId="0" borderId="0" xfId="2" applyFont="1"/>
    <xf numFmtId="9" fontId="0" fillId="0" borderId="0" xfId="0" applyNumberFormat="1"/>
    <xf numFmtId="15" fontId="2" fillId="0" borderId="0" xfId="0" applyNumberFormat="1" applyFont="1"/>
    <xf numFmtId="43" fontId="0" fillId="0" borderId="0" xfId="0" applyNumberFormat="1"/>
    <xf numFmtId="0" fontId="5" fillId="0" borderId="0" xfId="0" applyFont="1"/>
    <xf numFmtId="9" fontId="0" fillId="0" borderId="0" xfId="0" quotePrefix="1" applyNumberFormat="1"/>
    <xf numFmtId="165" fontId="0" fillId="0" borderId="1" xfId="1" applyNumberFormat="1" applyFont="1" applyBorder="1"/>
    <xf numFmtId="167" fontId="0" fillId="0" borderId="2" xfId="1" applyNumberFormat="1" applyFont="1" applyBorder="1"/>
    <xf numFmtId="165" fontId="0" fillId="0" borderId="3" xfId="1" applyNumberFormat="1" applyFont="1" applyBorder="1"/>
    <xf numFmtId="165" fontId="0" fillId="0" borderId="4" xfId="1" applyNumberFormat="1" applyFont="1" applyBorder="1"/>
    <xf numFmtId="165" fontId="0" fillId="0" borderId="5" xfId="1" applyNumberFormat="1" applyFont="1" applyBorder="1"/>
    <xf numFmtId="167" fontId="0" fillId="0" borderId="6" xfId="1" applyNumberFormat="1" applyFont="1" applyBorder="1"/>
    <xf numFmtId="0" fontId="0" fillId="0" borderId="6" xfId="0" applyBorder="1"/>
    <xf numFmtId="0" fontId="0" fillId="0" borderId="4" xfId="0" applyBorder="1"/>
    <xf numFmtId="3" fontId="0" fillId="0" borderId="5" xfId="0" applyNumberFormat="1" applyBorder="1"/>
    <xf numFmtId="165" fontId="0" fillId="0" borderId="7" xfId="1" applyNumberFormat="1" applyFont="1" applyBorder="1"/>
    <xf numFmtId="166" fontId="0" fillId="0" borderId="8" xfId="2" applyNumberFormat="1" applyFont="1" applyBorder="1"/>
    <xf numFmtId="165" fontId="0" fillId="0" borderId="0" xfId="1" applyNumberFormat="1" applyFont="1" applyBorder="1"/>
    <xf numFmtId="167" fontId="0" fillId="0" borderId="0" xfId="1" applyNumberFormat="1" applyFont="1" applyBorder="1"/>
    <xf numFmtId="166" fontId="0" fillId="0" borderId="0" xfId="2" applyNumberFormat="1" applyFont="1" applyBorder="1"/>
    <xf numFmtId="43" fontId="0" fillId="0" borderId="0" xfId="1" applyFont="1"/>
    <xf numFmtId="43" fontId="0" fillId="0" borderId="6" xfId="0" applyNumberFormat="1" applyBorder="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https://www.bing.com/financeapi/forcetrigger?t=aloldm&amp;q=XAMS%3aTKWY&amp;form=skydnc</v>
    <v>Learn more on Bing</v>
  </rv>
  <rv s="1">
    <v>0</v>
    <v>Just Eat Takeaway.com NV (XAMS:TKWY)</v>
    <v>2</v>
    <v>3</v>
    <v>Finance</v>
    <v>4</v>
    <v>en-US</v>
    <v>aloldm</v>
    <v>268435456</v>
    <v>1</v>
    <v>Powered by Refinitiv</v>
    <v>19.62</v>
    <v>10.01</v>
    <v>1.2688999999999999</v>
    <v>0.17499999999999999</v>
    <v>9.2669999999999992E-3</v>
    <v>EUR</v>
    <v>Just Eat Takeaway.com NV, formerly Takeaway.com NV, is a company based in the Netherlands that operates an online food delivery marketplace. The Company focuses on connecting consumers and restaurants, and allows users to order food from nearby restaurants and have the food delivered to their homes. The Company transmits the order placed by customers and forwards it to restaurants, which prepare and deliver the meal. It is present in Portugal, Switzerland, Austria, Luxembourg, Belgium, the Netherlands, Germany, Poland, Bulgaria, Romania, Israel and Vietnam, and operates the Websites Lieferando.de, Lieferservice.at, Lieferservice.ch, Pizza.be, Pizza.lu, Pizza.pl, Pyszne.pl, BGmenu.com, Oliviera.ro, Takeaway.com, Thuisbezorgd.nl and Vietnammm.com, among others. The platforms feature various kinds of restaurants.</v>
    <v>12777</v>
    <v>Euronext Amsterdam</v>
    <v>XAMS</v>
    <v>XAMS</v>
    <v>Piet Heinkade 61, AMSTERDAM, NOORD-HOLLAND, 1019 GM NL</v>
    <v>19.3</v>
    <v>Software &amp; IT Services</v>
    <v>Stock</v>
    <v>45757.666666666664</v>
    <v>0</v>
    <v>19.05</v>
    <v>3946356000</v>
    <v>Just Eat Takeaway.com NV</v>
    <v>Just Eat Takeaway.com NV</v>
    <v>19.2</v>
    <v>18.885000000000002</v>
    <v>19.059999999999999</v>
    <v>208967800</v>
    <v>TKWY</v>
    <v>Just Eat Takeaway.com NV (XAMS:TKWY)</v>
    <v>1588673</v>
    <v>2057700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s>
  <s t="_linkedentity">
    <k n="%cvi" t="r"/>
  </s>
</rvStructures>
</file>

<file path=xl/richData/rdsupportingpropertybag.xml><?xml version="1.0" encoding="utf-8"?>
<supportingPropertyBags xmlns="http://schemas.microsoft.com/office/spreadsheetml/2017/richdata2">
  <spbArrays count="1">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4</v>
    </spb>
    <spb s="4">
      <v>Delayed 15 minutes</v>
      <v>from previous close</v>
      <v>from previous close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2" formatCode="0.00"/>
    </x:dxf>
    <x:dxf>
      <x:numFmt numFmtId="0" formatCode="General"/>
    </x:dxf>
    <x:dxf>
      <x:numFmt numFmtId="27" formatCode="m/d/yy\ h:mm"/>
    </x:dxf>
    <x:dxf>
      <x:numFmt numFmtId="14" formatCode="0.00%"/>
    </x:dxf>
    <x:dxf>
      <x:numFmt numFmtId="3" formatCode="#,##0"/>
    </x:dxf>
    <x:dxf>
      <x:numFmt numFmtId="4" formatCode="#,##0.00"/>
    </x:dxf>
  </dxfs>
  <richProperties>
    <rPr n="NumberFormat" t="s"/>
    <rPr n="IsTitleField" t="b"/>
  </richProperties>
  <richStyles>
    <rSty dxfid="1">
      <rpv i="0">_([$€-x-euro2] * #,##0.00_);_([$€-x-euro2] * (#,##0.00);_([$€-x-euro2] * "-"??_);_(@_)</rpv>
    </rSty>
    <rSty dxfid="5">
      <rpv i="0">#,##0.00</rpv>
    </rSty>
    <rSty>
      <rpv i="1">1</rpv>
    </rSty>
    <rSty dxfid="4">
      <rpv i="0">#,##0</rpv>
    </rSty>
    <rSty dxfid="3"/>
    <rSty dxfid="1">
      <rpv i="0">_([$€-x-euro2] * #,##0_);_([$€-x-euro2] * (#,##0);_([$€-x-euro2] * "-"_);_(@_)</rpv>
    </rSty>
    <rSty dxfid="2"/>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CF8D9-A49C-AC47-B536-19D273717279}">
  <dimension ref="A2:J37"/>
  <sheetViews>
    <sheetView zoomScale="125" workbookViewId="0">
      <selection activeCell="C24" sqref="C24"/>
    </sheetView>
  </sheetViews>
  <sheetFormatPr baseColWidth="10" defaultRowHeight="16" x14ac:dyDescent="0.2"/>
  <cols>
    <col min="2" max="2" width="25.83203125" customWidth="1"/>
    <col min="3" max="3" width="37.33203125" customWidth="1"/>
    <col min="4" max="4" width="13.83203125" customWidth="1"/>
    <col min="5" max="5" width="12" customWidth="1"/>
    <col min="6" max="6" width="17.33203125" customWidth="1"/>
    <col min="7" max="10" width="10.83203125" customWidth="1"/>
  </cols>
  <sheetData>
    <row r="2" spans="1:10" x14ac:dyDescent="0.2">
      <c r="C2" t="e" vm="1">
        <v>#VALUE!</v>
      </c>
      <c r="D2" s="1" cm="1">
        <f t="array" aca="1" ref="D2" ca="1">_FV(C2,"Price")</f>
        <v>19.059999999999999</v>
      </c>
      <c r="E2" s="9"/>
    </row>
    <row r="3" spans="1:10" x14ac:dyDescent="0.2">
      <c r="G3" t="s">
        <v>69</v>
      </c>
    </row>
    <row r="4" spans="1:10" x14ac:dyDescent="0.2">
      <c r="B4" t="s">
        <v>0</v>
      </c>
      <c r="C4" s="4">
        <v>19</v>
      </c>
      <c r="F4" t="s">
        <v>66</v>
      </c>
      <c r="G4" t="s">
        <v>67</v>
      </c>
      <c r="I4" s="3"/>
      <c r="J4" s="3"/>
    </row>
    <row r="5" spans="1:10" x14ac:dyDescent="0.2">
      <c r="A5" s="8" t="s">
        <v>6</v>
      </c>
      <c r="B5" t="s">
        <v>1</v>
      </c>
      <c r="C5" s="5">
        <v>208.96775600000001</v>
      </c>
      <c r="F5" t="s">
        <v>68</v>
      </c>
      <c r="G5" t="s">
        <v>67</v>
      </c>
      <c r="I5" s="3"/>
      <c r="J5" s="3"/>
    </row>
    <row r="6" spans="1:10" x14ac:dyDescent="0.2">
      <c r="B6" t="s">
        <v>2</v>
      </c>
      <c r="C6" s="5">
        <f>C5*C4</f>
        <v>3970.3873640000002</v>
      </c>
      <c r="F6" t="s">
        <v>70</v>
      </c>
      <c r="G6" s="18">
        <v>0.2</v>
      </c>
      <c r="I6" s="3"/>
      <c r="J6" s="3"/>
    </row>
    <row r="7" spans="1:10" x14ac:dyDescent="0.2">
      <c r="B7" t="s">
        <v>3</v>
      </c>
      <c r="C7" s="5">
        <v>1184</v>
      </c>
      <c r="F7" t="s">
        <v>71</v>
      </c>
      <c r="G7" s="18">
        <v>1.3</v>
      </c>
    </row>
    <row r="8" spans="1:10" x14ac:dyDescent="0.2">
      <c r="B8" t="s">
        <v>4</v>
      </c>
      <c r="C8" s="5">
        <v>3685</v>
      </c>
      <c r="E8" s="9"/>
      <c r="F8" t="s">
        <v>72</v>
      </c>
      <c r="G8" s="18">
        <v>-0.23</v>
      </c>
    </row>
    <row r="9" spans="1:10" x14ac:dyDescent="0.2">
      <c r="B9" t="s">
        <v>5</v>
      </c>
      <c r="C9" s="6">
        <f>C6-C7+C8</f>
        <v>6471.3873640000002</v>
      </c>
      <c r="F9" t="s">
        <v>73</v>
      </c>
      <c r="G9" s="18">
        <v>0.39</v>
      </c>
    </row>
    <row r="10" spans="1:10" x14ac:dyDescent="0.2">
      <c r="F10" t="s">
        <v>13</v>
      </c>
      <c r="G10" s="18">
        <v>0.83</v>
      </c>
    </row>
    <row r="11" spans="1:10" x14ac:dyDescent="0.2">
      <c r="F11" t="s">
        <v>74</v>
      </c>
      <c r="G11" s="14">
        <v>0.23</v>
      </c>
    </row>
    <row r="12" spans="1:10" x14ac:dyDescent="0.2">
      <c r="B12" s="7" t="s">
        <v>59</v>
      </c>
    </row>
    <row r="13" spans="1:10" x14ac:dyDescent="0.2">
      <c r="B13" t="s">
        <v>7</v>
      </c>
      <c r="C13" t="s">
        <v>61</v>
      </c>
      <c r="F13" s="2"/>
    </row>
    <row r="14" spans="1:10" x14ac:dyDescent="0.2">
      <c r="B14" t="s">
        <v>8</v>
      </c>
      <c r="C14" t="s">
        <v>64</v>
      </c>
    </row>
    <row r="15" spans="1:10" x14ac:dyDescent="0.2">
      <c r="B15" t="s">
        <v>9</v>
      </c>
      <c r="C15" t="s">
        <v>60</v>
      </c>
    </row>
    <row r="16" spans="1:10" x14ac:dyDescent="0.2">
      <c r="B16" t="s">
        <v>10</v>
      </c>
      <c r="C16" t="s">
        <v>62</v>
      </c>
    </row>
    <row r="17" spans="2:9" x14ac:dyDescent="0.2">
      <c r="B17" t="s">
        <v>11</v>
      </c>
      <c r="C17" t="s">
        <v>63</v>
      </c>
    </row>
    <row r="18" spans="2:9" x14ac:dyDescent="0.2">
      <c r="B18" t="s">
        <v>12</v>
      </c>
      <c r="C18" t="s">
        <v>65</v>
      </c>
    </row>
    <row r="21" spans="2:9" x14ac:dyDescent="0.2">
      <c r="B21" t="s">
        <v>14</v>
      </c>
      <c r="C21" t="s">
        <v>20</v>
      </c>
      <c r="G21" s="30"/>
      <c r="H21" s="31"/>
      <c r="I21" s="30"/>
    </row>
    <row r="22" spans="2:9" x14ac:dyDescent="0.2">
      <c r="B22" t="s">
        <v>15</v>
      </c>
      <c r="C22" t="s">
        <v>20</v>
      </c>
      <c r="G22" s="30"/>
      <c r="H22" s="30"/>
      <c r="I22" s="30"/>
    </row>
    <row r="23" spans="2:9" x14ac:dyDescent="0.2">
      <c r="B23" t="s">
        <v>16</v>
      </c>
      <c r="C23" t="s">
        <v>19</v>
      </c>
      <c r="G23" s="30"/>
      <c r="H23" s="31"/>
      <c r="I23" s="30"/>
    </row>
    <row r="24" spans="2:9" x14ac:dyDescent="0.2">
      <c r="B24" t="s">
        <v>17</v>
      </c>
      <c r="C24" t="s">
        <v>19</v>
      </c>
      <c r="D24" s="7"/>
      <c r="G24" s="30"/>
    </row>
    <row r="25" spans="2:9" x14ac:dyDescent="0.2">
      <c r="B25" t="s">
        <v>18</v>
      </c>
      <c r="C25" t="s">
        <v>76</v>
      </c>
      <c r="G25" s="30"/>
    </row>
    <row r="26" spans="2:9" x14ac:dyDescent="0.2">
      <c r="B26" t="s">
        <v>85</v>
      </c>
      <c r="C26" t="s">
        <v>75</v>
      </c>
      <c r="G26" s="30"/>
    </row>
    <row r="27" spans="2:9" x14ac:dyDescent="0.2">
      <c r="D27" s="13"/>
      <c r="E27" s="12"/>
      <c r="G27" s="2"/>
    </row>
    <row r="28" spans="2:9" x14ac:dyDescent="0.2">
      <c r="B28" s="11"/>
      <c r="C28" s="16"/>
      <c r="D28" s="13"/>
      <c r="G28" s="2"/>
    </row>
    <row r="29" spans="2:9" x14ac:dyDescent="0.2">
      <c r="B29" s="7" t="s">
        <v>77</v>
      </c>
      <c r="G29" s="30"/>
      <c r="H29" s="32"/>
    </row>
    <row r="30" spans="2:9" x14ac:dyDescent="0.2">
      <c r="B30" t="s">
        <v>78</v>
      </c>
      <c r="C30" t="s">
        <v>83</v>
      </c>
    </row>
    <row r="31" spans="2:9" x14ac:dyDescent="0.2">
      <c r="B31" t="s">
        <v>79</v>
      </c>
      <c r="C31" t="s">
        <v>80</v>
      </c>
    </row>
    <row r="32" spans="2:9" x14ac:dyDescent="0.2">
      <c r="B32" t="s">
        <v>81</v>
      </c>
      <c r="C32" s="10">
        <v>8.1000000000000003E-2</v>
      </c>
    </row>
    <row r="33" spans="2:4" x14ac:dyDescent="0.2">
      <c r="B33" s="17" t="s">
        <v>21</v>
      </c>
      <c r="C33" s="33">
        <v>0</v>
      </c>
    </row>
    <row r="34" spans="2:4" x14ac:dyDescent="0.2">
      <c r="B34" t="s">
        <v>82</v>
      </c>
      <c r="C34" t="s">
        <v>84</v>
      </c>
      <c r="D34" s="13"/>
    </row>
    <row r="37" spans="2:4" x14ac:dyDescent="0.2">
      <c r="D37"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46B11E-F502-CB4F-9ABB-DDA383857990}">
  <dimension ref="B1:E30"/>
  <sheetViews>
    <sheetView tabSelected="1" zoomScale="132" workbookViewId="0">
      <selection activeCell="K6" sqref="K6"/>
    </sheetView>
  </sheetViews>
  <sheetFormatPr baseColWidth="10" defaultRowHeight="16" x14ac:dyDescent="0.2"/>
  <cols>
    <col min="2" max="2" width="27.33203125" customWidth="1"/>
    <col min="3" max="3" width="34.83203125" customWidth="1"/>
    <col min="4" max="4" width="7.6640625" customWidth="1"/>
  </cols>
  <sheetData>
    <row r="1" spans="2:5" ht="17" thickBot="1" x14ac:dyDescent="0.25"/>
    <row r="2" spans="2:5" x14ac:dyDescent="0.2">
      <c r="C2" s="19" t="s">
        <v>34</v>
      </c>
      <c r="D2" s="20">
        <v>20.3</v>
      </c>
      <c r="E2" s="3"/>
    </row>
    <row r="3" spans="2:5" x14ac:dyDescent="0.2">
      <c r="C3" s="21" t="s">
        <v>56</v>
      </c>
      <c r="D3" s="22">
        <v>19</v>
      </c>
      <c r="E3" s="3"/>
    </row>
    <row r="4" spans="2:5" x14ac:dyDescent="0.2">
      <c r="C4" s="23" t="s">
        <v>37</v>
      </c>
      <c r="D4" s="24">
        <f>D2-D3</f>
        <v>1.3000000000000007</v>
      </c>
      <c r="E4" s="3"/>
    </row>
    <row r="5" spans="2:5" x14ac:dyDescent="0.2">
      <c r="C5" s="23" t="s">
        <v>38</v>
      </c>
      <c r="D5" s="25">
        <v>0</v>
      </c>
    </row>
    <row r="6" spans="2:5" x14ac:dyDescent="0.2">
      <c r="C6" s="21" t="s">
        <v>40</v>
      </c>
      <c r="D6" s="26">
        <v>0</v>
      </c>
    </row>
    <row r="7" spans="2:5" x14ac:dyDescent="0.2">
      <c r="C7" s="23" t="s">
        <v>39</v>
      </c>
      <c r="D7" s="34">
        <f>D4+D5+D6</f>
        <v>1.3000000000000007</v>
      </c>
    </row>
    <row r="8" spans="2:5" x14ac:dyDescent="0.2">
      <c r="C8" s="27"/>
      <c r="D8" s="25"/>
    </row>
    <row r="9" spans="2:5" x14ac:dyDescent="0.2">
      <c r="C9" s="27" t="s">
        <v>41</v>
      </c>
      <c r="D9" s="25">
        <v>270</v>
      </c>
      <c r="E9" t="s">
        <v>42</v>
      </c>
    </row>
    <row r="10" spans="2:5" ht="17" thickBot="1" x14ac:dyDescent="0.25">
      <c r="C10" s="28" t="s">
        <v>43</v>
      </c>
      <c r="D10" s="29">
        <f>(D2/D3-1)*365/D9</f>
        <v>9.2495126705653005E-2</v>
      </c>
    </row>
    <row r="14" spans="2:5" x14ac:dyDescent="0.2">
      <c r="B14" s="15" t="s">
        <v>23</v>
      </c>
      <c r="D14" s="7" t="s">
        <v>49</v>
      </c>
    </row>
    <row r="15" spans="2:5" x14ac:dyDescent="0.2">
      <c r="B15" t="s">
        <v>24</v>
      </c>
      <c r="C15" t="s">
        <v>25</v>
      </c>
    </row>
    <row r="16" spans="2:5" x14ac:dyDescent="0.2">
      <c r="B16" t="s">
        <v>34</v>
      </c>
      <c r="C16">
        <v>20.3</v>
      </c>
    </row>
    <row r="17" spans="2:5" x14ac:dyDescent="0.2">
      <c r="B17" t="s">
        <v>36</v>
      </c>
      <c r="C17">
        <v>12.43</v>
      </c>
      <c r="D17" s="13">
        <f>C16/C17-1</f>
        <v>0.6331456154465005</v>
      </c>
      <c r="E17" s="12">
        <v>45709</v>
      </c>
    </row>
    <row r="18" spans="2:5" x14ac:dyDescent="0.2">
      <c r="B18" s="11" t="s">
        <v>26</v>
      </c>
      <c r="C18" s="16">
        <v>1.3000000000000007</v>
      </c>
      <c r="D18" s="13">
        <f>C18/D3</f>
        <v>6.842105263157898E-2</v>
      </c>
    </row>
    <row r="19" spans="2:5" x14ac:dyDescent="0.2">
      <c r="B19" t="s">
        <v>27</v>
      </c>
      <c r="C19" t="s">
        <v>28</v>
      </c>
    </row>
    <row r="20" spans="2:5" x14ac:dyDescent="0.2">
      <c r="B20" t="s">
        <v>22</v>
      </c>
      <c r="C20" t="s">
        <v>53</v>
      </c>
    </row>
    <row r="21" spans="2:5" x14ac:dyDescent="0.2">
      <c r="B21" t="s">
        <v>50</v>
      </c>
      <c r="C21" t="s">
        <v>51</v>
      </c>
    </row>
    <row r="22" spans="2:5" x14ac:dyDescent="0.2">
      <c r="B22" t="s">
        <v>30</v>
      </c>
      <c r="C22" s="17" t="s">
        <v>47</v>
      </c>
    </row>
    <row r="23" spans="2:5" x14ac:dyDescent="0.2">
      <c r="B23" t="s">
        <v>29</v>
      </c>
      <c r="C23" t="s">
        <v>46</v>
      </c>
    </row>
    <row r="24" spans="2:5" x14ac:dyDescent="0.2">
      <c r="B24" t="s">
        <v>32</v>
      </c>
      <c r="C24" t="s">
        <v>31</v>
      </c>
      <c r="D24" s="13">
        <f>D18*4/3</f>
        <v>9.1228070175438644E-2</v>
      </c>
      <c r="E24" t="s">
        <v>57</v>
      </c>
    </row>
    <row r="25" spans="2:5" x14ac:dyDescent="0.2">
      <c r="B25" t="s">
        <v>33</v>
      </c>
      <c r="C25" t="s">
        <v>48</v>
      </c>
    </row>
    <row r="26" spans="2:5" x14ac:dyDescent="0.2">
      <c r="B26" t="s">
        <v>44</v>
      </c>
      <c r="C26" t="s">
        <v>35</v>
      </c>
    </row>
    <row r="27" spans="2:5" x14ac:dyDescent="0.2">
      <c r="B27" t="s">
        <v>45</v>
      </c>
      <c r="C27">
        <v>14.4</v>
      </c>
      <c r="D27" s="13">
        <f>C27/D3-1</f>
        <v>-0.24210526315789471</v>
      </c>
    </row>
    <row r="28" spans="2:5" x14ac:dyDescent="0.2">
      <c r="B28" t="s">
        <v>52</v>
      </c>
      <c r="C28" t="s">
        <v>54</v>
      </c>
    </row>
    <row r="29" spans="2:5" x14ac:dyDescent="0.2">
      <c r="C29" t="s">
        <v>55</v>
      </c>
    </row>
    <row r="30" spans="2:5" x14ac:dyDescent="0.2">
      <c r="C30"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Acquisition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MALLARINO</dc:creator>
  <cp:lastModifiedBy>MARCO MALLARINO</cp:lastModifiedBy>
  <dcterms:created xsi:type="dcterms:W3CDTF">2025-04-06T19:12:28Z</dcterms:created>
  <dcterms:modified xsi:type="dcterms:W3CDTF">2025-04-10T19:21:52Z</dcterms:modified>
</cp:coreProperties>
</file>