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o/Desktop/4336 - Special Situation Investing/case 9/"/>
    </mc:Choice>
  </mc:AlternateContent>
  <xr:revisionPtr revIDLastSave="0" documentId="13_ncr:1_{2CAAC0FA-506C-9D42-B26D-DB8635147BB9}" xr6:coauthVersionLast="47" xr6:coauthVersionMax="47" xr10:uidLastSave="{00000000-0000-0000-0000-000000000000}"/>
  <bookViews>
    <workbookView xWindow="0" yWindow="500" windowWidth="28800" windowHeight="16280" xr2:uid="{3622F549-1052-1749-A932-E6EDE03E3C9A}"/>
  </bookViews>
  <sheets>
    <sheet name="Over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G16" i="1"/>
  <c r="G21" i="1"/>
  <c r="G20" i="1"/>
  <c r="G15" i="1"/>
  <c r="K17" i="1"/>
  <c r="G23" i="1" s="1"/>
  <c r="G24" i="1" s="1"/>
  <c r="B13" i="1"/>
  <c r="B16" i="1" s="1"/>
  <c r="B10" i="1"/>
  <c r="B6" i="1"/>
  <c r="G25" i="1" l="1"/>
  <c r="B12" i="1"/>
  <c r="B14" i="1"/>
  <c r="K19" i="1"/>
  <c r="G27" i="1" s="1"/>
  <c r="G29" i="1" s="1"/>
  <c r="B17" i="1" l="1"/>
  <c r="G5" i="1" s="1"/>
  <c r="G7" i="1" s="1"/>
  <c r="G9" i="1"/>
  <c r="G28" i="1"/>
  <c r="G6" i="1" l="1"/>
  <c r="G11" i="1"/>
  <c r="G10" i="1"/>
</calcChain>
</file>

<file path=xl/sharedStrings.xml><?xml version="1.0" encoding="utf-8"?>
<sst xmlns="http://schemas.openxmlformats.org/spreadsheetml/2006/main" count="58" uniqueCount="48">
  <si>
    <t>Share price</t>
  </si>
  <si>
    <t>MC</t>
  </si>
  <si>
    <t>EV</t>
  </si>
  <si>
    <t>TBV</t>
  </si>
  <si>
    <t>Fully diluted shares</t>
  </si>
  <si>
    <t>Assets</t>
  </si>
  <si>
    <t>EUR</t>
  </si>
  <si>
    <t>Cash</t>
  </si>
  <si>
    <t>Luby's Inc</t>
  </si>
  <si>
    <t>Luby's Announces It Will Pursue Sale Of Its Operations And Assets And Distribute Net Proceeds To Stockholders</t>
  </si>
  <si>
    <t>Luby's, Inc. to Issue an Initial $2.00 Per Share Cash Liquidating Distribution</t>
  </si>
  <si>
    <t>Luby's, Inc. to Issue a $0.50 Per Share Cash Liquidating Distribution</t>
  </si>
  <si>
    <t>Luby's, Inc. to Issue a $0.20 Per Share Cash Liquidating Distribution</t>
  </si>
  <si>
    <t>LUB Liquidating Trust Declaration of Distribution of $1.00 Per Unit</t>
  </si>
  <si>
    <t>LUB Liquidating Trust Issues 2023 Annual Report (expected 0.89 distribution)</t>
  </si>
  <si>
    <t>LUB Liquidating Trust Declaration of Distribution of $0.10 Per Unit</t>
  </si>
  <si>
    <t>TOTAL</t>
  </si>
  <si>
    <t>LUB Liquidating Trust Declaration of Distribution of $0.44 Per Unit</t>
  </si>
  <si>
    <t>expected total</t>
  </si>
  <si>
    <t>Return</t>
  </si>
  <si>
    <t>Annualised return</t>
  </si>
  <si>
    <t>Goodwill + intangibles</t>
  </si>
  <si>
    <t>Debt</t>
  </si>
  <si>
    <t>Liabilities</t>
  </si>
  <si>
    <t>TBV per share</t>
  </si>
  <si>
    <t>BV</t>
  </si>
  <si>
    <t>BV per share</t>
  </si>
  <si>
    <t>Net Income 2020</t>
  </si>
  <si>
    <t>Net Income 2019</t>
  </si>
  <si>
    <t>Probable case</t>
  </si>
  <si>
    <t>Current case</t>
  </si>
  <si>
    <t>Probable + covid fear</t>
  </si>
  <si>
    <t>Current expected case</t>
  </si>
  <si>
    <t>expected distribution</t>
  </si>
  <si>
    <t>LUB Liquidating Trust Formation</t>
  </si>
  <si>
    <t>Distribution</t>
  </si>
  <si>
    <t>Announcements</t>
  </si>
  <si>
    <t>https://www.sec.gov/Archives/edgar/data/16099/000121390020025620/ea126566ex99-1_lubyinc.htm</t>
  </si>
  <si>
    <t>LUBY’S, INC. BOARD OF DIRECTORS ADOPTS PLAN OF LIQUIDATION AND DISSOLUTION ($3-4)</t>
  </si>
  <si>
    <t>https://www.sec.gov/Archives/edgar/data/16099/000001609921000049/lubfy21q4pressrelease.htm?utm_source=chatgpt.com</t>
  </si>
  <si>
    <t>Luby’s Fiscal 2021 Year End Estimated Net Assets in Liquidation Increased to $5.00 per Share (of which $2.00 was paid on November 1, 2021)</t>
  </si>
  <si>
    <t>Later liquidation plan</t>
  </si>
  <si>
    <t>LUB Liquidating Trust Issues 2024 Annual Report (expected 0.50 distribution until end 2026)</t>
  </si>
  <si>
    <t>Historical value of real estate</t>
  </si>
  <si>
    <t>Liquidation return scenarios</t>
  </si>
  <si>
    <t>Net liquidation assets</t>
  </si>
  <si>
    <t>NLA per share</t>
  </si>
  <si>
    <t>First liquidation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</si>
</sst>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[$-409]mmmm\ d\,\ yyyy;@"/>
    <numFmt numFmtId="168" formatCode="_(* #,##0.000_);_(* \(#,##0.000\);_(* &quot;-&quot;??_);_(@_)"/>
    <numFmt numFmtId="169" formatCode="_(* #,##0.0_);_(* \(#,##0.0\);_(* &quot;-&quot;?_);_(@_)"/>
    <numFmt numFmtId="170" formatCode="_(* #,##0.00_);_(* \(#,##0.00\);_(* &quot;-&quot;?_);_(@_)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rial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rgb="FF000000"/>
      <name val="Helvetica Neue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0" borderId="0" xfId="1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1" fontId="0" fillId="0" borderId="0" xfId="0" applyNumberFormat="1"/>
    <xf numFmtId="165" fontId="0" fillId="0" borderId="0" xfId="3" applyNumberFormat="1" applyFont="1"/>
    <xf numFmtId="166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right"/>
    </xf>
    <xf numFmtId="9" fontId="6" fillId="0" borderId="0" xfId="0" applyNumberFormat="1" applyFont="1"/>
    <xf numFmtId="0" fontId="6" fillId="0" borderId="0" xfId="0" applyFont="1"/>
    <xf numFmtId="164" fontId="6" fillId="0" borderId="0" xfId="1" applyNumberFormat="1" applyFont="1" applyBorder="1"/>
    <xf numFmtId="2" fontId="2" fillId="0" borderId="0" xfId="0" applyNumberFormat="1" applyFont="1"/>
    <xf numFmtId="167" fontId="0" fillId="0" borderId="0" xfId="0" applyNumberFormat="1"/>
    <xf numFmtId="0" fontId="0" fillId="0" borderId="0" xfId="0" applyAlignment="1">
      <alignment horizontal="right"/>
    </xf>
    <xf numFmtId="166" fontId="0" fillId="0" borderId="0" xfId="1" applyNumberFormat="1" applyFont="1" applyAlignment="1">
      <alignment horizontal="left"/>
    </xf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0" fontId="2" fillId="0" borderId="0" xfId="0" applyNumberFormat="1" applyFont="1"/>
    <xf numFmtId="0" fontId="7" fillId="0" borderId="0" xfId="0" applyFont="1" applyAlignment="1">
      <alignment horizontal="right"/>
    </xf>
    <xf numFmtId="9" fontId="7" fillId="0" borderId="0" xfId="3" applyFont="1"/>
    <xf numFmtId="0" fontId="7" fillId="0" borderId="0" xfId="0" applyFont="1"/>
    <xf numFmtId="167" fontId="7" fillId="0" borderId="0" xfId="0" applyNumberFormat="1" applyFont="1"/>
    <xf numFmtId="2" fontId="7" fillId="0" borderId="0" xfId="0" applyNumberFormat="1" applyFont="1"/>
    <xf numFmtId="167" fontId="2" fillId="0" borderId="0" xfId="0" applyNumberFormat="1" applyFont="1"/>
    <xf numFmtId="170" fontId="7" fillId="0" borderId="0" xfId="0" applyNumberFormat="1" applyFont="1"/>
    <xf numFmtId="43" fontId="0" fillId="0" borderId="0" xfId="0" applyNumberFormat="1"/>
  </cellXfs>
  <cellStyles count="5">
    <cellStyle name="Comma" xfId="1" builtinId="3"/>
    <cellStyle name="Normal" xfId="0" builtinId="0"/>
    <cellStyle name="Normal 2" xfId="2" xr:uid="{194F9726-3C9C-5C4C-B0CC-4AFA35A7AE0C}"/>
    <cellStyle name="Normal 3" xfId="4" xr:uid="{020E0BC1-0EC8-594A-8B75-EA5A6E24A335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F8D9-A49C-AC47-B536-19D273717279}">
  <dimension ref="A1:N39"/>
  <sheetViews>
    <sheetView tabSelected="1" zoomScale="107" workbookViewId="0">
      <selection activeCell="E14" sqref="E14"/>
    </sheetView>
  </sheetViews>
  <sheetFormatPr baseColWidth="10" defaultRowHeight="16" x14ac:dyDescent="0.2"/>
  <cols>
    <col min="1" max="1" width="28.1640625" customWidth="1"/>
    <col min="2" max="2" width="11.6640625" customWidth="1"/>
    <col min="3" max="3" width="13.83203125" customWidth="1"/>
    <col min="4" max="4" width="11.83203125" customWidth="1"/>
    <col min="5" max="5" width="20.33203125" customWidth="1"/>
    <col min="6" max="6" width="17.33203125" customWidth="1"/>
    <col min="7" max="7" width="13" customWidth="1"/>
    <col min="8" max="8" width="10.83203125" customWidth="1"/>
    <col min="9" max="9" width="19" customWidth="1"/>
    <col min="10" max="10" width="18.33203125" customWidth="1"/>
    <col min="11" max="11" width="8.6640625" customWidth="1"/>
    <col min="12" max="12" width="12.33203125" customWidth="1"/>
  </cols>
  <sheetData>
    <row r="1" spans="1:12" x14ac:dyDescent="0.2">
      <c r="A1" s="5" t="s">
        <v>8</v>
      </c>
    </row>
    <row r="2" spans="1:12" x14ac:dyDescent="0.2">
      <c r="A2" t="s">
        <v>6</v>
      </c>
      <c r="F2" s="5"/>
    </row>
    <row r="3" spans="1:12" x14ac:dyDescent="0.2">
      <c r="B3" s="17">
        <v>43985</v>
      </c>
      <c r="F3" s="16" t="s">
        <v>44</v>
      </c>
      <c r="G3" s="2"/>
      <c r="I3" s="5" t="s">
        <v>36</v>
      </c>
      <c r="J3" s="5" t="s">
        <v>35</v>
      </c>
    </row>
    <row r="4" spans="1:12" x14ac:dyDescent="0.2">
      <c r="A4" s="5" t="s">
        <v>0</v>
      </c>
      <c r="B4" s="23">
        <v>1.8</v>
      </c>
      <c r="C4" s="8"/>
      <c r="D4" s="8"/>
      <c r="F4" s="17">
        <v>43985</v>
      </c>
      <c r="G4" s="9">
        <v>1.8</v>
      </c>
      <c r="H4" s="2"/>
      <c r="I4" s="17">
        <v>43985</v>
      </c>
      <c r="J4" s="17"/>
      <c r="L4" t="s">
        <v>9</v>
      </c>
    </row>
    <row r="5" spans="1:12" x14ac:dyDescent="0.2">
      <c r="A5" t="s">
        <v>4</v>
      </c>
      <c r="B5" s="21">
        <v>30.5</v>
      </c>
      <c r="C5" s="17"/>
      <c r="D5" s="17"/>
      <c r="E5" s="29" t="s">
        <v>29</v>
      </c>
      <c r="F5" s="17">
        <v>44715</v>
      </c>
      <c r="G5" s="9">
        <f>B17</f>
        <v>2.4295081967213119</v>
      </c>
      <c r="I5" s="17">
        <v>44082</v>
      </c>
      <c r="K5" t="s">
        <v>37</v>
      </c>
      <c r="L5" t="s">
        <v>38</v>
      </c>
    </row>
    <row r="6" spans="1:12" x14ac:dyDescent="0.2">
      <c r="A6" t="s">
        <v>1</v>
      </c>
      <c r="B6" s="21">
        <f>B4*B5</f>
        <v>54.9</v>
      </c>
      <c r="C6" s="19"/>
      <c r="D6" s="19"/>
      <c r="F6" s="24" t="s">
        <v>19</v>
      </c>
      <c r="G6" s="25">
        <f>G5/G4-1</f>
        <v>0.34972677595628432</v>
      </c>
      <c r="H6" s="20"/>
      <c r="I6" s="17">
        <v>44482</v>
      </c>
      <c r="J6" s="17">
        <v>44501</v>
      </c>
      <c r="K6" s="9">
        <v>2</v>
      </c>
      <c r="L6" t="s">
        <v>10</v>
      </c>
    </row>
    <row r="7" spans="1:12" x14ac:dyDescent="0.2">
      <c r="A7" t="s">
        <v>7</v>
      </c>
      <c r="B7" s="21">
        <v>8.6999999999999993</v>
      </c>
      <c r="C7" s="12"/>
      <c r="D7" s="12"/>
      <c r="E7" s="17"/>
      <c r="F7" s="24" t="s">
        <v>20</v>
      </c>
      <c r="G7" s="25">
        <f>(G5/G4)^(1/((F5-F4)/365))-1</f>
        <v>0.1617774210046794</v>
      </c>
      <c r="I7" s="17">
        <v>44519</v>
      </c>
      <c r="K7" t="s">
        <v>39</v>
      </c>
      <c r="L7" t="s">
        <v>40</v>
      </c>
    </row>
    <row r="8" spans="1:12" x14ac:dyDescent="0.2">
      <c r="A8" t="s">
        <v>21</v>
      </c>
      <c r="B8" s="21">
        <v>16.5</v>
      </c>
      <c r="C8" s="3"/>
      <c r="D8" s="3"/>
      <c r="E8" s="17"/>
      <c r="F8" s="26"/>
      <c r="G8" s="26"/>
      <c r="I8" s="17">
        <v>44631</v>
      </c>
      <c r="J8" s="17">
        <v>44648</v>
      </c>
      <c r="K8" s="9">
        <v>0.5</v>
      </c>
      <c r="L8" t="s">
        <v>11</v>
      </c>
    </row>
    <row r="9" spans="1:12" x14ac:dyDescent="0.2">
      <c r="A9" t="s">
        <v>5</v>
      </c>
      <c r="B9" s="21">
        <v>203.3</v>
      </c>
      <c r="C9" s="4" t="s">
        <v>43</v>
      </c>
      <c r="D9" s="4"/>
      <c r="E9" s="5" t="s">
        <v>31</v>
      </c>
      <c r="F9" s="27">
        <v>44715</v>
      </c>
      <c r="G9" s="28">
        <f>(B14+(B20+B21))/B5</f>
        <v>2.0032786885245906</v>
      </c>
      <c r="I9" s="17">
        <v>44686</v>
      </c>
      <c r="J9" s="17">
        <v>44705</v>
      </c>
      <c r="K9" s="9">
        <v>0.2</v>
      </c>
      <c r="L9" t="s">
        <v>12</v>
      </c>
    </row>
    <row r="10" spans="1:12" x14ac:dyDescent="0.2">
      <c r="A10" t="s">
        <v>22</v>
      </c>
      <c r="B10" s="21">
        <f>2.6+5.9+48.3+23</f>
        <v>79.8</v>
      </c>
      <c r="C10" s="1"/>
      <c r="D10" s="1"/>
      <c r="F10" s="24" t="s">
        <v>19</v>
      </c>
      <c r="G10" s="25">
        <f>G9/G4-1</f>
        <v>0.11293260473588362</v>
      </c>
      <c r="H10" s="6"/>
      <c r="I10" s="17">
        <v>44712</v>
      </c>
      <c r="J10" s="17"/>
      <c r="L10" t="s">
        <v>34</v>
      </c>
    </row>
    <row r="11" spans="1:12" x14ac:dyDescent="0.2">
      <c r="A11" t="s">
        <v>23</v>
      </c>
      <c r="B11" s="21">
        <v>112.7</v>
      </c>
      <c r="C11" s="1"/>
      <c r="D11" s="1"/>
      <c r="F11" s="24" t="s">
        <v>20</v>
      </c>
      <c r="G11" s="25">
        <f>(G9/G4)^(1/((F9-F4)/365))-1</f>
        <v>5.495620986649663E-2</v>
      </c>
      <c r="I11" s="17">
        <v>45142</v>
      </c>
      <c r="J11" s="17">
        <v>45152</v>
      </c>
      <c r="K11" s="9">
        <v>1</v>
      </c>
      <c r="L11" t="s">
        <v>13</v>
      </c>
    </row>
    <row r="12" spans="1:12" x14ac:dyDescent="0.2">
      <c r="A12" t="s">
        <v>2</v>
      </c>
      <c r="B12" s="21">
        <f>B6+B10-B7</f>
        <v>125.99999999999999</v>
      </c>
      <c r="F12" s="26"/>
      <c r="G12" s="26"/>
      <c r="I12" s="17">
        <v>45373</v>
      </c>
      <c r="J12" s="17"/>
      <c r="K12" s="9"/>
      <c r="L12" t="s">
        <v>14</v>
      </c>
    </row>
    <row r="13" spans="1:12" x14ac:dyDescent="0.2">
      <c r="A13" t="s">
        <v>25</v>
      </c>
      <c r="B13" s="21">
        <f>B9-B11</f>
        <v>90.600000000000009</v>
      </c>
      <c r="E13" s="5" t="s">
        <v>47</v>
      </c>
      <c r="F13" s="27">
        <v>44082</v>
      </c>
      <c r="G13" s="9">
        <v>2.4</v>
      </c>
      <c r="I13" s="17">
        <v>45547</v>
      </c>
      <c r="J13" s="17">
        <v>45558</v>
      </c>
      <c r="K13" s="9">
        <v>0.1</v>
      </c>
      <c r="L13" t="s">
        <v>15</v>
      </c>
    </row>
    <row r="14" spans="1:12" x14ac:dyDescent="0.2">
      <c r="A14" t="s">
        <v>3</v>
      </c>
      <c r="B14" s="21">
        <f>B13-B8</f>
        <v>74.100000000000009</v>
      </c>
      <c r="F14" s="27">
        <v>44813</v>
      </c>
      <c r="G14" s="9">
        <v>3</v>
      </c>
      <c r="I14" s="17">
        <v>45670</v>
      </c>
      <c r="J14" s="17">
        <v>45678</v>
      </c>
      <c r="K14" s="9">
        <v>0.44</v>
      </c>
      <c r="L14" t="s">
        <v>17</v>
      </c>
    </row>
    <row r="15" spans="1:12" x14ac:dyDescent="0.2">
      <c r="A15" t="s">
        <v>45</v>
      </c>
      <c r="B15">
        <v>117</v>
      </c>
      <c r="F15" s="24" t="s">
        <v>19</v>
      </c>
      <c r="G15" s="25">
        <f>G14/G13-1</f>
        <v>0.25</v>
      </c>
      <c r="I15" s="17">
        <v>45740</v>
      </c>
      <c r="J15" s="17"/>
      <c r="L15" t="s">
        <v>42</v>
      </c>
    </row>
    <row r="16" spans="1:12" x14ac:dyDescent="0.2">
      <c r="A16" t="s">
        <v>26</v>
      </c>
      <c r="B16" s="22">
        <f>B13/B5</f>
        <v>2.9704918032786889</v>
      </c>
      <c r="F16" s="24" t="s">
        <v>20</v>
      </c>
      <c r="G16" s="25">
        <f>(G14/G13)^(1/((F14-F13)/365))-1</f>
        <v>0.11786335739790266</v>
      </c>
    </row>
    <row r="17" spans="1:13" x14ac:dyDescent="0.2">
      <c r="A17" s="26" t="s">
        <v>24</v>
      </c>
      <c r="B17" s="30">
        <f>B14/B5</f>
        <v>2.4295081967213119</v>
      </c>
      <c r="I17" s="18" t="s">
        <v>16</v>
      </c>
      <c r="J17" s="18"/>
      <c r="K17" s="9">
        <f>SUM(K6:K15)</f>
        <v>4.24</v>
      </c>
    </row>
    <row r="18" spans="1:13" x14ac:dyDescent="0.2">
      <c r="A18" s="26" t="s">
        <v>46</v>
      </c>
      <c r="B18" s="31">
        <f>B15/B5</f>
        <v>3.8360655737704916</v>
      </c>
      <c r="E18" s="5" t="s">
        <v>41</v>
      </c>
      <c r="F18" s="27">
        <v>44519</v>
      </c>
      <c r="G18">
        <v>4.9000000000000004</v>
      </c>
      <c r="I18" s="18" t="s">
        <v>33</v>
      </c>
      <c r="J18" s="18"/>
      <c r="K18" s="9">
        <v>0.5</v>
      </c>
    </row>
    <row r="19" spans="1:13" x14ac:dyDescent="0.2">
      <c r="F19" s="27">
        <v>44926</v>
      </c>
      <c r="G19" s="9">
        <v>5</v>
      </c>
      <c r="I19" s="18" t="s">
        <v>18</v>
      </c>
      <c r="J19" s="18"/>
      <c r="K19" s="9">
        <f>K17+K18</f>
        <v>4.74</v>
      </c>
      <c r="M19" s="11"/>
    </row>
    <row r="20" spans="1:13" x14ac:dyDescent="0.2">
      <c r="A20" t="s">
        <v>27</v>
      </c>
      <c r="B20" s="21">
        <v>-12.1</v>
      </c>
      <c r="F20" s="24" t="s">
        <v>19</v>
      </c>
      <c r="G20" s="25">
        <f>G19/G18-1</f>
        <v>2.0408163265306145E-2</v>
      </c>
      <c r="I20" s="10"/>
      <c r="J20" s="10"/>
      <c r="K20" s="5"/>
      <c r="M20" s="11"/>
    </row>
    <row r="21" spans="1:13" x14ac:dyDescent="0.2">
      <c r="A21" t="s">
        <v>28</v>
      </c>
      <c r="B21" s="21">
        <v>-0.9</v>
      </c>
      <c r="F21" s="24" t="s">
        <v>20</v>
      </c>
      <c r="G21" s="25">
        <f>(G19/G18)^(1/((F19-F18)/365))-1</f>
        <v>1.8283032064189575E-2</v>
      </c>
      <c r="I21" s="10"/>
      <c r="J21" s="10"/>
      <c r="M21" s="11"/>
    </row>
    <row r="22" spans="1:13" x14ac:dyDescent="0.2">
      <c r="I22" s="10"/>
      <c r="J22" s="10"/>
      <c r="K22" s="5"/>
      <c r="M22" s="11"/>
    </row>
    <row r="23" spans="1:13" x14ac:dyDescent="0.2">
      <c r="E23" s="29" t="s">
        <v>30</v>
      </c>
      <c r="F23" s="17">
        <v>45670</v>
      </c>
      <c r="G23" s="28">
        <f>K17</f>
        <v>4.24</v>
      </c>
      <c r="I23" s="10"/>
      <c r="J23" s="10"/>
      <c r="M23" s="11"/>
    </row>
    <row r="24" spans="1:13" x14ac:dyDescent="0.2">
      <c r="F24" s="24" t="s">
        <v>19</v>
      </c>
      <c r="G24" s="25">
        <f>G23/G4-1</f>
        <v>1.3555555555555556</v>
      </c>
      <c r="I24" s="10"/>
      <c r="J24" s="10"/>
      <c r="M24" s="11"/>
    </row>
    <row r="25" spans="1:13" x14ac:dyDescent="0.2">
      <c r="E25" s="17"/>
      <c r="F25" s="24" t="s">
        <v>20</v>
      </c>
      <c r="G25" s="25">
        <f>(G23/G4)^(1/((F23-F4)/365))-1</f>
        <v>0.20393162837535805</v>
      </c>
      <c r="I25" s="11"/>
      <c r="J25" s="11"/>
    </row>
    <row r="26" spans="1:13" x14ac:dyDescent="0.2">
      <c r="E26" s="17"/>
      <c r="F26" s="26"/>
      <c r="G26" s="26"/>
      <c r="I26" s="11"/>
      <c r="J26" s="11"/>
    </row>
    <row r="27" spans="1:13" x14ac:dyDescent="0.2">
      <c r="E27" s="29" t="s">
        <v>32</v>
      </c>
      <c r="F27" s="27">
        <v>46387</v>
      </c>
      <c r="G27" s="28">
        <f>K19</f>
        <v>4.74</v>
      </c>
      <c r="I27" s="11"/>
      <c r="J27" s="11"/>
    </row>
    <row r="28" spans="1:13" x14ac:dyDescent="0.2">
      <c r="F28" s="24" t="s">
        <v>19</v>
      </c>
      <c r="G28" s="25">
        <f>G27/G4-1</f>
        <v>1.6333333333333333</v>
      </c>
      <c r="I28" s="11"/>
      <c r="J28" s="11"/>
      <c r="K28" s="5"/>
    </row>
    <row r="29" spans="1:13" x14ac:dyDescent="0.2">
      <c r="F29" s="24" t="s">
        <v>20</v>
      </c>
      <c r="G29" s="25">
        <f>(G27/G4)^(1/((F27-F4)/365))-1</f>
        <v>0.15850704843638375</v>
      </c>
      <c r="I29" s="11"/>
      <c r="J29" s="11"/>
      <c r="M29" s="10"/>
    </row>
    <row r="30" spans="1:13" x14ac:dyDescent="0.2">
      <c r="I30" s="11"/>
      <c r="J30" s="11"/>
      <c r="K30" s="5"/>
      <c r="M30" s="10"/>
    </row>
    <row r="31" spans="1:13" x14ac:dyDescent="0.2">
      <c r="I31" s="11"/>
      <c r="J31" s="11"/>
      <c r="M31" s="10"/>
    </row>
    <row r="32" spans="1:13" x14ac:dyDescent="0.2">
      <c r="I32" s="11"/>
      <c r="J32" s="11"/>
    </row>
    <row r="34" spans="1:14" x14ac:dyDescent="0.2">
      <c r="L34" s="13"/>
      <c r="M34" s="14"/>
      <c r="N34" s="15"/>
    </row>
    <row r="35" spans="1:14" x14ac:dyDescent="0.2">
      <c r="B35" s="7"/>
      <c r="L35" s="13"/>
      <c r="M35" s="14"/>
      <c r="N35" s="15"/>
    </row>
    <row r="36" spans="1:14" x14ac:dyDescent="0.2">
      <c r="L36" s="13"/>
      <c r="N36" s="15"/>
    </row>
    <row r="39" spans="1:14" x14ac:dyDescent="0.2">
      <c r="A39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MALLARINO</dc:creator>
  <cp:lastModifiedBy>MARCO MALLARINO</cp:lastModifiedBy>
  <dcterms:created xsi:type="dcterms:W3CDTF">2025-04-06T19:12:28Z</dcterms:created>
  <dcterms:modified xsi:type="dcterms:W3CDTF">2025-05-06T09:37:38Z</dcterms:modified>
</cp:coreProperties>
</file>