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nunez/Documents/Financial Modeling/"/>
    </mc:Choice>
  </mc:AlternateContent>
  <xr:revisionPtr revIDLastSave="0" documentId="13_ncr:1_{EB790A6D-BFB6-C044-B41A-C4D3B54CC830}" xr6:coauthVersionLast="47" xr6:coauthVersionMax="47" xr10:uidLastSave="{00000000-0000-0000-0000-000000000000}"/>
  <bookViews>
    <workbookView xWindow="17440" yWindow="740" windowWidth="12800" windowHeight="18900" xr2:uid="{F006A279-74DE-4730-BD3F-EC878179084F}"/>
  </bookViews>
  <sheets>
    <sheet name="Inputs and Outputs" sheetId="1" r:id="rId1"/>
    <sheet name="P default" sheetId="2" r:id="rId2"/>
    <sheet name="Cash Flo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2" l="1"/>
  <c r="B5" i="2"/>
  <c r="A6" i="2"/>
  <c r="B6" i="2"/>
  <c r="B4" i="2"/>
  <c r="B4" i="3"/>
  <c r="B5" i="3"/>
  <c r="B3" i="2"/>
  <c r="B3" i="3" s="1"/>
  <c r="J13" i="3" s="1"/>
  <c r="G14" i="3"/>
  <c r="I14" i="3" s="1"/>
  <c r="E13" i="3"/>
  <c r="G15" i="3"/>
  <c r="I15" i="3" s="1"/>
  <c r="G13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4" i="3"/>
  <c r="D35" i="3" l="1"/>
  <c r="B34" i="3"/>
  <c r="D34" i="3" s="1"/>
  <c r="B35" i="3"/>
  <c r="B12" i="3"/>
  <c r="A5" i="3"/>
  <c r="A6" i="3"/>
  <c r="B6" i="3"/>
  <c r="A4" i="3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14" i="2"/>
  <c r="D14" i="2"/>
  <c r="B14" i="3" s="1"/>
  <c r="D14" i="3" s="1"/>
  <c r="A3" i="2"/>
  <c r="A3" i="3" s="1"/>
  <c r="A4" i="2"/>
  <c r="B2" i="2"/>
  <c r="B2" i="3" s="1"/>
  <c r="K13" i="3" s="1"/>
  <c r="A2" i="2"/>
  <c r="A2" i="3" s="1"/>
  <c r="C20" i="2" l="1"/>
  <c r="C26" i="2"/>
  <c r="C33" i="2"/>
  <c r="D33" i="2" s="1"/>
  <c r="B33" i="3" s="1"/>
  <c r="D33" i="3" s="1"/>
  <c r="C32" i="2"/>
  <c r="C31" i="2"/>
  <c r="C27" i="2"/>
  <c r="C19" i="2"/>
  <c r="C18" i="2"/>
  <c r="C25" i="2"/>
  <c r="C24" i="2"/>
  <c r="C23" i="2"/>
  <c r="C22" i="2"/>
  <c r="C29" i="2"/>
  <c r="C21" i="2"/>
  <c r="C14" i="2"/>
  <c r="C17" i="2"/>
  <c r="C16" i="2"/>
  <c r="C15" i="2"/>
  <c r="D15" i="2" s="1"/>
  <c r="B15" i="3" s="1"/>
  <c r="D15" i="3" s="1"/>
  <c r="C30" i="2"/>
  <c r="C28" i="2"/>
  <c r="D16" i="2" l="1"/>
  <c r="D17" i="2" l="1"/>
  <c r="B16" i="3"/>
  <c r="D16" i="3" s="1"/>
  <c r="D18" i="2" l="1"/>
  <c r="B17" i="3"/>
  <c r="D17" i="3" s="1"/>
  <c r="D19" i="2" l="1"/>
  <c r="B18" i="3"/>
  <c r="D18" i="3" s="1"/>
  <c r="D20" i="2" l="1"/>
  <c r="B19" i="3"/>
  <c r="D19" i="3" s="1"/>
  <c r="D21" i="2" l="1"/>
  <c r="B20" i="3"/>
  <c r="D20" i="3" s="1"/>
  <c r="D22" i="2" l="1"/>
  <c r="B21" i="3"/>
  <c r="D21" i="3" s="1"/>
  <c r="D23" i="2" l="1"/>
  <c r="B22" i="3"/>
  <c r="D22" i="3" s="1"/>
  <c r="D24" i="2" l="1"/>
  <c r="B23" i="3"/>
  <c r="D23" i="3" s="1"/>
  <c r="D25" i="2" l="1"/>
  <c r="B24" i="3"/>
  <c r="D24" i="3" s="1"/>
  <c r="D26" i="2" l="1"/>
  <c r="B25" i="3"/>
  <c r="D25" i="3" s="1"/>
  <c r="D27" i="2" l="1"/>
  <c r="B26" i="3"/>
  <c r="D26" i="3" s="1"/>
  <c r="D28" i="2" l="1"/>
  <c r="B27" i="3"/>
  <c r="D27" i="3" s="1"/>
  <c r="D29" i="2" l="1"/>
  <c r="B28" i="3"/>
  <c r="D28" i="3" s="1"/>
  <c r="D30" i="2" l="1"/>
  <c r="B29" i="3"/>
  <c r="D29" i="3" s="1"/>
  <c r="D31" i="2" l="1"/>
  <c r="B30" i="3"/>
  <c r="D30" i="3" s="1"/>
  <c r="D32" i="2" l="1"/>
  <c r="B32" i="3" s="1"/>
  <c r="D32" i="3" s="1"/>
  <c r="B31" i="3"/>
  <c r="D31" i="3" s="1"/>
  <c r="F17" i="3" l="1"/>
  <c r="F35" i="3"/>
  <c r="F28" i="3"/>
  <c r="F26" i="3"/>
  <c r="F27" i="3"/>
  <c r="F32" i="3"/>
  <c r="F19" i="3"/>
  <c r="F30" i="3"/>
  <c r="F31" i="3"/>
  <c r="F33" i="3"/>
  <c r="F18" i="3"/>
  <c r="F29" i="3"/>
  <c r="F21" i="3"/>
  <c r="F34" i="3"/>
  <c r="F25" i="3"/>
  <c r="F24" i="3"/>
  <c r="F22" i="3"/>
  <c r="F23" i="3"/>
  <c r="F20" i="3"/>
  <c r="E25" i="3"/>
  <c r="H25" i="3" s="1"/>
  <c r="E26" i="3"/>
  <c r="H26" i="3" s="1"/>
  <c r="E27" i="3"/>
  <c r="H27" i="3" s="1"/>
  <c r="E28" i="3"/>
  <c r="H28" i="3" s="1"/>
  <c r="E29" i="3"/>
  <c r="H29" i="3" s="1"/>
  <c r="E30" i="3"/>
  <c r="H30" i="3" s="1"/>
  <c r="E31" i="3"/>
  <c r="H31" i="3" s="1"/>
  <c r="E32" i="3"/>
  <c r="H32" i="3" s="1"/>
  <c r="E33" i="3"/>
  <c r="H33" i="3" s="1"/>
  <c r="E34" i="3"/>
  <c r="H34" i="3" s="1"/>
  <c r="E35" i="3"/>
  <c r="H35" i="3" s="1"/>
  <c r="E24" i="3"/>
  <c r="H24" i="3" s="1"/>
  <c r="E19" i="3"/>
  <c r="H19" i="3" s="1"/>
  <c r="E20" i="3"/>
  <c r="H20" i="3" s="1"/>
  <c r="E21" i="3"/>
  <c r="H21" i="3" s="1"/>
  <c r="E22" i="3"/>
  <c r="H22" i="3" s="1"/>
  <c r="E23" i="3"/>
  <c r="H23" i="3" s="1"/>
  <c r="E18" i="3"/>
  <c r="H18" i="3" s="1"/>
  <c r="E16" i="3"/>
  <c r="H16" i="3" s="1"/>
  <c r="F16" i="3"/>
  <c r="E17" i="3"/>
  <c r="H17" i="3" s="1"/>
  <c r="E14" i="3"/>
  <c r="E15" i="3"/>
  <c r="J15" i="3" l="1"/>
  <c r="H15" i="3"/>
  <c r="J28" i="3"/>
  <c r="J35" i="3"/>
  <c r="J34" i="3"/>
  <c r="J25" i="3"/>
  <c r="J16" i="3"/>
  <c r="J26" i="3"/>
  <c r="J23" i="3"/>
  <c r="J32" i="3"/>
  <c r="J27" i="3"/>
  <c r="J18" i="3"/>
  <c r="J22" i="3"/>
  <c r="J31" i="3"/>
  <c r="J24" i="3"/>
  <c r="J33" i="3"/>
  <c r="J21" i="3"/>
  <c r="H14" i="3"/>
  <c r="J14" i="3"/>
  <c r="J20" i="3"/>
  <c r="J30" i="3"/>
  <c r="J17" i="3"/>
  <c r="J19" i="3"/>
  <c r="J29" i="3"/>
  <c r="G24" i="3"/>
  <c r="I24" i="3" s="1"/>
  <c r="G20" i="3"/>
  <c r="I20" i="3" s="1"/>
  <c r="G35" i="3"/>
  <c r="I35" i="3" s="1"/>
  <c r="G27" i="3"/>
  <c r="I27" i="3" s="1"/>
  <c r="G29" i="3"/>
  <c r="I29" i="3" s="1"/>
  <c r="G26" i="3"/>
  <c r="I26" i="3" s="1"/>
  <c r="G17" i="3"/>
  <c r="I17" i="3" s="1"/>
  <c r="G25" i="3"/>
  <c r="I25" i="3" s="1"/>
  <c r="G19" i="3"/>
  <c r="I19" i="3" s="1"/>
  <c r="G28" i="3"/>
  <c r="I28" i="3" s="1"/>
  <c r="G34" i="3"/>
  <c r="I34" i="3" s="1"/>
  <c r="G18" i="3"/>
  <c r="I18" i="3" s="1"/>
  <c r="G22" i="3"/>
  <c r="I22" i="3" s="1"/>
  <c r="G16" i="3"/>
  <c r="I16" i="3" s="1"/>
  <c r="G31" i="3"/>
  <c r="I31" i="3" s="1"/>
  <c r="G32" i="3"/>
  <c r="I32" i="3" s="1"/>
  <c r="G30" i="3"/>
  <c r="I30" i="3" s="1"/>
  <c r="G21" i="3"/>
  <c r="I21" i="3" s="1"/>
  <c r="G23" i="3"/>
  <c r="I23" i="3" s="1"/>
  <c r="G33" i="3"/>
  <c r="I33" i="3" s="1"/>
  <c r="K18" i="3" l="1"/>
  <c r="K15" i="3"/>
  <c r="K33" i="3"/>
  <c r="K30" i="3"/>
  <c r="K23" i="3"/>
  <c r="K34" i="3"/>
  <c r="K35" i="3"/>
  <c r="K22" i="3"/>
  <c r="K31" i="3"/>
  <c r="K17" i="3"/>
  <c r="K26" i="3"/>
  <c r="K27" i="3"/>
  <c r="K21" i="3"/>
  <c r="K28" i="3"/>
  <c r="K19" i="3"/>
  <c r="K24" i="3"/>
  <c r="K29" i="3"/>
  <c r="K14" i="3"/>
  <c r="K20" i="3"/>
  <c r="K32" i="3"/>
  <c r="K25" i="3"/>
  <c r="K16" i="3"/>
  <c r="L13" i="3" l="1"/>
  <c r="E3" i="1"/>
</calcChain>
</file>

<file path=xl/sharedStrings.xml><?xml version="1.0" encoding="utf-8"?>
<sst xmlns="http://schemas.openxmlformats.org/spreadsheetml/2006/main" count="37" uniqueCount="31">
  <si>
    <t>Inputs</t>
  </si>
  <si>
    <t>Price of Machine</t>
  </si>
  <si>
    <t>Loan Life</t>
  </si>
  <si>
    <t>Initial Default Probability</t>
  </si>
  <si>
    <t>Decay of Default Probability</t>
  </si>
  <si>
    <t>Final Default Probability</t>
  </si>
  <si>
    <t>Recovery Rate</t>
  </si>
  <si>
    <t>Interest Rate</t>
  </si>
  <si>
    <t>Outputs</t>
  </si>
  <si>
    <t>Default Year</t>
  </si>
  <si>
    <t>Year</t>
  </si>
  <si>
    <t>=Outputs when using Excel for a single default case at once</t>
  </si>
  <si>
    <t>=Outputs when doing a pure Excel model</t>
  </si>
  <si>
    <t>IRR</t>
  </si>
  <si>
    <t>Expected Value Outputs                             (for Pure Excel Model)</t>
  </si>
  <si>
    <t>Loan    Life</t>
  </si>
  <si>
    <t>Single Default Case Outputs                      (for Combined Model)</t>
  </si>
  <si>
    <t>Time</t>
  </si>
  <si>
    <t>Defaul Probability</t>
  </si>
  <si>
    <t>End of Loan</t>
  </si>
  <si>
    <t>End of Loan Helper</t>
  </si>
  <si>
    <t>Cash Flow</t>
  </si>
  <si>
    <t>Prob of default</t>
  </si>
  <si>
    <t xml:space="preserve"> Defaulted</t>
  </si>
  <si>
    <t>Recovery</t>
  </si>
  <si>
    <t>Recovery helper</t>
  </si>
  <si>
    <t>Default Helper</t>
  </si>
  <si>
    <t>Payments</t>
  </si>
  <si>
    <t>Recovery Payment</t>
  </si>
  <si>
    <t>irr</t>
  </si>
  <si>
    <t>Final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</si>
</sst>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7" formatCode="&quot;$&quot;#,##0.00"/>
    <numFmt numFmtId="168" formatCode="0.000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9" fontId="0" fillId="0" borderId="0" xfId="0" applyNumberFormat="1"/>
    <xf numFmtId="0" fontId="0" fillId="0" borderId="0" xfId="0" quotePrefix="1"/>
    <xf numFmtId="0" fontId="0" fillId="2" borderId="0" xfId="0" applyFill="1"/>
    <xf numFmtId="0" fontId="0" fillId="0" borderId="2" xfId="0" applyBorder="1"/>
    <xf numFmtId="0" fontId="0" fillId="2" borderId="2" xfId="0" applyFill="1" applyBorder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/>
    <xf numFmtId="164" fontId="0" fillId="0" borderId="3" xfId="0" applyNumberFormat="1" applyBorder="1"/>
    <xf numFmtId="0" fontId="0" fillId="0" borderId="4" xfId="0" applyBorder="1"/>
    <xf numFmtId="9" fontId="0" fillId="0" borderId="2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/>
    <xf numFmtId="0" fontId="2" fillId="0" borderId="4" xfId="0" applyFont="1" applyBorder="1"/>
    <xf numFmtId="10" fontId="0" fillId="4" borderId="3" xfId="0" applyNumberFormat="1" applyFill="1" applyBorder="1"/>
    <xf numFmtId="164" fontId="0" fillId="4" borderId="3" xfId="0" applyNumberFormat="1" applyFill="1" applyBorder="1"/>
    <xf numFmtId="164" fontId="0" fillId="4" borderId="6" xfId="0" applyNumberFormat="1" applyFill="1" applyBorder="1"/>
    <xf numFmtId="10" fontId="0" fillId="6" borderId="3" xfId="0" applyNumberFormat="1" applyFill="1" applyBorder="1"/>
    <xf numFmtId="10" fontId="0" fillId="6" borderId="6" xfId="0" applyNumberFormat="1" applyFill="1" applyBorder="1"/>
    <xf numFmtId="0" fontId="3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wrapText="1"/>
    </xf>
    <xf numFmtId="0" fontId="2" fillId="5" borderId="8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9" fontId="0" fillId="0" borderId="0" xfId="1" applyFont="1"/>
    <xf numFmtId="167" fontId="0" fillId="0" borderId="0" xfId="2" applyNumberFormat="1" applyFont="1"/>
    <xf numFmtId="0" fontId="0" fillId="0" borderId="0" xfId="0" applyAlignment="1">
      <alignment horizontal="right"/>
    </xf>
    <xf numFmtId="168" fontId="0" fillId="0" borderId="0" xfId="0" applyNumberFormat="1"/>
    <xf numFmtId="167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9" fontId="0" fillId="6" borderId="0" xfId="0" applyNumberForma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C6A6-1631-4011-AD0B-8BE8683B88BB}">
  <dimension ref="A1:H43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26.33203125" bestFit="1" customWidth="1"/>
    <col min="2" max="2" width="10.83203125" bestFit="1" customWidth="1"/>
  </cols>
  <sheetData>
    <row r="1" spans="1:7" ht="19" x14ac:dyDescent="0.25">
      <c r="A1" s="27" t="s">
        <v>0</v>
      </c>
      <c r="B1" s="27"/>
    </row>
    <row r="2" spans="1:7" x14ac:dyDescent="0.2">
      <c r="A2" s="4" t="s">
        <v>1</v>
      </c>
      <c r="B2" s="13">
        <v>1000000</v>
      </c>
      <c r="E2" s="20"/>
      <c r="F2" s="2" t="s">
        <v>11</v>
      </c>
    </row>
    <row r="3" spans="1:7" x14ac:dyDescent="0.2">
      <c r="A3" s="4" t="s">
        <v>2</v>
      </c>
      <c r="B3" s="17">
        <v>20</v>
      </c>
      <c r="E3" s="45">
        <f ca="1">IRR('Cash Flow'!K13:'Cash Flow'!K35)</f>
        <v>0.34092110302163725</v>
      </c>
      <c r="F3" s="2" t="s">
        <v>12</v>
      </c>
    </row>
    <row r="4" spans="1:7" x14ac:dyDescent="0.2">
      <c r="A4" s="4" t="s">
        <v>3</v>
      </c>
      <c r="B4" s="18">
        <v>0.3</v>
      </c>
    </row>
    <row r="5" spans="1:7" x14ac:dyDescent="0.2">
      <c r="A5" s="4" t="s">
        <v>4</v>
      </c>
      <c r="B5" s="18">
        <v>0.9</v>
      </c>
    </row>
    <row r="6" spans="1:7" x14ac:dyDescent="0.2">
      <c r="A6" s="4" t="s">
        <v>5</v>
      </c>
      <c r="B6" s="18">
        <v>0.4</v>
      </c>
    </row>
    <row r="7" spans="1:7" x14ac:dyDescent="0.2">
      <c r="A7" s="4" t="s">
        <v>6</v>
      </c>
      <c r="B7" s="18">
        <v>0.4</v>
      </c>
    </row>
    <row r="8" spans="1:7" x14ac:dyDescent="0.2">
      <c r="A8" s="4" t="s">
        <v>7</v>
      </c>
      <c r="B8" s="18">
        <v>0.4</v>
      </c>
    </row>
    <row r="9" spans="1:7" x14ac:dyDescent="0.2">
      <c r="A9" s="14" t="s">
        <v>9</v>
      </c>
      <c r="B9" s="19">
        <v>2</v>
      </c>
    </row>
    <row r="12" spans="1:7" x14ac:dyDescent="0.2">
      <c r="A12" s="31" t="s">
        <v>8</v>
      </c>
      <c r="B12" s="31"/>
      <c r="C12" s="31"/>
      <c r="D12" s="31"/>
      <c r="E12" s="31"/>
      <c r="F12" s="31"/>
      <c r="G12" s="31"/>
    </row>
    <row r="13" spans="1:7" x14ac:dyDescent="0.2">
      <c r="A13" s="31"/>
      <c r="B13" s="31"/>
      <c r="C13" s="31"/>
      <c r="D13" s="31"/>
      <c r="E13" s="31"/>
      <c r="F13" s="31"/>
      <c r="G13" s="31"/>
    </row>
    <row r="14" spans="1:7" ht="30.75" customHeight="1" x14ac:dyDescent="0.2">
      <c r="A14" s="32" t="s">
        <v>16</v>
      </c>
      <c r="B14" s="33"/>
      <c r="C14" s="3"/>
      <c r="D14" s="34" t="s">
        <v>14</v>
      </c>
      <c r="E14" s="35"/>
      <c r="F14" s="35"/>
      <c r="G14" s="36"/>
    </row>
    <row r="15" spans="1:7" x14ac:dyDescent="0.2">
      <c r="A15" s="4" t="s">
        <v>13</v>
      </c>
      <c r="B15" s="22"/>
      <c r="C15" s="3"/>
      <c r="D15" s="28" t="s">
        <v>7</v>
      </c>
      <c r="E15" s="29" t="s">
        <v>15</v>
      </c>
      <c r="F15" s="29" t="s">
        <v>3</v>
      </c>
      <c r="G15" s="30" t="s">
        <v>13</v>
      </c>
    </row>
    <row r="16" spans="1:7" x14ac:dyDescent="0.2">
      <c r="A16" s="4"/>
      <c r="B16" s="12"/>
      <c r="C16" s="3"/>
      <c r="D16" s="28"/>
      <c r="E16" s="29"/>
      <c r="F16" s="29"/>
      <c r="G16" s="30"/>
    </row>
    <row r="17" spans="1:8" x14ac:dyDescent="0.2">
      <c r="A17" s="21"/>
      <c r="B17" s="12"/>
      <c r="C17" s="3"/>
      <c r="D17" s="15">
        <v>0.3</v>
      </c>
      <c r="E17" s="7">
        <v>5</v>
      </c>
      <c r="F17" s="6">
        <v>0.1</v>
      </c>
      <c r="G17" s="25">
        <v>0.15149575271280002</v>
      </c>
    </row>
    <row r="18" spans="1:8" x14ac:dyDescent="0.2">
      <c r="A18" s="4" t="s">
        <v>10</v>
      </c>
      <c r="B18" s="12"/>
      <c r="C18" s="3"/>
      <c r="D18" s="15">
        <v>0.3</v>
      </c>
      <c r="E18" s="7">
        <v>5</v>
      </c>
      <c r="F18" s="6">
        <v>0.2</v>
      </c>
      <c r="G18" s="25">
        <v>5.9631650559442216E-2</v>
      </c>
    </row>
    <row r="19" spans="1:8" x14ac:dyDescent="0.2">
      <c r="A19" s="4">
        <v>0</v>
      </c>
      <c r="B19" s="23"/>
      <c r="C19" s="3"/>
      <c r="D19" s="15">
        <v>0.3</v>
      </c>
      <c r="E19" s="7">
        <v>5</v>
      </c>
      <c r="F19" s="6">
        <v>0.3</v>
      </c>
      <c r="G19" s="25">
        <v>-2.7632107591892465E-2</v>
      </c>
    </row>
    <row r="20" spans="1:8" x14ac:dyDescent="0.2">
      <c r="A20" s="4">
        <v>1</v>
      </c>
      <c r="B20" s="23"/>
      <c r="C20" s="3"/>
      <c r="D20" s="15">
        <v>0.3</v>
      </c>
      <c r="E20" s="7">
        <v>10</v>
      </c>
      <c r="F20" s="6">
        <v>0.1</v>
      </c>
      <c r="G20" s="25">
        <v>0.19131688454631779</v>
      </c>
    </row>
    <row r="21" spans="1:8" x14ac:dyDescent="0.2">
      <c r="A21" s="4">
        <v>2</v>
      </c>
      <c r="B21" s="23"/>
      <c r="C21" s="3"/>
      <c r="D21" s="15">
        <v>0.3</v>
      </c>
      <c r="E21" s="7">
        <v>10</v>
      </c>
      <c r="F21" s="6">
        <v>0.2</v>
      </c>
      <c r="G21" s="25">
        <v>6.4163798883459938E-2</v>
      </c>
    </row>
    <row r="22" spans="1:8" x14ac:dyDescent="0.2">
      <c r="A22" s="4">
        <v>3</v>
      </c>
      <c r="B22" s="23"/>
      <c r="C22" s="3"/>
      <c r="D22" s="15">
        <v>0.3</v>
      </c>
      <c r="E22" s="7">
        <v>10</v>
      </c>
      <c r="F22" s="6">
        <v>0.3</v>
      </c>
      <c r="G22" s="25">
        <v>-3.7549903600861603E-3</v>
      </c>
    </row>
    <row r="23" spans="1:8" x14ac:dyDescent="0.2">
      <c r="A23" s="4">
        <v>4</v>
      </c>
      <c r="B23" s="23"/>
      <c r="C23" s="3"/>
      <c r="D23" s="15">
        <v>0.3</v>
      </c>
      <c r="E23" s="7">
        <v>20</v>
      </c>
      <c r="F23" s="6">
        <v>0.1</v>
      </c>
      <c r="G23" s="25">
        <v>0.18319433223875983</v>
      </c>
    </row>
    <row r="24" spans="1:8" x14ac:dyDescent="0.2">
      <c r="A24" s="4">
        <v>5</v>
      </c>
      <c r="B24" s="23"/>
      <c r="C24" s="3"/>
      <c r="D24" s="15">
        <v>0.3</v>
      </c>
      <c r="E24" s="7">
        <v>20</v>
      </c>
      <c r="F24" s="6">
        <v>0.2</v>
      </c>
      <c r="G24" s="25">
        <v>6.544053598634289E-2</v>
      </c>
    </row>
    <row r="25" spans="1:8" x14ac:dyDescent="0.2">
      <c r="A25" s="4">
        <v>6</v>
      </c>
      <c r="B25" s="23"/>
      <c r="C25" s="3"/>
      <c r="D25" s="15">
        <v>0.3</v>
      </c>
      <c r="E25" s="7">
        <v>20</v>
      </c>
      <c r="F25" s="6">
        <v>0.3</v>
      </c>
      <c r="G25" s="25">
        <v>8.2238203040650455E-3</v>
      </c>
    </row>
    <row r="26" spans="1:8" x14ac:dyDescent="0.2">
      <c r="A26" s="4">
        <v>7</v>
      </c>
      <c r="B26" s="23"/>
      <c r="C26" s="3"/>
      <c r="D26" s="15">
        <v>0.35</v>
      </c>
      <c r="E26" s="7">
        <v>5</v>
      </c>
      <c r="F26" s="6">
        <v>0.1</v>
      </c>
      <c r="G26" s="25">
        <v>0.18561518479797848</v>
      </c>
      <c r="H26" s="1"/>
    </row>
    <row r="27" spans="1:8" x14ac:dyDescent="0.2">
      <c r="A27" s="4">
        <v>8</v>
      </c>
      <c r="B27" s="23"/>
      <c r="C27" s="3"/>
      <c r="D27" s="15">
        <v>0.35</v>
      </c>
      <c r="E27" s="7">
        <v>5</v>
      </c>
      <c r="F27" s="6">
        <v>0.2</v>
      </c>
      <c r="G27" s="25">
        <v>0.1420783232110161</v>
      </c>
    </row>
    <row r="28" spans="1:8" x14ac:dyDescent="0.2">
      <c r="A28" s="4">
        <v>9</v>
      </c>
      <c r="B28" s="23"/>
      <c r="C28" s="3"/>
      <c r="D28" s="15">
        <v>0.35</v>
      </c>
      <c r="E28" s="7">
        <v>5</v>
      </c>
      <c r="F28" s="6">
        <v>0.3</v>
      </c>
      <c r="G28" s="25">
        <v>2.8037304928115306E-2</v>
      </c>
    </row>
    <row r="29" spans="1:8" x14ac:dyDescent="0.2">
      <c r="A29" s="4">
        <v>10</v>
      </c>
      <c r="B29" s="23"/>
      <c r="C29" s="3"/>
      <c r="D29" s="15">
        <v>0.35</v>
      </c>
      <c r="E29" s="7">
        <v>10</v>
      </c>
      <c r="F29" s="6">
        <v>0.1</v>
      </c>
      <c r="G29" s="25">
        <v>0.2299370676165067</v>
      </c>
    </row>
    <row r="30" spans="1:8" x14ac:dyDescent="0.2">
      <c r="A30" s="4">
        <v>11</v>
      </c>
      <c r="B30" s="23"/>
      <c r="C30" s="3"/>
      <c r="D30" s="15">
        <v>0.35</v>
      </c>
      <c r="E30" s="7">
        <v>10</v>
      </c>
      <c r="F30" s="6">
        <v>0.2</v>
      </c>
      <c r="G30" s="25">
        <v>0.12653851051308815</v>
      </c>
    </row>
    <row r="31" spans="1:8" x14ac:dyDescent="0.2">
      <c r="A31" s="4">
        <v>12</v>
      </c>
      <c r="B31" s="23"/>
      <c r="C31" s="3"/>
      <c r="D31" s="15">
        <v>0.35</v>
      </c>
      <c r="E31" s="7">
        <v>10</v>
      </c>
      <c r="F31" s="6">
        <v>0.3</v>
      </c>
      <c r="G31" s="25">
        <v>-4.4893515984652521E-3</v>
      </c>
    </row>
    <row r="32" spans="1:8" x14ac:dyDescent="0.2">
      <c r="A32" s="4">
        <v>13</v>
      </c>
      <c r="B32" s="23"/>
      <c r="C32" s="3"/>
      <c r="D32" s="15">
        <v>0.35</v>
      </c>
      <c r="E32" s="7">
        <v>20</v>
      </c>
      <c r="F32" s="6">
        <v>0.1</v>
      </c>
      <c r="G32" s="25">
        <v>0.18279319921047701</v>
      </c>
    </row>
    <row r="33" spans="1:7" x14ac:dyDescent="0.2">
      <c r="A33" s="4">
        <v>14</v>
      </c>
      <c r="B33" s="23"/>
      <c r="C33" s="3"/>
      <c r="D33" s="15">
        <v>0.35</v>
      </c>
      <c r="E33" s="7">
        <v>20</v>
      </c>
      <c r="F33" s="6">
        <v>0.2</v>
      </c>
      <c r="G33" s="25">
        <v>0.11790719885424419</v>
      </c>
    </row>
    <row r="34" spans="1:7" x14ac:dyDescent="0.2">
      <c r="A34" s="4">
        <v>15</v>
      </c>
      <c r="B34" s="23"/>
      <c r="C34" s="3"/>
      <c r="D34" s="15">
        <v>0.35</v>
      </c>
      <c r="E34" s="7">
        <v>20</v>
      </c>
      <c r="F34" s="6">
        <v>0.3</v>
      </c>
      <c r="G34" s="25">
        <v>-5.1424577042087404E-3</v>
      </c>
    </row>
    <row r="35" spans="1:7" x14ac:dyDescent="0.2">
      <c r="A35" s="4">
        <v>16</v>
      </c>
      <c r="B35" s="23"/>
      <c r="C35" s="3"/>
      <c r="D35" s="15">
        <v>0.4</v>
      </c>
      <c r="E35" s="7">
        <v>5</v>
      </c>
      <c r="F35" s="6">
        <v>0.1</v>
      </c>
      <c r="G35" s="25">
        <v>0.22905894642969543</v>
      </c>
    </row>
    <row r="36" spans="1:7" x14ac:dyDescent="0.2">
      <c r="A36" s="4">
        <v>17</v>
      </c>
      <c r="B36" s="23"/>
      <c r="C36" s="3"/>
      <c r="D36" s="15">
        <v>0.4</v>
      </c>
      <c r="E36" s="7">
        <v>5</v>
      </c>
      <c r="F36" s="6">
        <v>0.2</v>
      </c>
      <c r="G36" s="25">
        <v>0.10353463943338777</v>
      </c>
    </row>
    <row r="37" spans="1:7" x14ac:dyDescent="0.2">
      <c r="A37" s="4">
        <v>18</v>
      </c>
      <c r="B37" s="23"/>
      <c r="C37" s="3"/>
      <c r="D37" s="15">
        <v>0.4</v>
      </c>
      <c r="E37" s="7">
        <v>5</v>
      </c>
      <c r="F37" s="6">
        <v>0.3</v>
      </c>
      <c r="G37" s="25">
        <v>6.4655696998393568E-5</v>
      </c>
    </row>
    <row r="38" spans="1:7" x14ac:dyDescent="0.2">
      <c r="A38" s="4">
        <v>19</v>
      </c>
      <c r="B38" s="23"/>
      <c r="C38" s="3"/>
      <c r="D38" s="15">
        <v>0.4</v>
      </c>
      <c r="E38" s="7">
        <v>10</v>
      </c>
      <c r="F38" s="6">
        <v>0.1</v>
      </c>
      <c r="G38" s="25">
        <v>0.25183133582436645</v>
      </c>
    </row>
    <row r="39" spans="1:7" x14ac:dyDescent="0.2">
      <c r="A39" s="4">
        <v>20</v>
      </c>
      <c r="B39" s="23"/>
      <c r="C39" s="3"/>
      <c r="D39" s="15">
        <v>0.4</v>
      </c>
      <c r="E39" s="7">
        <v>10</v>
      </c>
      <c r="F39" s="6">
        <v>0.2</v>
      </c>
      <c r="G39" s="25">
        <v>0.15439693442852931</v>
      </c>
    </row>
    <row r="40" spans="1:7" x14ac:dyDescent="0.2">
      <c r="A40" s="4">
        <v>21</v>
      </c>
      <c r="B40" s="23"/>
      <c r="C40" s="3"/>
      <c r="D40" s="15">
        <v>0.4</v>
      </c>
      <c r="E40" s="7">
        <v>10</v>
      </c>
      <c r="F40" s="6">
        <v>0.3</v>
      </c>
      <c r="G40" s="25">
        <v>5.815026188164911E-2</v>
      </c>
    </row>
    <row r="41" spans="1:7" x14ac:dyDescent="0.2">
      <c r="A41" s="14">
        <v>22</v>
      </c>
      <c r="B41" s="24"/>
      <c r="C41" s="3"/>
      <c r="D41" s="15">
        <v>0.4</v>
      </c>
      <c r="E41" s="7">
        <v>20</v>
      </c>
      <c r="F41" s="6">
        <v>0.1</v>
      </c>
      <c r="G41" s="25">
        <v>0.27791995375346146</v>
      </c>
    </row>
    <row r="42" spans="1:7" x14ac:dyDescent="0.2">
      <c r="A42" s="5"/>
      <c r="B42" s="3"/>
      <c r="C42" s="3"/>
      <c r="D42" s="15">
        <v>0.4</v>
      </c>
      <c r="E42" s="7">
        <v>20</v>
      </c>
      <c r="F42" s="6">
        <v>0.2</v>
      </c>
      <c r="G42" s="25">
        <v>0.14042225007923814</v>
      </c>
    </row>
    <row r="43" spans="1:7" x14ac:dyDescent="0.2">
      <c r="A43" s="8"/>
      <c r="B43" s="9"/>
      <c r="C43" s="9"/>
      <c r="D43" s="16">
        <v>0.4</v>
      </c>
      <c r="E43" s="11">
        <v>20</v>
      </c>
      <c r="F43" s="10">
        <v>0.3</v>
      </c>
      <c r="G43" s="26">
        <v>4.3446520671214101E-2</v>
      </c>
    </row>
  </sheetData>
  <mergeCells count="8">
    <mergeCell ref="A1:B1"/>
    <mergeCell ref="D15:D16"/>
    <mergeCell ref="E15:E16"/>
    <mergeCell ref="F15:F16"/>
    <mergeCell ref="G15:G16"/>
    <mergeCell ref="A12:G13"/>
    <mergeCell ref="A14:B14"/>
    <mergeCell ref="D14:G14"/>
  </mergeCells>
  <conditionalFormatting sqref="G17:G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8FE9-FAFE-2C4C-83A0-28F187154290}">
  <dimension ref="A1:K33"/>
  <sheetViews>
    <sheetView workbookViewId="0">
      <selection activeCell="B6" sqref="B6"/>
    </sheetView>
  </sheetViews>
  <sheetFormatPr baseColWidth="10" defaultRowHeight="15" x14ac:dyDescent="0.2"/>
  <cols>
    <col min="1" max="1" width="22.5" bestFit="1" customWidth="1"/>
    <col min="2" max="2" width="12.6640625" bestFit="1" customWidth="1"/>
    <col min="3" max="3" width="15.1640625" bestFit="1" customWidth="1"/>
    <col min="4" max="4" width="14.83203125" bestFit="1" customWidth="1"/>
    <col min="6" max="6" width="12" bestFit="1" customWidth="1"/>
  </cols>
  <sheetData>
    <row r="1" spans="1:4" x14ac:dyDescent="0.2">
      <c r="A1" s="37" t="s">
        <v>0</v>
      </c>
      <c r="B1" s="37"/>
    </row>
    <row r="2" spans="1:4" x14ac:dyDescent="0.2">
      <c r="A2" t="str">
        <f>'Inputs and Outputs'!A2</f>
        <v>Price of Machine</v>
      </c>
      <c r="B2" s="39">
        <f>'Inputs and Outputs'!B2</f>
        <v>1000000</v>
      </c>
    </row>
    <row r="3" spans="1:4" x14ac:dyDescent="0.2">
      <c r="A3" t="str">
        <f>'Inputs and Outputs'!A3</f>
        <v>Loan Life</v>
      </c>
      <c r="B3">
        <f>'Inputs and Outputs'!B3</f>
        <v>20</v>
      </c>
    </row>
    <row r="4" spans="1:4" x14ac:dyDescent="0.2">
      <c r="A4" t="str">
        <f>'Inputs and Outputs'!A4</f>
        <v>Initial Default Probability</v>
      </c>
      <c r="B4" s="38">
        <f>'Inputs and Outputs'!B4</f>
        <v>0.3</v>
      </c>
    </row>
    <row r="5" spans="1:4" x14ac:dyDescent="0.2">
      <c r="A5" t="str">
        <f>'Inputs and Outputs'!A5</f>
        <v>Decay of Default Probability</v>
      </c>
      <c r="B5" s="38">
        <f>'Inputs and Outputs'!B5</f>
        <v>0.9</v>
      </c>
    </row>
    <row r="6" spans="1:4" x14ac:dyDescent="0.2">
      <c r="A6" t="str">
        <f>'Inputs and Outputs'!A6</f>
        <v>Final Default Probability</v>
      </c>
      <c r="B6" s="38">
        <f>'Inputs and Outputs'!B6</f>
        <v>0.4</v>
      </c>
    </row>
    <row r="13" spans="1:4" x14ac:dyDescent="0.2">
      <c r="A13" t="s">
        <v>17</v>
      </c>
      <c r="B13" t="s">
        <v>19</v>
      </c>
      <c r="C13" t="s">
        <v>20</v>
      </c>
      <c r="D13" t="s">
        <v>18</v>
      </c>
    </row>
    <row r="14" spans="1:4" x14ac:dyDescent="0.2">
      <c r="A14">
        <v>1</v>
      </c>
      <c r="B14">
        <f>IF(A14&lt;$B$3, 0, 1)</f>
        <v>0</v>
      </c>
      <c r="C14">
        <f xml:space="preserve"> SUMIF($B$14:$B14,  1)</f>
        <v>0</v>
      </c>
      <c r="D14" s="1">
        <f>B4</f>
        <v>0.3</v>
      </c>
    </row>
    <row r="15" spans="1:4" x14ac:dyDescent="0.2">
      <c r="A15">
        <v>2</v>
      </c>
      <c r="B15">
        <f t="shared" ref="B15:B33" si="0">IF(A15&lt;$B$3, 0, 1)</f>
        <v>0</v>
      </c>
      <c r="C15">
        <f xml:space="preserve"> SUMIF($B$14:$B15,  1)</f>
        <v>0</v>
      </c>
      <c r="D15" s="1">
        <f>IF(C15&lt;1,D14*$B$5,IF(C15=1,$B$6,0))</f>
        <v>0.27</v>
      </c>
    </row>
    <row r="16" spans="1:4" x14ac:dyDescent="0.2">
      <c r="A16">
        <v>3</v>
      </c>
      <c r="B16">
        <f t="shared" si="0"/>
        <v>0</v>
      </c>
      <c r="C16">
        <f xml:space="preserve"> SUMIF($B$14:$B16,  1)</f>
        <v>0</v>
      </c>
      <c r="D16" s="1">
        <f t="shared" ref="D16:D33" si="1">IF(C16&lt;1,D15*$B$5,IF(C16=1,$B$6,0))</f>
        <v>0.24300000000000002</v>
      </c>
    </row>
    <row r="17" spans="1:11" x14ac:dyDescent="0.2">
      <c r="A17">
        <v>4</v>
      </c>
      <c r="B17">
        <f t="shared" si="0"/>
        <v>0</v>
      </c>
      <c r="C17">
        <f xml:space="preserve"> SUMIF($B$14:$B17,  1)</f>
        <v>0</v>
      </c>
      <c r="D17" s="1">
        <f t="shared" si="1"/>
        <v>0.21870000000000003</v>
      </c>
    </row>
    <row r="18" spans="1:11" x14ac:dyDescent="0.2">
      <c r="A18">
        <v>5</v>
      </c>
      <c r="B18">
        <f t="shared" si="0"/>
        <v>0</v>
      </c>
      <c r="C18">
        <f xml:space="preserve"> SUMIF($B$14:$B18,  1)</f>
        <v>0</v>
      </c>
      <c r="D18" s="1">
        <f t="shared" si="1"/>
        <v>0.19683000000000003</v>
      </c>
    </row>
    <row r="19" spans="1:11" x14ac:dyDescent="0.2">
      <c r="A19">
        <v>6</v>
      </c>
      <c r="B19">
        <f t="shared" si="0"/>
        <v>0</v>
      </c>
      <c r="C19">
        <f xml:space="preserve"> SUMIF($B$14:$B19,  1)</f>
        <v>0</v>
      </c>
      <c r="D19" s="1">
        <f t="shared" si="1"/>
        <v>0.17714700000000003</v>
      </c>
    </row>
    <row r="20" spans="1:11" x14ac:dyDescent="0.2">
      <c r="A20">
        <v>7</v>
      </c>
      <c r="B20">
        <f t="shared" si="0"/>
        <v>0</v>
      </c>
      <c r="C20">
        <f xml:space="preserve"> SUMIF($B$14:$B20,  1)</f>
        <v>0</v>
      </c>
      <c r="D20" s="1">
        <f t="shared" si="1"/>
        <v>0.15943230000000003</v>
      </c>
    </row>
    <row r="21" spans="1:11" x14ac:dyDescent="0.2">
      <c r="A21">
        <v>8</v>
      </c>
      <c r="B21">
        <f t="shared" si="0"/>
        <v>0</v>
      </c>
      <c r="C21">
        <f xml:space="preserve"> SUMIF($B$14:$B21,  1)</f>
        <v>0</v>
      </c>
      <c r="D21" s="1">
        <f t="shared" si="1"/>
        <v>0.14348907000000002</v>
      </c>
    </row>
    <row r="22" spans="1:11" x14ac:dyDescent="0.2">
      <c r="A22">
        <v>9</v>
      </c>
      <c r="B22">
        <f t="shared" si="0"/>
        <v>0</v>
      </c>
      <c r="C22">
        <f xml:space="preserve"> SUMIF($B$14:$B22,  1)</f>
        <v>0</v>
      </c>
      <c r="D22" s="1">
        <f t="shared" si="1"/>
        <v>0.12914016300000003</v>
      </c>
    </row>
    <row r="23" spans="1:11" x14ac:dyDescent="0.2">
      <c r="A23">
        <v>10</v>
      </c>
      <c r="B23">
        <f t="shared" si="0"/>
        <v>0</v>
      </c>
      <c r="C23">
        <f xml:space="preserve"> SUMIF($B$14:$B23,  1)</f>
        <v>0</v>
      </c>
      <c r="D23" s="1">
        <f t="shared" si="1"/>
        <v>0.11622614670000003</v>
      </c>
      <c r="F23" s="41"/>
      <c r="G23" s="41"/>
      <c r="H23" s="41"/>
      <c r="I23" s="41"/>
      <c r="J23" s="41"/>
      <c r="K23" s="41"/>
    </row>
    <row r="24" spans="1:11" x14ac:dyDescent="0.2">
      <c r="A24">
        <v>11</v>
      </c>
      <c r="B24">
        <f t="shared" si="0"/>
        <v>0</v>
      </c>
      <c r="C24">
        <f xml:space="preserve"> SUMIF($B$14:$B24,  1)</f>
        <v>0</v>
      </c>
      <c r="D24" s="1">
        <f t="shared" si="1"/>
        <v>0.10460353203000003</v>
      </c>
    </row>
    <row r="25" spans="1:11" x14ac:dyDescent="0.2">
      <c r="A25">
        <v>12</v>
      </c>
      <c r="B25">
        <f t="shared" si="0"/>
        <v>0</v>
      </c>
      <c r="C25">
        <f xml:space="preserve"> SUMIF($B$14:$B25,  1)</f>
        <v>0</v>
      </c>
      <c r="D25" s="1">
        <f t="shared" si="1"/>
        <v>9.4143178827000032E-2</v>
      </c>
    </row>
    <row r="26" spans="1:11" x14ac:dyDescent="0.2">
      <c r="A26">
        <v>13</v>
      </c>
      <c r="B26">
        <f t="shared" si="0"/>
        <v>0</v>
      </c>
      <c r="C26">
        <f xml:space="preserve"> SUMIF($B$14:$B26,  1)</f>
        <v>0</v>
      </c>
      <c r="D26" s="1">
        <f t="shared" si="1"/>
        <v>8.472886094430003E-2</v>
      </c>
    </row>
    <row r="27" spans="1:11" x14ac:dyDescent="0.2">
      <c r="A27">
        <v>14</v>
      </c>
      <c r="B27">
        <f t="shared" si="0"/>
        <v>0</v>
      </c>
      <c r="C27">
        <f xml:space="preserve"> SUMIF($B$14:$B27,  1)</f>
        <v>0</v>
      </c>
      <c r="D27" s="1">
        <f t="shared" si="1"/>
        <v>7.6255974849870026E-2</v>
      </c>
    </row>
    <row r="28" spans="1:11" x14ac:dyDescent="0.2">
      <c r="A28">
        <v>15</v>
      </c>
      <c r="B28">
        <f t="shared" si="0"/>
        <v>0</v>
      </c>
      <c r="C28">
        <f xml:space="preserve"> SUMIF($B$14:$B28,  1)</f>
        <v>0</v>
      </c>
      <c r="D28" s="1">
        <f t="shared" si="1"/>
        <v>6.8630377364883019E-2</v>
      </c>
    </row>
    <row r="29" spans="1:11" x14ac:dyDescent="0.2">
      <c r="A29">
        <v>16</v>
      </c>
      <c r="B29">
        <f t="shared" si="0"/>
        <v>0</v>
      </c>
      <c r="C29">
        <f xml:space="preserve"> SUMIF($B$14:$B29,  1)</f>
        <v>0</v>
      </c>
      <c r="D29" s="1">
        <f t="shared" si="1"/>
        <v>6.1767339628394716E-2</v>
      </c>
    </row>
    <row r="30" spans="1:11" x14ac:dyDescent="0.2">
      <c r="A30">
        <v>17</v>
      </c>
      <c r="B30">
        <f t="shared" si="0"/>
        <v>0</v>
      </c>
      <c r="C30">
        <f xml:space="preserve"> SUMIF($B$14:$B30,  1)</f>
        <v>0</v>
      </c>
      <c r="D30" s="1">
        <f t="shared" si="1"/>
        <v>5.5590605665555244E-2</v>
      </c>
    </row>
    <row r="31" spans="1:11" x14ac:dyDescent="0.2">
      <c r="A31">
        <v>18</v>
      </c>
      <c r="B31">
        <f t="shared" si="0"/>
        <v>0</v>
      </c>
      <c r="C31">
        <f xml:space="preserve"> SUMIF($B$14:$B31,  1)</f>
        <v>0</v>
      </c>
      <c r="D31" s="1">
        <f t="shared" si="1"/>
        <v>5.0031545098999722E-2</v>
      </c>
    </row>
    <row r="32" spans="1:11" x14ac:dyDescent="0.2">
      <c r="A32">
        <v>19</v>
      </c>
      <c r="B32">
        <f t="shared" si="0"/>
        <v>0</v>
      </c>
      <c r="C32">
        <f xml:space="preserve"> SUMIF($B$14:$B32,  1)</f>
        <v>0</v>
      </c>
      <c r="D32" s="1">
        <f t="shared" si="1"/>
        <v>4.502839058909975E-2</v>
      </c>
      <c r="E32" s="40"/>
      <c r="F32" s="40"/>
      <c r="G32" s="40"/>
      <c r="H32" s="40"/>
    </row>
    <row r="33" spans="1:4" x14ac:dyDescent="0.2">
      <c r="A33">
        <v>20</v>
      </c>
      <c r="B33">
        <f t="shared" si="0"/>
        <v>1</v>
      </c>
      <c r="C33">
        <f xml:space="preserve"> SUMIF($B$14:$B33,  1)</f>
        <v>1</v>
      </c>
      <c r="D33" s="1">
        <f t="shared" si="1"/>
        <v>0.4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D78C-3C63-6445-8A2C-9EF3696233E8}">
  <dimension ref="A1:N35"/>
  <sheetViews>
    <sheetView topLeftCell="F6" workbookViewId="0">
      <selection activeCell="B2" sqref="B2"/>
    </sheetView>
  </sheetViews>
  <sheetFormatPr baseColWidth="10" defaultRowHeight="15" x14ac:dyDescent="0.2"/>
  <cols>
    <col min="1" max="1" width="13.6640625" bestFit="1" customWidth="1"/>
    <col min="2" max="2" width="14.83203125" bestFit="1" customWidth="1"/>
    <col min="3" max="3" width="12.33203125" bestFit="1" customWidth="1"/>
    <col min="5" max="5" width="14.6640625" customWidth="1"/>
    <col min="6" max="6" width="14.6640625" bestFit="1" customWidth="1"/>
    <col min="7" max="7" width="13.1640625" bestFit="1" customWidth="1"/>
    <col min="8" max="8" width="13.6640625" bestFit="1" customWidth="1"/>
    <col min="9" max="9" width="15" style="39" bestFit="1" customWidth="1"/>
    <col min="10" max="10" width="13.6640625" style="39" bestFit="1" customWidth="1"/>
    <col min="11" max="12" width="13.1640625" bestFit="1" customWidth="1"/>
  </cols>
  <sheetData>
    <row r="1" spans="1:14" x14ac:dyDescent="0.2">
      <c r="A1" s="37" t="s">
        <v>0</v>
      </c>
      <c r="B1" s="37"/>
    </row>
    <row r="2" spans="1:14" x14ac:dyDescent="0.2">
      <c r="A2" t="str">
        <f>'P default'!A2</f>
        <v>Price of Machine</v>
      </c>
      <c r="B2" s="39">
        <f>'P default'!B2</f>
        <v>1000000</v>
      </c>
    </row>
    <row r="3" spans="1:14" x14ac:dyDescent="0.2">
      <c r="A3" t="str">
        <f>'P default'!A3</f>
        <v>Loan Life</v>
      </c>
      <c r="B3">
        <f>'P default'!B3</f>
        <v>20</v>
      </c>
    </row>
    <row r="4" spans="1:14" x14ac:dyDescent="0.2">
      <c r="A4" t="str">
        <f>'Inputs and Outputs'!A7</f>
        <v>Recovery Rate</v>
      </c>
      <c r="B4" s="38">
        <f>'Inputs and Outputs'!B7</f>
        <v>0.4</v>
      </c>
    </row>
    <row r="5" spans="1:14" x14ac:dyDescent="0.2">
      <c r="A5" s="38" t="str">
        <f>'Inputs and Outputs'!A8</f>
        <v>Interest Rate</v>
      </c>
      <c r="B5" s="38">
        <f>'Inputs and Outputs'!B8</f>
        <v>0.4</v>
      </c>
    </row>
    <row r="6" spans="1:14" x14ac:dyDescent="0.2">
      <c r="A6" t="str">
        <f>'Inputs and Outputs'!A9</f>
        <v>Default Year</v>
      </c>
      <c r="B6">
        <f>'Inputs and Outputs'!B9</f>
        <v>2</v>
      </c>
    </row>
    <row r="7" spans="1:14" x14ac:dyDescent="0.2">
      <c r="B7" s="42"/>
    </row>
    <row r="12" spans="1:14" x14ac:dyDescent="0.2">
      <c r="A12" t="s">
        <v>17</v>
      </c>
      <c r="B12" t="str">
        <f>'P default'!D13</f>
        <v>Defaul Probability</v>
      </c>
      <c r="C12" t="s">
        <v>22</v>
      </c>
      <c r="D12" t="s">
        <v>23</v>
      </c>
      <c r="E12" t="s">
        <v>26</v>
      </c>
      <c r="F12" t="s">
        <v>24</v>
      </c>
      <c r="G12" t="s">
        <v>25</v>
      </c>
      <c r="H12" t="s">
        <v>27</v>
      </c>
      <c r="I12" s="39" t="s">
        <v>28</v>
      </c>
      <c r="J12" s="39" t="s">
        <v>30</v>
      </c>
      <c r="K12" t="s">
        <v>21</v>
      </c>
      <c r="L12" t="s">
        <v>29</v>
      </c>
    </row>
    <row r="13" spans="1:14" x14ac:dyDescent="0.2">
      <c r="A13">
        <v>0</v>
      </c>
      <c r="B13" s="38">
        <v>0</v>
      </c>
      <c r="C13" s="38">
        <v>0</v>
      </c>
      <c r="D13">
        <v>0</v>
      </c>
      <c r="E13">
        <f>SUM($D$13:D13)</f>
        <v>0</v>
      </c>
      <c r="F13">
        <v>0</v>
      </c>
      <c r="G13">
        <f>SUM($F$13:F13)</f>
        <v>0</v>
      </c>
      <c r="H13" s="42">
        <v>0</v>
      </c>
      <c r="I13" s="39">
        <v>0</v>
      </c>
      <c r="J13" s="39">
        <f>IF(AND(A13=$B$3, E13=0), $B$2, 0)</f>
        <v>0</v>
      </c>
      <c r="K13" s="42">
        <f>-B2</f>
        <v>-1000000</v>
      </c>
      <c r="L13" s="43">
        <f ca="1">IRR(K13:K35)</f>
        <v>0.34092110302163725</v>
      </c>
      <c r="N13" s="44"/>
    </row>
    <row r="14" spans="1:14" x14ac:dyDescent="0.2">
      <c r="A14">
        <v>1</v>
      </c>
      <c r="B14" s="38">
        <f>'P default'!D14</f>
        <v>0.3</v>
      </c>
      <c r="C14">
        <f ca="1">RAND()</f>
        <v>0.30240051292803316</v>
      </c>
      <c r="D14">
        <f ca="1">IF(C14&lt;B14, 1, 0)</f>
        <v>0</v>
      </c>
      <c r="E14">
        <f ca="1">SUM($D$13:D14)</f>
        <v>0</v>
      </c>
      <c r="F14">
        <v>0</v>
      </c>
      <c r="G14">
        <f>SUM($F$13:F14)</f>
        <v>0</v>
      </c>
      <c r="H14" s="42">
        <f ca="1">IF(AND(D14=1,E14=1),0,$B$2*$B$5)</f>
        <v>400000</v>
      </c>
      <c r="I14" s="39">
        <f>IF(AND(F14=1, G14=1), $B$4*$B$2, 0)</f>
        <v>0</v>
      </c>
      <c r="J14" s="39">
        <f t="shared" ref="J14:J35" ca="1" si="0">IF(AND(A14=$B$3, E14=0), $B$2, 0)</f>
        <v>0</v>
      </c>
      <c r="K14" s="42">
        <f ca="1">H14+I14+J14</f>
        <v>400000</v>
      </c>
      <c r="L14" s="42"/>
    </row>
    <row r="15" spans="1:14" x14ac:dyDescent="0.2">
      <c r="A15">
        <v>2</v>
      </c>
      <c r="B15" s="38">
        <f>'P default'!D15</f>
        <v>0.27</v>
      </c>
      <c r="C15">
        <f t="shared" ref="C15:C35" ca="1" si="1">RAND()</f>
        <v>0.90057790320853348</v>
      </c>
      <c r="D15">
        <f t="shared" ref="D15:D35" ca="1" si="2">IF(C15&lt;B15, 1, 0)</f>
        <v>0</v>
      </c>
      <c r="E15">
        <f ca="1">SUM($D$13:D15)</f>
        <v>0</v>
      </c>
      <c r="F15">
        <v>0</v>
      </c>
      <c r="G15">
        <f>SUM($F$13:F15)</f>
        <v>0</v>
      </c>
      <c r="H15" s="42">
        <f ca="1">IF(OR(A15&gt;$B$3, OR(D15=1, E15&gt;0)), 0, $B$2*$B$5)</f>
        <v>400000</v>
      </c>
      <c r="I15" s="39">
        <f t="shared" ref="I15:K35" si="3">IF(AND(F15=1, G15=1), $B$4*$B$2, 0)</f>
        <v>0</v>
      </c>
      <c r="J15" s="39">
        <f t="shared" ca="1" si="0"/>
        <v>0</v>
      </c>
      <c r="K15" s="42">
        <f t="shared" ref="K15:K35" ca="1" si="4">H15+I15+J15</f>
        <v>400000</v>
      </c>
      <c r="L15" s="42"/>
    </row>
    <row r="16" spans="1:14" x14ac:dyDescent="0.2">
      <c r="A16">
        <v>3</v>
      </c>
      <c r="B16" s="38">
        <f>'P default'!D16</f>
        <v>0.24300000000000002</v>
      </c>
      <c r="C16">
        <f t="shared" ca="1" si="1"/>
        <v>0.55806742983226665</v>
      </c>
      <c r="D16">
        <f t="shared" ca="1" si="2"/>
        <v>0</v>
      </c>
      <c r="E16">
        <f ca="1">SUM($D$13:D16)</f>
        <v>0</v>
      </c>
      <c r="F16">
        <f ca="1">IF(D14=1, 1, 0)</f>
        <v>0</v>
      </c>
      <c r="G16">
        <f ca="1">SUM($F$13:F16)</f>
        <v>0</v>
      </c>
      <c r="H16" s="42">
        <f t="shared" ref="H16:H35" ca="1" si="5">IF(OR(A16&gt;$B$3, OR(D16=1, E16&gt;0)), 0, $B$2*$B$5)</f>
        <v>400000</v>
      </c>
      <c r="I16" s="39">
        <f t="shared" ca="1" si="3"/>
        <v>0</v>
      </c>
      <c r="J16" s="39">
        <f t="shared" ca="1" si="0"/>
        <v>0</v>
      </c>
      <c r="K16" s="42">
        <f t="shared" ca="1" si="4"/>
        <v>400000</v>
      </c>
      <c r="L16" s="42"/>
    </row>
    <row r="17" spans="1:12" x14ac:dyDescent="0.2">
      <c r="A17">
        <v>4</v>
      </c>
      <c r="B17" s="38">
        <f>'P default'!D17</f>
        <v>0.21870000000000003</v>
      </c>
      <c r="C17">
        <f t="shared" ca="1" si="1"/>
        <v>0.90510375864870385</v>
      </c>
      <c r="D17">
        <f t="shared" ca="1" si="2"/>
        <v>0</v>
      </c>
      <c r="E17">
        <f ca="1">SUM($D$13:D17)</f>
        <v>0</v>
      </c>
      <c r="F17">
        <f ca="1">IF(D15=1, 1, 0)</f>
        <v>0</v>
      </c>
      <c r="G17">
        <f ca="1">SUM($F$13:F17)</f>
        <v>0</v>
      </c>
      <c r="H17" s="42">
        <f t="shared" ca="1" si="5"/>
        <v>400000</v>
      </c>
      <c r="I17" s="39">
        <f t="shared" ca="1" si="3"/>
        <v>0</v>
      </c>
      <c r="J17" s="39">
        <f t="shared" ca="1" si="0"/>
        <v>0</v>
      </c>
      <c r="K17" s="42">
        <f t="shared" ca="1" si="4"/>
        <v>400000</v>
      </c>
      <c r="L17" s="42"/>
    </row>
    <row r="18" spans="1:12" x14ac:dyDescent="0.2">
      <c r="A18">
        <v>5</v>
      </c>
      <c r="B18" s="38">
        <f>'P default'!D18</f>
        <v>0.19683000000000003</v>
      </c>
      <c r="C18">
        <f t="shared" ca="1" si="1"/>
        <v>0.92111471863798566</v>
      </c>
      <c r="D18">
        <f t="shared" ca="1" si="2"/>
        <v>0</v>
      </c>
      <c r="E18">
        <f ca="1">SUM($D$13:D18)</f>
        <v>0</v>
      </c>
      <c r="F18">
        <f ca="1">IF(D16=1, 1, 0)</f>
        <v>0</v>
      </c>
      <c r="G18">
        <f ca="1">SUM($F$13:F18)</f>
        <v>0</v>
      </c>
      <c r="H18" s="42">
        <f t="shared" ca="1" si="5"/>
        <v>400000</v>
      </c>
      <c r="I18" s="39">
        <f t="shared" ca="1" si="3"/>
        <v>0</v>
      </c>
      <c r="J18" s="39">
        <f t="shared" ca="1" si="0"/>
        <v>0</v>
      </c>
      <c r="K18" s="42">
        <f t="shared" ca="1" si="4"/>
        <v>400000</v>
      </c>
      <c r="L18" s="42"/>
    </row>
    <row r="19" spans="1:12" x14ac:dyDescent="0.2">
      <c r="A19">
        <v>6</v>
      </c>
      <c r="B19" s="38">
        <f>'P default'!D19</f>
        <v>0.17714700000000003</v>
      </c>
      <c r="C19">
        <f t="shared" ca="1" si="1"/>
        <v>0.98601532873799413</v>
      </c>
      <c r="D19">
        <f t="shared" ca="1" si="2"/>
        <v>0</v>
      </c>
      <c r="E19">
        <f ca="1">SUM($D$13:D19)</f>
        <v>0</v>
      </c>
      <c r="F19">
        <f ca="1">IF(D17=1, 1, 0)</f>
        <v>0</v>
      </c>
      <c r="G19">
        <f ca="1">SUM($F$13:F19)</f>
        <v>0</v>
      </c>
      <c r="H19" s="42">
        <f t="shared" ca="1" si="5"/>
        <v>400000</v>
      </c>
      <c r="I19" s="39">
        <f t="shared" ca="1" si="3"/>
        <v>0</v>
      </c>
      <c r="J19" s="39">
        <f t="shared" ca="1" si="0"/>
        <v>0</v>
      </c>
      <c r="K19" s="42">
        <f t="shared" ca="1" si="4"/>
        <v>400000</v>
      </c>
      <c r="L19" s="42"/>
    </row>
    <row r="20" spans="1:12" x14ac:dyDescent="0.2">
      <c r="A20">
        <v>7</v>
      </c>
      <c r="B20" s="38">
        <f>'P default'!D20</f>
        <v>0.15943230000000003</v>
      </c>
      <c r="C20">
        <f t="shared" ca="1" si="1"/>
        <v>7.0604866589889403E-2</v>
      </c>
      <c r="D20">
        <f t="shared" ca="1" si="2"/>
        <v>1</v>
      </c>
      <c r="E20">
        <f ca="1">SUM($D$13:D20)</f>
        <v>1</v>
      </c>
      <c r="F20">
        <f ca="1">IF(D18=1, 1, 0)</f>
        <v>0</v>
      </c>
      <c r="G20">
        <f ca="1">SUM($F$13:F20)</f>
        <v>0</v>
      </c>
      <c r="H20" s="42">
        <f t="shared" ca="1" si="5"/>
        <v>0</v>
      </c>
      <c r="I20" s="39">
        <f t="shared" ca="1" si="3"/>
        <v>0</v>
      </c>
      <c r="J20" s="39">
        <f t="shared" ca="1" si="0"/>
        <v>0</v>
      </c>
      <c r="K20" s="42">
        <f t="shared" ca="1" si="4"/>
        <v>0</v>
      </c>
      <c r="L20" s="42"/>
    </row>
    <row r="21" spans="1:12" x14ac:dyDescent="0.2">
      <c r="A21">
        <v>8</v>
      </c>
      <c r="B21" s="38">
        <f>'P default'!D21</f>
        <v>0.14348907000000002</v>
      </c>
      <c r="C21">
        <f t="shared" ca="1" si="1"/>
        <v>0.93104621267988386</v>
      </c>
      <c r="D21">
        <f t="shared" ca="1" si="2"/>
        <v>0</v>
      </c>
      <c r="E21">
        <f ca="1">SUM($D$13:D21)</f>
        <v>1</v>
      </c>
      <c r="F21">
        <f ca="1">IF(D19=1, 1, 0)</f>
        <v>0</v>
      </c>
      <c r="G21">
        <f ca="1">SUM($F$13:F21)</f>
        <v>0</v>
      </c>
      <c r="H21" s="42">
        <f t="shared" ca="1" si="5"/>
        <v>0</v>
      </c>
      <c r="I21" s="39">
        <f t="shared" ca="1" si="3"/>
        <v>0</v>
      </c>
      <c r="J21" s="39">
        <f t="shared" ca="1" si="0"/>
        <v>0</v>
      </c>
      <c r="K21" s="42">
        <f t="shared" ca="1" si="4"/>
        <v>0</v>
      </c>
      <c r="L21" s="42"/>
    </row>
    <row r="22" spans="1:12" x14ac:dyDescent="0.2">
      <c r="A22">
        <v>9</v>
      </c>
      <c r="B22" s="38">
        <f>'P default'!D22</f>
        <v>0.12914016300000003</v>
      </c>
      <c r="C22">
        <f t="shared" ca="1" si="1"/>
        <v>0.7133372968118985</v>
      </c>
      <c r="D22">
        <f t="shared" ca="1" si="2"/>
        <v>0</v>
      </c>
      <c r="E22">
        <f ca="1">SUM($D$13:D22)</f>
        <v>1</v>
      </c>
      <c r="F22">
        <f ca="1">IF(D20=1, 1, 0)</f>
        <v>1</v>
      </c>
      <c r="G22">
        <f ca="1">SUM($F$13:F22)</f>
        <v>1</v>
      </c>
      <c r="H22" s="42">
        <f t="shared" ca="1" si="5"/>
        <v>0</v>
      </c>
      <c r="I22" s="39">
        <f t="shared" ca="1" si="3"/>
        <v>400000</v>
      </c>
      <c r="J22" s="39">
        <f t="shared" ca="1" si="0"/>
        <v>0</v>
      </c>
      <c r="K22" s="42">
        <f t="shared" ca="1" si="4"/>
        <v>400000</v>
      </c>
      <c r="L22" s="42"/>
    </row>
    <row r="23" spans="1:12" x14ac:dyDescent="0.2">
      <c r="A23">
        <v>10</v>
      </c>
      <c r="B23" s="38">
        <f>'P default'!D23</f>
        <v>0.11622614670000003</v>
      </c>
      <c r="C23">
        <f t="shared" ca="1" si="1"/>
        <v>6.3232335627770198E-2</v>
      </c>
      <c r="D23">
        <f t="shared" ca="1" si="2"/>
        <v>1</v>
      </c>
      <c r="E23">
        <f ca="1">SUM($D$13:D23)</f>
        <v>2</v>
      </c>
      <c r="F23">
        <f ca="1">IF(D21=1, 1, 0)</f>
        <v>0</v>
      </c>
      <c r="G23">
        <f ca="1">SUM($F$13:F23)</f>
        <v>1</v>
      </c>
      <c r="H23" s="42">
        <f t="shared" ca="1" si="5"/>
        <v>0</v>
      </c>
      <c r="I23" s="39">
        <f t="shared" ca="1" si="3"/>
        <v>0</v>
      </c>
      <c r="J23" s="39">
        <f t="shared" ca="1" si="0"/>
        <v>0</v>
      </c>
      <c r="K23" s="42">
        <f t="shared" ca="1" si="4"/>
        <v>0</v>
      </c>
      <c r="L23" s="42"/>
    </row>
    <row r="24" spans="1:12" x14ac:dyDescent="0.2">
      <c r="A24">
        <v>11</v>
      </c>
      <c r="B24" s="38">
        <f>'P default'!D24</f>
        <v>0.10460353203000003</v>
      </c>
      <c r="C24">
        <f t="shared" ca="1" si="1"/>
        <v>0.31131335408469707</v>
      </c>
      <c r="D24">
        <f t="shared" ca="1" si="2"/>
        <v>0</v>
      </c>
      <c r="E24">
        <f ca="1">SUM($D$13:D24)</f>
        <v>2</v>
      </c>
      <c r="F24">
        <f ca="1">IF(D22=1, 1, 0)</f>
        <v>0</v>
      </c>
      <c r="G24">
        <f ca="1">SUM($F$13:F24)</f>
        <v>1</v>
      </c>
      <c r="H24" s="42">
        <f t="shared" ca="1" si="5"/>
        <v>0</v>
      </c>
      <c r="I24" s="39">
        <f t="shared" ca="1" si="3"/>
        <v>0</v>
      </c>
      <c r="J24" s="39">
        <f t="shared" ca="1" si="0"/>
        <v>0</v>
      </c>
      <c r="K24" s="42">
        <f t="shared" ca="1" si="4"/>
        <v>0</v>
      </c>
      <c r="L24" s="39"/>
    </row>
    <row r="25" spans="1:12" x14ac:dyDescent="0.2">
      <c r="A25">
        <v>12</v>
      </c>
      <c r="B25" s="38">
        <f>'P default'!D25</f>
        <v>9.4143178827000032E-2</v>
      </c>
      <c r="C25">
        <f t="shared" ca="1" si="1"/>
        <v>0.68920904853285569</v>
      </c>
      <c r="D25">
        <f t="shared" ca="1" si="2"/>
        <v>0</v>
      </c>
      <c r="E25">
        <f ca="1">SUM($D$13:D25)</f>
        <v>2</v>
      </c>
      <c r="F25">
        <f ca="1">IF(D23=1, 1, 0)</f>
        <v>1</v>
      </c>
      <c r="G25">
        <f ca="1">SUM($F$13:F25)</f>
        <v>2</v>
      </c>
      <c r="H25" s="42">
        <f t="shared" ca="1" si="5"/>
        <v>0</v>
      </c>
      <c r="I25" s="39">
        <f t="shared" ca="1" si="3"/>
        <v>0</v>
      </c>
      <c r="J25" s="39">
        <f t="shared" ca="1" si="0"/>
        <v>0</v>
      </c>
      <c r="K25" s="42">
        <f t="shared" ca="1" si="4"/>
        <v>0</v>
      </c>
      <c r="L25" s="39"/>
    </row>
    <row r="26" spans="1:12" x14ac:dyDescent="0.2">
      <c r="A26">
        <v>13</v>
      </c>
      <c r="B26" s="38">
        <f>'P default'!D26</f>
        <v>8.472886094430003E-2</v>
      </c>
      <c r="C26">
        <f t="shared" ca="1" si="1"/>
        <v>0.24172718151777439</v>
      </c>
      <c r="D26">
        <f t="shared" ca="1" si="2"/>
        <v>0</v>
      </c>
      <c r="E26">
        <f ca="1">SUM($D$13:D26)</f>
        <v>2</v>
      </c>
      <c r="F26">
        <f ca="1">IF(D24=1, 1, 0)</f>
        <v>0</v>
      </c>
      <c r="G26">
        <f ca="1">SUM($F$13:F26)</f>
        <v>2</v>
      </c>
      <c r="H26" s="42">
        <f t="shared" ca="1" si="5"/>
        <v>0</v>
      </c>
      <c r="I26" s="39">
        <f t="shared" ca="1" si="3"/>
        <v>0</v>
      </c>
      <c r="J26" s="39">
        <f t="shared" ca="1" si="0"/>
        <v>0</v>
      </c>
      <c r="K26" s="42">
        <f t="shared" ca="1" si="4"/>
        <v>0</v>
      </c>
      <c r="L26" s="39"/>
    </row>
    <row r="27" spans="1:12" x14ac:dyDescent="0.2">
      <c r="A27">
        <v>14</v>
      </c>
      <c r="B27" s="38">
        <f>'P default'!D27</f>
        <v>7.6255974849870026E-2</v>
      </c>
      <c r="C27">
        <f t="shared" ca="1" si="1"/>
        <v>0.15446350663223529</v>
      </c>
      <c r="D27">
        <f t="shared" ca="1" si="2"/>
        <v>0</v>
      </c>
      <c r="E27">
        <f ca="1">SUM($D$13:D27)</f>
        <v>2</v>
      </c>
      <c r="F27">
        <f ca="1">IF(D25=1, 1, 0)</f>
        <v>0</v>
      </c>
      <c r="G27">
        <f ca="1">SUM($F$13:F27)</f>
        <v>2</v>
      </c>
      <c r="H27" s="42">
        <f t="shared" ca="1" si="5"/>
        <v>0</v>
      </c>
      <c r="I27" s="39">
        <f t="shared" ca="1" si="3"/>
        <v>0</v>
      </c>
      <c r="J27" s="39">
        <f t="shared" ca="1" si="0"/>
        <v>0</v>
      </c>
      <c r="K27" s="42">
        <f t="shared" ca="1" si="4"/>
        <v>0</v>
      </c>
      <c r="L27" s="39"/>
    </row>
    <row r="28" spans="1:12" x14ac:dyDescent="0.2">
      <c r="A28">
        <v>15</v>
      </c>
      <c r="B28" s="38">
        <f>'P default'!D28</f>
        <v>6.8630377364883019E-2</v>
      </c>
      <c r="C28">
        <f t="shared" ca="1" si="1"/>
        <v>0.10559516967133931</v>
      </c>
      <c r="D28">
        <f t="shared" ca="1" si="2"/>
        <v>0</v>
      </c>
      <c r="E28">
        <f ca="1">SUM($D$13:D28)</f>
        <v>2</v>
      </c>
      <c r="F28">
        <f ca="1">IF(D26=1, 1, 0)</f>
        <v>0</v>
      </c>
      <c r="G28">
        <f ca="1">SUM($F$13:F28)</f>
        <v>2</v>
      </c>
      <c r="H28" s="42">
        <f t="shared" ca="1" si="5"/>
        <v>0</v>
      </c>
      <c r="I28" s="39">
        <f t="shared" ca="1" si="3"/>
        <v>0</v>
      </c>
      <c r="J28" s="39">
        <f t="shared" ca="1" si="0"/>
        <v>0</v>
      </c>
      <c r="K28" s="42">
        <f t="shared" ca="1" si="4"/>
        <v>0</v>
      </c>
      <c r="L28" s="39"/>
    </row>
    <row r="29" spans="1:12" x14ac:dyDescent="0.2">
      <c r="A29">
        <v>16</v>
      </c>
      <c r="B29" s="38">
        <f>'P default'!D29</f>
        <v>6.1767339628394716E-2</v>
      </c>
      <c r="C29">
        <f t="shared" ca="1" si="1"/>
        <v>0.36716667271042924</v>
      </c>
      <c r="D29">
        <f t="shared" ca="1" si="2"/>
        <v>0</v>
      </c>
      <c r="E29">
        <f ca="1">SUM($D$13:D29)</f>
        <v>2</v>
      </c>
      <c r="F29">
        <f ca="1">IF(D27=1, 1, 0)</f>
        <v>0</v>
      </c>
      <c r="G29">
        <f ca="1">SUM($F$13:F29)</f>
        <v>2</v>
      </c>
      <c r="H29" s="42">
        <f t="shared" ca="1" si="5"/>
        <v>0</v>
      </c>
      <c r="I29" s="39">
        <f t="shared" ca="1" si="3"/>
        <v>0</v>
      </c>
      <c r="J29" s="39">
        <f t="shared" ca="1" si="0"/>
        <v>0</v>
      </c>
      <c r="K29" s="42">
        <f t="shared" ca="1" si="4"/>
        <v>0</v>
      </c>
      <c r="L29" s="39"/>
    </row>
    <row r="30" spans="1:12" x14ac:dyDescent="0.2">
      <c r="A30">
        <v>17</v>
      </c>
      <c r="B30" s="38">
        <f>'P default'!D30</f>
        <v>5.5590605665555244E-2</v>
      </c>
      <c r="C30">
        <f t="shared" ca="1" si="1"/>
        <v>0.36886582571267224</v>
      </c>
      <c r="D30">
        <f t="shared" ca="1" si="2"/>
        <v>0</v>
      </c>
      <c r="E30">
        <f ca="1">SUM($D$13:D30)</f>
        <v>2</v>
      </c>
      <c r="F30">
        <f ca="1">IF(D28=1, 1, 0)</f>
        <v>0</v>
      </c>
      <c r="G30">
        <f ca="1">SUM($F$13:F30)</f>
        <v>2</v>
      </c>
      <c r="H30" s="42">
        <f t="shared" ca="1" si="5"/>
        <v>0</v>
      </c>
      <c r="I30" s="39">
        <f t="shared" ca="1" si="3"/>
        <v>0</v>
      </c>
      <c r="J30" s="39">
        <f t="shared" ca="1" si="0"/>
        <v>0</v>
      </c>
      <c r="K30" s="42">
        <f t="shared" ca="1" si="4"/>
        <v>0</v>
      </c>
      <c r="L30" s="39"/>
    </row>
    <row r="31" spans="1:12" x14ac:dyDescent="0.2">
      <c r="A31">
        <v>18</v>
      </c>
      <c r="B31" s="38">
        <f>'P default'!D31</f>
        <v>5.0031545098999722E-2</v>
      </c>
      <c r="C31">
        <f t="shared" ca="1" si="1"/>
        <v>0.21712274787136154</v>
      </c>
      <c r="D31">
        <f t="shared" ca="1" si="2"/>
        <v>0</v>
      </c>
      <c r="E31">
        <f ca="1">SUM($D$13:D31)</f>
        <v>2</v>
      </c>
      <c r="F31">
        <f ca="1">IF(D29=1, 1, 0)</f>
        <v>0</v>
      </c>
      <c r="G31">
        <f ca="1">SUM($F$13:F31)</f>
        <v>2</v>
      </c>
      <c r="H31" s="42">
        <f t="shared" ca="1" si="5"/>
        <v>0</v>
      </c>
      <c r="I31" s="39">
        <f t="shared" ca="1" si="3"/>
        <v>0</v>
      </c>
      <c r="J31" s="39">
        <f t="shared" ca="1" si="0"/>
        <v>0</v>
      </c>
      <c r="K31" s="42">
        <f t="shared" ca="1" si="4"/>
        <v>0</v>
      </c>
      <c r="L31" s="39"/>
    </row>
    <row r="32" spans="1:12" x14ac:dyDescent="0.2">
      <c r="A32">
        <v>19</v>
      </c>
      <c r="B32" s="38">
        <f>'P default'!D32</f>
        <v>4.502839058909975E-2</v>
      </c>
      <c r="C32">
        <f t="shared" ca="1" si="1"/>
        <v>0.72927134112114878</v>
      </c>
      <c r="D32">
        <f t="shared" ca="1" si="2"/>
        <v>0</v>
      </c>
      <c r="E32">
        <f ca="1">SUM($D$13:D32)</f>
        <v>2</v>
      </c>
      <c r="F32">
        <f ca="1">IF(D30=1, 1, 0)</f>
        <v>0</v>
      </c>
      <c r="G32">
        <f ca="1">SUM($F$13:F32)</f>
        <v>2</v>
      </c>
      <c r="H32" s="42">
        <f t="shared" ca="1" si="5"/>
        <v>0</v>
      </c>
      <c r="I32" s="39">
        <f t="shared" ca="1" si="3"/>
        <v>0</v>
      </c>
      <c r="J32" s="39">
        <f t="shared" ca="1" si="0"/>
        <v>0</v>
      </c>
      <c r="K32" s="42">
        <f t="shared" ca="1" si="4"/>
        <v>0</v>
      </c>
      <c r="L32" s="39"/>
    </row>
    <row r="33" spans="1:12" x14ac:dyDescent="0.2">
      <c r="A33">
        <v>20</v>
      </c>
      <c r="B33" s="38">
        <f>'P default'!D33</f>
        <v>0.4</v>
      </c>
      <c r="C33">
        <f t="shared" ca="1" si="1"/>
        <v>0.59471962447678706</v>
      </c>
      <c r="D33">
        <f t="shared" ca="1" si="2"/>
        <v>0</v>
      </c>
      <c r="E33">
        <f ca="1">SUM($D$13:D33)</f>
        <v>2</v>
      </c>
      <c r="F33">
        <f ca="1">IF(D31=1, 1, 0)</f>
        <v>0</v>
      </c>
      <c r="G33">
        <f ca="1">SUM($F$13:F33)</f>
        <v>2</v>
      </c>
      <c r="H33" s="42">
        <f t="shared" ca="1" si="5"/>
        <v>0</v>
      </c>
      <c r="I33" s="39">
        <f t="shared" ca="1" si="3"/>
        <v>0</v>
      </c>
      <c r="J33" s="39">
        <f t="shared" ca="1" si="0"/>
        <v>0</v>
      </c>
      <c r="K33" s="42">
        <f t="shared" ca="1" si="4"/>
        <v>0</v>
      </c>
      <c r="L33" s="39"/>
    </row>
    <row r="34" spans="1:12" x14ac:dyDescent="0.2">
      <c r="A34">
        <v>21</v>
      </c>
      <c r="B34" s="38">
        <f>'P default'!D34</f>
        <v>0</v>
      </c>
      <c r="C34">
        <f t="shared" ca="1" si="1"/>
        <v>0.44605061723613315</v>
      </c>
      <c r="D34">
        <f t="shared" ca="1" si="2"/>
        <v>0</v>
      </c>
      <c r="E34">
        <f ca="1">SUM($D$13:D34)</f>
        <v>2</v>
      </c>
      <c r="F34">
        <f ca="1">IF(D32=1, 1, 0)</f>
        <v>0</v>
      </c>
      <c r="G34">
        <f ca="1">SUM($F$13:F34)</f>
        <v>2</v>
      </c>
      <c r="H34" s="42">
        <f t="shared" ca="1" si="5"/>
        <v>0</v>
      </c>
      <c r="I34" s="39">
        <f t="shared" ca="1" si="3"/>
        <v>0</v>
      </c>
      <c r="J34" s="39">
        <f t="shared" ca="1" si="0"/>
        <v>0</v>
      </c>
      <c r="K34" s="42">
        <f t="shared" ca="1" si="4"/>
        <v>0</v>
      </c>
      <c r="L34" s="39"/>
    </row>
    <row r="35" spans="1:12" x14ac:dyDescent="0.2">
      <c r="A35">
        <v>22</v>
      </c>
      <c r="B35" s="38">
        <f>'P default'!D35</f>
        <v>0</v>
      </c>
      <c r="C35">
        <f t="shared" ca="1" si="1"/>
        <v>0.23520888032258147</v>
      </c>
      <c r="D35">
        <f t="shared" ca="1" si="2"/>
        <v>0</v>
      </c>
      <c r="E35">
        <f ca="1">SUM($D$13:D35)</f>
        <v>2</v>
      </c>
      <c r="F35">
        <f ca="1">IF(D33=1, 1, 0)</f>
        <v>0</v>
      </c>
      <c r="G35">
        <f ca="1">SUM($F$13:F35)</f>
        <v>2</v>
      </c>
      <c r="H35" s="42">
        <f t="shared" ca="1" si="5"/>
        <v>0</v>
      </c>
      <c r="I35" s="39">
        <f t="shared" ca="1" si="3"/>
        <v>0</v>
      </c>
      <c r="J35" s="39">
        <f t="shared" ca="1" si="0"/>
        <v>0</v>
      </c>
      <c r="K35" s="42">
        <f t="shared" ca="1" si="4"/>
        <v>0</v>
      </c>
      <c r="L35" s="3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 and Outputs</vt:lpstr>
      <vt:lpstr>P default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DeRobertis</dc:creator>
  <cp:lastModifiedBy>Microsoft Office User</cp:lastModifiedBy>
  <dcterms:created xsi:type="dcterms:W3CDTF">2020-02-29T12:19:22Z</dcterms:created>
  <dcterms:modified xsi:type="dcterms:W3CDTF">2025-03-22T05:08:26Z</dcterms:modified>
</cp:coreProperties>
</file>