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8_{FE48576E-D188-7B45-9DFF-0A97DF2B258D}" xr6:coauthVersionLast="47" xr6:coauthVersionMax="47" xr10:uidLastSave="{00000000-0000-0000-0000-000000000000}"/>
  <bookViews>
    <workbookView xWindow="0" yWindow="740" windowWidth="30240" windowHeight="18900" activeTab="2" xr2:uid="{F006A279-74DE-4730-BD3F-EC878179084F}"/>
  </bookViews>
  <sheets>
    <sheet name="Inputs and Outputs" sheetId="1" r:id="rId1"/>
    <sheet name="P default" sheetId="2" r:id="rId2"/>
    <sheet name="Cash 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3" l="1"/>
  <c r="H13" i="3"/>
  <c r="H16" i="3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15" i="3"/>
  <c r="H14" i="3"/>
  <c r="E13" i="3"/>
  <c r="G14" i="3"/>
  <c r="G15" i="3"/>
  <c r="G13" i="3"/>
  <c r="B3" i="3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14" i="3"/>
  <c r="D14" i="3" s="1"/>
  <c r="B14" i="3" l="1"/>
  <c r="B34" i="3"/>
  <c r="B35" i="3"/>
  <c r="B12" i="3"/>
  <c r="A5" i="3"/>
  <c r="B5" i="3"/>
  <c r="A6" i="3"/>
  <c r="B6" i="3"/>
  <c r="B4" i="3"/>
  <c r="A4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4" i="2"/>
  <c r="C20" i="2" s="1"/>
  <c r="D14" i="2"/>
  <c r="A3" i="2"/>
  <c r="A3" i="3" s="1"/>
  <c r="A4" i="2"/>
  <c r="A5" i="2"/>
  <c r="B5" i="2"/>
  <c r="A6" i="2"/>
  <c r="B6" i="2"/>
  <c r="B2" i="2"/>
  <c r="B2" i="3" s="1"/>
  <c r="A2" i="2"/>
  <c r="A2" i="3" s="1"/>
  <c r="B7" i="3" l="1"/>
  <c r="I13" i="3"/>
  <c r="C26" i="2"/>
  <c r="C33" i="2"/>
  <c r="D33" i="2" s="1"/>
  <c r="B33" i="3" s="1"/>
  <c r="C32" i="2"/>
  <c r="C31" i="2"/>
  <c r="C27" i="2"/>
  <c r="C19" i="2"/>
  <c r="C18" i="2"/>
  <c r="C25" i="2"/>
  <c r="C24" i="2"/>
  <c r="C23" i="2"/>
  <c r="C22" i="2"/>
  <c r="C29" i="2"/>
  <c r="C21" i="2"/>
  <c r="C14" i="2"/>
  <c r="C17" i="2"/>
  <c r="C16" i="2"/>
  <c r="C15" i="2"/>
  <c r="D15" i="2" s="1"/>
  <c r="B15" i="3" s="1"/>
  <c r="C30" i="2"/>
  <c r="C28" i="2"/>
  <c r="D16" i="2" l="1"/>
  <c r="D17" i="2" l="1"/>
  <c r="B16" i="3"/>
  <c r="D18" i="2" l="1"/>
  <c r="B17" i="3"/>
  <c r="D19" i="2" l="1"/>
  <c r="B18" i="3"/>
  <c r="D20" i="2" l="1"/>
  <c r="B19" i="3"/>
  <c r="D21" i="2" l="1"/>
  <c r="B20" i="3"/>
  <c r="D22" i="2" l="1"/>
  <c r="B21" i="3"/>
  <c r="D23" i="2" l="1"/>
  <c r="B22" i="3"/>
  <c r="D24" i="2" l="1"/>
  <c r="B23" i="3"/>
  <c r="D25" i="2" l="1"/>
  <c r="B24" i="3"/>
  <c r="D26" i="2" l="1"/>
  <c r="B25" i="3"/>
  <c r="D27" i="2" l="1"/>
  <c r="B26" i="3"/>
  <c r="D28" i="2" l="1"/>
  <c r="B27" i="3"/>
  <c r="D29" i="2" l="1"/>
  <c r="B28" i="3"/>
  <c r="D30" i="2" l="1"/>
  <c r="B29" i="3"/>
  <c r="D31" i="2" l="1"/>
  <c r="B30" i="3"/>
  <c r="D32" i="2" l="1"/>
  <c r="B32" i="3" s="1"/>
  <c r="B31" i="3"/>
  <c r="F17" i="3" l="1"/>
  <c r="F35" i="3"/>
  <c r="F28" i="3"/>
  <c r="F26" i="3"/>
  <c r="F27" i="3"/>
  <c r="F32" i="3"/>
  <c r="F19" i="3"/>
  <c r="F30" i="3"/>
  <c r="F31" i="3"/>
  <c r="F33" i="3"/>
  <c r="F18" i="3"/>
  <c r="F29" i="3"/>
  <c r="F21" i="3"/>
  <c r="F34" i="3"/>
  <c r="F25" i="3"/>
  <c r="F24" i="3"/>
  <c r="F22" i="3"/>
  <c r="F23" i="3"/>
  <c r="F20" i="3"/>
  <c r="I14" i="3"/>
  <c r="E25" i="3"/>
  <c r="E26" i="3"/>
  <c r="E27" i="3"/>
  <c r="E28" i="3"/>
  <c r="E29" i="3"/>
  <c r="E30" i="3"/>
  <c r="E31" i="3"/>
  <c r="E32" i="3"/>
  <c r="E33" i="3"/>
  <c r="E34" i="3"/>
  <c r="E35" i="3"/>
  <c r="E24" i="3"/>
  <c r="E19" i="3"/>
  <c r="E20" i="3"/>
  <c r="E21" i="3"/>
  <c r="E22" i="3"/>
  <c r="E23" i="3"/>
  <c r="E18" i="3"/>
  <c r="E16" i="3"/>
  <c r="F16" i="3"/>
  <c r="E17" i="3"/>
  <c r="E14" i="3"/>
  <c r="E15" i="3"/>
  <c r="G24" i="3" l="1"/>
  <c r="G20" i="3"/>
  <c r="G35" i="3"/>
  <c r="G27" i="3"/>
  <c r="G29" i="3"/>
  <c r="G26" i="3"/>
  <c r="G17" i="3"/>
  <c r="G25" i="3"/>
  <c r="G19" i="3"/>
  <c r="G28" i="3"/>
  <c r="G34" i="3"/>
  <c r="G18" i="3"/>
  <c r="G22" i="3"/>
  <c r="G16" i="3"/>
  <c r="I16" i="3" s="1"/>
  <c r="I15" i="3"/>
  <c r="G31" i="3"/>
  <c r="G32" i="3"/>
  <c r="G30" i="3"/>
  <c r="G21" i="3"/>
  <c r="G23" i="3"/>
  <c r="G33" i="3"/>
  <c r="I17" i="3" l="1"/>
  <c r="I18" i="3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J13" i="3" l="1"/>
</calcChain>
</file>

<file path=xl/sharedStrings.xml><?xml version="1.0" encoding="utf-8"?>
<sst xmlns="http://schemas.openxmlformats.org/spreadsheetml/2006/main" count="37" uniqueCount="30">
  <si>
    <t>Inputs</t>
  </si>
  <si>
    <t>Price of Machine</t>
  </si>
  <si>
    <t>Loan Life</t>
  </si>
  <si>
    <t>Initial Default Probability</t>
  </si>
  <si>
    <t>Decay of Default Probability</t>
  </si>
  <si>
    <t>Final Default Probability</t>
  </si>
  <si>
    <t>Recovery Rate</t>
  </si>
  <si>
    <t>Interest Rate</t>
  </si>
  <si>
    <t>Outputs</t>
  </si>
  <si>
    <t>Default Year</t>
  </si>
  <si>
    <t>Year</t>
  </si>
  <si>
    <t>Cash Flows</t>
  </si>
  <si>
    <t>=Outputs when using Excel for a single default case at once</t>
  </si>
  <si>
    <t>=Outputs when doing a pure Excel model</t>
  </si>
  <si>
    <t>IRR</t>
  </si>
  <si>
    <t>Expected Value Outputs                             (for Pure Excel Model)</t>
  </si>
  <si>
    <t>Loan    Life</t>
  </si>
  <si>
    <t>Single Default Case Outputs                      (for Combined Model)</t>
  </si>
  <si>
    <t>Time</t>
  </si>
  <si>
    <t>Defaul Probability</t>
  </si>
  <si>
    <t>End of Loan</t>
  </si>
  <si>
    <t>End of Loan Helper</t>
  </si>
  <si>
    <t>Cash Flow</t>
  </si>
  <si>
    <t>Prob of default</t>
  </si>
  <si>
    <t xml:space="preserve"> Defaulted</t>
  </si>
  <si>
    <t>Recovery</t>
  </si>
  <si>
    <t>Base Payment</t>
  </si>
  <si>
    <t>Recovery helper</t>
  </si>
  <si>
    <t>Default Helper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</si>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</sst>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7" formatCode="&quot;$&quot;#,##0.00"/>
    <numFmt numFmtId="168" formatCode="0.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0" fontId="2" fillId="0" borderId="4" xfId="0" applyFont="1" applyBorder="1"/>
    <xf numFmtId="10" fontId="0" fillId="4" borderId="3" xfId="0" applyNumberFormat="1" applyFill="1" applyBorder="1"/>
    <xf numFmtId="164" fontId="0" fillId="4" borderId="3" xfId="0" applyNumberFormat="1" applyFill="1" applyBorder="1"/>
    <xf numFmtId="164" fontId="0" fillId="4" borderId="6" xfId="0" applyNumberFormat="1" applyFill="1" applyBorder="1"/>
    <xf numFmtId="0" fontId="0" fillId="6" borderId="0" xfId="0" applyFill="1"/>
    <xf numFmtId="10" fontId="0" fillId="6" borderId="3" xfId="0" applyNumberFormat="1" applyFill="1" applyBorder="1"/>
    <xf numFmtId="10" fontId="0" fillId="6" borderId="6" xfId="0" applyNumberFormat="1" applyFill="1" applyBorder="1"/>
    <xf numFmtId="0" fontId="3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9" fontId="0" fillId="0" borderId="0" xfId="1" applyFont="1"/>
    <xf numFmtId="167" fontId="0" fillId="0" borderId="0" xfId="2" applyNumberFormat="1" applyFont="1"/>
    <xf numFmtId="0" fontId="0" fillId="0" borderId="0" xfId="0" applyAlignment="1">
      <alignment horizontal="right"/>
    </xf>
    <xf numFmtId="168" fontId="0" fillId="0" borderId="0" xfId="0" applyNumberFormat="1"/>
    <xf numFmtId="167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C6A6-1631-4011-AD0B-8BE8683B88BB}">
  <dimension ref="A1:H43"/>
  <sheetViews>
    <sheetView workbookViewId="0">
      <selection activeCell="I36" sqref="I36"/>
    </sheetView>
  </sheetViews>
  <sheetFormatPr baseColWidth="10" defaultColWidth="8.83203125" defaultRowHeight="15" x14ac:dyDescent="0.2"/>
  <cols>
    <col min="1" max="1" width="26.33203125" bestFit="1" customWidth="1"/>
    <col min="2" max="2" width="10.83203125" bestFit="1" customWidth="1"/>
  </cols>
  <sheetData>
    <row r="1" spans="1:7" ht="19" x14ac:dyDescent="0.25">
      <c r="A1" s="28" t="s">
        <v>0</v>
      </c>
      <c r="B1" s="28"/>
    </row>
    <row r="2" spans="1:7" x14ac:dyDescent="0.2">
      <c r="A2" s="4" t="s">
        <v>1</v>
      </c>
      <c r="B2" s="13">
        <v>1000000</v>
      </c>
      <c r="E2" s="20"/>
      <c r="F2" s="2" t="s">
        <v>12</v>
      </c>
    </row>
    <row r="3" spans="1:7" x14ac:dyDescent="0.2">
      <c r="A3" s="4" t="s">
        <v>2</v>
      </c>
      <c r="B3" s="17">
        <v>20</v>
      </c>
      <c r="E3" s="25"/>
      <c r="F3" s="2" t="s">
        <v>13</v>
      </c>
    </row>
    <row r="4" spans="1:7" x14ac:dyDescent="0.2">
      <c r="A4" s="4" t="s">
        <v>3</v>
      </c>
      <c r="B4" s="18">
        <v>0.3</v>
      </c>
    </row>
    <row r="5" spans="1:7" x14ac:dyDescent="0.2">
      <c r="A5" s="4" t="s">
        <v>4</v>
      </c>
      <c r="B5" s="18">
        <v>0.9</v>
      </c>
    </row>
    <row r="6" spans="1:7" x14ac:dyDescent="0.2">
      <c r="A6" s="4" t="s">
        <v>5</v>
      </c>
      <c r="B6" s="18">
        <v>0.4</v>
      </c>
    </row>
    <row r="7" spans="1:7" x14ac:dyDescent="0.2">
      <c r="A7" s="4" t="s">
        <v>6</v>
      </c>
      <c r="B7" s="18">
        <v>0.4</v>
      </c>
    </row>
    <row r="8" spans="1:7" x14ac:dyDescent="0.2">
      <c r="A8" s="4" t="s">
        <v>7</v>
      </c>
      <c r="B8" s="18">
        <v>0.4</v>
      </c>
    </row>
    <row r="9" spans="1:7" x14ac:dyDescent="0.2">
      <c r="A9" s="14" t="s">
        <v>9</v>
      </c>
      <c r="B9" s="19">
        <v>2</v>
      </c>
    </row>
    <row r="12" spans="1:7" x14ac:dyDescent="0.2">
      <c r="A12" s="32" t="s">
        <v>8</v>
      </c>
      <c r="B12" s="32"/>
      <c r="C12" s="32"/>
      <c r="D12" s="32"/>
      <c r="E12" s="32"/>
      <c r="F12" s="32"/>
      <c r="G12" s="32"/>
    </row>
    <row r="13" spans="1:7" x14ac:dyDescent="0.2">
      <c r="A13" s="32"/>
      <c r="B13" s="32"/>
      <c r="C13" s="32"/>
      <c r="D13" s="32"/>
      <c r="E13" s="32"/>
      <c r="F13" s="32"/>
      <c r="G13" s="32"/>
    </row>
    <row r="14" spans="1:7" ht="30.75" customHeight="1" x14ac:dyDescent="0.2">
      <c r="A14" s="33" t="s">
        <v>17</v>
      </c>
      <c r="B14" s="34"/>
      <c r="C14" s="3"/>
      <c r="D14" s="35" t="s">
        <v>15</v>
      </c>
      <c r="E14" s="36"/>
      <c r="F14" s="36"/>
      <c r="G14" s="37"/>
    </row>
    <row r="15" spans="1:7" x14ac:dyDescent="0.2">
      <c r="A15" s="4" t="s">
        <v>14</v>
      </c>
      <c r="B15" s="22"/>
      <c r="C15" s="3"/>
      <c r="D15" s="29" t="s">
        <v>7</v>
      </c>
      <c r="E15" s="30" t="s">
        <v>16</v>
      </c>
      <c r="F15" s="30" t="s">
        <v>3</v>
      </c>
      <c r="G15" s="31" t="s">
        <v>14</v>
      </c>
    </row>
    <row r="16" spans="1:7" x14ac:dyDescent="0.2">
      <c r="A16" s="4"/>
      <c r="B16" s="12"/>
      <c r="C16" s="3"/>
      <c r="D16" s="29"/>
      <c r="E16" s="30"/>
      <c r="F16" s="30"/>
      <c r="G16" s="31"/>
    </row>
    <row r="17" spans="1:8" x14ac:dyDescent="0.2">
      <c r="A17" s="21" t="s">
        <v>11</v>
      </c>
      <c r="B17" s="12"/>
      <c r="C17" s="3"/>
      <c r="D17" s="15">
        <v>0.3</v>
      </c>
      <c r="E17" s="7">
        <v>5</v>
      </c>
      <c r="F17" s="6">
        <v>0.1</v>
      </c>
      <c r="G17" s="26"/>
    </row>
    <row r="18" spans="1:8" x14ac:dyDescent="0.2">
      <c r="A18" s="4" t="s">
        <v>10</v>
      </c>
      <c r="B18" s="12"/>
      <c r="C18" s="3"/>
      <c r="D18" s="15">
        <v>0.3</v>
      </c>
      <c r="E18" s="7">
        <v>5</v>
      </c>
      <c r="F18" s="6">
        <v>0.2</v>
      </c>
      <c r="G18" s="26"/>
    </row>
    <row r="19" spans="1:8" x14ac:dyDescent="0.2">
      <c r="A19" s="4">
        <v>0</v>
      </c>
      <c r="B19" s="23"/>
      <c r="C19" s="3"/>
      <c r="D19" s="15">
        <v>0.3</v>
      </c>
      <c r="E19" s="7">
        <v>5</v>
      </c>
      <c r="F19" s="6">
        <v>0.3</v>
      </c>
      <c r="G19" s="26"/>
    </row>
    <row r="20" spans="1:8" x14ac:dyDescent="0.2">
      <c r="A20" s="4">
        <v>1</v>
      </c>
      <c r="B20" s="23"/>
      <c r="C20" s="3"/>
      <c r="D20" s="15">
        <v>0.3</v>
      </c>
      <c r="E20" s="7">
        <v>10</v>
      </c>
      <c r="F20" s="6">
        <v>0.1</v>
      </c>
      <c r="G20" s="26"/>
    </row>
    <row r="21" spans="1:8" x14ac:dyDescent="0.2">
      <c r="A21" s="4">
        <v>2</v>
      </c>
      <c r="B21" s="23"/>
      <c r="C21" s="3"/>
      <c r="D21" s="15">
        <v>0.3</v>
      </c>
      <c r="E21" s="7">
        <v>10</v>
      </c>
      <c r="F21" s="6">
        <v>0.2</v>
      </c>
      <c r="G21" s="26"/>
    </row>
    <row r="22" spans="1:8" x14ac:dyDescent="0.2">
      <c r="A22" s="4">
        <v>3</v>
      </c>
      <c r="B22" s="23"/>
      <c r="C22" s="3"/>
      <c r="D22" s="15">
        <v>0.3</v>
      </c>
      <c r="E22" s="7">
        <v>10</v>
      </c>
      <c r="F22" s="6">
        <v>0.3</v>
      </c>
      <c r="G22" s="26"/>
    </row>
    <row r="23" spans="1:8" x14ac:dyDescent="0.2">
      <c r="A23" s="4">
        <v>4</v>
      </c>
      <c r="B23" s="23"/>
      <c r="C23" s="3"/>
      <c r="D23" s="15">
        <v>0.3</v>
      </c>
      <c r="E23" s="7">
        <v>20</v>
      </c>
      <c r="F23" s="6">
        <v>0.1</v>
      </c>
      <c r="G23" s="26"/>
    </row>
    <row r="24" spans="1:8" x14ac:dyDescent="0.2">
      <c r="A24" s="4">
        <v>5</v>
      </c>
      <c r="B24" s="23"/>
      <c r="C24" s="3"/>
      <c r="D24" s="15">
        <v>0.3</v>
      </c>
      <c r="E24" s="7">
        <v>20</v>
      </c>
      <c r="F24" s="6">
        <v>0.2</v>
      </c>
      <c r="G24" s="26"/>
    </row>
    <row r="25" spans="1:8" x14ac:dyDescent="0.2">
      <c r="A25" s="4">
        <v>6</v>
      </c>
      <c r="B25" s="23"/>
      <c r="C25" s="3"/>
      <c r="D25" s="15">
        <v>0.3</v>
      </c>
      <c r="E25" s="7">
        <v>20</v>
      </c>
      <c r="F25" s="6">
        <v>0.3</v>
      </c>
      <c r="G25" s="26"/>
    </row>
    <row r="26" spans="1:8" x14ac:dyDescent="0.2">
      <c r="A26" s="4">
        <v>7</v>
      </c>
      <c r="B26" s="23"/>
      <c r="C26" s="3"/>
      <c r="D26" s="15">
        <v>0.35</v>
      </c>
      <c r="E26" s="7">
        <v>5</v>
      </c>
      <c r="F26" s="6">
        <v>0.1</v>
      </c>
      <c r="G26" s="26"/>
      <c r="H26" s="1"/>
    </row>
    <row r="27" spans="1:8" x14ac:dyDescent="0.2">
      <c r="A27" s="4">
        <v>8</v>
      </c>
      <c r="B27" s="23"/>
      <c r="C27" s="3"/>
      <c r="D27" s="15">
        <v>0.35</v>
      </c>
      <c r="E27" s="7">
        <v>5</v>
      </c>
      <c r="F27" s="6">
        <v>0.2</v>
      </c>
      <c r="G27" s="26"/>
    </row>
    <row r="28" spans="1:8" x14ac:dyDescent="0.2">
      <c r="A28" s="4">
        <v>9</v>
      </c>
      <c r="B28" s="23"/>
      <c r="C28" s="3"/>
      <c r="D28" s="15">
        <v>0.35</v>
      </c>
      <c r="E28" s="7">
        <v>5</v>
      </c>
      <c r="F28" s="6">
        <v>0.3</v>
      </c>
      <c r="G28" s="26"/>
    </row>
    <row r="29" spans="1:8" x14ac:dyDescent="0.2">
      <c r="A29" s="4">
        <v>10</v>
      </c>
      <c r="B29" s="23"/>
      <c r="C29" s="3"/>
      <c r="D29" s="15">
        <v>0.35</v>
      </c>
      <c r="E29" s="7">
        <v>10</v>
      </c>
      <c r="F29" s="6">
        <v>0.1</v>
      </c>
      <c r="G29" s="26"/>
    </row>
    <row r="30" spans="1:8" x14ac:dyDescent="0.2">
      <c r="A30" s="4">
        <v>11</v>
      </c>
      <c r="B30" s="23"/>
      <c r="C30" s="3"/>
      <c r="D30" s="15">
        <v>0.35</v>
      </c>
      <c r="E30" s="7">
        <v>10</v>
      </c>
      <c r="F30" s="6">
        <v>0.2</v>
      </c>
      <c r="G30" s="26"/>
    </row>
    <row r="31" spans="1:8" x14ac:dyDescent="0.2">
      <c r="A31" s="4">
        <v>12</v>
      </c>
      <c r="B31" s="23"/>
      <c r="C31" s="3"/>
      <c r="D31" s="15">
        <v>0.35</v>
      </c>
      <c r="E31" s="7">
        <v>10</v>
      </c>
      <c r="F31" s="6">
        <v>0.3</v>
      </c>
      <c r="G31" s="26"/>
    </row>
    <row r="32" spans="1:8" x14ac:dyDescent="0.2">
      <c r="A32" s="4">
        <v>13</v>
      </c>
      <c r="B32" s="23"/>
      <c r="C32" s="3"/>
      <c r="D32" s="15">
        <v>0.35</v>
      </c>
      <c r="E32" s="7">
        <v>20</v>
      </c>
      <c r="F32" s="6">
        <v>0.1</v>
      </c>
      <c r="G32" s="26"/>
    </row>
    <row r="33" spans="1:7" x14ac:dyDescent="0.2">
      <c r="A33" s="4">
        <v>14</v>
      </c>
      <c r="B33" s="23"/>
      <c r="C33" s="3"/>
      <c r="D33" s="15">
        <v>0.35</v>
      </c>
      <c r="E33" s="7">
        <v>20</v>
      </c>
      <c r="F33" s="6">
        <v>0.2</v>
      </c>
      <c r="G33" s="26"/>
    </row>
    <row r="34" spans="1:7" x14ac:dyDescent="0.2">
      <c r="A34" s="4">
        <v>15</v>
      </c>
      <c r="B34" s="23"/>
      <c r="C34" s="3"/>
      <c r="D34" s="15">
        <v>0.35</v>
      </c>
      <c r="E34" s="7">
        <v>20</v>
      </c>
      <c r="F34" s="6">
        <v>0.3</v>
      </c>
      <c r="G34" s="26"/>
    </row>
    <row r="35" spans="1:7" x14ac:dyDescent="0.2">
      <c r="A35" s="4">
        <v>16</v>
      </c>
      <c r="B35" s="23"/>
      <c r="C35" s="3"/>
      <c r="D35" s="15">
        <v>0.4</v>
      </c>
      <c r="E35" s="7">
        <v>5</v>
      </c>
      <c r="F35" s="6">
        <v>0.1</v>
      </c>
      <c r="G35" s="26"/>
    </row>
    <row r="36" spans="1:7" x14ac:dyDescent="0.2">
      <c r="A36" s="4">
        <v>17</v>
      </c>
      <c r="B36" s="23"/>
      <c r="C36" s="3"/>
      <c r="D36" s="15">
        <v>0.4</v>
      </c>
      <c r="E36" s="7">
        <v>5</v>
      </c>
      <c r="F36" s="6">
        <v>0.2</v>
      </c>
      <c r="G36" s="26"/>
    </row>
    <row r="37" spans="1:7" x14ac:dyDescent="0.2">
      <c r="A37" s="4">
        <v>18</v>
      </c>
      <c r="B37" s="23"/>
      <c r="C37" s="3"/>
      <c r="D37" s="15">
        <v>0.4</v>
      </c>
      <c r="E37" s="7">
        <v>5</v>
      </c>
      <c r="F37" s="6">
        <v>0.3</v>
      </c>
      <c r="G37" s="26"/>
    </row>
    <row r="38" spans="1:7" x14ac:dyDescent="0.2">
      <c r="A38" s="4">
        <v>19</v>
      </c>
      <c r="B38" s="23"/>
      <c r="C38" s="3"/>
      <c r="D38" s="15">
        <v>0.4</v>
      </c>
      <c r="E38" s="7">
        <v>10</v>
      </c>
      <c r="F38" s="6">
        <v>0.1</v>
      </c>
      <c r="G38" s="26"/>
    </row>
    <row r="39" spans="1:7" x14ac:dyDescent="0.2">
      <c r="A39" s="4">
        <v>20</v>
      </c>
      <c r="B39" s="23"/>
      <c r="C39" s="3"/>
      <c r="D39" s="15">
        <v>0.4</v>
      </c>
      <c r="E39" s="7">
        <v>10</v>
      </c>
      <c r="F39" s="6">
        <v>0.2</v>
      </c>
      <c r="G39" s="26"/>
    </row>
    <row r="40" spans="1:7" x14ac:dyDescent="0.2">
      <c r="A40" s="4">
        <v>21</v>
      </c>
      <c r="B40" s="23"/>
      <c r="C40" s="3"/>
      <c r="D40" s="15">
        <v>0.4</v>
      </c>
      <c r="E40" s="7">
        <v>10</v>
      </c>
      <c r="F40" s="6">
        <v>0.3</v>
      </c>
      <c r="G40" s="26"/>
    </row>
    <row r="41" spans="1:7" x14ac:dyDescent="0.2">
      <c r="A41" s="14">
        <v>22</v>
      </c>
      <c r="B41" s="24"/>
      <c r="C41" s="3"/>
      <c r="D41" s="15">
        <v>0.4</v>
      </c>
      <c r="E41" s="7">
        <v>20</v>
      </c>
      <c r="F41" s="6">
        <v>0.1</v>
      </c>
      <c r="G41" s="26"/>
    </row>
    <row r="42" spans="1:7" x14ac:dyDescent="0.2">
      <c r="A42" s="5"/>
      <c r="B42" s="3"/>
      <c r="C42" s="3"/>
      <c r="D42" s="15">
        <v>0.4</v>
      </c>
      <c r="E42" s="7">
        <v>20</v>
      </c>
      <c r="F42" s="6">
        <v>0.2</v>
      </c>
      <c r="G42" s="26"/>
    </row>
    <row r="43" spans="1:7" x14ac:dyDescent="0.2">
      <c r="A43" s="8"/>
      <c r="B43" s="9"/>
      <c r="C43" s="9"/>
      <c r="D43" s="16">
        <v>0.4</v>
      </c>
      <c r="E43" s="11">
        <v>20</v>
      </c>
      <c r="F43" s="10">
        <v>0.3</v>
      </c>
      <c r="G43" s="27"/>
    </row>
  </sheetData>
  <mergeCells count="8">
    <mergeCell ref="A1:B1"/>
    <mergeCell ref="D15:D16"/>
    <mergeCell ref="E15:E16"/>
    <mergeCell ref="F15:F16"/>
    <mergeCell ref="G15:G16"/>
    <mergeCell ref="A12:G13"/>
    <mergeCell ref="A14:B14"/>
    <mergeCell ref="D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8FE9-FAFE-2C4C-83A0-28F187154290}">
  <dimension ref="A1:K33"/>
  <sheetViews>
    <sheetView workbookViewId="0">
      <selection activeCell="D14" sqref="D14"/>
    </sheetView>
  </sheetViews>
  <sheetFormatPr baseColWidth="10" defaultRowHeight="15" x14ac:dyDescent="0.2"/>
  <cols>
    <col min="1" max="1" width="22.5" bestFit="1" customWidth="1"/>
    <col min="2" max="2" width="12.6640625" bestFit="1" customWidth="1"/>
    <col min="3" max="3" width="15.1640625" bestFit="1" customWidth="1"/>
    <col min="4" max="4" width="14.83203125" bestFit="1" customWidth="1"/>
    <col min="6" max="6" width="12" bestFit="1" customWidth="1"/>
  </cols>
  <sheetData>
    <row r="1" spans="1:4" x14ac:dyDescent="0.2">
      <c r="A1" s="38" t="s">
        <v>0</v>
      </c>
      <c r="B1" s="38"/>
    </row>
    <row r="2" spans="1:4" x14ac:dyDescent="0.2">
      <c r="A2" t="str">
        <f>'Inputs and Outputs'!A2</f>
        <v>Price of Machine</v>
      </c>
      <c r="B2" s="40">
        <f>'Inputs and Outputs'!B2</f>
        <v>1000000</v>
      </c>
    </row>
    <row r="3" spans="1:4" x14ac:dyDescent="0.2">
      <c r="A3" t="str">
        <f>'Inputs and Outputs'!A3</f>
        <v>Loan Life</v>
      </c>
      <c r="B3">
        <v>20</v>
      </c>
    </row>
    <row r="4" spans="1:4" x14ac:dyDescent="0.2">
      <c r="A4" t="str">
        <f>'Inputs and Outputs'!A4</f>
        <v>Initial Default Probability</v>
      </c>
      <c r="B4" s="39">
        <v>0.2</v>
      </c>
    </row>
    <row r="5" spans="1:4" x14ac:dyDescent="0.2">
      <c r="A5" t="str">
        <f>'Inputs and Outputs'!A5</f>
        <v>Decay of Default Probability</v>
      </c>
      <c r="B5" s="39">
        <f>'Inputs and Outputs'!B5</f>
        <v>0.9</v>
      </c>
    </row>
    <row r="6" spans="1:4" x14ac:dyDescent="0.2">
      <c r="A6" t="str">
        <f>'Inputs and Outputs'!A6</f>
        <v>Final Default Probability</v>
      </c>
      <c r="B6" s="39">
        <f>'Inputs and Outputs'!B6</f>
        <v>0.4</v>
      </c>
    </row>
    <row r="13" spans="1:4" x14ac:dyDescent="0.2">
      <c r="A13" t="s">
        <v>18</v>
      </c>
      <c r="B13" t="s">
        <v>20</v>
      </c>
      <c r="C13" t="s">
        <v>21</v>
      </c>
      <c r="D13" t="s">
        <v>19</v>
      </c>
    </row>
    <row r="14" spans="1:4" x14ac:dyDescent="0.2">
      <c r="A14">
        <v>1</v>
      </c>
      <c r="B14">
        <f>IF(A14&lt;$B$3, 0, 1)</f>
        <v>0</v>
      </c>
      <c r="C14">
        <f xml:space="preserve"> SUMIF($B$14:$B14,  1)</f>
        <v>0</v>
      </c>
      <c r="D14" s="1">
        <f>B4</f>
        <v>0.2</v>
      </c>
    </row>
    <row r="15" spans="1:4" x14ac:dyDescent="0.2">
      <c r="A15">
        <v>2</v>
      </c>
      <c r="B15">
        <f t="shared" ref="B15:B33" si="0">IF(A15&lt;$B$3, 0, 1)</f>
        <v>0</v>
      </c>
      <c r="C15">
        <f xml:space="preserve"> SUMIF($B$14:$B15,  1)</f>
        <v>0</v>
      </c>
      <c r="D15" s="1">
        <f>IF(C15&lt;1,D14*$B$5,IF(C15=1,$B$6,0))</f>
        <v>0.18000000000000002</v>
      </c>
    </row>
    <row r="16" spans="1:4" x14ac:dyDescent="0.2">
      <c r="A16">
        <v>3</v>
      </c>
      <c r="B16">
        <f t="shared" si="0"/>
        <v>0</v>
      </c>
      <c r="C16">
        <f xml:space="preserve"> SUMIF($B$14:$B16,  1)</f>
        <v>0</v>
      </c>
      <c r="D16" s="1">
        <f t="shared" ref="D16:D33" si="1">IF(C16&lt;1,D15*$B$5,IF(C16=1,$B$6,0))</f>
        <v>0.16200000000000003</v>
      </c>
    </row>
    <row r="17" spans="1:11" x14ac:dyDescent="0.2">
      <c r="A17">
        <v>4</v>
      </c>
      <c r="B17">
        <f t="shared" si="0"/>
        <v>0</v>
      </c>
      <c r="C17">
        <f xml:space="preserve"> SUMIF($B$14:$B17,  1)</f>
        <v>0</v>
      </c>
      <c r="D17" s="1">
        <f t="shared" si="1"/>
        <v>0.14580000000000004</v>
      </c>
    </row>
    <row r="18" spans="1:11" x14ac:dyDescent="0.2">
      <c r="A18">
        <v>5</v>
      </c>
      <c r="B18">
        <f t="shared" si="0"/>
        <v>0</v>
      </c>
      <c r="C18">
        <f xml:space="preserve"> SUMIF($B$14:$B18,  1)</f>
        <v>0</v>
      </c>
      <c r="D18" s="1">
        <f t="shared" si="1"/>
        <v>0.13122000000000003</v>
      </c>
    </row>
    <row r="19" spans="1:11" x14ac:dyDescent="0.2">
      <c r="A19">
        <v>6</v>
      </c>
      <c r="B19">
        <f t="shared" si="0"/>
        <v>0</v>
      </c>
      <c r="C19">
        <f xml:space="preserve"> SUMIF($B$14:$B19,  1)</f>
        <v>0</v>
      </c>
      <c r="D19" s="1">
        <f t="shared" si="1"/>
        <v>0.11809800000000004</v>
      </c>
    </row>
    <row r="20" spans="1:11" x14ac:dyDescent="0.2">
      <c r="A20">
        <v>7</v>
      </c>
      <c r="B20">
        <f t="shared" si="0"/>
        <v>0</v>
      </c>
      <c r="C20">
        <f xml:space="preserve"> SUMIF($B$14:$B20,  1)</f>
        <v>0</v>
      </c>
      <c r="D20" s="1">
        <f t="shared" si="1"/>
        <v>0.10628820000000004</v>
      </c>
    </row>
    <row r="21" spans="1:11" x14ac:dyDescent="0.2">
      <c r="A21">
        <v>8</v>
      </c>
      <c r="B21">
        <f t="shared" si="0"/>
        <v>0</v>
      </c>
      <c r="C21">
        <f xml:space="preserve"> SUMIF($B$14:$B21,  1)</f>
        <v>0</v>
      </c>
      <c r="D21" s="1">
        <f t="shared" si="1"/>
        <v>9.5659380000000044E-2</v>
      </c>
    </row>
    <row r="22" spans="1:11" x14ac:dyDescent="0.2">
      <c r="A22">
        <v>9</v>
      </c>
      <c r="B22">
        <f t="shared" si="0"/>
        <v>0</v>
      </c>
      <c r="C22">
        <f xml:space="preserve"> SUMIF($B$14:$B22,  1)</f>
        <v>0</v>
      </c>
      <c r="D22" s="1">
        <f t="shared" si="1"/>
        <v>8.6093442000000048E-2</v>
      </c>
    </row>
    <row r="23" spans="1:11" x14ac:dyDescent="0.2">
      <c r="A23">
        <v>10</v>
      </c>
      <c r="B23">
        <f t="shared" si="0"/>
        <v>0</v>
      </c>
      <c r="C23">
        <f xml:space="preserve"> SUMIF($B$14:$B23,  1)</f>
        <v>0</v>
      </c>
      <c r="D23" s="1">
        <f t="shared" si="1"/>
        <v>7.748409780000004E-2</v>
      </c>
      <c r="F23" s="42"/>
      <c r="G23" s="42"/>
      <c r="H23" s="42"/>
      <c r="I23" s="42"/>
      <c r="J23" s="42"/>
      <c r="K23" s="42"/>
    </row>
    <row r="24" spans="1:11" x14ac:dyDescent="0.2">
      <c r="A24">
        <v>11</v>
      </c>
      <c r="B24">
        <f t="shared" si="0"/>
        <v>0</v>
      </c>
      <c r="C24">
        <f xml:space="preserve"> SUMIF($B$14:$B24,  1)</f>
        <v>0</v>
      </c>
      <c r="D24" s="1">
        <f t="shared" si="1"/>
        <v>6.9735688020000033E-2</v>
      </c>
    </row>
    <row r="25" spans="1:11" x14ac:dyDescent="0.2">
      <c r="A25">
        <v>12</v>
      </c>
      <c r="B25">
        <f t="shared" si="0"/>
        <v>0</v>
      </c>
      <c r="C25">
        <f xml:space="preserve"> SUMIF($B$14:$B25,  1)</f>
        <v>0</v>
      </c>
      <c r="D25" s="1">
        <f t="shared" si="1"/>
        <v>6.2762119218000026E-2</v>
      </c>
    </row>
    <row r="26" spans="1:11" x14ac:dyDescent="0.2">
      <c r="A26">
        <v>13</v>
      </c>
      <c r="B26">
        <f t="shared" si="0"/>
        <v>0</v>
      </c>
      <c r="C26">
        <f xml:space="preserve"> SUMIF($B$14:$B26,  1)</f>
        <v>0</v>
      </c>
      <c r="D26" s="1">
        <f t="shared" si="1"/>
        <v>5.6485907296200025E-2</v>
      </c>
    </row>
    <row r="27" spans="1:11" x14ac:dyDescent="0.2">
      <c r="A27">
        <v>14</v>
      </c>
      <c r="B27">
        <f t="shared" si="0"/>
        <v>0</v>
      </c>
      <c r="C27">
        <f xml:space="preserve"> SUMIF($B$14:$B27,  1)</f>
        <v>0</v>
      </c>
      <c r="D27" s="1">
        <f t="shared" si="1"/>
        <v>5.0837316566580026E-2</v>
      </c>
    </row>
    <row r="28" spans="1:11" x14ac:dyDescent="0.2">
      <c r="A28">
        <v>15</v>
      </c>
      <c r="B28">
        <f t="shared" si="0"/>
        <v>0</v>
      </c>
      <c r="C28">
        <f xml:space="preserve"> SUMIF($B$14:$B28,  1)</f>
        <v>0</v>
      </c>
      <c r="D28" s="1">
        <f t="shared" si="1"/>
        <v>4.5753584909922027E-2</v>
      </c>
    </row>
    <row r="29" spans="1:11" x14ac:dyDescent="0.2">
      <c r="A29">
        <v>16</v>
      </c>
      <c r="B29">
        <f t="shared" si="0"/>
        <v>0</v>
      </c>
      <c r="C29">
        <f xml:space="preserve"> SUMIF($B$14:$B29,  1)</f>
        <v>0</v>
      </c>
      <c r="D29" s="1">
        <f t="shared" si="1"/>
        <v>4.1178226418929827E-2</v>
      </c>
    </row>
    <row r="30" spans="1:11" x14ac:dyDescent="0.2">
      <c r="A30">
        <v>17</v>
      </c>
      <c r="B30">
        <f t="shared" si="0"/>
        <v>0</v>
      </c>
      <c r="C30">
        <f xml:space="preserve"> SUMIF($B$14:$B30,  1)</f>
        <v>0</v>
      </c>
      <c r="D30" s="1">
        <f t="shared" si="1"/>
        <v>3.7060403777036843E-2</v>
      </c>
    </row>
    <row r="31" spans="1:11" x14ac:dyDescent="0.2">
      <c r="A31">
        <v>18</v>
      </c>
      <c r="B31">
        <f t="shared" si="0"/>
        <v>0</v>
      </c>
      <c r="C31">
        <f xml:space="preserve"> SUMIF($B$14:$B31,  1)</f>
        <v>0</v>
      </c>
      <c r="D31" s="1">
        <f t="shared" si="1"/>
        <v>3.3354363399333162E-2</v>
      </c>
    </row>
    <row r="32" spans="1:11" x14ac:dyDescent="0.2">
      <c r="A32">
        <v>19</v>
      </c>
      <c r="B32">
        <f t="shared" si="0"/>
        <v>0</v>
      </c>
      <c r="C32">
        <f xml:space="preserve"> SUMIF($B$14:$B32,  1)</f>
        <v>0</v>
      </c>
      <c r="D32" s="1">
        <f t="shared" si="1"/>
        <v>3.0018927059399847E-2</v>
      </c>
      <c r="E32" s="41"/>
      <c r="F32" s="41"/>
      <c r="G32" s="41"/>
      <c r="H32" s="41"/>
    </row>
    <row r="33" spans="1:4" x14ac:dyDescent="0.2">
      <c r="A33">
        <v>20</v>
      </c>
      <c r="B33">
        <f t="shared" si="0"/>
        <v>1</v>
      </c>
      <c r="C33">
        <f xml:space="preserve"> SUMIF($B$14:$B33,  1)</f>
        <v>1</v>
      </c>
      <c r="D33" s="1">
        <f t="shared" si="1"/>
        <v>0.4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D78C-3C63-6445-8A2C-9EF3696233E8}">
  <dimension ref="A1:K35"/>
  <sheetViews>
    <sheetView tabSelected="1" workbookViewId="0">
      <selection activeCell="K12" sqref="K12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3" width="12.33203125" bestFit="1" customWidth="1"/>
    <col min="5" max="5" width="14.6640625" customWidth="1"/>
    <col min="6" max="6" width="14.6640625" bestFit="1" customWidth="1"/>
    <col min="7" max="7" width="13.1640625" bestFit="1" customWidth="1"/>
    <col min="8" max="8" width="13.6640625" bestFit="1" customWidth="1"/>
    <col min="9" max="9" width="13.1640625" bestFit="1" customWidth="1"/>
  </cols>
  <sheetData>
    <row r="1" spans="1:11" x14ac:dyDescent="0.2">
      <c r="A1" s="38" t="s">
        <v>0</v>
      </c>
      <c r="B1" s="38"/>
    </row>
    <row r="2" spans="1:11" x14ac:dyDescent="0.2">
      <c r="A2" t="str">
        <f>'P default'!A2</f>
        <v>Price of Machine</v>
      </c>
      <c r="B2" s="40">
        <f>'P default'!B2</f>
        <v>1000000</v>
      </c>
    </row>
    <row r="3" spans="1:11" x14ac:dyDescent="0.2">
      <c r="A3" t="str">
        <f>'P default'!A3</f>
        <v>Loan Life</v>
      </c>
      <c r="B3">
        <f>'P default'!B3</f>
        <v>20</v>
      </c>
    </row>
    <row r="4" spans="1:11" x14ac:dyDescent="0.2">
      <c r="A4" t="str">
        <f>'Inputs and Outputs'!A7</f>
        <v>Recovery Rate</v>
      </c>
      <c r="B4" s="39">
        <f>'Inputs and Outputs'!B7</f>
        <v>0.4</v>
      </c>
    </row>
    <row r="5" spans="1:11" x14ac:dyDescent="0.2">
      <c r="A5" t="str">
        <f>'Inputs and Outputs'!A8</f>
        <v>Interest Rate</v>
      </c>
      <c r="B5" s="39">
        <f>'Inputs and Outputs'!B8</f>
        <v>0.4</v>
      </c>
    </row>
    <row r="6" spans="1:11" x14ac:dyDescent="0.2">
      <c r="A6" t="str">
        <f>'Inputs and Outputs'!A9</f>
        <v>Default Year</v>
      </c>
      <c r="B6">
        <f>'Inputs and Outputs'!B9</f>
        <v>2</v>
      </c>
    </row>
    <row r="7" spans="1:11" x14ac:dyDescent="0.2">
      <c r="A7" t="s">
        <v>26</v>
      </c>
      <c r="B7" s="43">
        <f>B2/B3</f>
        <v>50000</v>
      </c>
    </row>
    <row r="12" spans="1:11" x14ac:dyDescent="0.2">
      <c r="A12" t="s">
        <v>18</v>
      </c>
      <c r="B12" t="str">
        <f>'P default'!D13</f>
        <v>Defaul Probability</v>
      </c>
      <c r="C12" t="s">
        <v>23</v>
      </c>
      <c r="D12" t="s">
        <v>24</v>
      </c>
      <c r="E12" t="s">
        <v>28</v>
      </c>
      <c r="F12" t="s">
        <v>25</v>
      </c>
      <c r="G12" t="s">
        <v>27</v>
      </c>
      <c r="H12" t="s">
        <v>29</v>
      </c>
      <c r="I12" t="s">
        <v>22</v>
      </c>
      <c r="J12" t="s">
        <v>14</v>
      </c>
      <c r="K12" s="1">
        <f>IRR(H13:H35)</f>
        <v>0.35784967093146314</v>
      </c>
    </row>
    <row r="13" spans="1:11" x14ac:dyDescent="0.2">
      <c r="A13">
        <v>0</v>
      </c>
      <c r="B13" s="39">
        <v>0</v>
      </c>
      <c r="C13" s="39">
        <v>0</v>
      </c>
      <c r="D13">
        <v>0</v>
      </c>
      <c r="E13">
        <f>SUM($D$13:D13)</f>
        <v>0</v>
      </c>
      <c r="F13">
        <v>0</v>
      </c>
      <c r="G13">
        <f>SUM($F$13:F13)</f>
        <v>0</v>
      </c>
      <c r="H13" s="43">
        <f>-B2</f>
        <v>-1000000</v>
      </c>
      <c r="I13" s="43">
        <f>-B2</f>
        <v>-1000000</v>
      </c>
      <c r="J13" s="1">
        <f ca="1">IRR(I13:I35)</f>
        <v>-0.70924635468163366</v>
      </c>
    </row>
    <row r="14" spans="1:11" x14ac:dyDescent="0.2">
      <c r="A14">
        <v>1</v>
      </c>
      <c r="B14" s="39">
        <f>'P default'!D14</f>
        <v>0.2</v>
      </c>
      <c r="C14">
        <f ca="1">RAND()</f>
        <v>0.90971921743475226</v>
      </c>
      <c r="D14">
        <f ca="1">IF(C14&lt;B14, 1, 0)</f>
        <v>0</v>
      </c>
      <c r="E14">
        <f ca="1">SUM($D$13:D14)</f>
        <v>0</v>
      </c>
      <c r="F14">
        <v>0</v>
      </c>
      <c r="G14">
        <f>SUM($F$13:F14)</f>
        <v>0</v>
      </c>
      <c r="H14" s="43">
        <f>B7</f>
        <v>50000</v>
      </c>
      <c r="I14" s="43">
        <f ca="1">IF(D14=0, B7, 0)</f>
        <v>50000</v>
      </c>
      <c r="J14" s="43"/>
    </row>
    <row r="15" spans="1:11" x14ac:dyDescent="0.2">
      <c r="A15">
        <v>2</v>
      </c>
      <c r="B15" s="39">
        <f>'P default'!D15</f>
        <v>0.18000000000000002</v>
      </c>
      <c r="C15">
        <f t="shared" ref="C15:C35" ca="1" si="0">RAND()</f>
        <v>0.87238130245899137</v>
      </c>
      <c r="D15">
        <f t="shared" ref="D15:D35" ca="1" si="1">IF(C15&lt;B15, 1, 0)</f>
        <v>0</v>
      </c>
      <c r="E15">
        <f ca="1">SUM($D$13:D15)</f>
        <v>0</v>
      </c>
      <c r="F15">
        <v>0</v>
      </c>
      <c r="G15">
        <f>SUM($F$13:F15)</f>
        <v>0</v>
      </c>
      <c r="H15" s="43">
        <f>H14*(1+$B$5)</f>
        <v>70000</v>
      </c>
      <c r="I15" s="43">
        <f ca="1">IF(D15=0,I14 *(1+$B$5), 0)</f>
        <v>70000</v>
      </c>
    </row>
    <row r="16" spans="1:11" x14ac:dyDescent="0.2">
      <c r="A16">
        <v>3</v>
      </c>
      <c r="B16" s="39">
        <f>'P default'!D16</f>
        <v>0.16200000000000003</v>
      </c>
      <c r="C16">
        <f t="shared" ca="1" si="0"/>
        <v>0.73495146317433713</v>
      </c>
      <c r="D16">
        <f t="shared" ca="1" si="1"/>
        <v>0</v>
      </c>
      <c r="E16">
        <f ca="1">SUM($D$13:D16)</f>
        <v>0</v>
      </c>
      <c r="F16">
        <f ca="1">IF(D14=1, 1, 0)</f>
        <v>0</v>
      </c>
      <c r="G16">
        <f ca="1">SUM($F$13:F16)</f>
        <v>0</v>
      </c>
      <c r="H16" s="43">
        <f t="shared" ref="H16:H35" si="2">H15*(1+$B$5)</f>
        <v>98000</v>
      </c>
      <c r="I16" s="43">
        <f ca="1">IF(E16&lt;2, IF(F16=1, 0, 0), IF(AND(F16=1, G16&lt;2), $B$7 * $B$4, I15 * (1 + $B$5)))</f>
        <v>0</v>
      </c>
    </row>
    <row r="17" spans="1:9" x14ac:dyDescent="0.2">
      <c r="A17">
        <v>4</v>
      </c>
      <c r="B17" s="39">
        <f>'P default'!D17</f>
        <v>0.14580000000000004</v>
      </c>
      <c r="C17">
        <f t="shared" ca="1" si="0"/>
        <v>0.7977067745904598</v>
      </c>
      <c r="D17">
        <f t="shared" ca="1" si="1"/>
        <v>0</v>
      </c>
      <c r="E17">
        <f ca="1">SUM($D$13:D17)</f>
        <v>0</v>
      </c>
      <c r="F17">
        <f ca="1">IF(D15=1, 1, 0)</f>
        <v>0</v>
      </c>
      <c r="G17">
        <f ca="1">SUM($F$13:F17)</f>
        <v>0</v>
      </c>
      <c r="H17" s="43">
        <f t="shared" si="2"/>
        <v>137200</v>
      </c>
      <c r="I17" s="43">
        <f ca="1">IF(E17&lt;2, IF(F17=1, 0, 0), IF(AND(F17=1, G17&lt;2), $B$7 * $B$4, I16 * (1 + $B$5)))</f>
        <v>0</v>
      </c>
    </row>
    <row r="18" spans="1:9" x14ac:dyDescent="0.2">
      <c r="A18">
        <v>5</v>
      </c>
      <c r="B18" s="39">
        <f>'P default'!D18</f>
        <v>0.13122000000000003</v>
      </c>
      <c r="C18">
        <f t="shared" ca="1" si="0"/>
        <v>0.51366347770463638</v>
      </c>
      <c r="D18">
        <f t="shared" ca="1" si="1"/>
        <v>0</v>
      </c>
      <c r="E18">
        <f ca="1">SUM($D$13:D18)</f>
        <v>0</v>
      </c>
      <c r="F18">
        <f ca="1">IF(D16=1, 1, 0)</f>
        <v>0</v>
      </c>
      <c r="G18">
        <f ca="1">SUM($F$13:F18)</f>
        <v>0</v>
      </c>
      <c r="H18" s="43">
        <f t="shared" si="2"/>
        <v>192080</v>
      </c>
      <c r="I18" s="43">
        <f ca="1">IF(E18&lt;2, IF(F18=1, 0, 0), IF(AND(F18=1, G18&lt;2), $B$7 * $B$4, I17 * (1 + $B$5)))</f>
        <v>0</v>
      </c>
    </row>
    <row r="19" spans="1:9" x14ac:dyDescent="0.2">
      <c r="A19">
        <v>6</v>
      </c>
      <c r="B19" s="39">
        <f>'P default'!D19</f>
        <v>0.11809800000000004</v>
      </c>
      <c r="C19">
        <f t="shared" ca="1" si="0"/>
        <v>0.37983310253141411</v>
      </c>
      <c r="D19">
        <f t="shared" ca="1" si="1"/>
        <v>0</v>
      </c>
      <c r="E19">
        <f ca="1">SUM($D$13:D19)</f>
        <v>0</v>
      </c>
      <c r="F19">
        <f ca="1">IF(D17=1, 1, 0)</f>
        <v>0</v>
      </c>
      <c r="G19">
        <f ca="1">SUM($F$13:F19)</f>
        <v>0</v>
      </c>
      <c r="H19" s="43">
        <f t="shared" si="2"/>
        <v>268912</v>
      </c>
      <c r="I19" s="43">
        <f ca="1">IF(E19&lt;2, IF(F19=1, 0, 0), IF(AND(F19=1, G19&lt;2), $B$7 * $B$4, I18 * (1 + $B$5)))</f>
        <v>0</v>
      </c>
    </row>
    <row r="20" spans="1:9" x14ac:dyDescent="0.2">
      <c r="A20">
        <v>7</v>
      </c>
      <c r="B20" s="39">
        <f>'P default'!D20</f>
        <v>0.10628820000000004</v>
      </c>
      <c r="C20">
        <f t="shared" ca="1" si="0"/>
        <v>8.2099014740208864E-2</v>
      </c>
      <c r="D20">
        <f t="shared" ca="1" si="1"/>
        <v>1</v>
      </c>
      <c r="E20">
        <f ca="1">SUM($D$13:D20)</f>
        <v>1</v>
      </c>
      <c r="F20">
        <f ca="1">IF(D18=1, 1, 0)</f>
        <v>0</v>
      </c>
      <c r="G20">
        <f ca="1">SUM($F$13:F20)</f>
        <v>0</v>
      </c>
      <c r="H20" s="43">
        <f t="shared" si="2"/>
        <v>376476.8</v>
      </c>
      <c r="I20" s="43">
        <f ca="1">IF(E20&lt;2, IF(F20=1, 0, 0), IF(AND(F20=1, G20&lt;2), $B$7 * $B$4, I19 * (1 + $B$5)))</f>
        <v>0</v>
      </c>
    </row>
    <row r="21" spans="1:9" x14ac:dyDescent="0.2">
      <c r="A21">
        <v>8</v>
      </c>
      <c r="B21" s="39">
        <f>'P default'!D21</f>
        <v>9.5659380000000044E-2</v>
      </c>
      <c r="C21">
        <f t="shared" ca="1" si="0"/>
        <v>0.89649555439045303</v>
      </c>
      <c r="D21">
        <f t="shared" ca="1" si="1"/>
        <v>0</v>
      </c>
      <c r="E21">
        <f ca="1">SUM($D$13:D21)</f>
        <v>1</v>
      </c>
      <c r="F21">
        <f ca="1">IF(D19=1, 1, 0)</f>
        <v>0</v>
      </c>
      <c r="G21">
        <f ca="1">SUM($F$13:F21)</f>
        <v>0</v>
      </c>
      <c r="H21" s="43">
        <f t="shared" si="2"/>
        <v>527067.5199999999</v>
      </c>
      <c r="I21" s="43">
        <f ca="1">IF(E21&lt;2, IF(F21=1, 0, 0), IF(AND(F21=1, G21&lt;2), $B$7 * $B$4, I20 * (1 + $B$5)))</f>
        <v>0</v>
      </c>
    </row>
    <row r="22" spans="1:9" x14ac:dyDescent="0.2">
      <c r="A22">
        <v>9</v>
      </c>
      <c r="B22" s="39">
        <f>'P default'!D22</f>
        <v>8.6093442000000048E-2</v>
      </c>
      <c r="C22">
        <f t="shared" ca="1" si="0"/>
        <v>0.54429354615791492</v>
      </c>
      <c r="D22">
        <f t="shared" ca="1" si="1"/>
        <v>0</v>
      </c>
      <c r="E22">
        <f ca="1">SUM($D$13:D22)</f>
        <v>1</v>
      </c>
      <c r="F22">
        <f ca="1">IF(D20=1, 1, 0)</f>
        <v>1</v>
      </c>
      <c r="G22">
        <f ca="1">SUM($F$13:F22)</f>
        <v>1</v>
      </c>
      <c r="H22" s="43">
        <f t="shared" si="2"/>
        <v>737894.52799999982</v>
      </c>
      <c r="I22" s="43">
        <f ca="1">IF(E22&lt;2, IF(F22=1, 0, 0), IF(AND(F22=1, G22&lt;2), $B$7 * $B$4, I21 * (1 + $B$5)))</f>
        <v>0</v>
      </c>
    </row>
    <row r="23" spans="1:9" x14ac:dyDescent="0.2">
      <c r="A23">
        <v>10</v>
      </c>
      <c r="B23" s="39">
        <f>'P default'!D23</f>
        <v>7.748409780000004E-2</v>
      </c>
      <c r="C23">
        <f t="shared" ca="1" si="0"/>
        <v>8.3595268783006604E-3</v>
      </c>
      <c r="D23">
        <f t="shared" ca="1" si="1"/>
        <v>1</v>
      </c>
      <c r="E23">
        <f ca="1">SUM($D$13:D23)</f>
        <v>2</v>
      </c>
      <c r="F23">
        <f ca="1">IF(D21=1, 1, 0)</f>
        <v>0</v>
      </c>
      <c r="G23">
        <f ca="1">SUM($F$13:F23)</f>
        <v>1</v>
      </c>
      <c r="H23" s="43">
        <f t="shared" si="2"/>
        <v>1033052.3391999997</v>
      </c>
      <c r="I23" s="43">
        <f ca="1">IF(E23&lt;2, IF(F23=1, 0, 0), IF(AND(F23=1, G23&lt;2), $B$7 * $B$4, I22 * (1 + $B$5)))</f>
        <v>0</v>
      </c>
    </row>
    <row r="24" spans="1:9" x14ac:dyDescent="0.2">
      <c r="A24">
        <v>11</v>
      </c>
      <c r="B24" s="39">
        <f>'P default'!D24</f>
        <v>6.9735688020000033E-2</v>
      </c>
      <c r="C24">
        <f t="shared" ca="1" si="0"/>
        <v>0.52504807882841742</v>
      </c>
      <c r="D24">
        <f t="shared" ca="1" si="1"/>
        <v>0</v>
      </c>
      <c r="E24">
        <f ca="1">SUM($D$13:D24)</f>
        <v>2</v>
      </c>
      <c r="F24">
        <f ca="1">IF(D22=1, 1, 0)</f>
        <v>0</v>
      </c>
      <c r="G24">
        <f ca="1">SUM($F$13:F24)</f>
        <v>1</v>
      </c>
      <c r="H24" s="43">
        <f t="shared" si="2"/>
        <v>1446273.2748799995</v>
      </c>
      <c r="I24" s="43">
        <f ca="1">IF(E24&lt;2, IF(F24=1, 0, 0), IF(AND(F24=1, G24&lt;2), $B$7 * $B$4, I23 * (1 + $B$5)))</f>
        <v>0</v>
      </c>
    </row>
    <row r="25" spans="1:9" x14ac:dyDescent="0.2">
      <c r="A25">
        <v>12</v>
      </c>
      <c r="B25" s="39">
        <f>'P default'!D25</f>
        <v>6.2762119218000026E-2</v>
      </c>
      <c r="C25">
        <f t="shared" ca="1" si="0"/>
        <v>0.99428016851474144</v>
      </c>
      <c r="D25">
        <f t="shared" ca="1" si="1"/>
        <v>0</v>
      </c>
      <c r="E25">
        <f ca="1">SUM($D$13:D25)</f>
        <v>2</v>
      </c>
      <c r="F25">
        <f ca="1">IF(D23=1, 1, 0)</f>
        <v>1</v>
      </c>
      <c r="G25">
        <f ca="1">SUM($F$13:F25)</f>
        <v>2</v>
      </c>
      <c r="H25" s="43">
        <f t="shared" si="2"/>
        <v>2024782.5848319991</v>
      </c>
      <c r="I25" s="43">
        <f ca="1">IF(E25&lt;2, IF(F25=1, 0, 0), IF(AND(F25=1, G25&lt;2), $B$7 * $B$4, I24 * (1 + $B$5)))</f>
        <v>0</v>
      </c>
    </row>
    <row r="26" spans="1:9" x14ac:dyDescent="0.2">
      <c r="A26">
        <v>13</v>
      </c>
      <c r="B26" s="39">
        <f>'P default'!D26</f>
        <v>5.6485907296200025E-2</v>
      </c>
      <c r="C26">
        <f t="shared" ca="1" si="0"/>
        <v>0.53654962387707528</v>
      </c>
      <c r="D26">
        <f t="shared" ca="1" si="1"/>
        <v>0</v>
      </c>
      <c r="E26">
        <f ca="1">SUM($D$13:D26)</f>
        <v>2</v>
      </c>
      <c r="F26">
        <f ca="1">IF(D24=1, 1, 0)</f>
        <v>0</v>
      </c>
      <c r="G26">
        <f ca="1">SUM($F$13:F26)</f>
        <v>2</v>
      </c>
      <c r="H26" s="43">
        <f t="shared" si="2"/>
        <v>2834695.6187647986</v>
      </c>
      <c r="I26" s="43">
        <f ca="1">IF(E26&lt;2, IF(F26=1, 0, 0), IF(AND(F26=1, G26&lt;2), $B$7 * $B$4, I25 * (1 + $B$5)))</f>
        <v>0</v>
      </c>
    </row>
    <row r="27" spans="1:9" x14ac:dyDescent="0.2">
      <c r="A27">
        <v>14</v>
      </c>
      <c r="B27" s="39">
        <f>'P default'!D27</f>
        <v>5.0837316566580026E-2</v>
      </c>
      <c r="C27">
        <f t="shared" ca="1" si="0"/>
        <v>0.47525299346346939</v>
      </c>
      <c r="D27">
        <f t="shared" ca="1" si="1"/>
        <v>0</v>
      </c>
      <c r="E27">
        <f ca="1">SUM($D$13:D27)</f>
        <v>2</v>
      </c>
      <c r="F27">
        <f ca="1">IF(D25=1, 1, 0)</f>
        <v>0</v>
      </c>
      <c r="G27">
        <f ca="1">SUM($F$13:F27)</f>
        <v>2</v>
      </c>
      <c r="H27" s="43">
        <f t="shared" si="2"/>
        <v>3968573.8662707177</v>
      </c>
      <c r="I27" s="43">
        <f ca="1">IF(E27&lt;2, IF(F27=1, 0, 0), IF(AND(F27=1, G27&lt;2), $B$7 * $B$4, I26 * (1 + $B$5)))</f>
        <v>0</v>
      </c>
    </row>
    <row r="28" spans="1:9" x14ac:dyDescent="0.2">
      <c r="A28">
        <v>15</v>
      </c>
      <c r="B28" s="39">
        <f>'P default'!D28</f>
        <v>4.5753584909922027E-2</v>
      </c>
      <c r="C28">
        <f t="shared" ca="1" si="0"/>
        <v>0.1017594484156733</v>
      </c>
      <c r="D28">
        <f t="shared" ca="1" si="1"/>
        <v>0</v>
      </c>
      <c r="E28">
        <f ca="1">SUM($D$13:D28)</f>
        <v>2</v>
      </c>
      <c r="F28">
        <f ca="1">IF(D26=1, 1, 0)</f>
        <v>0</v>
      </c>
      <c r="G28">
        <f ca="1">SUM($F$13:F28)</f>
        <v>2</v>
      </c>
      <c r="H28" s="43">
        <f t="shared" si="2"/>
        <v>5556003.4127790043</v>
      </c>
      <c r="I28" s="43">
        <f ca="1">IF(E28&lt;2, IF(F28=1, 0, 0), IF(AND(F28=1, G28&lt;2), $B$7 * $B$4, I27 * (1 + $B$5)))</f>
        <v>0</v>
      </c>
    </row>
    <row r="29" spans="1:9" x14ac:dyDescent="0.2">
      <c r="A29">
        <v>16</v>
      </c>
      <c r="B29" s="39">
        <f>'P default'!D29</f>
        <v>4.1178226418929827E-2</v>
      </c>
      <c r="C29">
        <f t="shared" ca="1" si="0"/>
        <v>0.28957246933952319</v>
      </c>
      <c r="D29">
        <f t="shared" ca="1" si="1"/>
        <v>0</v>
      </c>
      <c r="E29">
        <f ca="1">SUM($D$13:D29)</f>
        <v>2</v>
      </c>
      <c r="F29">
        <f ca="1">IF(D27=1, 1, 0)</f>
        <v>0</v>
      </c>
      <c r="G29">
        <f ca="1">SUM($F$13:F29)</f>
        <v>2</v>
      </c>
      <c r="H29" s="43">
        <f t="shared" si="2"/>
        <v>7778404.7778906059</v>
      </c>
      <c r="I29" s="43">
        <f ca="1">IF(E29&lt;2, IF(F29=1, 0, 0), IF(AND(F29=1, G29&lt;2), $B$7 * $B$4, I28 * (1 + $B$5)))</f>
        <v>0</v>
      </c>
    </row>
    <row r="30" spans="1:9" x14ac:dyDescent="0.2">
      <c r="A30">
        <v>17</v>
      </c>
      <c r="B30" s="39">
        <f>'P default'!D30</f>
        <v>3.7060403777036843E-2</v>
      </c>
      <c r="C30">
        <f t="shared" ca="1" si="0"/>
        <v>0.24128776331334689</v>
      </c>
      <c r="D30">
        <f t="shared" ca="1" si="1"/>
        <v>0</v>
      </c>
      <c r="E30">
        <f ca="1">SUM($D$13:D30)</f>
        <v>2</v>
      </c>
      <c r="F30">
        <f ca="1">IF(D28=1, 1, 0)</f>
        <v>0</v>
      </c>
      <c r="G30">
        <f ca="1">SUM($F$13:F30)</f>
        <v>2</v>
      </c>
      <c r="H30" s="43">
        <f t="shared" si="2"/>
        <v>10889766.689046847</v>
      </c>
      <c r="I30" s="43">
        <f ca="1">IF(E30&lt;2, IF(F30=1, 0, 0), IF(AND(F30=1, G30&lt;2), $B$7 * $B$4, I29 * (1 + $B$5)))</f>
        <v>0</v>
      </c>
    </row>
    <row r="31" spans="1:9" x14ac:dyDescent="0.2">
      <c r="A31">
        <v>18</v>
      </c>
      <c r="B31" s="39">
        <f>'P default'!D31</f>
        <v>3.3354363399333162E-2</v>
      </c>
      <c r="C31">
        <f t="shared" ca="1" si="0"/>
        <v>0.47141652083147267</v>
      </c>
      <c r="D31">
        <f t="shared" ca="1" si="1"/>
        <v>0</v>
      </c>
      <c r="E31">
        <f ca="1">SUM($D$13:D31)</f>
        <v>2</v>
      </c>
      <c r="F31">
        <f ca="1">IF(D29=1, 1, 0)</f>
        <v>0</v>
      </c>
      <c r="G31">
        <f ca="1">SUM($F$13:F31)</f>
        <v>2</v>
      </c>
      <c r="H31" s="43">
        <f t="shared" si="2"/>
        <v>15245673.364665585</v>
      </c>
      <c r="I31" s="43">
        <f ca="1">IF(E31&lt;2, IF(F31=1, 0, 0), IF(AND(F31=1, G31&lt;2), $B$7 * $B$4, I30 * (1 + $B$5)))</f>
        <v>0</v>
      </c>
    </row>
    <row r="32" spans="1:9" x14ac:dyDescent="0.2">
      <c r="A32">
        <v>19</v>
      </c>
      <c r="B32" s="39">
        <f>'P default'!D32</f>
        <v>3.0018927059399847E-2</v>
      </c>
      <c r="C32">
        <f t="shared" ca="1" si="0"/>
        <v>0.32595668734027283</v>
      </c>
      <c r="D32">
        <f t="shared" ca="1" si="1"/>
        <v>0</v>
      </c>
      <c r="E32">
        <f ca="1">SUM($D$13:D32)</f>
        <v>2</v>
      </c>
      <c r="F32">
        <f ca="1">IF(D30=1, 1, 0)</f>
        <v>0</v>
      </c>
      <c r="G32">
        <f ca="1">SUM($F$13:F32)</f>
        <v>2</v>
      </c>
      <c r="H32" s="43">
        <f t="shared" si="2"/>
        <v>21343942.710531816</v>
      </c>
      <c r="I32" s="43">
        <f ca="1">IF(E32&lt;2, IF(F32=1, 0, 0), IF(AND(F32=1, G32&lt;2), $B$7 * $B$4, I31 * (1 + $B$5)))</f>
        <v>0</v>
      </c>
    </row>
    <row r="33" spans="1:9" x14ac:dyDescent="0.2">
      <c r="A33">
        <v>20</v>
      </c>
      <c r="B33" s="39">
        <f>'P default'!D33</f>
        <v>0.4</v>
      </c>
      <c r="C33">
        <f t="shared" ca="1" si="0"/>
        <v>0.52990162187380951</v>
      </c>
      <c r="D33">
        <f t="shared" ca="1" si="1"/>
        <v>0</v>
      </c>
      <c r="E33">
        <f ca="1">SUM($D$13:D33)</f>
        <v>2</v>
      </c>
      <c r="F33">
        <f ca="1">IF(D31=1, 1, 0)</f>
        <v>0</v>
      </c>
      <c r="G33">
        <f ca="1">SUM($F$13:F33)</f>
        <v>2</v>
      </c>
      <c r="H33" s="43">
        <f t="shared" si="2"/>
        <v>29881519.79474454</v>
      </c>
      <c r="I33" s="43">
        <f ca="1">IF(E33&lt;2, IF(F33=1, 0, 0), IF(AND(F33=1, G33&lt;2), $B$7 * $B$4, I32 * (1 + $B$5)))</f>
        <v>0</v>
      </c>
    </row>
    <row r="34" spans="1:9" x14ac:dyDescent="0.2">
      <c r="A34">
        <v>21</v>
      </c>
      <c r="B34" s="39">
        <f>'P default'!D34</f>
        <v>0</v>
      </c>
      <c r="C34">
        <f t="shared" ca="1" si="0"/>
        <v>0.17652298847157566</v>
      </c>
      <c r="D34">
        <f t="shared" ca="1" si="1"/>
        <v>0</v>
      </c>
      <c r="E34">
        <f ca="1">SUM($D$13:D34)</f>
        <v>2</v>
      </c>
      <c r="F34">
        <f ca="1">IF(D32=1, 1, 0)</f>
        <v>0</v>
      </c>
      <c r="G34">
        <f ca="1">SUM($F$13:F34)</f>
        <v>2</v>
      </c>
      <c r="H34" s="43">
        <v>0</v>
      </c>
      <c r="I34" s="43">
        <f ca="1">IF(E34&lt;2, IF(F34=1, 0, 0), IF(AND(F34=1, G34&lt;2), $B$7 * $B$4, I33 * (1 + $B$5)))</f>
        <v>0</v>
      </c>
    </row>
    <row r="35" spans="1:9" x14ac:dyDescent="0.2">
      <c r="A35">
        <v>22</v>
      </c>
      <c r="B35" s="39">
        <f>'P default'!D35</f>
        <v>0</v>
      </c>
      <c r="C35">
        <f t="shared" ca="1" si="0"/>
        <v>0.668033759831555</v>
      </c>
      <c r="D35">
        <f t="shared" ca="1" si="1"/>
        <v>0</v>
      </c>
      <c r="E35">
        <f ca="1">SUM($D$13:D35)</f>
        <v>2</v>
      </c>
      <c r="F35">
        <f ca="1">IF(D33=1, 1, 0)</f>
        <v>0</v>
      </c>
      <c r="G35">
        <f ca="1">SUM($F$13:F35)</f>
        <v>2</v>
      </c>
      <c r="H35" s="43">
        <v>0</v>
      </c>
      <c r="I35" s="43">
        <f ca="1">IF(E35&lt;2, IF(F35=1, 0, 0), IF(AND(F35=1, G35&lt;2), $B$7 * $B$4, I34 * (1 + $B$5)))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and Outputs</vt:lpstr>
      <vt:lpstr>P default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DeRobertis</dc:creator>
  <cp:lastModifiedBy>Microsoft Office User</cp:lastModifiedBy>
  <dcterms:created xsi:type="dcterms:W3CDTF">2020-02-29T12:19:22Z</dcterms:created>
  <dcterms:modified xsi:type="dcterms:W3CDTF">2025-03-20T20:27:14Z</dcterms:modified>
</cp:coreProperties>
</file>