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EsteLivro" defaultThemeVersion="124226"/>
  <mc:AlternateContent xmlns:mc="http://schemas.openxmlformats.org/markup-compatibility/2006">
    <mc:Choice Requires="x15">
      <x15ac:absPath xmlns:x15ac="http://schemas.microsoft.com/office/spreadsheetml/2010/11/ac" url="C:\Users\Tiago\Desktop\Engenharia Informatica\"/>
    </mc:Choice>
  </mc:AlternateContent>
  <bookViews>
    <workbookView xWindow="0" yWindow="0" windowWidth="15345" windowHeight="4575"/>
  </bookViews>
  <sheets>
    <sheet name="Média de Curso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16" i="1" l="1"/>
  <c r="N26" i="1"/>
  <c r="N32" i="1" l="1"/>
  <c r="P21" i="1" s="1"/>
  <c r="N31" i="1"/>
  <c r="N27" i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I17" i="1"/>
  <c r="G31" i="1"/>
  <c r="R20" i="1"/>
  <c r="R11" i="1"/>
  <c r="R5" i="1"/>
  <c r="I5" i="1"/>
  <c r="Q9" i="1"/>
  <c r="Q3" i="1"/>
  <c r="H9" i="1"/>
  <c r="H3" i="1"/>
  <c r="I3" i="1"/>
  <c r="G33" i="1"/>
  <c r="G32" i="1"/>
  <c r="G30" i="1"/>
  <c r="G29" i="1"/>
  <c r="G28" i="1"/>
  <c r="I9" i="1"/>
  <c r="P22" i="1"/>
  <c r="P20" i="1"/>
  <c r="R16" i="1"/>
  <c r="N28" i="1" l="1"/>
  <c r="R3" i="1"/>
  <c r="P12" i="1" l="1"/>
  <c r="P13" i="1"/>
  <c r="G24" i="1"/>
  <c r="P6" i="1"/>
  <c r="P11" i="1"/>
  <c r="G23" i="1"/>
  <c r="G20" i="1"/>
  <c r="G21" i="1"/>
  <c r="P5" i="1"/>
  <c r="G22" i="1"/>
  <c r="P4" i="1"/>
  <c r="P10" i="1"/>
  <c r="G18" i="1"/>
  <c r="G19" i="1"/>
  <c r="G16" i="1"/>
  <c r="G17" i="1"/>
  <c r="P16" i="1"/>
  <c r="P3" i="1"/>
  <c r="G9" i="1"/>
  <c r="G10" i="1"/>
  <c r="G3" i="1"/>
  <c r="G4" i="1"/>
  <c r="G5" i="1"/>
  <c r="G11" i="1"/>
  <c r="G12" i="1"/>
  <c r="P9" i="1"/>
  <c r="G13" i="1"/>
  <c r="G6" i="1"/>
  <c r="G14" i="1"/>
  <c r="G15" i="1"/>
  <c r="N29" i="1"/>
  <c r="N33" i="1"/>
  <c r="P17" i="1"/>
  <c r="P19" i="1"/>
  <c r="P18" i="1"/>
  <c r="R9" i="1" l="1"/>
</calcChain>
</file>

<file path=xl/sharedStrings.xml><?xml version="1.0" encoding="utf-8"?>
<sst xmlns="http://schemas.openxmlformats.org/spreadsheetml/2006/main" count="172" uniqueCount="59">
  <si>
    <t>Matemáticas</t>
  </si>
  <si>
    <t>Nota</t>
  </si>
  <si>
    <t>Créditos</t>
  </si>
  <si>
    <t>Ano</t>
  </si>
  <si>
    <t>Semestre</t>
  </si>
  <si>
    <t>1º</t>
  </si>
  <si>
    <t>2º</t>
  </si>
  <si>
    <t>3º</t>
  </si>
  <si>
    <t>Nº de Cadeiras</t>
  </si>
  <si>
    <t>Álgebra</t>
  </si>
  <si>
    <t>Influência</t>
  </si>
  <si>
    <t>Média Actual</t>
  </si>
  <si>
    <t>Cadeiras Concluídas</t>
  </si>
  <si>
    <t>Créditos Concluídos</t>
  </si>
  <si>
    <t>Ano Currícular</t>
  </si>
  <si>
    <t>% Conclusão</t>
  </si>
  <si>
    <t>Análise Matemática 2</t>
  </si>
  <si>
    <t>Análise Matemática 1</t>
  </si>
  <si>
    <t>Introdução Eng. Inf.</t>
  </si>
  <si>
    <t>Lógica Computacional</t>
  </si>
  <si>
    <t>Inglês 1</t>
  </si>
  <si>
    <t>Inglês 2</t>
  </si>
  <si>
    <t>Sistemas Digitais</t>
  </si>
  <si>
    <t>MP1</t>
  </si>
  <si>
    <t>LAB1</t>
  </si>
  <si>
    <t>Arq. Computadores</t>
  </si>
  <si>
    <t>Programação</t>
  </si>
  <si>
    <t>Métodos Estatísticos</t>
  </si>
  <si>
    <t>MP2</t>
  </si>
  <si>
    <t>LAB2</t>
  </si>
  <si>
    <t>Modelação e outras</t>
  </si>
  <si>
    <t>Outras (- ECTS)</t>
  </si>
  <si>
    <t>Algoritmia</t>
  </si>
  <si>
    <t>MP3</t>
  </si>
  <si>
    <t>LAB3</t>
  </si>
  <si>
    <t>MP4</t>
  </si>
  <si>
    <t>LAB4</t>
  </si>
  <si>
    <t>MP5</t>
  </si>
  <si>
    <t>Bases de Dados</t>
  </si>
  <si>
    <t>T.A. Bases de Dados</t>
  </si>
  <si>
    <t>Sistemas Operativos</t>
  </si>
  <si>
    <t>Engenharia de Software</t>
  </si>
  <si>
    <t>Sistemas de Informação</t>
  </si>
  <si>
    <t>Comunicação de Dados</t>
  </si>
  <si>
    <t>M. Computacionais ENG</t>
  </si>
  <si>
    <t>Eng. nas Organizações</t>
  </si>
  <si>
    <t>Empreendedorismo</t>
  </si>
  <si>
    <t>Eletrónica e comunicações</t>
  </si>
  <si>
    <t>Redes de Computadores 1</t>
  </si>
  <si>
    <t>Projeto em Eng. Informática</t>
  </si>
  <si>
    <t>Seminário 2</t>
  </si>
  <si>
    <t>Seminário 1</t>
  </si>
  <si>
    <t>Interação Pessoa PC</t>
  </si>
  <si>
    <t>OPÇÃO</t>
  </si>
  <si>
    <t>Média</t>
  </si>
  <si>
    <t>Média De Curso</t>
  </si>
  <si>
    <t>UC feitas</t>
  </si>
  <si>
    <t>Créditos feitos</t>
  </si>
  <si>
    <t>Computação Gráfica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</si>
</sst>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auto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73738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4">
    <xf numFmtId="0" fontId="0" fillId="0" borderId="0" xfId="0"/>
    <xf numFmtId="1" fontId="1" fillId="0" borderId="1" xfId="0" applyNumberFormat="1" applyFont="1" applyBorder="1" applyAlignment="1">
      <alignment horizontal="center" vertical="center"/>
    </xf>
    <xf numFmtId="0" fontId="0" fillId="16" borderId="0" xfId="0" applyFill="1"/>
    <xf numFmtId="0" fontId="0" fillId="16" borderId="0" xfId="0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49" fontId="2" fillId="3" borderId="4" xfId="0" applyNumberFormat="1" applyFont="1" applyFill="1" applyBorder="1" applyAlignment="1">
      <alignment horizontal="center" vertical="center"/>
    </xf>
    <xf numFmtId="49" fontId="2" fillId="9" borderId="4" xfId="0" applyNumberFormat="1" applyFont="1" applyFill="1" applyBorder="1" applyAlignment="1">
      <alignment horizontal="center" vertical="center"/>
    </xf>
    <xf numFmtId="49" fontId="2" fillId="7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2" fillId="13" borderId="1" xfId="0" applyNumberFormat="1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2" fillId="10" borderId="4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6" borderId="2" xfId="0" applyNumberFormat="1" applyFont="1" applyFill="1" applyBorder="1" applyAlignment="1">
      <alignment horizontal="center" vertical="center"/>
    </xf>
    <xf numFmtId="49" fontId="2" fillId="11" borderId="4" xfId="0" applyNumberFormat="1" applyFont="1" applyFill="1" applyBorder="1" applyAlignment="1">
      <alignment horizontal="center"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8" borderId="2" xfId="0" applyNumberFormat="1" applyFont="1" applyFill="1" applyBorder="1" applyAlignment="1">
      <alignment horizontal="center" vertical="center"/>
    </xf>
    <xf numFmtId="2" fontId="2" fillId="7" borderId="1" xfId="0" applyNumberFormat="1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2" fontId="2" fillId="13" borderId="1" xfId="0" applyNumberFormat="1" applyFont="1" applyFill="1" applyBorder="1" applyAlignment="1">
      <alignment horizontal="center" vertical="center"/>
    </xf>
    <xf numFmtId="49" fontId="2" fillId="15" borderId="1" xfId="0" applyNumberFormat="1" applyFont="1" applyFill="1" applyBorder="1" applyAlignment="1">
      <alignment horizontal="center" vertical="center"/>
    </xf>
    <xf numFmtId="49" fontId="2" fillId="15" borderId="6" xfId="0" applyNumberFormat="1" applyFont="1" applyFill="1" applyBorder="1" applyAlignment="1">
      <alignment horizontal="center" vertical="center"/>
    </xf>
    <xf numFmtId="49" fontId="2" fillId="14" borderId="4" xfId="0" applyNumberFormat="1" applyFont="1" applyFill="1" applyBorder="1" applyAlignment="1">
      <alignment horizontal="center" vertical="center"/>
    </xf>
    <xf numFmtId="1" fontId="0" fillId="0" borderId="5" xfId="0" applyNumberFormat="1" applyBorder="1" applyAlignment="1" applyProtection="1">
      <alignment horizontal="center" vertical="center"/>
      <protection locked="0"/>
    </xf>
    <xf numFmtId="2" fontId="1" fillId="0" borderId="1" xfId="0" applyNumberFormat="1" applyFont="1" applyBorder="1" applyAlignment="1" applyProtection="1">
      <alignment horizontal="center" vertical="center"/>
      <protection hidden="1"/>
    </xf>
    <xf numFmtId="2" fontId="0" fillId="0" borderId="5" xfId="0" applyNumberFormat="1" applyBorder="1" applyAlignment="1" applyProtection="1">
      <alignment horizontal="center" vertical="center"/>
      <protection hidden="1"/>
    </xf>
    <xf numFmtId="164" fontId="1" fillId="0" borderId="1" xfId="0" applyNumberFormat="1" applyFont="1" applyBorder="1" applyAlignment="1" applyProtection="1">
      <alignment horizontal="center" vertical="center"/>
      <protection hidden="1"/>
    </xf>
    <xf numFmtId="1" fontId="1" fillId="0" borderId="1" xfId="0" applyNumberFormat="1" applyFont="1" applyBorder="1" applyAlignment="1" applyProtection="1">
      <alignment horizontal="center" vertical="center"/>
      <protection hidden="1"/>
    </xf>
    <xf numFmtId="10" fontId="1" fillId="0" borderId="1" xfId="1" applyNumberFormat="1" applyFont="1" applyBorder="1" applyAlignment="1">
      <alignment horizontal="center" vertical="center"/>
    </xf>
    <xf numFmtId="1" fontId="0" fillId="17" borderId="5" xfId="0" applyNumberFormat="1" applyFill="1" applyBorder="1" applyAlignment="1" applyProtection="1">
      <alignment horizontal="center" vertical="center"/>
      <protection locked="0"/>
    </xf>
    <xf numFmtId="2" fontId="1" fillId="0" borderId="0" xfId="0" applyNumberFormat="1" applyFont="1" applyBorder="1" applyAlignment="1" applyProtection="1">
      <alignment horizontal="center" vertical="center"/>
      <protection hidden="1"/>
    </xf>
    <xf numFmtId="2" fontId="1" fillId="0" borderId="0" xfId="0" applyNumberFormat="1" applyFont="1" applyBorder="1" applyAlignment="1" applyProtection="1">
      <alignment horizontal="center" vertical="center" wrapText="1"/>
      <protection hidden="1"/>
    </xf>
    <xf numFmtId="2" fontId="2" fillId="11" borderId="1" xfId="0" applyNumberFormat="1" applyFont="1" applyFill="1" applyBorder="1" applyAlignment="1">
      <alignment horizontal="center" vertical="center"/>
    </xf>
    <xf numFmtId="49" fontId="2" fillId="11" borderId="1" xfId="0" applyNumberFormat="1" applyFont="1" applyFill="1" applyBorder="1" applyAlignment="1">
      <alignment horizontal="center" vertical="center"/>
    </xf>
    <xf numFmtId="2" fontId="0" fillId="0" borderId="1" xfId="0" applyNumberFormat="1" applyBorder="1" applyAlignment="1" applyProtection="1">
      <alignment horizontal="center" vertical="center"/>
      <protection hidden="1"/>
    </xf>
    <xf numFmtId="49" fontId="1" fillId="18" borderId="4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0" fontId="0" fillId="18" borderId="7" xfId="0" applyFont="1" applyFill="1" applyBorder="1" applyAlignment="1">
      <alignment horizontal="center" vertical="center"/>
    </xf>
    <xf numFmtId="0" fontId="0" fillId="18" borderId="1" xfId="0" applyFont="1" applyFill="1" applyBorder="1" applyAlignment="1">
      <alignment horizontal="center" vertical="center"/>
    </xf>
    <xf numFmtId="2" fontId="0" fillId="18" borderId="1" xfId="0" applyNumberFormat="1" applyFont="1" applyFill="1" applyBorder="1" applyAlignment="1">
      <alignment horizontal="center" vertical="center"/>
    </xf>
    <xf numFmtId="1" fontId="0" fillId="18" borderId="7" xfId="0" applyNumberFormat="1" applyFont="1" applyFill="1" applyBorder="1" applyAlignment="1">
      <alignment horizontal="center" vertical="center"/>
    </xf>
    <xf numFmtId="1" fontId="0" fillId="18" borderId="1" xfId="0" applyNumberFormat="1" applyFont="1" applyFill="1" applyBorder="1" applyAlignment="1">
      <alignment horizontal="center" vertical="center"/>
    </xf>
    <xf numFmtId="49" fontId="2" fillId="19" borderId="4" xfId="0" applyNumberFormat="1" applyFont="1" applyFill="1" applyBorder="1" applyAlignment="1">
      <alignment horizontal="center" vertical="center"/>
    </xf>
    <xf numFmtId="49" fontId="1" fillId="16" borderId="0" xfId="0" applyNumberFormat="1" applyFont="1" applyFill="1" applyBorder="1" applyAlignment="1">
      <alignment horizontal="center" vertical="center"/>
    </xf>
    <xf numFmtId="0" fontId="0" fillId="16" borderId="0" xfId="0" applyFont="1" applyFill="1" applyBorder="1" applyAlignment="1">
      <alignment horizontal="center" vertical="center"/>
    </xf>
    <xf numFmtId="2" fontId="1" fillId="0" borderId="7" xfId="0" applyNumberFormat="1" applyFont="1" applyBorder="1" applyAlignment="1" applyProtection="1">
      <alignment horizontal="center" vertical="center"/>
      <protection hidden="1"/>
    </xf>
    <xf numFmtId="2" fontId="1" fillId="0" borderId="8" xfId="0" applyNumberFormat="1" applyFont="1" applyBorder="1" applyAlignment="1" applyProtection="1">
      <alignment horizontal="center" vertical="center"/>
      <protection hidden="1"/>
    </xf>
    <xf numFmtId="2" fontId="1" fillId="0" borderId="6" xfId="0" applyNumberFormat="1" applyFont="1" applyBorder="1" applyAlignment="1" applyProtection="1">
      <alignment horizontal="center" vertical="center"/>
      <protection hidden="1"/>
    </xf>
    <xf numFmtId="2" fontId="1" fillId="0" borderId="7" xfId="0" applyNumberFormat="1" applyFont="1" applyBorder="1" applyAlignment="1" applyProtection="1">
      <alignment horizontal="center" vertical="center" wrapText="1"/>
      <protection hidden="1"/>
    </xf>
    <xf numFmtId="2" fontId="1" fillId="0" borderId="8" xfId="0" applyNumberFormat="1" applyFont="1" applyBorder="1" applyAlignment="1" applyProtection="1">
      <alignment horizontal="center" vertical="center" wrapText="1"/>
      <protection hidden="1"/>
    </xf>
    <xf numFmtId="2" fontId="1" fillId="0" borderId="6" xfId="0" applyNumberFormat="1" applyFont="1" applyBorder="1" applyAlignment="1" applyProtection="1">
      <alignment horizontal="center" vertical="center" wrapText="1"/>
      <protection hidden="1"/>
    </xf>
    <xf numFmtId="2" fontId="1" fillId="0" borderId="9" xfId="0" applyNumberFormat="1" applyFont="1" applyBorder="1" applyAlignment="1" applyProtection="1">
      <alignment horizontal="center" vertical="center" wrapText="1"/>
      <protection hidden="1"/>
    </xf>
    <xf numFmtId="2" fontId="1" fillId="0" borderId="3" xfId="0" applyNumberFormat="1" applyFont="1" applyBorder="1" applyAlignment="1" applyProtection="1">
      <alignment horizontal="center" vertical="center" wrapText="1"/>
      <protection hidden="1"/>
    </xf>
    <xf numFmtId="2" fontId="1" fillId="0" borderId="2" xfId="0" applyNumberFormat="1" applyFont="1" applyBorder="1" applyAlignment="1" applyProtection="1">
      <alignment horizontal="center" vertical="center"/>
      <protection hidden="1"/>
    </xf>
    <xf numFmtId="2" fontId="1" fillId="0" borderId="10" xfId="0" applyNumberFormat="1" applyFont="1" applyBorder="1" applyAlignment="1" applyProtection="1">
      <alignment horizontal="center" vertical="center"/>
      <protection hidden="1"/>
    </xf>
    <xf numFmtId="2" fontId="1" fillId="0" borderId="11" xfId="0" applyNumberFormat="1" applyFont="1" applyBorder="1" applyAlignment="1" applyProtection="1">
      <alignment horizontal="center" vertical="center"/>
      <protection hidden="1"/>
    </xf>
    <xf numFmtId="2" fontId="3" fillId="0" borderId="7" xfId="0" applyNumberFormat="1" applyFont="1" applyBorder="1" applyAlignment="1" applyProtection="1">
      <alignment horizontal="center" vertical="center" wrapText="1"/>
      <protection hidden="1"/>
    </xf>
    <xf numFmtId="2" fontId="3" fillId="0" borderId="8" xfId="0" applyNumberFormat="1" applyFont="1" applyBorder="1" applyAlignment="1" applyProtection="1">
      <alignment horizontal="center" vertical="center" wrapText="1"/>
      <protection hidden="1"/>
    </xf>
    <xf numFmtId="2" fontId="3" fillId="0" borderId="6" xfId="0" applyNumberFormat="1" applyFont="1" applyBorder="1" applyAlignment="1" applyProtection="1">
      <alignment horizontal="center" vertical="center" wrapText="1"/>
      <protection hidden="1"/>
    </xf>
  </cellXfs>
  <cellStyles count="2">
    <cellStyle name="Normal" xfId="0" builtinId="0"/>
    <cellStyle name="Percentagem" xfId="1" builtinId="5"/>
  </cellStyles>
  <dxfs count="0"/>
  <tableStyles count="0" defaultTableStyle="TableStyleMedium9" defaultPivotStyle="PivotStyleLight16"/>
  <colors>
    <mruColors>
      <color rgb="FF6737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163902</xdr:colOff>
      <xdr:row>23</xdr:row>
      <xdr:rowOff>65690</xdr:rowOff>
    </xdr:from>
    <xdr:to>
      <xdr:col>17</xdr:col>
      <xdr:colOff>957646</xdr:colOff>
      <xdr:row>34</xdr:row>
      <xdr:rowOff>23867</xdr:rowOff>
    </xdr:to>
    <xdr:pic>
      <xdr:nvPicPr>
        <xdr:cNvPr id="3" name="Imagem 2" descr="http://neei.utad.pt/wp-content/uploads/2014/10/LEI-300x281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57436" y="4598276"/>
          <a:ext cx="2293658" cy="21149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/>
  <dimension ref="A1:R35"/>
  <sheetViews>
    <sheetView tabSelected="1" topLeftCell="A10" zoomScale="85" zoomScaleNormal="85" workbookViewId="0">
      <selection activeCell="G25" sqref="G25"/>
    </sheetView>
  </sheetViews>
  <sheetFormatPr defaultColWidth="9.140625" defaultRowHeight="15" x14ac:dyDescent="0.25"/>
  <cols>
    <col min="1" max="1" width="2.5703125" style="3" customWidth="1"/>
    <col min="2" max="2" width="7.5703125" style="3" customWidth="1"/>
    <col min="3" max="3" width="9.5703125" style="3" customWidth="1"/>
    <col min="4" max="4" width="19.5703125" style="3" customWidth="1"/>
    <col min="5" max="5" width="9.42578125" style="3" customWidth="1"/>
    <col min="6" max="6" width="8.5703125" style="3" customWidth="1"/>
    <col min="7" max="7" width="9.85546875" style="3" bestFit="1" customWidth="1"/>
    <col min="8" max="8" width="14.42578125" style="3" customWidth="1"/>
    <col min="9" max="9" width="18.140625" style="3" customWidth="1"/>
    <col min="10" max="10" width="2.5703125" style="3" customWidth="1"/>
    <col min="11" max="11" width="7.5703125" style="3" customWidth="1"/>
    <col min="12" max="12" width="9.5703125" style="3" customWidth="1"/>
    <col min="13" max="13" width="25.5703125" style="3" customWidth="1"/>
    <col min="14" max="14" width="9.42578125" style="3" customWidth="1"/>
    <col min="15" max="15" width="8.5703125" style="3" customWidth="1"/>
    <col min="16" max="16" width="9.85546875" style="3" customWidth="1"/>
    <col min="17" max="17" width="12.5703125" style="3" customWidth="1"/>
    <col min="18" max="18" width="18.85546875" style="3" bestFit="1" customWidth="1"/>
    <col min="19" max="19" width="20.5703125" style="2" customWidth="1"/>
    <col min="20" max="20" width="12.5703125" style="2" customWidth="1"/>
    <col min="21" max="22" width="9.140625" style="2"/>
    <col min="23" max="23" width="11.140625" style="2" bestFit="1" customWidth="1"/>
    <col min="24" max="24" width="13.5703125" style="2" bestFit="1" customWidth="1"/>
    <col min="25" max="16384" width="9.140625" style="2"/>
  </cols>
  <sheetData>
    <row r="1" spans="2:18" ht="15.75" thickBot="1" x14ac:dyDescent="0.3"/>
    <row r="2" spans="2:18" ht="15.75" thickBot="1" x14ac:dyDescent="0.3">
      <c r="B2" s="6" t="s">
        <v>3</v>
      </c>
      <c r="C2" s="6" t="s">
        <v>4</v>
      </c>
      <c r="D2" s="6" t="s">
        <v>0</v>
      </c>
      <c r="E2" s="12" t="s">
        <v>2</v>
      </c>
      <c r="F2" s="12" t="s">
        <v>1</v>
      </c>
      <c r="G2" s="13" t="s">
        <v>10</v>
      </c>
      <c r="H2" s="13" t="s">
        <v>11</v>
      </c>
      <c r="I2" s="12" t="s">
        <v>12</v>
      </c>
      <c r="K2" s="14" t="s">
        <v>3</v>
      </c>
      <c r="L2" s="14" t="s">
        <v>4</v>
      </c>
      <c r="M2" s="14" t="s">
        <v>47</v>
      </c>
      <c r="N2" s="15" t="s">
        <v>2</v>
      </c>
      <c r="O2" s="15" t="s">
        <v>1</v>
      </c>
      <c r="P2" s="16" t="s">
        <v>10</v>
      </c>
      <c r="Q2" s="16" t="s">
        <v>11</v>
      </c>
      <c r="R2" s="15" t="s">
        <v>12</v>
      </c>
    </row>
    <row r="3" spans="2:18" ht="15.75" customHeight="1" thickBot="1" x14ac:dyDescent="0.3">
      <c r="B3" s="22" t="s">
        <v>5</v>
      </c>
      <c r="C3" s="22" t="s">
        <v>5</v>
      </c>
      <c r="D3" s="9" t="s">
        <v>9</v>
      </c>
      <c r="E3" s="5">
        <v>6</v>
      </c>
      <c r="F3" s="34">
        <v>10</v>
      </c>
      <c r="G3" s="30">
        <f>IF($F3&gt;0,$E3*$F3/$N$28,"")</f>
        <v>0.33333333333333331</v>
      </c>
      <c r="H3" s="50">
        <f>SUMPRODUCT(E3:E6,F3:F6)/SUM(IF(F3&gt;9,E3,0),IF(F4&gt;9,E4,0),IF(F5&gt;9,E5,0),IF(F6&gt;9,E6,0))</f>
        <v>11.5</v>
      </c>
      <c r="I3" s="53" t="str">
        <f>CONCATENATE(COUNTA(F3:F6)," / ",SUM(COUNTA(F3:F6),COUNTBLANK(F3:F6)),CHAR(10)," Cadeiras")</f>
        <v>4 / 4
 Cadeiras</v>
      </c>
      <c r="K3" s="23" t="s">
        <v>5</v>
      </c>
      <c r="L3" s="23" t="s">
        <v>6</v>
      </c>
      <c r="M3" s="11" t="s">
        <v>22</v>
      </c>
      <c r="N3" s="5">
        <v>5</v>
      </c>
      <c r="O3" s="28">
        <v>11</v>
      </c>
      <c r="P3" s="39">
        <f>IF($O3&gt;0,$N3*$O3/$N$28,"")</f>
        <v>0.30555555555555558</v>
      </c>
      <c r="Q3" s="50">
        <f>SUMPRODUCT(N3:N6,O3:O6)/SUM(IF(O3&gt;9,N3,0),IF(O4&gt;9,N4,0),IF(O5&gt;9,N5,0),IF(O6&gt;9,N6,0))</f>
        <v>13.590909090909092</v>
      </c>
      <c r="R3" s="56" t="str">
        <f>CONCATENATE(COUNTA(O3:O6)," / ",SUM(COUNTA(O3:O6),COUNTBLANK(O3:O6)))</f>
        <v>4 / 4</v>
      </c>
    </row>
    <row r="4" spans="2:18" ht="15.75" thickBot="1" x14ac:dyDescent="0.3">
      <c r="B4" s="22" t="s">
        <v>5</v>
      </c>
      <c r="C4" s="22" t="s">
        <v>5</v>
      </c>
      <c r="D4" s="9" t="s">
        <v>17</v>
      </c>
      <c r="E4" s="5">
        <v>6</v>
      </c>
      <c r="F4" s="34">
        <v>10</v>
      </c>
      <c r="G4" s="30">
        <f t="shared" ref="G4:G6" si="0">IF($F4&gt;0,$E4*$F4/$N$28,"")</f>
        <v>0.33333333333333331</v>
      </c>
      <c r="H4" s="51"/>
      <c r="I4" s="54"/>
      <c r="K4" s="23" t="s">
        <v>6</v>
      </c>
      <c r="L4" s="23" t="s">
        <v>6</v>
      </c>
      <c r="M4" s="11" t="s">
        <v>43</v>
      </c>
      <c r="N4" s="5">
        <v>6</v>
      </c>
      <c r="O4" s="28">
        <v>13</v>
      </c>
      <c r="P4" s="39">
        <f t="shared" ref="P4:P6" si="1">IF($O4&gt;0,$N4*$O4/$N$28,"")</f>
        <v>0.43333333333333335</v>
      </c>
      <c r="Q4" s="51"/>
      <c r="R4" s="57"/>
    </row>
    <row r="5" spans="2:18" ht="15.75" customHeight="1" thickBot="1" x14ac:dyDescent="0.3">
      <c r="B5" s="22" t="s">
        <v>5</v>
      </c>
      <c r="C5" s="22" t="s">
        <v>6</v>
      </c>
      <c r="D5" s="9" t="s">
        <v>16</v>
      </c>
      <c r="E5" s="5">
        <v>6</v>
      </c>
      <c r="F5" s="34">
        <v>11</v>
      </c>
      <c r="G5" s="30">
        <f t="shared" si="0"/>
        <v>0.36666666666666664</v>
      </c>
      <c r="H5" s="51"/>
      <c r="I5" s="53" t="str">
        <f>CONCATENATE(SUM(IF(F3&gt;9,E3,0),IF(F4&gt;9,E4,0),IF(F5&gt;9,E5,0),IF(F6&gt;9,E6,0))," / ",SUM(E3:E7),CHAR(10)," Créditos")</f>
        <v>24 / 24
 Créditos</v>
      </c>
      <c r="K5" s="23" t="s">
        <v>7</v>
      </c>
      <c r="L5" s="23" t="s">
        <v>5</v>
      </c>
      <c r="M5" s="11" t="s">
        <v>48</v>
      </c>
      <c r="N5" s="5">
        <v>5</v>
      </c>
      <c r="O5" s="28">
        <v>14</v>
      </c>
      <c r="P5" s="39">
        <f t="shared" si="1"/>
        <v>0.3888888888888889</v>
      </c>
      <c r="Q5" s="51"/>
      <c r="R5" s="56" t="str">
        <f>CONCATENATE(SUM(IF(O3&gt;9,N3,0),IF(O4&gt;9,N4,0),IF(O5&gt;9,N5,0),IF(O6&gt;9,N6,0))," / ",SUM(N3:N6))</f>
        <v>22 / 22</v>
      </c>
    </row>
    <row r="6" spans="2:18" ht="15.75" thickBot="1" x14ac:dyDescent="0.3">
      <c r="B6" s="22" t="s">
        <v>6</v>
      </c>
      <c r="C6" s="22" t="s">
        <v>5</v>
      </c>
      <c r="D6" s="9" t="s">
        <v>27</v>
      </c>
      <c r="E6" s="5">
        <v>6</v>
      </c>
      <c r="F6" s="34">
        <v>15</v>
      </c>
      <c r="G6" s="30">
        <f t="shared" si="0"/>
        <v>0.5</v>
      </c>
      <c r="H6" s="52"/>
      <c r="I6" s="55"/>
      <c r="K6" s="23" t="s">
        <v>7</v>
      </c>
      <c r="L6" s="23" t="s">
        <v>6</v>
      </c>
      <c r="M6" s="11" t="s">
        <v>58</v>
      </c>
      <c r="N6" s="5">
        <v>6</v>
      </c>
      <c r="O6" s="28">
        <v>16</v>
      </c>
      <c r="P6" s="39">
        <f t="shared" si="1"/>
        <v>0.53333333333333333</v>
      </c>
      <c r="Q6" s="52"/>
      <c r="R6" s="57"/>
    </row>
    <row r="7" spans="2:18" ht="15.75" customHeight="1" thickBot="1" x14ac:dyDescent="0.3">
      <c r="Q7" s="35"/>
      <c r="R7" s="36"/>
    </row>
    <row r="8" spans="2:18" ht="15.75" thickBot="1" x14ac:dyDescent="0.3">
      <c r="B8" s="7" t="s">
        <v>3</v>
      </c>
      <c r="C8" s="7" t="s">
        <v>4</v>
      </c>
      <c r="D8" s="7" t="s">
        <v>26</v>
      </c>
      <c r="E8" s="19" t="s">
        <v>2</v>
      </c>
      <c r="F8" s="19" t="s">
        <v>1</v>
      </c>
      <c r="G8" s="19" t="s">
        <v>10</v>
      </c>
      <c r="H8" s="20" t="s">
        <v>11</v>
      </c>
      <c r="I8" s="19" t="s">
        <v>12</v>
      </c>
      <c r="K8" s="17" t="s">
        <v>3</v>
      </c>
      <c r="L8" s="17" t="s">
        <v>4</v>
      </c>
      <c r="M8" s="17" t="s">
        <v>30</v>
      </c>
      <c r="N8" s="18" t="s">
        <v>2</v>
      </c>
      <c r="O8" s="18" t="s">
        <v>1</v>
      </c>
      <c r="P8" s="18" t="s">
        <v>10</v>
      </c>
      <c r="Q8" s="18" t="s">
        <v>11</v>
      </c>
      <c r="R8" s="18" t="s">
        <v>12</v>
      </c>
    </row>
    <row r="9" spans="2:18" ht="15.75" customHeight="1" thickBot="1" x14ac:dyDescent="0.3">
      <c r="B9" s="21" t="s">
        <v>5</v>
      </c>
      <c r="C9" s="21" t="s">
        <v>5</v>
      </c>
      <c r="D9" s="8" t="s">
        <v>18</v>
      </c>
      <c r="E9" s="5">
        <v>6</v>
      </c>
      <c r="F9" s="28">
        <v>15</v>
      </c>
      <c r="G9" s="30">
        <f>IF($F9&gt;0,$E9*$F9/$N$28,"")</f>
        <v>0.5</v>
      </c>
      <c r="H9" s="58">
        <f>SUMPRODUCT(E9:E24,F9:F24)/SUM(IF(F9&gt;9,E9,0),IF(F10&gt;9,E10,0),IF(F11&gt;9,E11,0),IF(F12&gt;9,E12,0),IF(F13&gt;9,E13,0),IF(F14&gt;9,E14,0),IF(F15&gt;9,E15,0),IF(F16&gt;9,E16,0),IF(F17&gt;9,E17,0),IF(F18&gt;9,E18,0),IF(F19&gt;9,E19,0),IF(F20&gt;9,E20,0),IF(F21&gt;9,E21,0),IF(F22&gt;9,E22,0),IF(F23&gt;9,E23,0),IF(F24&gt;9,E24,0))</f>
        <v>13.409090909090908</v>
      </c>
      <c r="I9" s="53" t="str">
        <f>CONCATENATE(COUNTA(F9:F24)," / ",SUM(COUNTA(F9:F24),COUNTBLANK(F9:F24)),CHAR(10)," Cadeiras")</f>
        <v>16 / 16
 Cadeiras</v>
      </c>
      <c r="K9" s="24" t="s">
        <v>6</v>
      </c>
      <c r="L9" s="24" t="s">
        <v>5</v>
      </c>
      <c r="M9" s="10" t="s">
        <v>42</v>
      </c>
      <c r="N9" s="5">
        <v>6</v>
      </c>
      <c r="O9" s="28">
        <v>13</v>
      </c>
      <c r="P9" s="30">
        <f>IF($O9&gt;0,$N9*$O9/$N$28,"")</f>
        <v>0.43333333333333335</v>
      </c>
      <c r="Q9" s="50">
        <f>SUMPRODUCT(N9:N13,O9:O13)/SUM(IF(O9&gt;9,N9,0),IF(O10&gt;9,N10,0),IF(O11&gt;9,N11,0),IF(O12&gt;9,N12,0),IF(O13&gt;9,N13,0))</f>
        <v>13.666666666666666</v>
      </c>
      <c r="R9" s="53" t="str">
        <f>CONCATENATE(COUNTA(O9:O13)," / ",SUM(COUNTA(O9:O13),COUNTBLANK(O9:O13)),CHAR(10)," Cadeiras")</f>
        <v>5 / 5
 Cadeiras</v>
      </c>
    </row>
    <row r="10" spans="2:18" ht="15.75" thickBot="1" x14ac:dyDescent="0.3">
      <c r="B10" s="21" t="s">
        <v>5</v>
      </c>
      <c r="C10" s="21" t="s">
        <v>5</v>
      </c>
      <c r="D10" s="8" t="s">
        <v>19</v>
      </c>
      <c r="E10" s="5">
        <v>6</v>
      </c>
      <c r="F10" s="28">
        <v>13</v>
      </c>
      <c r="G10" s="30">
        <f t="shared" ref="G10:G24" si="2">IF($F10&gt;0,$E10*$F10/$N$28,"")</f>
        <v>0.43333333333333335</v>
      </c>
      <c r="H10" s="59"/>
      <c r="I10" s="54"/>
      <c r="K10" s="24" t="s">
        <v>6</v>
      </c>
      <c r="L10" s="24" t="s">
        <v>6</v>
      </c>
      <c r="M10" s="10" t="s">
        <v>41</v>
      </c>
      <c r="N10" s="5">
        <v>6</v>
      </c>
      <c r="O10" s="28">
        <v>11</v>
      </c>
      <c r="P10" s="30">
        <f t="shared" ref="P10:P13" si="3">IF($O10&gt;0,$N10*$O10/$N$28,"")</f>
        <v>0.36666666666666664</v>
      </c>
      <c r="Q10" s="51"/>
      <c r="R10" s="55"/>
    </row>
    <row r="11" spans="2:18" ht="15.75" thickBot="1" x14ac:dyDescent="0.3">
      <c r="B11" s="21" t="s">
        <v>5</v>
      </c>
      <c r="C11" s="21" t="s">
        <v>6</v>
      </c>
      <c r="D11" s="8" t="s">
        <v>23</v>
      </c>
      <c r="E11" s="5">
        <v>6</v>
      </c>
      <c r="F11" s="28">
        <v>18</v>
      </c>
      <c r="G11" s="30">
        <f t="shared" si="2"/>
        <v>0.6</v>
      </c>
      <c r="H11" s="59"/>
      <c r="I11" s="54"/>
      <c r="K11" s="24" t="s">
        <v>7</v>
      </c>
      <c r="L11" s="24" t="s">
        <v>5</v>
      </c>
      <c r="M11" s="10" t="s">
        <v>53</v>
      </c>
      <c r="N11" s="5">
        <v>5</v>
      </c>
      <c r="O11" s="28">
        <v>13</v>
      </c>
      <c r="P11" s="30">
        <f t="shared" si="3"/>
        <v>0.3611111111111111</v>
      </c>
      <c r="Q11" s="51"/>
      <c r="R11" s="53" t="str">
        <f>CONCATENATE(SUM(IF(O9&gt;9,N9,0),IF(O10&gt;9,N10,0),IF(O11&gt;9,N11,0),IF(O12&gt;9,N12,0),IF(O13&gt;9,N13,0))," / ",SUM(N9:N13),CHAR(10)," Créditos")</f>
        <v>27 / 27
 Créditos</v>
      </c>
    </row>
    <row r="12" spans="2:18" ht="15.75" thickBot="1" x14ac:dyDescent="0.3">
      <c r="B12" s="21" t="s">
        <v>5</v>
      </c>
      <c r="C12" s="21" t="s">
        <v>6</v>
      </c>
      <c r="D12" s="8" t="s">
        <v>24</v>
      </c>
      <c r="E12" s="5">
        <v>4</v>
      </c>
      <c r="F12" s="28">
        <v>15</v>
      </c>
      <c r="G12" s="30">
        <f t="shared" si="2"/>
        <v>0.33333333333333331</v>
      </c>
      <c r="H12" s="59"/>
      <c r="I12" s="54"/>
      <c r="K12" s="24" t="s">
        <v>7</v>
      </c>
      <c r="L12" s="24" t="s">
        <v>6</v>
      </c>
      <c r="M12" s="10" t="s">
        <v>49</v>
      </c>
      <c r="N12" s="5">
        <v>5</v>
      </c>
      <c r="O12" s="28">
        <v>16</v>
      </c>
      <c r="P12" s="30">
        <f t="shared" si="3"/>
        <v>0.44444444444444442</v>
      </c>
      <c r="Q12" s="51"/>
      <c r="R12" s="54"/>
    </row>
    <row r="13" spans="2:18" ht="15.75" thickBot="1" x14ac:dyDescent="0.3">
      <c r="B13" s="21" t="s">
        <v>5</v>
      </c>
      <c r="C13" s="21" t="s">
        <v>6</v>
      </c>
      <c r="D13" s="8" t="s">
        <v>25</v>
      </c>
      <c r="E13" s="5">
        <v>6</v>
      </c>
      <c r="F13" s="28">
        <v>16</v>
      </c>
      <c r="G13" s="30">
        <f t="shared" si="2"/>
        <v>0.53333333333333333</v>
      </c>
      <c r="H13" s="59"/>
      <c r="I13" s="54"/>
      <c r="K13" s="24" t="s">
        <v>7</v>
      </c>
      <c r="L13" s="24" t="s">
        <v>6</v>
      </c>
      <c r="M13" s="10" t="s">
        <v>52</v>
      </c>
      <c r="N13" s="5">
        <v>5</v>
      </c>
      <c r="O13" s="28">
        <v>16</v>
      </c>
      <c r="P13" s="30">
        <f t="shared" si="3"/>
        <v>0.44444444444444442</v>
      </c>
      <c r="Q13" s="52"/>
      <c r="R13" s="55"/>
    </row>
    <row r="14" spans="2:18" ht="15.75" thickBot="1" x14ac:dyDescent="0.3">
      <c r="B14" s="21" t="s">
        <v>6</v>
      </c>
      <c r="C14" s="21" t="s">
        <v>5</v>
      </c>
      <c r="D14" s="8" t="s">
        <v>28</v>
      </c>
      <c r="E14" s="5">
        <v>6</v>
      </c>
      <c r="F14" s="28">
        <v>10</v>
      </c>
      <c r="G14" s="30">
        <f t="shared" si="2"/>
        <v>0.33333333333333331</v>
      </c>
      <c r="H14" s="59"/>
      <c r="I14" s="54"/>
      <c r="Q14" s="4"/>
      <c r="R14" s="4"/>
    </row>
    <row r="15" spans="2:18" ht="15.75" thickBot="1" x14ac:dyDescent="0.3">
      <c r="B15" s="21" t="s">
        <v>6</v>
      </c>
      <c r="C15" s="21" t="s">
        <v>5</v>
      </c>
      <c r="D15" s="8" t="s">
        <v>29</v>
      </c>
      <c r="E15" s="5">
        <v>4</v>
      </c>
      <c r="F15" s="28">
        <v>11</v>
      </c>
      <c r="G15" s="30">
        <f t="shared" si="2"/>
        <v>0.24444444444444444</v>
      </c>
      <c r="H15" s="59"/>
      <c r="I15" s="54"/>
      <c r="K15" s="47" t="s">
        <v>3</v>
      </c>
      <c r="L15" s="47" t="s">
        <v>4</v>
      </c>
      <c r="M15" s="47" t="s">
        <v>31</v>
      </c>
      <c r="N15" s="19" t="s">
        <v>2</v>
      </c>
      <c r="O15" s="19" t="s">
        <v>1</v>
      </c>
      <c r="P15" s="19" t="s">
        <v>10</v>
      </c>
      <c r="Q15" s="19" t="s">
        <v>11</v>
      </c>
      <c r="R15" s="19" t="s">
        <v>12</v>
      </c>
    </row>
    <row r="16" spans="2:18" ht="15.75" thickBot="1" x14ac:dyDescent="0.3">
      <c r="B16" s="21" t="s">
        <v>6</v>
      </c>
      <c r="C16" s="21" t="s">
        <v>5</v>
      </c>
      <c r="D16" s="8" t="s">
        <v>40</v>
      </c>
      <c r="E16" s="5">
        <v>6</v>
      </c>
      <c r="F16" s="28">
        <v>13</v>
      </c>
      <c r="G16" s="30">
        <f>IF($F16&gt;0,$E16*$F16/$N$28,"")</f>
        <v>0.43333333333333335</v>
      </c>
      <c r="H16" s="59"/>
      <c r="I16" s="54"/>
      <c r="K16" s="37" t="s">
        <v>5</v>
      </c>
      <c r="L16" s="37" t="s">
        <v>5</v>
      </c>
      <c r="M16" s="38" t="s">
        <v>20</v>
      </c>
      <c r="N16" s="5">
        <v>4</v>
      </c>
      <c r="O16" s="28">
        <v>13</v>
      </c>
      <c r="P16" s="30">
        <f>IF($O16&gt;0,$N16*$O16/$N$28,"")</f>
        <v>0.28888888888888886</v>
      </c>
      <c r="Q16" s="50">
        <f>SUMPRODUCT(N16:N22,O16:O22)/SUM(IF(O16&gt;9,N16,0),IF(O17&gt;9,N17,0),IF(O18&gt;9,N18,0),IF(O19&gt;9,N19,0),IF(O20&gt;9,N20,0),IF(O21&gt;9,N21,0),IF(O22&gt;9,N22,0))</f>
        <v>13.473684210526315</v>
      </c>
      <c r="R16" s="53" t="str">
        <f>CONCATENATE(COUNTA(O16:O22)," / ",SUM(COUNTA(O16:O22),COUNTBLANK(O16:O22)),CHAR(10)," Cadeiras")</f>
        <v>7 / 7
 Cadeiras</v>
      </c>
    </row>
    <row r="17" spans="1:18" ht="15.75" thickBot="1" x14ac:dyDescent="0.3">
      <c r="B17" s="21" t="s">
        <v>6</v>
      </c>
      <c r="C17" s="21" t="s">
        <v>6</v>
      </c>
      <c r="D17" s="8" t="s">
        <v>33</v>
      </c>
      <c r="E17" s="5">
        <v>6</v>
      </c>
      <c r="F17" s="28">
        <v>12</v>
      </c>
      <c r="G17" s="30">
        <f t="shared" si="2"/>
        <v>0.4</v>
      </c>
      <c r="H17" s="59"/>
      <c r="I17" s="61" t="str">
        <f>CONCATENATE(SUM(IF(F9&gt;9,E9,0),IF(F10&gt;9,E10,0),IF(F11&gt;9,E11,0),IF(F12&gt;9,E12,0),IF(F13&gt;9,E13,0),IF(F14&gt;9,E14,0),IF(F15&gt;9,E15,0),IF(F16&gt;9,E16,0),IF(F17&gt;9,E17,0),IF(F18&gt;9,E18,0),IF(F19&gt;9,E19,0),IF(F20&gt;9,E20,0),IF(F21&gt;9,E21,0),IF(F22&gt;9,E22,0),IF(F23&gt;9,E23,0),IF(F24&gt;9,E24,0))," / ",SUM(E9:E24),CHAR(10)," Créditos")</f>
        <v>88 / 88
 Créditos</v>
      </c>
      <c r="K17" s="37" t="s">
        <v>5</v>
      </c>
      <c r="L17" s="37" t="s">
        <v>5</v>
      </c>
      <c r="M17" s="38" t="s">
        <v>51</v>
      </c>
      <c r="N17" s="5">
        <v>2</v>
      </c>
      <c r="O17" s="28">
        <v>16</v>
      </c>
      <c r="P17" s="30">
        <f t="shared" ref="P17:P22" si="4">IF($O17&gt;0,$N17*$O17/$N$32,"")</f>
        <v>0.17777777777777778</v>
      </c>
      <c r="Q17" s="51"/>
      <c r="R17" s="54"/>
    </row>
    <row r="18" spans="1:18" ht="15.75" thickBot="1" x14ac:dyDescent="0.3">
      <c r="B18" s="21" t="s">
        <v>6</v>
      </c>
      <c r="C18" s="21" t="s">
        <v>6</v>
      </c>
      <c r="D18" s="8" t="s">
        <v>34</v>
      </c>
      <c r="E18" s="5">
        <v>4</v>
      </c>
      <c r="F18" s="28">
        <v>12</v>
      </c>
      <c r="G18" s="30">
        <f t="shared" si="2"/>
        <v>0.26666666666666666</v>
      </c>
      <c r="H18" s="59"/>
      <c r="I18" s="62"/>
      <c r="K18" s="37" t="s">
        <v>5</v>
      </c>
      <c r="L18" s="37" t="s">
        <v>6</v>
      </c>
      <c r="M18" s="38" t="s">
        <v>21</v>
      </c>
      <c r="N18" s="5">
        <v>3</v>
      </c>
      <c r="O18" s="28">
        <v>12</v>
      </c>
      <c r="P18" s="30">
        <f t="shared" si="4"/>
        <v>0.2</v>
      </c>
      <c r="Q18" s="51"/>
      <c r="R18" s="54"/>
    </row>
    <row r="19" spans="1:18" ht="15.75" thickBot="1" x14ac:dyDescent="0.3">
      <c r="B19" s="21" t="s">
        <v>6</v>
      </c>
      <c r="C19" s="21" t="s">
        <v>6</v>
      </c>
      <c r="D19" s="8" t="s">
        <v>32</v>
      </c>
      <c r="E19" s="5">
        <v>6</v>
      </c>
      <c r="F19" s="28">
        <v>12</v>
      </c>
      <c r="G19" s="30">
        <f t="shared" si="2"/>
        <v>0.4</v>
      </c>
      <c r="H19" s="59"/>
      <c r="I19" s="62"/>
      <c r="K19" s="37" t="s">
        <v>6</v>
      </c>
      <c r="L19" s="37" t="s">
        <v>5</v>
      </c>
      <c r="M19" s="38" t="s">
        <v>45</v>
      </c>
      <c r="N19" s="5">
        <v>2</v>
      </c>
      <c r="O19" s="28">
        <v>14</v>
      </c>
      <c r="P19" s="30">
        <f t="shared" si="4"/>
        <v>0.15555555555555556</v>
      </c>
      <c r="Q19" s="51"/>
      <c r="R19" s="55"/>
    </row>
    <row r="20" spans="1:18" ht="15.75" thickBot="1" x14ac:dyDescent="0.3">
      <c r="B20" s="21" t="s">
        <v>7</v>
      </c>
      <c r="C20" s="21" t="s">
        <v>5</v>
      </c>
      <c r="D20" s="8" t="s">
        <v>35</v>
      </c>
      <c r="E20" s="5">
        <v>6</v>
      </c>
      <c r="F20" s="28">
        <v>10</v>
      </c>
      <c r="G20" s="30">
        <f t="shared" si="2"/>
        <v>0.33333333333333331</v>
      </c>
      <c r="H20" s="59"/>
      <c r="I20" s="62"/>
      <c r="K20" s="37" t="s">
        <v>6</v>
      </c>
      <c r="L20" s="37" t="s">
        <v>6</v>
      </c>
      <c r="M20" s="38" t="s">
        <v>44</v>
      </c>
      <c r="N20" s="5">
        <v>2</v>
      </c>
      <c r="O20" s="28">
        <v>10</v>
      </c>
      <c r="P20" s="30">
        <f t="shared" si="4"/>
        <v>0.1111111111111111</v>
      </c>
      <c r="Q20" s="51"/>
      <c r="R20" s="53" t="str">
        <f>CONCATENATE(SUM(IF(O16&gt;9,N16,0),IF(O17&gt;9,N17,0),IF(O18&gt;9,N18,0),IF(O19&gt;9,N19,0),IF(O20&gt;9,N20,0),IF(O21&gt;9,N21,0),IF(O22&gt;9,N22,0))," / ",SUM(N16:N22),CHAR(10)," Créditos")</f>
        <v>19 / 19
 Créditos</v>
      </c>
    </row>
    <row r="21" spans="1:18" ht="15.75" thickBot="1" x14ac:dyDescent="0.3">
      <c r="B21" s="21" t="s">
        <v>7</v>
      </c>
      <c r="C21" s="21" t="s">
        <v>5</v>
      </c>
      <c r="D21" s="8" t="s">
        <v>36</v>
      </c>
      <c r="E21" s="5">
        <v>4</v>
      </c>
      <c r="F21" s="28">
        <v>14</v>
      </c>
      <c r="G21" s="30">
        <f t="shared" si="2"/>
        <v>0.31111111111111112</v>
      </c>
      <c r="H21" s="59"/>
      <c r="I21" s="62"/>
      <c r="K21" s="37" t="s">
        <v>7</v>
      </c>
      <c r="L21" s="37" t="s">
        <v>5</v>
      </c>
      <c r="M21" s="38" t="s">
        <v>46</v>
      </c>
      <c r="N21" s="5">
        <v>4</v>
      </c>
      <c r="O21" s="28">
        <v>14</v>
      </c>
      <c r="P21" s="30">
        <f t="shared" si="4"/>
        <v>0.31111111111111112</v>
      </c>
      <c r="Q21" s="51"/>
      <c r="R21" s="54"/>
    </row>
    <row r="22" spans="1:18" ht="15.75" customHeight="1" thickBot="1" x14ac:dyDescent="0.3">
      <c r="B22" s="21" t="s">
        <v>7</v>
      </c>
      <c r="C22" s="21" t="s">
        <v>5</v>
      </c>
      <c r="D22" s="8" t="s">
        <v>38</v>
      </c>
      <c r="E22" s="5">
        <v>6</v>
      </c>
      <c r="F22" s="28">
        <v>15</v>
      </c>
      <c r="G22" s="30">
        <f t="shared" si="2"/>
        <v>0.5</v>
      </c>
      <c r="H22" s="59"/>
      <c r="I22" s="62"/>
      <c r="K22" s="37" t="s">
        <v>7</v>
      </c>
      <c r="L22" s="37" t="s">
        <v>6</v>
      </c>
      <c r="M22" s="38" t="s">
        <v>50</v>
      </c>
      <c r="N22" s="5">
        <v>2</v>
      </c>
      <c r="O22" s="28">
        <v>16</v>
      </c>
      <c r="P22" s="30">
        <f t="shared" si="4"/>
        <v>0.17777777777777778</v>
      </c>
      <c r="Q22" s="52"/>
      <c r="R22" s="55"/>
    </row>
    <row r="23" spans="1:18" ht="15.75" thickBot="1" x14ac:dyDescent="0.3">
      <c r="B23" s="21" t="s">
        <v>7</v>
      </c>
      <c r="C23" s="21" t="s">
        <v>6</v>
      </c>
      <c r="D23" s="8" t="s">
        <v>37</v>
      </c>
      <c r="E23" s="5">
        <v>6</v>
      </c>
      <c r="F23" s="28">
        <v>15</v>
      </c>
      <c r="G23" s="30">
        <f t="shared" si="2"/>
        <v>0.5</v>
      </c>
      <c r="H23" s="59"/>
      <c r="I23" s="62"/>
      <c r="Q23" s="4"/>
      <c r="R23" s="4"/>
    </row>
    <row r="24" spans="1:18" ht="15.75" thickBot="1" x14ac:dyDescent="0.3">
      <c r="B24" s="21" t="s">
        <v>7</v>
      </c>
      <c r="C24" s="21" t="s">
        <v>6</v>
      </c>
      <c r="D24" s="8" t="s">
        <v>39</v>
      </c>
      <c r="E24" s="5">
        <v>6</v>
      </c>
      <c r="F24" s="28">
        <v>13</v>
      </c>
      <c r="G24" s="30">
        <f t="shared" si="2"/>
        <v>0.43333333333333335</v>
      </c>
      <c r="H24" s="60"/>
      <c r="I24" s="63"/>
      <c r="Q24" s="4"/>
      <c r="R24" s="4"/>
    </row>
    <row r="25" spans="1:18" ht="15.75" thickBot="1" x14ac:dyDescent="0.3">
      <c r="I25" s="4"/>
      <c r="Q25" s="4"/>
      <c r="R25" s="4"/>
    </row>
    <row r="26" spans="1:18" ht="15.75" customHeight="1" thickBot="1" x14ac:dyDescent="0.3">
      <c r="B26" s="2"/>
      <c r="C26" s="2"/>
      <c r="D26" s="2"/>
      <c r="E26" s="2"/>
      <c r="F26" s="2"/>
      <c r="G26" s="2"/>
      <c r="M26" s="25" t="s">
        <v>55</v>
      </c>
      <c r="N26" s="29">
        <f>SUM(SUMPRODUCT(E3:E6,F3:F6),SUMPRODUCT(E9:E24,F9:F24),SUMPRODUCT(N3:N6,O3:O6),SUMPRODUCT(N9:N13,O9:O13),SUMPRODUCT(N16:N22,O16:O22))/SUM(IF(F3&gt;9,E3,0),IF(F4&gt;9,E4,0),IF(F5&gt;9,E5,0),IF(F6&gt;9,E6,0),IF(F9&gt;9,E9,0),IF(F10&gt;9,E10,0),IF(F11&gt;9,E11,0),IF(F12&gt;9,E12,0),IF(F13&gt;9,E13,0),IF(F14&gt;9,E14,0),IF(F15&gt;9,E15,0),IF(F16&gt;9,E16,0),IF(F17&gt;9,E17,0),IF(F18&gt;9,E18,0),IF(F19&gt;9,E19,0),IF(F20&gt;9,E20,0),IF(F21&gt;9,E21,0),IF(F22&gt;9,E22,0),IF(F23&gt;9,E23,0),IF(F24&gt;9,E24,0),IF(O3&gt;9,N3,0),IF(O4&gt;9,N4,0),IF(O5&gt;9,N5,0),IF(O6&gt;9,N6,0),IF(O9&gt;9,N9,0),IF(O10&gt;9,N10,0),IF(O11&gt;9,N11,0),IF(O12&gt;9,N12,0),IF(O13&gt;9,N13,0),IF(O16&gt;9,N16,0),IF(O17&gt;9,N17,0),IF(O18&gt;9,N18,0),IF(O19&gt;9,N19,0),IF(O20&gt;9,N20,0),IF(O21&gt;9,N21,0),IF(O22&gt;9,N22,0))</f>
        <v>13.222222222222221</v>
      </c>
      <c r="P26" s="4"/>
      <c r="Q26" s="2"/>
      <c r="R26" s="2"/>
    </row>
    <row r="27" spans="1:18" ht="15.75" thickBot="1" x14ac:dyDescent="0.3">
      <c r="A27" s="2"/>
      <c r="B27" s="2"/>
      <c r="D27" s="2"/>
      <c r="E27" s="40" t="s">
        <v>3</v>
      </c>
      <c r="F27" s="40" t="s">
        <v>4</v>
      </c>
      <c r="G27" s="40" t="s">
        <v>56</v>
      </c>
      <c r="H27" s="40" t="s">
        <v>57</v>
      </c>
      <c r="I27" s="41" t="s">
        <v>54</v>
      </c>
      <c r="J27" s="48"/>
      <c r="M27" s="25" t="s">
        <v>12</v>
      </c>
      <c r="N27" s="32">
        <f>COUNTA(F3:F6,F9:F24,O3:O6,O9:O13,O16:O22)</f>
        <v>36</v>
      </c>
      <c r="O27"/>
      <c r="Q27" s="4"/>
      <c r="R27" s="4"/>
    </row>
    <row r="28" spans="1:18" ht="15.75" thickBot="1" x14ac:dyDescent="0.3">
      <c r="A28" s="2"/>
      <c r="B28" s="2"/>
      <c r="D28" s="2"/>
      <c r="E28" s="44" t="s">
        <v>5</v>
      </c>
      <c r="F28" s="44" t="s">
        <v>5</v>
      </c>
      <c r="G28" s="45">
        <f>SUM(IF(F3="",0,1),IF(F4="",0,1),IF(F9="",0,1),IF(F10="",0,1),IF(O16="",0,1),IF(O17="",0,1))</f>
        <v>6</v>
      </c>
      <c r="H28" s="45">
        <f>SUM(IF(F3&gt;9,E3,0),IF(F4&gt;9,E4,0),IF(F9&gt;9,E9,0),IF(F10&gt;9,E10,0),IF(O16&gt;9,N16,0),IF(O17&gt;9,N17,0))</f>
        <v>30</v>
      </c>
      <c r="I28" s="42">
        <f>SUM(E3*F3,E4*F4,E9*F9,E10*F10,N16*O16,N17*O17)/H28</f>
        <v>12.4</v>
      </c>
      <c r="J28" s="49"/>
      <c r="M28" s="26" t="s">
        <v>13</v>
      </c>
      <c r="N28" s="31">
        <f>SUM(H28:H33)</f>
        <v>180</v>
      </c>
      <c r="Q28" s="4"/>
      <c r="R28" s="4"/>
    </row>
    <row r="29" spans="1:18" ht="15.75" thickBot="1" x14ac:dyDescent="0.3">
      <c r="A29" s="2"/>
      <c r="B29" s="2"/>
      <c r="D29" s="2"/>
      <c r="E29" s="44" t="s">
        <v>5</v>
      </c>
      <c r="F29" s="44" t="s">
        <v>6</v>
      </c>
      <c r="G29" s="45">
        <f>SUM(IF(F5="",0,1),IF(F11="",0,1),IF(F12="",0,1),IF(F13="",0,1),IF(O3="",0,1),IF(O18="",0,1))</f>
        <v>6</v>
      </c>
      <c r="H29" s="45">
        <f>SUM(IF(F5&gt;9,E5,0),IF(F11&gt;9,E11,0),IF(F12&gt;9,E12,0),IF(F13&gt;9,E13,0),IF(O3&gt;9,N3,0),IF(O18&gt;9,N18,0))</f>
        <v>30</v>
      </c>
      <c r="I29" s="42">
        <f>SUM(E5*F5,E11*F11,E12*F12,E13*F13,N3*O3,N18*O18)/H29</f>
        <v>14.033333333333333</v>
      </c>
      <c r="J29" s="49"/>
      <c r="M29" s="26" t="s">
        <v>14</v>
      </c>
      <c r="N29" s="32">
        <f>MIN(TRUNC((N28+24)/60+1,0),3)</f>
        <v>3</v>
      </c>
      <c r="Q29" s="4"/>
      <c r="R29" s="4"/>
    </row>
    <row r="30" spans="1:18" ht="15.75" thickBot="1" x14ac:dyDescent="0.3">
      <c r="A30" s="2"/>
      <c r="B30" s="2"/>
      <c r="D30" s="2"/>
      <c r="E30" s="44" t="s">
        <v>6</v>
      </c>
      <c r="F30" s="44" t="s">
        <v>5</v>
      </c>
      <c r="G30" s="45">
        <f>SUM(IF(F6="",0,1),IF(F14="",0,1),IF(F15="",0,1),IF(F16="",0,1),IF(O9="",0,1),IF(O19="",0,1))</f>
        <v>6</v>
      </c>
      <c r="H30" s="45">
        <f>SUM(IF(F6&gt;9,E6,0),IF(F14&gt;9,E14,0),IF(F15&gt;9,E15,0),IF(F16&gt;9,E16,0),IF(O9&gt;9,N9,0),IF(O19&gt;9,N19,0))</f>
        <v>30</v>
      </c>
      <c r="I30" s="42">
        <f>SUM(E14*F14,E6*F6,E15*F15,E16*F16,N9*O9,N19*O19)/H30</f>
        <v>12.6</v>
      </c>
      <c r="J30" s="49"/>
      <c r="M30" s="2"/>
      <c r="N30" s="2"/>
      <c r="Q30" s="4"/>
      <c r="R30" s="4"/>
    </row>
    <row r="31" spans="1:18" ht="15.75" thickBot="1" x14ac:dyDescent="0.3">
      <c r="A31" s="2"/>
      <c r="B31" s="2"/>
      <c r="D31" s="2"/>
      <c r="E31" s="44" t="s">
        <v>6</v>
      </c>
      <c r="F31" s="44" t="s">
        <v>6</v>
      </c>
      <c r="G31" s="45">
        <f>SUM(IF(F17="",0,1),IF(F18="",0,1),IF(F19="",0,1),IF(O4="",0,1),IF(O10="",0,1),IF(O20="",0,1))</f>
        <v>6</v>
      </c>
      <c r="H31" s="45">
        <f>SUM(IF(F17&gt;9,E17,0),IF(F18&gt;9,E18,0),IF(F19&gt;9,E19,0),IF(O4&gt;9,N4,0),IF(O10&gt;9,N10,0),IF(O20&gt;9,N20,0))</f>
        <v>30</v>
      </c>
      <c r="I31" s="42">
        <f>SUM(E17*F17,E18*F18,E19*F19,N4*O4,N10*O10,N20*O20)/H31</f>
        <v>11.866666666666667</v>
      </c>
      <c r="J31" s="49"/>
      <c r="M31" s="27" t="s">
        <v>8</v>
      </c>
      <c r="N31" s="1">
        <f>COUNTA(E3:E6,E9:E24,N3:N6,N9:N13,N16:N22)</f>
        <v>36</v>
      </c>
      <c r="Q31" s="4"/>
      <c r="R31" s="4"/>
    </row>
    <row r="32" spans="1:18" ht="15.75" thickBot="1" x14ac:dyDescent="0.3">
      <c r="A32" s="2"/>
      <c r="B32" s="2"/>
      <c r="D32" s="2"/>
      <c r="E32" s="44" t="s">
        <v>7</v>
      </c>
      <c r="F32" s="44" t="s">
        <v>5</v>
      </c>
      <c r="G32" s="45">
        <f>SUM(IF(F20="",0,1),IF(F21="",0,1),IF(F22="",0,1),IF(O5="",0,1),IF(O11="",0,1),IF(O21="",0,1))</f>
        <v>6</v>
      </c>
      <c r="H32" s="45">
        <f>SUM(IF(F20&gt;9,E20,0),IF(F21&gt;9,E21,0),IF(F22&gt;9,E22,0),IF(O5&gt;9,N5,0),IF(O11&gt;9,N11,0),IF(O21&gt;9,N21,0))</f>
        <v>30</v>
      </c>
      <c r="I32" s="42">
        <f>SUM(E20*F20,E21*F21,E22*F22,N5*O5,N11*O11,N21*O21)/H32</f>
        <v>13.233333333333333</v>
      </c>
      <c r="J32" s="49"/>
      <c r="M32" s="27" t="s">
        <v>2</v>
      </c>
      <c r="N32" s="1">
        <f>SUM($E$3:$E$6,$E$9:$E$24,$N$3:$N$6,$N$9:$N$13,$N$16:$N$22)</f>
        <v>180</v>
      </c>
      <c r="Q32" s="4"/>
      <c r="R32" s="4"/>
    </row>
    <row r="33" spans="1:18" ht="15.75" thickBot="1" x14ac:dyDescent="0.3">
      <c r="A33" s="2"/>
      <c r="B33" s="2"/>
      <c r="D33" s="2"/>
      <c r="E33" s="44" t="s">
        <v>7</v>
      </c>
      <c r="F33" s="44" t="s">
        <v>6</v>
      </c>
      <c r="G33" s="46">
        <f>SUM(IF(F23="",0,1),IF(F24="",0,1),IF(O6="",0,1),IF(O12="",0,1),IF(O13="",0,1),IF(O22="",0,1))</f>
        <v>6</v>
      </c>
      <c r="H33" s="46">
        <f>SUM(IF(F23&gt;9,E23,0),IF(F24&gt;9,E24,0),IF(O6&gt;9,N6,0),IF(O12&gt;9,N12,0),IF(O13&gt;9,N13,0),IF(O22&gt;9,N22,0))</f>
        <v>30</v>
      </c>
      <c r="I33" s="43">
        <f>SUM(E23*F23,E24*F24,N6*O6,N12*O12,N13*O13,N22*O22)/H33</f>
        <v>15.2</v>
      </c>
      <c r="J33" s="49"/>
      <c r="K33" s="2"/>
      <c r="M33" s="27" t="s">
        <v>15</v>
      </c>
      <c r="N33" s="33">
        <f>N28/N32</f>
        <v>1</v>
      </c>
      <c r="Q33" s="4"/>
      <c r="R33" s="4"/>
    </row>
    <row r="34" spans="1:18" x14ac:dyDescent="0.25">
      <c r="P34" s="4"/>
      <c r="Q34" s="4"/>
      <c r="R34" s="2"/>
    </row>
    <row r="35" spans="1:18" x14ac:dyDescent="0.25">
      <c r="Q35" s="4"/>
      <c r="R35" s="4"/>
    </row>
  </sheetData>
  <sortState ref="P7:T13">
    <sortCondition ref="P7:P13"/>
    <sortCondition ref="Q7:Q13"/>
  </sortState>
  <mergeCells count="15">
    <mergeCell ref="Q16:Q22"/>
    <mergeCell ref="R16:R19"/>
    <mergeCell ref="R20:R22"/>
    <mergeCell ref="Q9:Q13"/>
    <mergeCell ref="H9:H24"/>
    <mergeCell ref="I9:I16"/>
    <mergeCell ref="I17:I24"/>
    <mergeCell ref="R9:R10"/>
    <mergeCell ref="H3:H6"/>
    <mergeCell ref="I3:I4"/>
    <mergeCell ref="I5:I6"/>
    <mergeCell ref="R11:R13"/>
    <mergeCell ref="Q3:Q6"/>
    <mergeCell ref="R3:R4"/>
    <mergeCell ref="R5:R6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Média de Curso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Machado</dc:creator>
  <dc:description>A pass para desproteger é "IST"</dc:description>
  <cp:lastModifiedBy>Tiago</cp:lastModifiedBy>
  <dcterms:created xsi:type="dcterms:W3CDTF">2009-06-16T16:42:47Z</dcterms:created>
  <dcterms:modified xsi:type="dcterms:W3CDTF">2019-06-28T12:51:07Z</dcterms:modified>
</cp:coreProperties>
</file>