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co\Desktop\programas\"/>
    </mc:Choice>
  </mc:AlternateContent>
  <xr:revisionPtr revIDLastSave="0" documentId="10_ncr:8100000_{594EE0EF-E87F-487D-BAD9-D25F1DF2E700}" xr6:coauthVersionLast="34" xr6:coauthVersionMax="34" xr10:uidLastSave="{00000000-0000-0000-0000-000000000000}"/>
  <bookViews>
    <workbookView xWindow="0" yWindow="60" windowWidth="16515" windowHeight="6990" tabRatio="776" activeTab="3" xr2:uid="{00000000-000D-0000-FFFF-FFFF00000000}"/>
  </bookViews>
  <sheets>
    <sheet name="backlog y sprints" sheetId="21" r:id="rId1"/>
    <sheet name="diagrama burndown" sheetId="20" r:id="rId2"/>
    <sheet name="tablero de tareas" sheetId="22" r:id="rId3"/>
    <sheet name="flying donut" sheetId="23" r:id="rId4"/>
  </sheets>
  <definedNames>
    <definedName name="_xlnm.Print_Area" localSheetId="0">'backlog y sprints'!$B$2:$L$14</definedName>
  </definedNames>
  <calcPr calcId="162913"/>
</workbook>
</file>

<file path=xl/calcChain.xml><?xml version="1.0" encoding="utf-8"?>
<calcChain xmlns="http://schemas.openxmlformats.org/spreadsheetml/2006/main">
  <c r="G115" i="20" l="1"/>
  <c r="G116" i="20" s="1"/>
  <c r="G117" i="20" s="1"/>
  <c r="G118" i="20" s="1"/>
  <c r="G119" i="20" s="1"/>
  <c r="G120" i="20" s="1"/>
  <c r="G121" i="20" s="1"/>
  <c r="G122" i="20" s="1"/>
  <c r="G123" i="20" s="1"/>
  <c r="G124" i="20" s="1"/>
  <c r="G125" i="20" s="1"/>
  <c r="G126" i="20" s="1"/>
  <c r="G127" i="20" s="1"/>
  <c r="G128" i="20" s="1"/>
  <c r="G129" i="20" s="1"/>
  <c r="G130" i="20" s="1"/>
  <c r="G131" i="20" s="1"/>
  <c r="G132" i="20" s="1"/>
  <c r="G133" i="20" s="1"/>
  <c r="G134" i="20" s="1"/>
  <c r="G135" i="20" s="1"/>
  <c r="G136" i="20" s="1"/>
  <c r="G137" i="20" s="1"/>
  <c r="G138" i="20" s="1"/>
  <c r="G139" i="20" s="1"/>
  <c r="G140" i="20" s="1"/>
  <c r="G141" i="20" s="1"/>
  <c r="G142" i="20" s="1"/>
  <c r="G143" i="20" s="1"/>
  <c r="G144" i="20" s="1"/>
  <c r="G145" i="20" s="1"/>
  <c r="G146" i="20" s="1"/>
  <c r="G147" i="20" s="1"/>
  <c r="G148" i="20" s="1"/>
  <c r="G149" i="20" s="1"/>
  <c r="G150" i="20" s="1"/>
  <c r="G151" i="20" s="1"/>
  <c r="G152" i="20" s="1"/>
  <c r="G153" i="20" s="1"/>
  <c r="G154" i="20" s="1"/>
  <c r="G155" i="20" s="1"/>
  <c r="G156" i="20" s="1"/>
  <c r="G157" i="20" s="1"/>
  <c r="G158" i="20" s="1"/>
  <c r="G159" i="20" s="1"/>
  <c r="G160" i="20" s="1"/>
  <c r="G161" i="20" s="1"/>
  <c r="G162" i="20" s="1"/>
  <c r="G163" i="20" s="1"/>
  <c r="G164" i="20" s="1"/>
  <c r="G165" i="20" s="1"/>
  <c r="G166" i="20" s="1"/>
  <c r="G167" i="20" s="1"/>
  <c r="G168" i="20" s="1"/>
  <c r="G169" i="20" s="1"/>
  <c r="G170" i="20" s="1"/>
  <c r="G171" i="20" s="1"/>
  <c r="G172" i="20" s="1"/>
  <c r="G173" i="20" s="1"/>
  <c r="G174" i="20" s="1"/>
  <c r="G175" i="20" s="1"/>
  <c r="G176" i="20" s="1"/>
  <c r="G177" i="20" s="1"/>
  <c r="G178" i="20" s="1"/>
  <c r="G179" i="20" s="1"/>
  <c r="G180" i="20" s="1"/>
  <c r="G181" i="20" s="1"/>
  <c r="G182" i="20" s="1"/>
  <c r="G183" i="20" s="1"/>
  <c r="G184" i="20" s="1"/>
  <c r="G185" i="20" s="1"/>
  <c r="G186" i="20" s="1"/>
  <c r="G187" i="20" s="1"/>
  <c r="G188" i="20" s="1"/>
  <c r="G111" i="20"/>
  <c r="D111" i="20"/>
  <c r="D115" i="20"/>
  <c r="D116" i="20" s="1"/>
  <c r="D117" i="20" s="1"/>
  <c r="D118" i="20" s="1"/>
  <c r="D119" i="20" s="1"/>
  <c r="D120" i="20" s="1"/>
  <c r="D121" i="20" s="1"/>
  <c r="D122" i="20" s="1"/>
  <c r="D123" i="20" s="1"/>
  <c r="D124" i="20" s="1"/>
  <c r="D125" i="20" s="1"/>
  <c r="D126" i="20" s="1"/>
  <c r="D127" i="20" s="1"/>
  <c r="D128" i="20" s="1"/>
  <c r="D129" i="20" s="1"/>
  <c r="D130" i="20" s="1"/>
  <c r="D131" i="20" s="1"/>
  <c r="D132" i="20" s="1"/>
  <c r="D133" i="20" s="1"/>
  <c r="D134" i="20" s="1"/>
  <c r="D135" i="20" s="1"/>
  <c r="D136" i="20" s="1"/>
  <c r="D137" i="20" s="1"/>
  <c r="D138" i="20" s="1"/>
  <c r="D139" i="20" s="1"/>
  <c r="D140" i="20" s="1"/>
  <c r="D141" i="20" s="1"/>
  <c r="D142" i="20" s="1"/>
  <c r="D143" i="20" s="1"/>
  <c r="D144" i="20" s="1"/>
  <c r="D145" i="20" s="1"/>
  <c r="D146" i="20" s="1"/>
  <c r="D147" i="20" s="1"/>
  <c r="D148" i="20" s="1"/>
  <c r="D149" i="20" s="1"/>
  <c r="D150" i="20" s="1"/>
  <c r="D151" i="20" s="1"/>
  <c r="D152" i="20" s="1"/>
  <c r="D153" i="20" s="1"/>
  <c r="D154" i="20" s="1"/>
  <c r="D155" i="20" s="1"/>
  <c r="D156" i="20" s="1"/>
  <c r="D157" i="20" s="1"/>
  <c r="D158" i="20" s="1"/>
  <c r="D159" i="20" s="1"/>
  <c r="D160" i="20" s="1"/>
  <c r="D161" i="20" s="1"/>
  <c r="D162" i="20" s="1"/>
  <c r="D163" i="20" s="1"/>
  <c r="D164" i="20" s="1"/>
  <c r="D165" i="20" s="1"/>
  <c r="D166" i="20" s="1"/>
  <c r="D167" i="20" s="1"/>
  <c r="D168" i="20" s="1"/>
  <c r="D169" i="20" s="1"/>
  <c r="D170" i="20" s="1"/>
  <c r="D171" i="20" s="1"/>
  <c r="D172" i="20" s="1"/>
  <c r="D173" i="20" s="1"/>
  <c r="D174" i="20" s="1"/>
  <c r="D175" i="20" s="1"/>
  <c r="D176" i="20" s="1"/>
  <c r="D177" i="20" s="1"/>
  <c r="D178" i="20" s="1"/>
  <c r="D179" i="20" s="1"/>
  <c r="D180" i="20" s="1"/>
  <c r="D181" i="20" s="1"/>
  <c r="D182" i="20" s="1"/>
  <c r="D183" i="20" s="1"/>
  <c r="D184" i="20" s="1"/>
  <c r="D185" i="20" s="1"/>
  <c r="D186" i="20" s="1"/>
  <c r="D187" i="20" s="1"/>
  <c r="D188" i="20" s="1"/>
  <c r="D93" i="20"/>
  <c r="D94" i="20" s="1"/>
  <c r="D95" i="20" s="1"/>
  <c r="D96" i="20" s="1"/>
  <c r="D97" i="20" s="1"/>
  <c r="D98" i="20" s="1"/>
  <c r="D99" i="20" s="1"/>
  <c r="D100" i="20" s="1"/>
  <c r="D101" i="20" s="1"/>
  <c r="D102" i="20" s="1"/>
  <c r="D103" i="20" s="1"/>
  <c r="D104" i="20" s="1"/>
  <c r="D105" i="20" s="1"/>
  <c r="D106" i="20" s="1"/>
  <c r="H109" i="20"/>
  <c r="E92" i="20" s="1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E103" i="20" s="1"/>
  <c r="E104" i="20" s="1"/>
  <c r="E105" i="20" s="1"/>
  <c r="E106" i="20" s="1"/>
  <c r="E107" i="20" s="1"/>
  <c r="G93" i="20"/>
  <c r="G94" i="20" s="1"/>
  <c r="G95" i="20" s="1"/>
  <c r="G96" i="20" s="1"/>
  <c r="G97" i="20" s="1"/>
  <c r="G98" i="20" s="1"/>
  <c r="G99" i="20" s="1"/>
  <c r="G100" i="20" s="1"/>
  <c r="G101" i="20" s="1"/>
  <c r="G102" i="20" s="1"/>
  <c r="G103" i="20" s="1"/>
  <c r="G104" i="20" s="1"/>
  <c r="G105" i="20" s="1"/>
  <c r="G106" i="20" s="1"/>
  <c r="G107" i="20" s="1"/>
  <c r="H89" i="20"/>
  <c r="E68" i="20" s="1"/>
  <c r="E69" i="20" s="1"/>
  <c r="E70" i="20" s="1"/>
  <c r="E71" i="20" s="1"/>
  <c r="E72" i="20" s="1"/>
  <c r="E73" i="20" s="1"/>
  <c r="E74" i="20" s="1"/>
  <c r="E75" i="20" s="1"/>
  <c r="E76" i="20" s="1"/>
  <c r="E77" i="20" s="1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D135" i="21"/>
  <c r="G69" i="20"/>
  <c r="G70" i="20" s="1"/>
  <c r="G71" i="20" s="1"/>
  <c r="G72" i="20" s="1"/>
  <c r="G73" i="20" s="1"/>
  <c r="G74" i="20" s="1"/>
  <c r="G75" i="20" s="1"/>
  <c r="G76" i="20" s="1"/>
  <c r="G77" i="20" s="1"/>
  <c r="G78" i="20" s="1"/>
  <c r="G79" i="20" s="1"/>
  <c r="G80" i="20" s="1"/>
  <c r="G81" i="20" s="1"/>
  <c r="G82" i="20" s="1"/>
  <c r="G83" i="20" s="1"/>
  <c r="G84" i="20" s="1"/>
  <c r="G85" i="20" s="1"/>
  <c r="G86" i="20" s="1"/>
  <c r="G87" i="20" s="1"/>
  <c r="D69" i="20"/>
  <c r="D70" i="20" s="1"/>
  <c r="D71" i="20" s="1"/>
  <c r="D72" i="20" s="1"/>
  <c r="D73" i="20" s="1"/>
  <c r="D74" i="20" s="1"/>
  <c r="D75" i="20" s="1"/>
  <c r="D76" i="20" s="1"/>
  <c r="D77" i="20" s="1"/>
  <c r="D78" i="20" s="1"/>
  <c r="D79" i="20" s="1"/>
  <c r="D80" i="20" s="1"/>
  <c r="D81" i="20" s="1"/>
  <c r="D82" i="20" s="1"/>
  <c r="D83" i="20" s="1"/>
  <c r="D84" i="20" s="1"/>
  <c r="D85" i="20" s="1"/>
  <c r="D46" i="20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D59" i="20" s="1"/>
  <c r="D60" i="20" s="1"/>
  <c r="D61" i="20" s="1"/>
  <c r="H63" i="20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G45" i="20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G59" i="20" s="1"/>
  <c r="G60" i="20" s="1"/>
  <c r="G61" i="20" s="1"/>
  <c r="D45" i="20"/>
  <c r="D24" i="20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H39" i="20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G24" i="20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H15" i="20"/>
  <c r="E4" i="20" s="1"/>
  <c r="E5" i="20" s="1"/>
  <c r="E6" i="20" s="1"/>
  <c r="E7" i="20" s="1"/>
  <c r="E8" i="20" s="1"/>
  <c r="E9" i="20" s="1"/>
  <c r="E10" i="20" s="1"/>
  <c r="E11" i="20" s="1"/>
  <c r="E12" i="20" s="1"/>
  <c r="E13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19" i="21"/>
  <c r="G140" i="21"/>
  <c r="G135" i="21"/>
  <c r="G124" i="21"/>
  <c r="G128" i="21"/>
  <c r="D140" i="21"/>
  <c r="D128" i="21"/>
  <c r="D124" i="21"/>
  <c r="D119" i="21"/>
  <c r="I119" i="21" s="1"/>
  <c r="E139" i="21"/>
  <c r="E138" i="21"/>
  <c r="E137" i="21"/>
  <c r="E140" i="21" s="1"/>
  <c r="E134" i="21"/>
  <c r="E133" i="21"/>
  <c r="E132" i="21"/>
  <c r="E131" i="21"/>
  <c r="E130" i="21"/>
  <c r="E127" i="21"/>
  <c r="E126" i="21"/>
  <c r="E128" i="21" s="1"/>
  <c r="E123" i="21"/>
  <c r="E122" i="21"/>
  <c r="E118" i="21"/>
  <c r="H89" i="21"/>
  <c r="E121" i="21"/>
  <c r="E20" i="21"/>
  <c r="E19" i="21"/>
  <c r="E18" i="21"/>
  <c r="E17" i="21"/>
  <c r="E16" i="21"/>
  <c r="D41" i="21"/>
  <c r="H104" i="21"/>
  <c r="H111" i="21"/>
  <c r="H99" i="21"/>
  <c r="H94" i="21"/>
  <c r="H84" i="21"/>
  <c r="H78" i="21"/>
  <c r="H72" i="21"/>
  <c r="H65" i="21"/>
  <c r="E116" i="21"/>
  <c r="E117" i="21"/>
  <c r="D44" i="21"/>
  <c r="H53" i="21"/>
  <c r="I124" i="21" l="1"/>
  <c r="I128" i="21" s="1"/>
  <c r="I135" i="21" s="1"/>
  <c r="I140" i="21" s="1"/>
  <c r="I142" i="21" s="1"/>
  <c r="K128" i="21" s="1"/>
  <c r="H111" i="20"/>
  <c r="E114" i="20" s="1"/>
  <c r="E115" i="20" s="1"/>
  <c r="E116" i="20" s="1"/>
  <c r="E117" i="20" s="1"/>
  <c r="E118" i="20" s="1"/>
  <c r="E119" i="20" s="1"/>
  <c r="E120" i="20" s="1"/>
  <c r="E121" i="20" s="1"/>
  <c r="E122" i="20" s="1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E133" i="20" s="1"/>
  <c r="E134" i="20" s="1"/>
  <c r="E135" i="20" s="1"/>
  <c r="E136" i="20" s="1"/>
  <c r="E137" i="20" s="1"/>
  <c r="E138" i="20" s="1"/>
  <c r="E139" i="20" s="1"/>
  <c r="E140" i="20" s="1"/>
  <c r="E141" i="20" s="1"/>
  <c r="E142" i="20" s="1"/>
  <c r="E143" i="20" s="1"/>
  <c r="E144" i="20" s="1"/>
  <c r="E145" i="20" s="1"/>
  <c r="E146" i="20" s="1"/>
  <c r="E147" i="20" s="1"/>
  <c r="E148" i="20" s="1"/>
  <c r="E149" i="20" s="1"/>
  <c r="E150" i="20" s="1"/>
  <c r="E151" i="20" s="1"/>
  <c r="E152" i="20" s="1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E163" i="20" s="1"/>
  <c r="E164" i="20" s="1"/>
  <c r="E165" i="20" s="1"/>
  <c r="E166" i="20" s="1"/>
  <c r="E167" i="20" s="1"/>
  <c r="E168" i="20" s="1"/>
  <c r="E169" i="20" s="1"/>
  <c r="E170" i="20" s="1"/>
  <c r="E171" i="20" s="1"/>
  <c r="E172" i="20" s="1"/>
  <c r="E173" i="20" s="1"/>
  <c r="E174" i="20" s="1"/>
  <c r="E175" i="20" s="1"/>
  <c r="E176" i="20" s="1"/>
  <c r="E177" i="20" s="1"/>
  <c r="E178" i="20" s="1"/>
  <c r="E179" i="20" s="1"/>
  <c r="E180" i="20" s="1"/>
  <c r="E181" i="20" s="1"/>
  <c r="E182" i="20" s="1"/>
  <c r="E183" i="20" s="1"/>
  <c r="E184" i="20" s="1"/>
  <c r="E185" i="20" s="1"/>
  <c r="E186" i="20" s="1"/>
  <c r="E187" i="20" s="1"/>
  <c r="E188" i="20" s="1"/>
  <c r="E135" i="21"/>
  <c r="D107" i="20"/>
  <c r="D86" i="20"/>
  <c r="D87" i="20" s="1"/>
  <c r="E124" i="21"/>
  <c r="E119" i="21"/>
  <c r="J119" i="21" s="1"/>
  <c r="E21" i="21"/>
  <c r="J124" i="21" l="1"/>
  <c r="J128" i="21" s="1"/>
  <c r="J135" i="21" s="1"/>
  <c r="J140" i="21" s="1"/>
  <c r="K124" i="21"/>
  <c r="K119" i="21"/>
  <c r="K140" i="21"/>
  <c r="K135" i="21"/>
  <c r="D2" i="23" l="1"/>
  <c r="F2" i="23"/>
  <c r="H5" i="23"/>
  <c r="D112" i="21" l="1"/>
  <c r="C33" i="21"/>
  <c r="C32" i="21"/>
  <c r="C31" i="21"/>
  <c r="C30" i="21"/>
  <c r="C29" i="21"/>
  <c r="C28" i="21"/>
  <c r="C27" i="21"/>
  <c r="C26" i="21"/>
  <c r="C25" i="21"/>
  <c r="C23" i="21"/>
  <c r="C48" i="21" s="1"/>
  <c r="C24" i="21"/>
  <c r="N13" i="21"/>
  <c r="N12" i="21"/>
  <c r="N11" i="21"/>
  <c r="N10" i="21"/>
  <c r="N9" i="21"/>
  <c r="N8" i="21"/>
  <c r="N7" i="21"/>
  <c r="N6" i="21"/>
  <c r="N5" i="21"/>
  <c r="N4" i="21"/>
  <c r="N3" i="21"/>
  <c r="D40" i="21" l="1"/>
  <c r="D39" i="21"/>
  <c r="J41" i="21"/>
  <c r="J40" i="21"/>
  <c r="J39" i="21"/>
  <c r="J38" i="21"/>
  <c r="J37" i="21"/>
  <c r="J36" i="21"/>
  <c r="J35" i="21"/>
  <c r="J34" i="21"/>
  <c r="J33" i="21"/>
  <c r="J32" i="21"/>
  <c r="J31" i="21"/>
  <c r="H59" i="21" l="1"/>
  <c r="G13" i="21"/>
  <c r="I111" i="21" s="1"/>
  <c r="G12" i="21"/>
  <c r="I99" i="21" s="1"/>
  <c r="G11" i="21"/>
  <c r="I104" i="21" s="1"/>
  <c r="G10" i="21"/>
  <c r="I89" i="21" s="1"/>
  <c r="G9" i="21"/>
  <c r="I94" i="21" s="1"/>
  <c r="G8" i="21"/>
  <c r="I84" i="21" s="1"/>
  <c r="G7" i="21"/>
  <c r="I78" i="21" s="1"/>
  <c r="G6" i="21"/>
  <c r="I72" i="21" s="1"/>
  <c r="G5" i="21"/>
  <c r="I65" i="21" s="1"/>
  <c r="G4" i="21"/>
  <c r="G3" i="21"/>
  <c r="F14" i="21"/>
  <c r="D37" i="21"/>
  <c r="D38" i="21"/>
  <c r="E38" i="21" s="1"/>
  <c r="E39" i="21"/>
  <c r="E40" i="21"/>
  <c r="E41" i="21"/>
  <c r="I59" i="21" l="1"/>
  <c r="E37" i="21"/>
  <c r="E42" i="21" s="1"/>
  <c r="D42" i="21"/>
  <c r="I53" i="21"/>
  <c r="G14" i="21"/>
</calcChain>
</file>

<file path=xl/sharedStrings.xml><?xml version="1.0" encoding="utf-8"?>
<sst xmlns="http://schemas.openxmlformats.org/spreadsheetml/2006/main" count="411" uniqueCount="260">
  <si>
    <t>Búsqueda</t>
  </si>
  <si>
    <t>día 6</t>
  </si>
  <si>
    <t>día 5</t>
  </si>
  <si>
    <t>día 4</t>
  </si>
  <si>
    <t>día 3</t>
  </si>
  <si>
    <t>día 2</t>
  </si>
  <si>
    <t>día 1</t>
  </si>
  <si>
    <t>día 0</t>
  </si>
  <si>
    <t>Remanentes</t>
  </si>
  <si>
    <t>Completadas</t>
  </si>
  <si>
    <t>Real</t>
  </si>
  <si>
    <t>Ideal</t>
  </si>
  <si>
    <t>Crear tutoriales y ayuda</t>
  </si>
  <si>
    <t>Optimización y arreglos finales</t>
  </si>
  <si>
    <t>Análisis de resultados</t>
  </si>
  <si>
    <t>Integración del código</t>
  </si>
  <si>
    <t>VERSIÓN FINAL DEL PROTOTIPO EN JAVA</t>
  </si>
  <si>
    <t>Probar interfaz gráfica</t>
  </si>
  <si>
    <t>Diseñar funcionalidades principales</t>
  </si>
  <si>
    <t>Diseñar interfaz gráfica según requerimientos</t>
  </si>
  <si>
    <t>INTERFAZ GRÁFICA</t>
  </si>
  <si>
    <t>Mejorar eficiencia de algoritmos</t>
  </si>
  <si>
    <t>Análisis de eficiencia del programa</t>
  </si>
  <si>
    <t>Medición de eficiencia de algoritmos</t>
  </si>
  <si>
    <t>ANÁLISIS DE RESULTADOS Y EFICIENCIA</t>
  </si>
  <si>
    <t>Optimizar cálculo de costos</t>
  </si>
  <si>
    <t>Optimizar cálculo de tramos</t>
  </si>
  <si>
    <t>Verificar cálculo de tiempos y distancias</t>
  </si>
  <si>
    <t>COSTO, TIEMPO Y TRAMOS DE UNA SOLUCIÓN</t>
  </si>
  <si>
    <t>Graficar soluciones</t>
  </si>
  <si>
    <t>Graficar red de transporte</t>
  </si>
  <si>
    <t>GRAFICAR RUTAS Y RED</t>
  </si>
  <si>
    <t>Optimización</t>
  </si>
  <si>
    <t>Ranking pareto</t>
  </si>
  <si>
    <t>Construir solución</t>
  </si>
  <si>
    <t>VERSIÓN DEL PROGRAMA EN C++</t>
  </si>
  <si>
    <t>Cálculo de costo</t>
  </si>
  <si>
    <t>Dividir en tramos</t>
  </si>
  <si>
    <t>Cálculo de tiempo</t>
  </si>
  <si>
    <t>Cálculo de distancia</t>
  </si>
  <si>
    <t>LA MEJOR SOLUCIÓN</t>
  </si>
  <si>
    <t>Depurar ranking pareto</t>
  </si>
  <si>
    <t>Elaborar ranking pareto</t>
  </si>
  <si>
    <t>Construir frente pareto</t>
  </si>
  <si>
    <t>RANKING DE PARETO</t>
  </si>
  <si>
    <t>Seleccionar nodo siguiente</t>
  </si>
  <si>
    <t>Lista de nodos alcanzables</t>
  </si>
  <si>
    <t>SOLUCIONES COMPLETAS</t>
  </si>
  <si>
    <t>Exploración</t>
  </si>
  <si>
    <t>NODOS CORRECTAMENTE SECUENCIADOS</t>
  </si>
  <si>
    <t>Cargar grafo</t>
  </si>
  <si>
    <t>Cargar rutas</t>
  </si>
  <si>
    <t>Cargar nodos</t>
  </si>
  <si>
    <t>VERIFICA MODELO DE LA RED DE TRANSPORTE</t>
  </si>
  <si>
    <t>Estimado</t>
  </si>
  <si>
    <t>Java</t>
  </si>
  <si>
    <t>C++</t>
  </si>
  <si>
    <t>TÉCNICA ASCENDENTE BOTTOM-UP</t>
  </si>
  <si>
    <t>Integrar y refactorizar código</t>
  </si>
  <si>
    <t>OPTIMIZAR CÓDIGO</t>
  </si>
  <si>
    <t>Migrar de C++ a Java</t>
  </si>
  <si>
    <t>MIGRAR CÓDIGO</t>
  </si>
  <si>
    <t>Crear BD de archivos base</t>
  </si>
  <si>
    <t>CREAR ARCHIVOS DE LA BASE DE DATOS</t>
  </si>
  <si>
    <t>Dibujar red en programa CAD</t>
  </si>
  <si>
    <t>DIAGRAMAR LA RED</t>
  </si>
  <si>
    <t>Crear modelo de la red de transporte público</t>
  </si>
  <si>
    <t>MODELAR LA RED</t>
  </si>
  <si>
    <t>HISTORIAS ÉPICAS</t>
  </si>
  <si>
    <t>Ubicar orígen, paraderos cercanos, mostrar tablas de las soluciones y las soluciones funcionan correctamente</t>
  </si>
  <si>
    <t>Suma de costos, tiempos y tramos de cada solución es correcta</t>
  </si>
  <si>
    <t>Se ingresa Orígen y Destino y se obtienen resultados en modo texto</t>
  </si>
  <si>
    <t>Se verifica que en costo, tiempo y distancia la solución es la mejor de todas</t>
  </si>
  <si>
    <t>Solución va desde el orígen hasta el destino pasando por nodos alcanzables</t>
  </si>
  <si>
    <t>El nodo seleccionado está entre los alcanzables del nodo actual</t>
  </si>
  <si>
    <t>Notas</t>
  </si>
  <si>
    <t>Demo TDD</t>
  </si>
  <si>
    <t>Descripción</t>
  </si>
  <si>
    <t>Programa</t>
  </si>
  <si>
    <t>Importancia</t>
  </si>
  <si>
    <t>Nombre</t>
  </si>
  <si>
    <t>#</t>
  </si>
  <si>
    <t>Horas</t>
  </si>
  <si>
    <t>PENDIENTE</t>
  </si>
  <si>
    <t>EN CURSO</t>
  </si>
  <si>
    <t>TERMINADO</t>
  </si>
  <si>
    <t>OBJETIVO:</t>
  </si>
  <si>
    <t>Bata lista!</t>
  </si>
  <si>
    <t>&lt; AQUÍ GRÁFICO &gt;</t>
  </si>
  <si>
    <t>NO PLANIFICADO</t>
  </si>
  <si>
    <t>SIGUIENTES</t>
  </si>
  <si>
    <t>Normalizar datos</t>
  </si>
  <si>
    <t>Inicializar listas</t>
  </si>
  <si>
    <t>5,6</t>
  </si>
  <si>
    <t>Desarrollador</t>
  </si>
  <si>
    <t>el modelo esté bien construido</t>
  </si>
  <si>
    <t>5 pares de datos aleatorios de la red coinciden tanto en el programa como en el papel</t>
  </si>
  <si>
    <t>Usuario</t>
  </si>
  <si>
    <t>tengan correlación con el modelo</t>
  </si>
  <si>
    <t>se construyó correctamente el ranking óptimo de pareto</t>
  </si>
  <si>
    <t>el cálculo de los parámetros de la solución es correcto</t>
  </si>
  <si>
    <t>2 ó mínimo 1 solución en el frente de pareto son no dominadas</t>
  </si>
  <si>
    <t>los algoritmos funcionan</t>
  </si>
  <si>
    <t>C++, modo texto</t>
  </si>
  <si>
    <t>Modelo</t>
  </si>
  <si>
    <t>Programación</t>
  </si>
  <si>
    <t>Java, visual</t>
  </si>
  <si>
    <t>Algoritmos grafican correctamente</t>
  </si>
  <si>
    <t>la interfaz del prototipo está bien diseñada</t>
  </si>
  <si>
    <t>Prototipo</t>
  </si>
  <si>
    <t xml:space="preserve"> comprueba que el modelo de la red de transporte sea igual en el programa que el modelado en papel </t>
  </si>
  <si>
    <t xml:space="preserve"> verifica que la secuencia de nodos añadidos a una solución sea correcta</t>
  </si>
  <si>
    <t xml:space="preserve"> verifica que las soluciones sean completas</t>
  </si>
  <si>
    <t xml:space="preserve"> verifica que los algoritmos filtran adecuadamente las soluciones</t>
  </si>
  <si>
    <t xml:space="preserve"> verifica los datos de la mejor solución</t>
  </si>
  <si>
    <t xml:space="preserve"> verifica que el prototipo muestra resultados válidos</t>
  </si>
  <si>
    <t xml:space="preserve"> comprueba y optimiza el cálculo correcto de los parámetros de cada solución</t>
  </si>
  <si>
    <t xml:space="preserve"> visualiza las rutas y las soluciones</t>
  </si>
  <si>
    <t xml:space="preserve"> interactúa con todo el prototipo</t>
  </si>
  <si>
    <t xml:space="preserve"> comprueba eficiencia de los resultados</t>
  </si>
  <si>
    <t xml:space="preserve"> los algoritmos son eficientes</t>
  </si>
  <si>
    <t>Tiempo corto, pocas iteraciones, resultados variados y exitosos</t>
  </si>
  <si>
    <t xml:space="preserve"> comprueba que el prototipo es funcional</t>
  </si>
  <si>
    <t>se integraron bien todos los módulos</t>
  </si>
  <si>
    <t>Cada funcionalidad es exitosa</t>
  </si>
  <si>
    <t>los algoritmos calculan  correctamente los parámetros</t>
  </si>
  <si>
    <t>PROTOTIPO EN C++</t>
  </si>
  <si>
    <t>GRAFICAR RUTAS Y REDES</t>
  </si>
  <si>
    <t>COSTO, TIEMPO Y TRAMOS DE CADA SOLUCIÓN</t>
  </si>
  <si>
    <t>INTEGRACIÓN Y PRUEBA DEL PROTOTIPO EN JAVA</t>
  </si>
  <si>
    <t>crear tipos de datos</t>
  </si>
  <si>
    <t>Verificar nodos pertenecen al modelo</t>
  </si>
  <si>
    <t>Implementar tramos a pie</t>
  </si>
  <si>
    <t>Mejorar eficiencia código</t>
  </si>
  <si>
    <t>Optimización de código</t>
  </si>
  <si>
    <t>Evaluación de parámetros</t>
  </si>
  <si>
    <t>TOTAL</t>
  </si>
  <si>
    <t>PARÁMETROS DE LAS SOLUCIONES</t>
  </si>
  <si>
    <t>Categoría</t>
  </si>
  <si>
    <t>Cadena</t>
  </si>
  <si>
    <t>el modelo y la búsqueda de nodos trabajen integradamente</t>
  </si>
  <si>
    <t>o puede ser en hh donde 1 día = 6 hh</t>
  </si>
  <si>
    <t>estimado es mejor en días</t>
  </si>
  <si>
    <t>falta tiempo</t>
  </si>
  <si>
    <t>hay que quitar HUs</t>
  </si>
  <si>
    <t>si estamos por encima de la línea de referencia</t>
  </si>
  <si>
    <t>sobra tiempo</t>
  </si>
  <si>
    <t>hay que agregar HUs</t>
  </si>
  <si>
    <t>si estamos por debajo de la línea de referencia</t>
  </si>
  <si>
    <t>*time tracking: no action, effort spent</t>
  </si>
  <si>
    <t>prep tesis</t>
  </si>
  <si>
    <t>tarea 2</t>
  </si>
  <si>
    <t>prep CV</t>
  </si>
  <si>
    <t>tarea 1</t>
  </si>
  <si>
    <t>done</t>
  </si>
  <si>
    <t>in progress</t>
  </si>
  <si>
    <t>14 días</t>
  </si>
  <si>
    <t>iteración 1</t>
  </si>
  <si>
    <t>falta</t>
  </si>
  <si>
    <t>HE1</t>
  </si>
  <si>
    <t>1,2, HE1</t>
  </si>
  <si>
    <t>SEMANAS</t>
  </si>
  <si>
    <t>sprint</t>
  </si>
  <si>
    <t>HU</t>
  </si>
  <si>
    <t>sprints</t>
  </si>
  <si>
    <t>real</t>
  </si>
  <si>
    <t>horas</t>
  </si>
  <si>
    <t>faltantes</t>
  </si>
  <si>
    <t>Dias</t>
  </si>
  <si>
    <t>se eliminan</t>
  </si>
  <si>
    <t>se añaden</t>
  </si>
  <si>
    <t>#tareas</t>
  </si>
  <si>
    <t>3,4, HE3</t>
  </si>
  <si>
    <t>9,11, HE5</t>
  </si>
  <si>
    <t>8,7,10, HE2, HE4</t>
  </si>
  <si>
    <t>Mejorar rapidez de gráficos</t>
  </si>
  <si>
    <t>tareas</t>
  </si>
  <si>
    <t>dias</t>
  </si>
  <si>
    <t>ideal (hrs</t>
  </si>
  <si>
    <t>SPRINT 1</t>
  </si>
  <si>
    <t>día 7</t>
  </si>
  <si>
    <t>día 8</t>
  </si>
  <si>
    <t>día 9</t>
  </si>
  <si>
    <t>hrs tbjo</t>
  </si>
  <si>
    <t>SPRINT 2</t>
  </si>
  <si>
    <t>+2</t>
  </si>
  <si>
    <t>-1-3</t>
  </si>
  <si>
    <t>día 10</t>
  </si>
  <si>
    <t>día 11</t>
  </si>
  <si>
    <t>día 12</t>
  </si>
  <si>
    <t>día 13</t>
  </si>
  <si>
    <t>día 14</t>
  </si>
  <si>
    <t>-14</t>
  </si>
  <si>
    <t>día 15</t>
  </si>
  <si>
    <t>día 16</t>
  </si>
  <si>
    <t>día 17</t>
  </si>
  <si>
    <t>SPRINT 3</t>
  </si>
  <si>
    <t>día 18</t>
  </si>
  <si>
    <t>día 19</t>
  </si>
  <si>
    <t>SPRINT 4</t>
  </si>
  <si>
    <t>-3</t>
  </si>
  <si>
    <t>SPRINT 5</t>
  </si>
  <si>
    <t>Verificar ranking de pareto</t>
  </si>
  <si>
    <t>Se dibujan la red y las soluciones correctamente</t>
  </si>
  <si>
    <t>PROYECTO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</si>
  <si>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</si>
  <si>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</si>
  <si>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</si>
  <si>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</si>
  <si>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</si>
  <si>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</si>
  <si>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</si>
  <si>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</si>
  <si>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</si>
  <si>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</si>
  <si>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</si>
  <si>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</si>
  <si>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día 32</t>
  </si>
  <si>
    <t>día 33</t>
  </si>
  <si>
    <t>día 34</t>
  </si>
  <si>
    <t>día 35</t>
  </si>
  <si>
    <t>día 36</t>
  </si>
  <si>
    <t>día 37</t>
  </si>
  <si>
    <t>día 38</t>
  </si>
  <si>
    <t>día 39</t>
  </si>
  <si>
    <t>día 40</t>
  </si>
  <si>
    <t>día 41</t>
  </si>
  <si>
    <t>día 42</t>
  </si>
  <si>
    <t>día 43</t>
  </si>
  <si>
    <t>día 44</t>
  </si>
  <si>
    <t>día 45</t>
  </si>
  <si>
    <t>día 46</t>
  </si>
  <si>
    <t>día 47</t>
  </si>
  <si>
    <t>día 48</t>
  </si>
  <si>
    <t>día 49</t>
  </si>
  <si>
    <t>día 50</t>
  </si>
  <si>
    <t>día 51</t>
  </si>
  <si>
    <t>día 52</t>
  </si>
  <si>
    <t>día 53</t>
  </si>
  <si>
    <t>día 54</t>
  </si>
  <si>
    <t>día 55</t>
  </si>
  <si>
    <t>día 56</t>
  </si>
  <si>
    <t>día 57</t>
  </si>
  <si>
    <t>día 58</t>
  </si>
  <si>
    <t>día 59</t>
  </si>
  <si>
    <t>día 60</t>
  </si>
  <si>
    <t>día 61</t>
  </si>
  <si>
    <t>día 62</t>
  </si>
  <si>
    <t>día 63</t>
  </si>
  <si>
    <t>día 64</t>
  </si>
  <si>
    <t>día 65</t>
  </si>
  <si>
    <t>día 66</t>
  </si>
  <si>
    <t>día 67</t>
  </si>
  <si>
    <t>día 68</t>
  </si>
  <si>
    <t>día 69</t>
  </si>
  <si>
    <t>día 70</t>
  </si>
  <si>
    <t>día 71</t>
  </si>
  <si>
    <t>día 72</t>
  </si>
  <si>
    <t>día 73</t>
  </si>
  <si>
    <t>día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</si>
</sst>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left"/>
    </xf>
    <xf numFmtId="0" fontId="1" fillId="0" borderId="0" xfId="0" applyFont="1" applyFill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5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>
                <a:latin typeface="MV Boli" panose="02000500030200090000" pitchFamily="2" charset="0"/>
                <a:cs typeface="MV Boli" panose="02000500030200090000" pitchFamily="2" charset="0"/>
              </a:rPr>
              <a:t>Sprint</a:t>
            </a:r>
            <a:r>
              <a:rPr lang="es-PE" baseline="0">
                <a:latin typeface="MV Boli" panose="02000500030200090000" pitchFamily="2" charset="0"/>
                <a:cs typeface="MV Boli" panose="02000500030200090000" pitchFamily="2" charset="0"/>
              </a:rPr>
              <a:t> 1 - Diagrama Burndown</a:t>
            </a:r>
            <a:endParaRPr lang="es-PE">
              <a:latin typeface="MV Boli" panose="02000500030200090000" pitchFamily="2" charset="0"/>
              <a:cs typeface="MV Boli" panose="02000500030200090000" pitchFamily="2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'diagrama burndown'!$F$3</c:f>
              <c:strCache>
                <c:ptCount val="1"/>
                <c:pt idx="0">
                  <c:v>Completadas</c:v>
                </c:pt>
              </c:strCache>
            </c:strRef>
          </c:tx>
          <c:invertIfNegative val="0"/>
          <c:cat>
            <c:strRef>
              <c:f>'diagrama burndown'!$C$4:$C$13</c:f>
              <c:strCache>
                <c:ptCount val="1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</c:strCache>
            </c:strRef>
          </c:cat>
          <c:val>
            <c:numRef>
              <c:f>'diagrama burndown'!$F$4:$F$13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9-4E10-B97B-3AE5ABCC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3451776"/>
        <c:axId val="113437312"/>
      </c:barChart>
      <c:lineChart>
        <c:grouping val="standard"/>
        <c:varyColors val="0"/>
        <c:ser>
          <c:idx val="0"/>
          <c:order val="0"/>
          <c:tx>
            <c:strRef>
              <c:f>'diagrama burndown'!$D$3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strRef>
              <c:f>'diagrama burndown'!$C$4:$C$13</c:f>
              <c:strCache>
                <c:ptCount val="1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</c:strCache>
            </c:strRef>
          </c:cat>
          <c:val>
            <c:numRef>
              <c:f>'diagrama burndown'!$D$4:$D$13</c:f>
              <c:numCache>
                <c:formatCode>General</c:formatCode>
                <c:ptCount val="10"/>
                <c:pt idx="0">
                  <c:v>36</c:v>
                </c:pt>
                <c:pt idx="1">
                  <c:v>32</c:v>
                </c:pt>
                <c:pt idx="2">
                  <c:v>28</c:v>
                </c:pt>
                <c:pt idx="3">
                  <c:v>24</c:v>
                </c:pt>
                <c:pt idx="4">
                  <c:v>20</c:v>
                </c:pt>
                <c:pt idx="5">
                  <c:v>16</c:v>
                </c:pt>
                <c:pt idx="6">
                  <c:v>12</c:v>
                </c:pt>
                <c:pt idx="7">
                  <c:v>8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9-4E10-B97B-3AE5ABCC4F21}"/>
            </c:ext>
          </c:extLst>
        </c:ser>
        <c:ser>
          <c:idx val="1"/>
          <c:order val="1"/>
          <c:tx>
            <c:strRef>
              <c:f>'diagrama burndown'!$E$3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strRef>
              <c:f>'diagrama burndown'!$C$4:$C$13</c:f>
              <c:strCache>
                <c:ptCount val="1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</c:strCache>
            </c:strRef>
          </c:cat>
          <c:val>
            <c:numRef>
              <c:f>'diagrama burndown'!$E$4:$E$13</c:f>
              <c:numCache>
                <c:formatCode>General</c:formatCode>
                <c:ptCount val="10"/>
                <c:pt idx="0">
                  <c:v>38</c:v>
                </c:pt>
                <c:pt idx="1">
                  <c:v>32</c:v>
                </c:pt>
                <c:pt idx="2">
                  <c:v>31</c:v>
                </c:pt>
                <c:pt idx="3">
                  <c:v>25</c:v>
                </c:pt>
                <c:pt idx="4">
                  <c:v>20</c:v>
                </c:pt>
                <c:pt idx="5">
                  <c:v>14</c:v>
                </c:pt>
                <c:pt idx="6">
                  <c:v>12</c:v>
                </c:pt>
                <c:pt idx="7">
                  <c:v>8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9-4E10-B97B-3AE5ABCC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33984"/>
        <c:axId val="113435776"/>
      </c:lineChart>
      <c:lineChart>
        <c:grouping val="standard"/>
        <c:varyColors val="0"/>
        <c:ser>
          <c:idx val="3"/>
          <c:order val="2"/>
          <c:tx>
            <c:strRef>
              <c:f>'diagrama burndown'!$G$3</c:f>
              <c:strCache>
                <c:ptCount val="1"/>
                <c:pt idx="0">
                  <c:v>Remanentes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'diagrama burndown'!$C$4:$C$13</c:f>
              <c:strCache>
                <c:ptCount val="1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</c:strCache>
            </c:strRef>
          </c:cat>
          <c:val>
            <c:numRef>
              <c:f>'diagrama burndown'!$G$4:$G$13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89-4E10-B97B-3AE5ABCC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51776"/>
        <c:axId val="113437312"/>
      </c:lineChart>
      <c:catAx>
        <c:axId val="11343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3435776"/>
        <c:crosses val="autoZero"/>
        <c:auto val="1"/>
        <c:lblAlgn val="ctr"/>
        <c:lblOffset val="100"/>
        <c:noMultiLvlLbl val="1"/>
      </c:catAx>
      <c:valAx>
        <c:axId val="113435776"/>
        <c:scaling>
          <c:orientation val="minMax"/>
          <c:max val="38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433984"/>
        <c:crosses val="autoZero"/>
        <c:crossBetween val="midCat"/>
        <c:majorUnit val="4"/>
      </c:valAx>
      <c:valAx>
        <c:axId val="113437312"/>
        <c:scaling>
          <c:orientation val="minMax"/>
          <c:max val="9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x-none" b="0"/>
                  <a:t>Tareas remanentes</a:t>
                </a:r>
                <a:r>
                  <a:rPr lang="x-none" b="0" baseline="0"/>
                  <a:t> y completadas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451776"/>
        <c:crosses val="max"/>
        <c:crossBetween val="between"/>
      </c:valAx>
      <c:catAx>
        <c:axId val="11345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43731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>
                <a:latin typeface="MV Boli" panose="02000500030200090000" pitchFamily="2" charset="0"/>
                <a:cs typeface="MV Boli" panose="02000500030200090000" pitchFamily="2" charset="0"/>
              </a:rPr>
              <a:t>Sprint</a:t>
            </a:r>
            <a:r>
              <a:rPr lang="es-PE" baseline="0">
                <a:latin typeface="MV Boli" panose="02000500030200090000" pitchFamily="2" charset="0"/>
                <a:cs typeface="MV Boli" panose="02000500030200090000" pitchFamily="2" charset="0"/>
              </a:rPr>
              <a:t> 2 - Diagrama Burndown</a:t>
            </a:r>
            <a:endParaRPr lang="es-PE">
              <a:latin typeface="MV Boli" panose="02000500030200090000" pitchFamily="2" charset="0"/>
              <a:cs typeface="MV Boli" panose="02000500030200090000" pitchFamily="2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'diagrama burndown'!$F$3</c:f>
              <c:strCache>
                <c:ptCount val="1"/>
                <c:pt idx="0">
                  <c:v>Completadas</c:v>
                </c:pt>
              </c:strCache>
            </c:strRef>
          </c:tx>
          <c:invertIfNegative val="0"/>
          <c:cat>
            <c:strRef>
              <c:f>'diagrama burndown'!$C$23:$C$37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'diagrama burndown'!$F$23:$F$37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B-4A5A-A5AD-91A0DA320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3516544"/>
        <c:axId val="113698688"/>
      </c:barChart>
      <c:lineChart>
        <c:grouping val="standard"/>
        <c:varyColors val="0"/>
        <c:ser>
          <c:idx val="0"/>
          <c:order val="0"/>
          <c:tx>
            <c:strRef>
              <c:f>'diagrama burndown'!$D$3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strRef>
              <c:f>'diagrama burndown'!$C$23:$C$37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'diagrama burndown'!$D$23:$D$37</c:f>
              <c:numCache>
                <c:formatCode>General</c:formatCode>
                <c:ptCount val="15"/>
                <c:pt idx="0">
                  <c:v>55</c:v>
                </c:pt>
                <c:pt idx="1">
                  <c:v>51</c:v>
                </c:pt>
                <c:pt idx="2">
                  <c:v>47</c:v>
                </c:pt>
                <c:pt idx="3">
                  <c:v>43</c:v>
                </c:pt>
                <c:pt idx="4">
                  <c:v>39</c:v>
                </c:pt>
                <c:pt idx="5">
                  <c:v>35</c:v>
                </c:pt>
                <c:pt idx="6">
                  <c:v>31</c:v>
                </c:pt>
                <c:pt idx="7">
                  <c:v>27</c:v>
                </c:pt>
                <c:pt idx="8">
                  <c:v>23</c:v>
                </c:pt>
                <c:pt idx="9">
                  <c:v>19</c:v>
                </c:pt>
                <c:pt idx="10">
                  <c:v>15</c:v>
                </c:pt>
                <c:pt idx="11">
                  <c:v>11</c:v>
                </c:pt>
                <c:pt idx="12">
                  <c:v>7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B-4A5A-A5AD-91A0DA320010}"/>
            </c:ext>
          </c:extLst>
        </c:ser>
        <c:ser>
          <c:idx val="1"/>
          <c:order val="1"/>
          <c:tx>
            <c:strRef>
              <c:f>'diagrama burndown'!$E$3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strRef>
              <c:f>'diagrama burndown'!$C$23:$C$37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'diagrama burndown'!$E$23:$E$37</c:f>
              <c:numCache>
                <c:formatCode>General</c:formatCode>
                <c:ptCount val="15"/>
                <c:pt idx="0">
                  <c:v>51</c:v>
                </c:pt>
                <c:pt idx="1">
                  <c:v>47</c:v>
                </c:pt>
                <c:pt idx="2">
                  <c:v>43</c:v>
                </c:pt>
                <c:pt idx="3">
                  <c:v>38</c:v>
                </c:pt>
                <c:pt idx="4">
                  <c:v>32</c:v>
                </c:pt>
                <c:pt idx="5">
                  <c:v>27</c:v>
                </c:pt>
                <c:pt idx="6">
                  <c:v>23</c:v>
                </c:pt>
                <c:pt idx="7">
                  <c:v>20</c:v>
                </c:pt>
                <c:pt idx="8">
                  <c:v>17</c:v>
                </c:pt>
                <c:pt idx="9">
                  <c:v>13</c:v>
                </c:pt>
                <c:pt idx="10">
                  <c:v>11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B-4A5A-A5AD-91A0DA320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87168"/>
        <c:axId val="113697152"/>
      </c:lineChart>
      <c:lineChart>
        <c:grouping val="standard"/>
        <c:varyColors val="0"/>
        <c:ser>
          <c:idx val="3"/>
          <c:order val="2"/>
          <c:tx>
            <c:strRef>
              <c:f>'diagrama burndown'!$G$3</c:f>
              <c:strCache>
                <c:ptCount val="1"/>
                <c:pt idx="0">
                  <c:v>Remanentes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'diagrama burndown'!$C$23:$C$37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'diagrama burndown'!$G$23:$G$37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3B-4A5A-A5AD-91A0DA320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16544"/>
        <c:axId val="113698688"/>
      </c:lineChart>
      <c:catAx>
        <c:axId val="1136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3697152"/>
        <c:crosses val="autoZero"/>
        <c:auto val="1"/>
        <c:lblAlgn val="ctr"/>
        <c:lblOffset val="100"/>
        <c:noMultiLvlLbl val="1"/>
      </c:catAx>
      <c:valAx>
        <c:axId val="113697152"/>
        <c:scaling>
          <c:orientation val="minMax"/>
          <c:max val="58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687168"/>
        <c:crosses val="autoZero"/>
        <c:crossBetween val="midCat"/>
        <c:majorUnit val="4"/>
      </c:valAx>
      <c:valAx>
        <c:axId val="113698688"/>
        <c:scaling>
          <c:orientation val="minMax"/>
          <c:max val="1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x-none" b="0"/>
                  <a:t>Tareas remanentes</a:t>
                </a:r>
                <a:r>
                  <a:rPr lang="x-none" b="0" baseline="0"/>
                  <a:t> y completadas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516544"/>
        <c:crosses val="max"/>
        <c:crossBetween val="between"/>
      </c:valAx>
      <c:catAx>
        <c:axId val="113516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69868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>
                <a:latin typeface="MV Boli" panose="02000500030200090000" pitchFamily="2" charset="0"/>
                <a:cs typeface="MV Boli" panose="02000500030200090000" pitchFamily="2" charset="0"/>
              </a:rPr>
              <a:t>Sprint</a:t>
            </a:r>
            <a:r>
              <a:rPr lang="es-PE" baseline="0">
                <a:latin typeface="MV Boli" panose="02000500030200090000" pitchFamily="2" charset="0"/>
                <a:cs typeface="MV Boli" panose="02000500030200090000" pitchFamily="2" charset="0"/>
              </a:rPr>
              <a:t> 3 - Diagrama Burndown</a:t>
            </a:r>
            <a:endParaRPr lang="es-PE">
              <a:latin typeface="MV Boli" panose="02000500030200090000" pitchFamily="2" charset="0"/>
              <a:cs typeface="MV Boli" panose="02000500030200090000" pitchFamily="2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'diagrama burndown'!$F$3</c:f>
              <c:strCache>
                <c:ptCount val="1"/>
                <c:pt idx="0">
                  <c:v>Completadas</c:v>
                </c:pt>
              </c:strCache>
            </c:strRef>
          </c:tx>
          <c:invertIfNegative val="0"/>
          <c:cat>
            <c:strRef>
              <c:f>'diagrama burndown'!$C$44:$C$61</c:f>
              <c:strCache>
                <c:ptCount val="18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</c:strCache>
            </c:strRef>
          </c:cat>
          <c:val>
            <c:numRef>
              <c:f>'diagrama burndown'!$F$44:$F$61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F-496F-9048-1CA203E82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4166400"/>
        <c:axId val="114164480"/>
      </c:barChart>
      <c:lineChart>
        <c:grouping val="standard"/>
        <c:varyColors val="0"/>
        <c:ser>
          <c:idx val="0"/>
          <c:order val="0"/>
          <c:tx>
            <c:strRef>
              <c:f>'diagrama burndown'!$D$3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strRef>
              <c:f>'diagrama burndown'!$C$44:$C$61</c:f>
              <c:strCache>
                <c:ptCount val="18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</c:strCache>
            </c:strRef>
          </c:cat>
          <c:val>
            <c:numRef>
              <c:f>'diagrama burndown'!$D$44:$D$61</c:f>
              <c:numCache>
                <c:formatCode>General</c:formatCode>
                <c:ptCount val="18"/>
                <c:pt idx="0">
                  <c:v>68</c:v>
                </c:pt>
                <c:pt idx="1">
                  <c:v>64</c:v>
                </c:pt>
                <c:pt idx="2">
                  <c:v>60</c:v>
                </c:pt>
                <c:pt idx="3">
                  <c:v>56</c:v>
                </c:pt>
                <c:pt idx="4">
                  <c:v>52</c:v>
                </c:pt>
                <c:pt idx="5">
                  <c:v>48</c:v>
                </c:pt>
                <c:pt idx="6">
                  <c:v>44</c:v>
                </c:pt>
                <c:pt idx="7">
                  <c:v>40</c:v>
                </c:pt>
                <c:pt idx="8">
                  <c:v>36</c:v>
                </c:pt>
                <c:pt idx="9">
                  <c:v>32</c:v>
                </c:pt>
                <c:pt idx="10">
                  <c:v>28</c:v>
                </c:pt>
                <c:pt idx="11">
                  <c:v>24</c:v>
                </c:pt>
                <c:pt idx="12">
                  <c:v>20</c:v>
                </c:pt>
                <c:pt idx="13">
                  <c:v>16</c:v>
                </c:pt>
                <c:pt idx="14">
                  <c:v>12</c:v>
                </c:pt>
                <c:pt idx="15">
                  <c:v>8</c:v>
                </c:pt>
                <c:pt idx="16">
                  <c:v>4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F-496F-9048-1CA203E8274C}"/>
            </c:ext>
          </c:extLst>
        </c:ser>
        <c:ser>
          <c:idx val="1"/>
          <c:order val="1"/>
          <c:tx>
            <c:strRef>
              <c:f>'diagrama burndown'!$E$3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strRef>
              <c:f>'diagrama burndown'!$C$44:$C$61</c:f>
              <c:strCache>
                <c:ptCount val="18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</c:strCache>
            </c:strRef>
          </c:cat>
          <c:val>
            <c:numRef>
              <c:f>'diagrama burndown'!$E$44:$E$61</c:f>
              <c:numCache>
                <c:formatCode>General</c:formatCode>
                <c:ptCount val="18"/>
                <c:pt idx="0">
                  <c:v>55</c:v>
                </c:pt>
                <c:pt idx="1">
                  <c:v>51</c:v>
                </c:pt>
                <c:pt idx="2">
                  <c:v>47</c:v>
                </c:pt>
                <c:pt idx="3">
                  <c:v>43</c:v>
                </c:pt>
                <c:pt idx="4">
                  <c:v>40</c:v>
                </c:pt>
                <c:pt idx="5">
                  <c:v>36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23</c:v>
                </c:pt>
                <c:pt idx="10">
                  <c:v>19</c:v>
                </c:pt>
                <c:pt idx="11">
                  <c:v>15</c:v>
                </c:pt>
                <c:pt idx="12">
                  <c:v>12</c:v>
                </c:pt>
                <c:pt idx="13">
                  <c:v>9</c:v>
                </c:pt>
                <c:pt idx="14">
                  <c:v>6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0F-496F-9048-1CA203E82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67232"/>
        <c:axId val="113568768"/>
      </c:lineChart>
      <c:lineChart>
        <c:grouping val="standard"/>
        <c:varyColors val="0"/>
        <c:ser>
          <c:idx val="3"/>
          <c:order val="2"/>
          <c:tx>
            <c:strRef>
              <c:f>'diagrama burndown'!$G$3</c:f>
              <c:strCache>
                <c:ptCount val="1"/>
                <c:pt idx="0">
                  <c:v>Remanentes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'diagrama burndown'!$C$44:$C$61</c:f>
              <c:strCache>
                <c:ptCount val="18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</c:strCache>
            </c:strRef>
          </c:cat>
          <c:val>
            <c:numRef>
              <c:f>'diagrama burndown'!$G$44:$G$61</c:f>
              <c:numCache>
                <c:formatCode>General</c:formatCode>
                <c:ptCount val="1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0F-496F-9048-1CA203E82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66400"/>
        <c:axId val="114164480"/>
      </c:lineChart>
      <c:catAx>
        <c:axId val="1135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3568768"/>
        <c:crosses val="autoZero"/>
        <c:auto val="1"/>
        <c:lblAlgn val="ctr"/>
        <c:lblOffset val="100"/>
        <c:noMultiLvlLbl val="1"/>
      </c:catAx>
      <c:valAx>
        <c:axId val="113568768"/>
        <c:scaling>
          <c:orientation val="minMax"/>
          <c:max val="7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3567232"/>
        <c:crosses val="autoZero"/>
        <c:crossBetween val="midCat"/>
        <c:majorUnit val="4"/>
      </c:valAx>
      <c:valAx>
        <c:axId val="114164480"/>
        <c:scaling>
          <c:orientation val="minMax"/>
          <c:max val="8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x-none" b="0"/>
                  <a:t>Tareas remanentes</a:t>
                </a:r>
                <a:r>
                  <a:rPr lang="x-none" b="0" baseline="0"/>
                  <a:t> y completadas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166400"/>
        <c:crosses val="max"/>
        <c:crossBetween val="between"/>
      </c:valAx>
      <c:catAx>
        <c:axId val="11416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64480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>
                <a:latin typeface="MV Boli" panose="02000500030200090000" pitchFamily="2" charset="0"/>
                <a:cs typeface="MV Boli" panose="02000500030200090000" pitchFamily="2" charset="0"/>
              </a:rPr>
              <a:t>Sprint</a:t>
            </a:r>
            <a:r>
              <a:rPr lang="es-PE" baseline="0">
                <a:latin typeface="MV Boli" panose="02000500030200090000" pitchFamily="2" charset="0"/>
                <a:cs typeface="MV Boli" panose="02000500030200090000" pitchFamily="2" charset="0"/>
              </a:rPr>
              <a:t> 4 - Diagrama Burndown</a:t>
            </a:r>
            <a:endParaRPr lang="es-PE">
              <a:latin typeface="MV Boli" panose="02000500030200090000" pitchFamily="2" charset="0"/>
              <a:cs typeface="MV Boli" panose="02000500030200090000" pitchFamily="2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'diagrama burndown'!$F$3</c:f>
              <c:strCache>
                <c:ptCount val="1"/>
                <c:pt idx="0">
                  <c:v>Completadas</c:v>
                </c:pt>
              </c:strCache>
            </c:strRef>
          </c:tx>
          <c:invertIfNegative val="0"/>
          <c:cat>
            <c:strRef>
              <c:f>'diagrama burndown'!$C$68:$C$87</c:f>
              <c:strCache>
                <c:ptCount val="2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</c:strCache>
            </c:strRef>
          </c:cat>
          <c:val>
            <c:numRef>
              <c:f>'diagrama burndown'!$F$68:$F$87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7-4B83-B43D-5EF9A9477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4218496"/>
        <c:axId val="114216320"/>
      </c:barChart>
      <c:lineChart>
        <c:grouping val="standard"/>
        <c:varyColors val="0"/>
        <c:ser>
          <c:idx val="0"/>
          <c:order val="0"/>
          <c:tx>
            <c:strRef>
              <c:f>'diagrama burndown'!$D$3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strRef>
              <c:f>'diagrama burndown'!$C$68:$C$87</c:f>
              <c:strCache>
                <c:ptCount val="2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</c:strCache>
            </c:strRef>
          </c:cat>
          <c:val>
            <c:numRef>
              <c:f>'diagrama burndown'!$D$68:$D$87</c:f>
              <c:numCache>
                <c:formatCode>General</c:formatCode>
                <c:ptCount val="20"/>
                <c:pt idx="0">
                  <c:v>74</c:v>
                </c:pt>
                <c:pt idx="1">
                  <c:v>70</c:v>
                </c:pt>
                <c:pt idx="2">
                  <c:v>66</c:v>
                </c:pt>
                <c:pt idx="3">
                  <c:v>62</c:v>
                </c:pt>
                <c:pt idx="4">
                  <c:v>58</c:v>
                </c:pt>
                <c:pt idx="5">
                  <c:v>54</c:v>
                </c:pt>
                <c:pt idx="6">
                  <c:v>50</c:v>
                </c:pt>
                <c:pt idx="7">
                  <c:v>46</c:v>
                </c:pt>
                <c:pt idx="8">
                  <c:v>42</c:v>
                </c:pt>
                <c:pt idx="9">
                  <c:v>38</c:v>
                </c:pt>
                <c:pt idx="10">
                  <c:v>34</c:v>
                </c:pt>
                <c:pt idx="11">
                  <c:v>30</c:v>
                </c:pt>
                <c:pt idx="12">
                  <c:v>26</c:v>
                </c:pt>
                <c:pt idx="13">
                  <c:v>22</c:v>
                </c:pt>
                <c:pt idx="14">
                  <c:v>18</c:v>
                </c:pt>
                <c:pt idx="15">
                  <c:v>14</c:v>
                </c:pt>
                <c:pt idx="16">
                  <c:v>10</c:v>
                </c:pt>
                <c:pt idx="17">
                  <c:v>6</c:v>
                </c:pt>
                <c:pt idx="18">
                  <c:v>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7-4B83-B43D-5EF9A9477560}"/>
            </c:ext>
          </c:extLst>
        </c:ser>
        <c:ser>
          <c:idx val="1"/>
          <c:order val="1"/>
          <c:tx>
            <c:strRef>
              <c:f>'diagrama burndown'!$E$3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strRef>
              <c:f>'diagrama burndown'!$C$68:$C$87</c:f>
              <c:strCache>
                <c:ptCount val="2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</c:strCache>
            </c:strRef>
          </c:cat>
          <c:val>
            <c:numRef>
              <c:f>'diagrama burndown'!$E$68:$E$87</c:f>
              <c:numCache>
                <c:formatCode>General</c:formatCode>
                <c:ptCount val="20"/>
                <c:pt idx="0">
                  <c:v>76</c:v>
                </c:pt>
                <c:pt idx="1">
                  <c:v>72</c:v>
                </c:pt>
                <c:pt idx="2">
                  <c:v>68</c:v>
                </c:pt>
                <c:pt idx="3">
                  <c:v>64</c:v>
                </c:pt>
                <c:pt idx="4">
                  <c:v>61</c:v>
                </c:pt>
                <c:pt idx="5">
                  <c:v>56</c:v>
                </c:pt>
                <c:pt idx="6">
                  <c:v>51</c:v>
                </c:pt>
                <c:pt idx="7">
                  <c:v>46</c:v>
                </c:pt>
                <c:pt idx="8">
                  <c:v>41</c:v>
                </c:pt>
                <c:pt idx="9">
                  <c:v>36</c:v>
                </c:pt>
                <c:pt idx="10">
                  <c:v>33</c:v>
                </c:pt>
                <c:pt idx="11">
                  <c:v>30</c:v>
                </c:pt>
                <c:pt idx="12">
                  <c:v>26</c:v>
                </c:pt>
                <c:pt idx="13">
                  <c:v>22</c:v>
                </c:pt>
                <c:pt idx="14">
                  <c:v>18</c:v>
                </c:pt>
                <c:pt idx="15">
                  <c:v>14</c:v>
                </c:pt>
                <c:pt idx="16">
                  <c:v>10</c:v>
                </c:pt>
                <c:pt idx="17">
                  <c:v>6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E7-4B83-B43D-5EF9A9477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13248"/>
        <c:axId val="114214784"/>
      </c:lineChart>
      <c:lineChart>
        <c:grouping val="standard"/>
        <c:varyColors val="0"/>
        <c:ser>
          <c:idx val="3"/>
          <c:order val="2"/>
          <c:tx>
            <c:strRef>
              <c:f>'diagrama burndown'!$G$3</c:f>
              <c:strCache>
                <c:ptCount val="1"/>
                <c:pt idx="0">
                  <c:v>Remanentes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'diagrama burndown'!$C$68:$C$87</c:f>
              <c:strCache>
                <c:ptCount val="20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</c:strCache>
            </c:strRef>
          </c:cat>
          <c:val>
            <c:numRef>
              <c:f>'diagrama burndown'!$G$68:$G$87</c:f>
              <c:numCache>
                <c:formatCode>General</c:formatCode>
                <c:ptCount val="20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E7-4B83-B43D-5EF9A9477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18496"/>
        <c:axId val="114216320"/>
      </c:lineChart>
      <c:catAx>
        <c:axId val="1142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4214784"/>
        <c:crosses val="autoZero"/>
        <c:auto val="1"/>
        <c:lblAlgn val="ctr"/>
        <c:lblOffset val="100"/>
        <c:noMultiLvlLbl val="1"/>
      </c:catAx>
      <c:valAx>
        <c:axId val="114214784"/>
        <c:scaling>
          <c:orientation val="minMax"/>
          <c:max val="76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4213248"/>
        <c:crosses val="autoZero"/>
        <c:crossBetween val="midCat"/>
        <c:majorUnit val="4"/>
      </c:valAx>
      <c:valAx>
        <c:axId val="114216320"/>
        <c:scaling>
          <c:orientation val="minMax"/>
          <c:max val="11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x-none" b="0"/>
                  <a:t>Tareas remanentes</a:t>
                </a:r>
                <a:r>
                  <a:rPr lang="x-none" b="0" baseline="0"/>
                  <a:t> y completadas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218496"/>
        <c:crosses val="max"/>
        <c:crossBetween val="between"/>
      </c:valAx>
      <c:catAx>
        <c:axId val="11421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16320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>
                <a:latin typeface="MV Boli" panose="02000500030200090000" pitchFamily="2" charset="0"/>
                <a:cs typeface="MV Boli" panose="02000500030200090000" pitchFamily="2" charset="0"/>
              </a:rPr>
              <a:t>Sprint</a:t>
            </a:r>
            <a:r>
              <a:rPr lang="es-PE" baseline="0">
                <a:latin typeface="MV Boli" panose="02000500030200090000" pitchFamily="2" charset="0"/>
                <a:cs typeface="MV Boli" panose="02000500030200090000" pitchFamily="2" charset="0"/>
              </a:rPr>
              <a:t> 5 - Diagrama Burndown</a:t>
            </a:r>
            <a:endParaRPr lang="es-PE">
              <a:latin typeface="MV Boli" panose="02000500030200090000" pitchFamily="2" charset="0"/>
              <a:cs typeface="MV Boli" panose="02000500030200090000" pitchFamily="2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'diagrama burndown'!$F$3</c:f>
              <c:strCache>
                <c:ptCount val="1"/>
                <c:pt idx="0">
                  <c:v>Completadas</c:v>
                </c:pt>
              </c:strCache>
            </c:strRef>
          </c:tx>
          <c:invertIfNegative val="0"/>
          <c:cat>
            <c:strRef>
              <c:f>'diagrama burndown'!$C$92:$C$107</c:f>
              <c:strCache>
                <c:ptCount val="16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</c:strCache>
            </c:strRef>
          </c:cat>
          <c:val>
            <c:numRef>
              <c:f>'diagrama burndown'!$F$92:$F$107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E-4325-8016-9D88B599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4606464"/>
        <c:axId val="114604288"/>
      </c:barChart>
      <c:lineChart>
        <c:grouping val="standard"/>
        <c:varyColors val="0"/>
        <c:ser>
          <c:idx val="0"/>
          <c:order val="0"/>
          <c:tx>
            <c:strRef>
              <c:f>'diagrama burndown'!$D$3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strRef>
              <c:f>'diagrama burndown'!$C$92:$C$107</c:f>
              <c:strCache>
                <c:ptCount val="16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</c:strCache>
            </c:strRef>
          </c:cat>
          <c:val>
            <c:numRef>
              <c:f>'diagrama burndown'!$D$92:$D$107</c:f>
              <c:numCache>
                <c:formatCode>General</c:formatCode>
                <c:ptCount val="16"/>
                <c:pt idx="0">
                  <c:v>74</c:v>
                </c:pt>
                <c:pt idx="1">
                  <c:v>69</c:v>
                </c:pt>
                <c:pt idx="2">
                  <c:v>64</c:v>
                </c:pt>
                <c:pt idx="3">
                  <c:v>59</c:v>
                </c:pt>
                <c:pt idx="4">
                  <c:v>54</c:v>
                </c:pt>
                <c:pt idx="5">
                  <c:v>49</c:v>
                </c:pt>
                <c:pt idx="6">
                  <c:v>44</c:v>
                </c:pt>
                <c:pt idx="7">
                  <c:v>39</c:v>
                </c:pt>
                <c:pt idx="8">
                  <c:v>34</c:v>
                </c:pt>
                <c:pt idx="9">
                  <c:v>29</c:v>
                </c:pt>
                <c:pt idx="10">
                  <c:v>24</c:v>
                </c:pt>
                <c:pt idx="11">
                  <c:v>19</c:v>
                </c:pt>
                <c:pt idx="12">
                  <c:v>14</c:v>
                </c:pt>
                <c:pt idx="13">
                  <c:v>9</c:v>
                </c:pt>
                <c:pt idx="14">
                  <c:v>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E-4325-8016-9D88B5996315}"/>
            </c:ext>
          </c:extLst>
        </c:ser>
        <c:ser>
          <c:idx val="1"/>
          <c:order val="1"/>
          <c:tx>
            <c:strRef>
              <c:f>'diagrama burndown'!$E$3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strRef>
              <c:f>'diagrama burndown'!$C$92:$C$107</c:f>
              <c:strCache>
                <c:ptCount val="16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</c:strCache>
            </c:strRef>
          </c:cat>
          <c:val>
            <c:numRef>
              <c:f>'diagrama burndown'!$E$92:$E$107</c:f>
              <c:numCache>
                <c:formatCode>General</c:formatCode>
                <c:ptCount val="16"/>
                <c:pt idx="0">
                  <c:v>57</c:v>
                </c:pt>
                <c:pt idx="1">
                  <c:v>53</c:v>
                </c:pt>
                <c:pt idx="2">
                  <c:v>49</c:v>
                </c:pt>
                <c:pt idx="3">
                  <c:v>45</c:v>
                </c:pt>
                <c:pt idx="4">
                  <c:v>42</c:v>
                </c:pt>
                <c:pt idx="5">
                  <c:v>39</c:v>
                </c:pt>
                <c:pt idx="6">
                  <c:v>35</c:v>
                </c:pt>
                <c:pt idx="7">
                  <c:v>30</c:v>
                </c:pt>
                <c:pt idx="8">
                  <c:v>24</c:v>
                </c:pt>
                <c:pt idx="9">
                  <c:v>20</c:v>
                </c:pt>
                <c:pt idx="10">
                  <c:v>17</c:v>
                </c:pt>
                <c:pt idx="11">
                  <c:v>14</c:v>
                </c:pt>
                <c:pt idx="12">
                  <c:v>10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BE-4325-8016-9D88B599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92768"/>
        <c:axId val="114602752"/>
      </c:lineChart>
      <c:lineChart>
        <c:grouping val="standard"/>
        <c:varyColors val="0"/>
        <c:ser>
          <c:idx val="3"/>
          <c:order val="2"/>
          <c:tx>
            <c:strRef>
              <c:f>'diagrama burndown'!$G$3</c:f>
              <c:strCache>
                <c:ptCount val="1"/>
                <c:pt idx="0">
                  <c:v>Remanentes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'diagrama burndown'!$C$92:$C$107</c:f>
              <c:strCache>
                <c:ptCount val="16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</c:strCache>
            </c:strRef>
          </c:cat>
          <c:val>
            <c:numRef>
              <c:f>'diagrama burndown'!$G$92:$G$107</c:f>
              <c:numCache>
                <c:formatCode>General</c:formatCode>
                <c:ptCount val="1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BE-4325-8016-9D88B599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06464"/>
        <c:axId val="114604288"/>
      </c:lineChart>
      <c:catAx>
        <c:axId val="11459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4602752"/>
        <c:crosses val="autoZero"/>
        <c:auto val="1"/>
        <c:lblAlgn val="ctr"/>
        <c:lblOffset val="100"/>
        <c:noMultiLvlLbl val="1"/>
      </c:catAx>
      <c:valAx>
        <c:axId val="114602752"/>
        <c:scaling>
          <c:orientation val="minMax"/>
          <c:max val="74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4592768"/>
        <c:crosses val="autoZero"/>
        <c:crossBetween val="midCat"/>
        <c:majorUnit val="4"/>
      </c:valAx>
      <c:valAx>
        <c:axId val="114604288"/>
        <c:scaling>
          <c:orientation val="minMax"/>
          <c:max val="9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x-none" b="0"/>
                  <a:t>Tareas remanentes</a:t>
                </a:r>
                <a:r>
                  <a:rPr lang="x-none" b="0" baseline="0"/>
                  <a:t> y completadas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606464"/>
        <c:crosses val="max"/>
        <c:crossBetween val="between"/>
      </c:valAx>
      <c:catAx>
        <c:axId val="11460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60428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 baseline="0"/>
              <a:t>Diagrama Burndown Del Proyecto</a:t>
            </a:r>
            <a:endParaRPr lang="es-PE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3"/>
          <c:tx>
            <c:strRef>
              <c:f>'diagrama burndown'!$F$3</c:f>
              <c:strCache>
                <c:ptCount val="1"/>
                <c:pt idx="0">
                  <c:v>Completadas</c:v>
                </c:pt>
              </c:strCache>
            </c:strRef>
          </c:tx>
          <c:invertIfNegative val="0"/>
          <c:cat>
            <c:strRef>
              <c:f>'diagrama burndown'!$C$114:$C$188</c:f>
              <c:strCache>
                <c:ptCount val="7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  <c:pt idx="20">
                  <c:v>día 20</c:v>
                </c:pt>
                <c:pt idx="21">
                  <c:v>día 21</c:v>
                </c:pt>
                <c:pt idx="22">
                  <c:v>día 22</c:v>
                </c:pt>
                <c:pt idx="23">
                  <c:v>día 23</c:v>
                </c:pt>
                <c:pt idx="24">
                  <c:v>día 24</c:v>
                </c:pt>
                <c:pt idx="25">
                  <c:v>día 25</c:v>
                </c:pt>
                <c:pt idx="26">
                  <c:v>día 26</c:v>
                </c:pt>
                <c:pt idx="27">
                  <c:v>día 27</c:v>
                </c:pt>
                <c:pt idx="28">
                  <c:v>día 28</c:v>
                </c:pt>
                <c:pt idx="29">
                  <c:v>día 29</c:v>
                </c:pt>
                <c:pt idx="30">
                  <c:v>día 30</c:v>
                </c:pt>
                <c:pt idx="31">
                  <c:v>día 31</c:v>
                </c:pt>
                <c:pt idx="32">
                  <c:v>día 32</c:v>
                </c:pt>
                <c:pt idx="33">
                  <c:v>día 33</c:v>
                </c:pt>
                <c:pt idx="34">
                  <c:v>día 34</c:v>
                </c:pt>
                <c:pt idx="35">
                  <c:v>día 35</c:v>
                </c:pt>
                <c:pt idx="36">
                  <c:v>día 36</c:v>
                </c:pt>
                <c:pt idx="37">
                  <c:v>día 37</c:v>
                </c:pt>
                <c:pt idx="38">
                  <c:v>día 38</c:v>
                </c:pt>
                <c:pt idx="39">
                  <c:v>día 39</c:v>
                </c:pt>
                <c:pt idx="40">
                  <c:v>día 40</c:v>
                </c:pt>
                <c:pt idx="41">
                  <c:v>día 41</c:v>
                </c:pt>
                <c:pt idx="42">
                  <c:v>día 42</c:v>
                </c:pt>
                <c:pt idx="43">
                  <c:v>día 43</c:v>
                </c:pt>
                <c:pt idx="44">
                  <c:v>día 44</c:v>
                </c:pt>
                <c:pt idx="45">
                  <c:v>día 45</c:v>
                </c:pt>
                <c:pt idx="46">
                  <c:v>día 46</c:v>
                </c:pt>
                <c:pt idx="47">
                  <c:v>día 47</c:v>
                </c:pt>
                <c:pt idx="48">
                  <c:v>día 48</c:v>
                </c:pt>
                <c:pt idx="49">
                  <c:v>día 49</c:v>
                </c:pt>
                <c:pt idx="50">
                  <c:v>día 50</c:v>
                </c:pt>
                <c:pt idx="51">
                  <c:v>día 51</c:v>
                </c:pt>
                <c:pt idx="52">
                  <c:v>día 52</c:v>
                </c:pt>
                <c:pt idx="53">
                  <c:v>día 53</c:v>
                </c:pt>
                <c:pt idx="54">
                  <c:v>día 54</c:v>
                </c:pt>
                <c:pt idx="55">
                  <c:v>día 55</c:v>
                </c:pt>
                <c:pt idx="56">
                  <c:v>día 56</c:v>
                </c:pt>
                <c:pt idx="57">
                  <c:v>día 57</c:v>
                </c:pt>
                <c:pt idx="58">
                  <c:v>día 58</c:v>
                </c:pt>
                <c:pt idx="59">
                  <c:v>día 59</c:v>
                </c:pt>
                <c:pt idx="60">
                  <c:v>día 60</c:v>
                </c:pt>
                <c:pt idx="61">
                  <c:v>día 61</c:v>
                </c:pt>
                <c:pt idx="62">
                  <c:v>día 62</c:v>
                </c:pt>
                <c:pt idx="63">
                  <c:v>día 63</c:v>
                </c:pt>
                <c:pt idx="64">
                  <c:v>día 64</c:v>
                </c:pt>
                <c:pt idx="65">
                  <c:v>día 65</c:v>
                </c:pt>
                <c:pt idx="66">
                  <c:v>día 66</c:v>
                </c:pt>
                <c:pt idx="67">
                  <c:v>día 67</c:v>
                </c:pt>
                <c:pt idx="68">
                  <c:v>día 68</c:v>
                </c:pt>
                <c:pt idx="69">
                  <c:v>día 69</c:v>
                </c:pt>
                <c:pt idx="70">
                  <c:v>día 70</c:v>
                </c:pt>
                <c:pt idx="71">
                  <c:v>día 71</c:v>
                </c:pt>
                <c:pt idx="72">
                  <c:v>día 72</c:v>
                </c:pt>
                <c:pt idx="73">
                  <c:v>día 73</c:v>
                </c:pt>
                <c:pt idx="74">
                  <c:v>día 74</c:v>
                </c:pt>
              </c:strCache>
            </c:strRef>
          </c:cat>
          <c:val>
            <c:numRef>
              <c:f>'diagrama burndown'!$F$114:$F$188</c:f>
              <c:numCache>
                <c:formatCode>General</c:formatCode>
                <c:ptCount val="7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1-424A-8073-B6350D3CC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4678784"/>
        <c:axId val="114676864"/>
      </c:barChart>
      <c:lineChart>
        <c:grouping val="standard"/>
        <c:varyColors val="0"/>
        <c:ser>
          <c:idx val="0"/>
          <c:order val="0"/>
          <c:tx>
            <c:strRef>
              <c:f>'diagrama burndown'!$D$3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strRef>
              <c:f>'diagrama burndown'!$C$114:$C$188</c:f>
              <c:strCache>
                <c:ptCount val="7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  <c:pt idx="20">
                  <c:v>día 20</c:v>
                </c:pt>
                <c:pt idx="21">
                  <c:v>día 21</c:v>
                </c:pt>
                <c:pt idx="22">
                  <c:v>día 22</c:v>
                </c:pt>
                <c:pt idx="23">
                  <c:v>día 23</c:v>
                </c:pt>
                <c:pt idx="24">
                  <c:v>día 24</c:v>
                </c:pt>
                <c:pt idx="25">
                  <c:v>día 25</c:v>
                </c:pt>
                <c:pt idx="26">
                  <c:v>día 26</c:v>
                </c:pt>
                <c:pt idx="27">
                  <c:v>día 27</c:v>
                </c:pt>
                <c:pt idx="28">
                  <c:v>día 28</c:v>
                </c:pt>
                <c:pt idx="29">
                  <c:v>día 29</c:v>
                </c:pt>
                <c:pt idx="30">
                  <c:v>día 30</c:v>
                </c:pt>
                <c:pt idx="31">
                  <c:v>día 31</c:v>
                </c:pt>
                <c:pt idx="32">
                  <c:v>día 32</c:v>
                </c:pt>
                <c:pt idx="33">
                  <c:v>día 33</c:v>
                </c:pt>
                <c:pt idx="34">
                  <c:v>día 34</c:v>
                </c:pt>
                <c:pt idx="35">
                  <c:v>día 35</c:v>
                </c:pt>
                <c:pt idx="36">
                  <c:v>día 36</c:v>
                </c:pt>
                <c:pt idx="37">
                  <c:v>día 37</c:v>
                </c:pt>
                <c:pt idx="38">
                  <c:v>día 38</c:v>
                </c:pt>
                <c:pt idx="39">
                  <c:v>día 39</c:v>
                </c:pt>
                <c:pt idx="40">
                  <c:v>día 40</c:v>
                </c:pt>
                <c:pt idx="41">
                  <c:v>día 41</c:v>
                </c:pt>
                <c:pt idx="42">
                  <c:v>día 42</c:v>
                </c:pt>
                <c:pt idx="43">
                  <c:v>día 43</c:v>
                </c:pt>
                <c:pt idx="44">
                  <c:v>día 44</c:v>
                </c:pt>
                <c:pt idx="45">
                  <c:v>día 45</c:v>
                </c:pt>
                <c:pt idx="46">
                  <c:v>día 46</c:v>
                </c:pt>
                <c:pt idx="47">
                  <c:v>día 47</c:v>
                </c:pt>
                <c:pt idx="48">
                  <c:v>día 48</c:v>
                </c:pt>
                <c:pt idx="49">
                  <c:v>día 49</c:v>
                </c:pt>
                <c:pt idx="50">
                  <c:v>día 50</c:v>
                </c:pt>
                <c:pt idx="51">
                  <c:v>día 51</c:v>
                </c:pt>
                <c:pt idx="52">
                  <c:v>día 52</c:v>
                </c:pt>
                <c:pt idx="53">
                  <c:v>día 53</c:v>
                </c:pt>
                <c:pt idx="54">
                  <c:v>día 54</c:v>
                </c:pt>
                <c:pt idx="55">
                  <c:v>día 55</c:v>
                </c:pt>
                <c:pt idx="56">
                  <c:v>día 56</c:v>
                </c:pt>
                <c:pt idx="57">
                  <c:v>día 57</c:v>
                </c:pt>
                <c:pt idx="58">
                  <c:v>día 58</c:v>
                </c:pt>
                <c:pt idx="59">
                  <c:v>día 59</c:v>
                </c:pt>
                <c:pt idx="60">
                  <c:v>día 60</c:v>
                </c:pt>
                <c:pt idx="61">
                  <c:v>día 61</c:v>
                </c:pt>
                <c:pt idx="62">
                  <c:v>día 62</c:v>
                </c:pt>
                <c:pt idx="63">
                  <c:v>día 63</c:v>
                </c:pt>
                <c:pt idx="64">
                  <c:v>día 64</c:v>
                </c:pt>
                <c:pt idx="65">
                  <c:v>día 65</c:v>
                </c:pt>
                <c:pt idx="66">
                  <c:v>día 66</c:v>
                </c:pt>
                <c:pt idx="67">
                  <c:v>día 67</c:v>
                </c:pt>
                <c:pt idx="68">
                  <c:v>día 68</c:v>
                </c:pt>
                <c:pt idx="69">
                  <c:v>día 69</c:v>
                </c:pt>
                <c:pt idx="70">
                  <c:v>día 70</c:v>
                </c:pt>
                <c:pt idx="71">
                  <c:v>día 71</c:v>
                </c:pt>
                <c:pt idx="72">
                  <c:v>día 72</c:v>
                </c:pt>
                <c:pt idx="73">
                  <c:v>día 73</c:v>
                </c:pt>
                <c:pt idx="74">
                  <c:v>día 74</c:v>
                </c:pt>
              </c:strCache>
            </c:strRef>
          </c:cat>
          <c:val>
            <c:numRef>
              <c:f>'diagrama burndown'!$D$114:$D$188</c:f>
              <c:numCache>
                <c:formatCode>General</c:formatCode>
                <c:ptCount val="75"/>
                <c:pt idx="0">
                  <c:v>307</c:v>
                </c:pt>
                <c:pt idx="1">
                  <c:v>303</c:v>
                </c:pt>
                <c:pt idx="2">
                  <c:v>299</c:v>
                </c:pt>
                <c:pt idx="3">
                  <c:v>295</c:v>
                </c:pt>
                <c:pt idx="4">
                  <c:v>291</c:v>
                </c:pt>
                <c:pt idx="5">
                  <c:v>287</c:v>
                </c:pt>
                <c:pt idx="6">
                  <c:v>283</c:v>
                </c:pt>
                <c:pt idx="7">
                  <c:v>279</c:v>
                </c:pt>
                <c:pt idx="8">
                  <c:v>275</c:v>
                </c:pt>
                <c:pt idx="9">
                  <c:v>271</c:v>
                </c:pt>
                <c:pt idx="10">
                  <c:v>267</c:v>
                </c:pt>
                <c:pt idx="11">
                  <c:v>263</c:v>
                </c:pt>
                <c:pt idx="12">
                  <c:v>259</c:v>
                </c:pt>
                <c:pt idx="13">
                  <c:v>255</c:v>
                </c:pt>
                <c:pt idx="14">
                  <c:v>251</c:v>
                </c:pt>
                <c:pt idx="15">
                  <c:v>247</c:v>
                </c:pt>
                <c:pt idx="16">
                  <c:v>243</c:v>
                </c:pt>
                <c:pt idx="17">
                  <c:v>239</c:v>
                </c:pt>
                <c:pt idx="18">
                  <c:v>235</c:v>
                </c:pt>
                <c:pt idx="19">
                  <c:v>231</c:v>
                </c:pt>
                <c:pt idx="20">
                  <c:v>227</c:v>
                </c:pt>
                <c:pt idx="21">
                  <c:v>223</c:v>
                </c:pt>
                <c:pt idx="22">
                  <c:v>219</c:v>
                </c:pt>
                <c:pt idx="23">
                  <c:v>216</c:v>
                </c:pt>
                <c:pt idx="24">
                  <c:v>212</c:v>
                </c:pt>
                <c:pt idx="25">
                  <c:v>208</c:v>
                </c:pt>
                <c:pt idx="26">
                  <c:v>204</c:v>
                </c:pt>
                <c:pt idx="27">
                  <c:v>200</c:v>
                </c:pt>
                <c:pt idx="28">
                  <c:v>196</c:v>
                </c:pt>
                <c:pt idx="29">
                  <c:v>192</c:v>
                </c:pt>
                <c:pt idx="30">
                  <c:v>188</c:v>
                </c:pt>
                <c:pt idx="31">
                  <c:v>184</c:v>
                </c:pt>
                <c:pt idx="32">
                  <c:v>180</c:v>
                </c:pt>
                <c:pt idx="33">
                  <c:v>176</c:v>
                </c:pt>
                <c:pt idx="34">
                  <c:v>172</c:v>
                </c:pt>
                <c:pt idx="35">
                  <c:v>168</c:v>
                </c:pt>
                <c:pt idx="36">
                  <c:v>164</c:v>
                </c:pt>
                <c:pt idx="37">
                  <c:v>160</c:v>
                </c:pt>
                <c:pt idx="38">
                  <c:v>156</c:v>
                </c:pt>
                <c:pt idx="39">
                  <c:v>152</c:v>
                </c:pt>
                <c:pt idx="40">
                  <c:v>148</c:v>
                </c:pt>
                <c:pt idx="41">
                  <c:v>144</c:v>
                </c:pt>
                <c:pt idx="42">
                  <c:v>140</c:v>
                </c:pt>
                <c:pt idx="43">
                  <c:v>136</c:v>
                </c:pt>
                <c:pt idx="44">
                  <c:v>132</c:v>
                </c:pt>
                <c:pt idx="45">
                  <c:v>128</c:v>
                </c:pt>
                <c:pt idx="46">
                  <c:v>124</c:v>
                </c:pt>
                <c:pt idx="47">
                  <c:v>120</c:v>
                </c:pt>
                <c:pt idx="48">
                  <c:v>116</c:v>
                </c:pt>
                <c:pt idx="49">
                  <c:v>112</c:v>
                </c:pt>
                <c:pt idx="50">
                  <c:v>108</c:v>
                </c:pt>
                <c:pt idx="51">
                  <c:v>104</c:v>
                </c:pt>
                <c:pt idx="52">
                  <c:v>100</c:v>
                </c:pt>
                <c:pt idx="53">
                  <c:v>96</c:v>
                </c:pt>
                <c:pt idx="54">
                  <c:v>92</c:v>
                </c:pt>
                <c:pt idx="55">
                  <c:v>88</c:v>
                </c:pt>
                <c:pt idx="56">
                  <c:v>84</c:v>
                </c:pt>
                <c:pt idx="57">
                  <c:v>80</c:v>
                </c:pt>
                <c:pt idx="58">
                  <c:v>77</c:v>
                </c:pt>
                <c:pt idx="59">
                  <c:v>74</c:v>
                </c:pt>
                <c:pt idx="60">
                  <c:v>69</c:v>
                </c:pt>
                <c:pt idx="61">
                  <c:v>64</c:v>
                </c:pt>
                <c:pt idx="62">
                  <c:v>59</c:v>
                </c:pt>
                <c:pt idx="63">
                  <c:v>54</c:v>
                </c:pt>
                <c:pt idx="64">
                  <c:v>49</c:v>
                </c:pt>
                <c:pt idx="65">
                  <c:v>44</c:v>
                </c:pt>
                <c:pt idx="66">
                  <c:v>39</c:v>
                </c:pt>
                <c:pt idx="67">
                  <c:v>34</c:v>
                </c:pt>
                <c:pt idx="68">
                  <c:v>29</c:v>
                </c:pt>
                <c:pt idx="69">
                  <c:v>24</c:v>
                </c:pt>
                <c:pt idx="70">
                  <c:v>19</c:v>
                </c:pt>
                <c:pt idx="71">
                  <c:v>14</c:v>
                </c:pt>
                <c:pt idx="72">
                  <c:v>9</c:v>
                </c:pt>
                <c:pt idx="73">
                  <c:v>4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81-424A-8073-B6350D3CC798}"/>
            </c:ext>
          </c:extLst>
        </c:ser>
        <c:ser>
          <c:idx val="1"/>
          <c:order val="1"/>
          <c:tx>
            <c:strRef>
              <c:f>'diagrama burndown'!$E$3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strRef>
              <c:f>'diagrama burndown'!$C$114:$C$188</c:f>
              <c:strCache>
                <c:ptCount val="7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  <c:pt idx="16">
                  <c:v>día 16</c:v>
                </c:pt>
                <c:pt idx="17">
                  <c:v>día 17</c:v>
                </c:pt>
                <c:pt idx="18">
                  <c:v>día 18</c:v>
                </c:pt>
                <c:pt idx="19">
                  <c:v>día 19</c:v>
                </c:pt>
                <c:pt idx="20">
                  <c:v>día 20</c:v>
                </c:pt>
                <c:pt idx="21">
                  <c:v>día 21</c:v>
                </c:pt>
                <c:pt idx="22">
                  <c:v>día 22</c:v>
                </c:pt>
                <c:pt idx="23">
                  <c:v>día 23</c:v>
                </c:pt>
                <c:pt idx="24">
                  <c:v>día 24</c:v>
                </c:pt>
                <c:pt idx="25">
                  <c:v>día 25</c:v>
                </c:pt>
                <c:pt idx="26">
                  <c:v>día 26</c:v>
                </c:pt>
                <c:pt idx="27">
                  <c:v>día 27</c:v>
                </c:pt>
                <c:pt idx="28">
                  <c:v>día 28</c:v>
                </c:pt>
                <c:pt idx="29">
                  <c:v>día 29</c:v>
                </c:pt>
                <c:pt idx="30">
                  <c:v>día 30</c:v>
                </c:pt>
                <c:pt idx="31">
                  <c:v>día 31</c:v>
                </c:pt>
                <c:pt idx="32">
                  <c:v>día 32</c:v>
                </c:pt>
                <c:pt idx="33">
                  <c:v>día 33</c:v>
                </c:pt>
                <c:pt idx="34">
                  <c:v>día 34</c:v>
                </c:pt>
                <c:pt idx="35">
                  <c:v>día 35</c:v>
                </c:pt>
                <c:pt idx="36">
                  <c:v>día 36</c:v>
                </c:pt>
                <c:pt idx="37">
                  <c:v>día 37</c:v>
                </c:pt>
                <c:pt idx="38">
                  <c:v>día 38</c:v>
                </c:pt>
                <c:pt idx="39">
                  <c:v>día 39</c:v>
                </c:pt>
                <c:pt idx="40">
                  <c:v>día 40</c:v>
                </c:pt>
                <c:pt idx="41">
                  <c:v>día 41</c:v>
                </c:pt>
                <c:pt idx="42">
                  <c:v>día 42</c:v>
                </c:pt>
                <c:pt idx="43">
                  <c:v>día 43</c:v>
                </c:pt>
                <c:pt idx="44">
                  <c:v>día 44</c:v>
                </c:pt>
                <c:pt idx="45">
                  <c:v>día 45</c:v>
                </c:pt>
                <c:pt idx="46">
                  <c:v>día 46</c:v>
                </c:pt>
                <c:pt idx="47">
                  <c:v>día 47</c:v>
                </c:pt>
                <c:pt idx="48">
                  <c:v>día 48</c:v>
                </c:pt>
                <c:pt idx="49">
                  <c:v>día 49</c:v>
                </c:pt>
                <c:pt idx="50">
                  <c:v>día 50</c:v>
                </c:pt>
                <c:pt idx="51">
                  <c:v>día 51</c:v>
                </c:pt>
                <c:pt idx="52">
                  <c:v>día 52</c:v>
                </c:pt>
                <c:pt idx="53">
                  <c:v>día 53</c:v>
                </c:pt>
                <c:pt idx="54">
                  <c:v>día 54</c:v>
                </c:pt>
                <c:pt idx="55">
                  <c:v>día 55</c:v>
                </c:pt>
                <c:pt idx="56">
                  <c:v>día 56</c:v>
                </c:pt>
                <c:pt idx="57">
                  <c:v>día 57</c:v>
                </c:pt>
                <c:pt idx="58">
                  <c:v>día 58</c:v>
                </c:pt>
                <c:pt idx="59">
                  <c:v>día 59</c:v>
                </c:pt>
                <c:pt idx="60">
                  <c:v>día 60</c:v>
                </c:pt>
                <c:pt idx="61">
                  <c:v>día 61</c:v>
                </c:pt>
                <c:pt idx="62">
                  <c:v>día 62</c:v>
                </c:pt>
                <c:pt idx="63">
                  <c:v>día 63</c:v>
                </c:pt>
                <c:pt idx="64">
                  <c:v>día 64</c:v>
                </c:pt>
                <c:pt idx="65">
                  <c:v>día 65</c:v>
                </c:pt>
                <c:pt idx="66">
                  <c:v>día 66</c:v>
                </c:pt>
                <c:pt idx="67">
                  <c:v>día 67</c:v>
                </c:pt>
                <c:pt idx="68">
                  <c:v>día 68</c:v>
                </c:pt>
                <c:pt idx="69">
                  <c:v>día 69</c:v>
                </c:pt>
                <c:pt idx="70">
                  <c:v>día 70</c:v>
                </c:pt>
                <c:pt idx="71">
                  <c:v>día 71</c:v>
                </c:pt>
                <c:pt idx="72">
                  <c:v>día 72</c:v>
                </c:pt>
                <c:pt idx="73">
                  <c:v>día 73</c:v>
                </c:pt>
                <c:pt idx="74">
                  <c:v>día 74</c:v>
                </c:pt>
              </c:strCache>
            </c:strRef>
          </c:cat>
          <c:val>
            <c:numRef>
              <c:f>'diagrama burndown'!$E$114:$E$188</c:f>
              <c:numCache>
                <c:formatCode>General</c:formatCode>
                <c:ptCount val="75"/>
                <c:pt idx="0">
                  <c:v>277</c:v>
                </c:pt>
                <c:pt idx="1">
                  <c:v>271</c:v>
                </c:pt>
                <c:pt idx="2">
                  <c:v>270</c:v>
                </c:pt>
                <c:pt idx="3">
                  <c:v>264</c:v>
                </c:pt>
                <c:pt idx="4">
                  <c:v>259</c:v>
                </c:pt>
                <c:pt idx="5">
                  <c:v>253</c:v>
                </c:pt>
                <c:pt idx="6">
                  <c:v>251</c:v>
                </c:pt>
                <c:pt idx="7">
                  <c:v>247</c:v>
                </c:pt>
                <c:pt idx="8">
                  <c:v>242</c:v>
                </c:pt>
                <c:pt idx="9">
                  <c:v>239</c:v>
                </c:pt>
                <c:pt idx="10">
                  <c:v>235</c:v>
                </c:pt>
                <c:pt idx="11">
                  <c:v>231</c:v>
                </c:pt>
                <c:pt idx="12">
                  <c:v>226</c:v>
                </c:pt>
                <c:pt idx="13">
                  <c:v>220</c:v>
                </c:pt>
                <c:pt idx="14">
                  <c:v>215</c:v>
                </c:pt>
                <c:pt idx="15">
                  <c:v>211</c:v>
                </c:pt>
                <c:pt idx="16">
                  <c:v>208</c:v>
                </c:pt>
                <c:pt idx="17">
                  <c:v>205</c:v>
                </c:pt>
                <c:pt idx="18">
                  <c:v>201</c:v>
                </c:pt>
                <c:pt idx="19">
                  <c:v>199</c:v>
                </c:pt>
                <c:pt idx="20">
                  <c:v>196</c:v>
                </c:pt>
                <c:pt idx="21">
                  <c:v>194</c:v>
                </c:pt>
                <c:pt idx="22">
                  <c:v>192</c:v>
                </c:pt>
                <c:pt idx="23">
                  <c:v>188</c:v>
                </c:pt>
                <c:pt idx="24">
                  <c:v>184</c:v>
                </c:pt>
                <c:pt idx="25">
                  <c:v>180</c:v>
                </c:pt>
                <c:pt idx="26">
                  <c:v>176</c:v>
                </c:pt>
                <c:pt idx="27">
                  <c:v>173</c:v>
                </c:pt>
                <c:pt idx="28">
                  <c:v>169</c:v>
                </c:pt>
                <c:pt idx="29">
                  <c:v>167</c:v>
                </c:pt>
                <c:pt idx="30">
                  <c:v>165</c:v>
                </c:pt>
                <c:pt idx="31">
                  <c:v>161</c:v>
                </c:pt>
                <c:pt idx="32">
                  <c:v>156</c:v>
                </c:pt>
                <c:pt idx="33">
                  <c:v>152</c:v>
                </c:pt>
                <c:pt idx="34">
                  <c:v>148</c:v>
                </c:pt>
                <c:pt idx="35">
                  <c:v>145</c:v>
                </c:pt>
                <c:pt idx="36">
                  <c:v>142</c:v>
                </c:pt>
                <c:pt idx="37">
                  <c:v>139</c:v>
                </c:pt>
                <c:pt idx="38">
                  <c:v>137</c:v>
                </c:pt>
                <c:pt idx="39">
                  <c:v>134</c:v>
                </c:pt>
                <c:pt idx="40">
                  <c:v>133</c:v>
                </c:pt>
                <c:pt idx="41">
                  <c:v>129</c:v>
                </c:pt>
                <c:pt idx="42">
                  <c:v>125</c:v>
                </c:pt>
                <c:pt idx="43">
                  <c:v>121</c:v>
                </c:pt>
                <c:pt idx="44">
                  <c:v>118</c:v>
                </c:pt>
                <c:pt idx="45">
                  <c:v>113</c:v>
                </c:pt>
                <c:pt idx="46">
                  <c:v>108</c:v>
                </c:pt>
                <c:pt idx="47">
                  <c:v>103</c:v>
                </c:pt>
                <c:pt idx="48">
                  <c:v>98</c:v>
                </c:pt>
                <c:pt idx="49">
                  <c:v>93</c:v>
                </c:pt>
                <c:pt idx="50">
                  <c:v>90</c:v>
                </c:pt>
                <c:pt idx="51">
                  <c:v>87</c:v>
                </c:pt>
                <c:pt idx="52">
                  <c:v>83</c:v>
                </c:pt>
                <c:pt idx="53">
                  <c:v>79</c:v>
                </c:pt>
                <c:pt idx="54">
                  <c:v>75</c:v>
                </c:pt>
                <c:pt idx="55">
                  <c:v>71</c:v>
                </c:pt>
                <c:pt idx="56">
                  <c:v>67</c:v>
                </c:pt>
                <c:pt idx="57">
                  <c:v>63</c:v>
                </c:pt>
                <c:pt idx="58">
                  <c:v>59</c:v>
                </c:pt>
                <c:pt idx="59">
                  <c:v>57</c:v>
                </c:pt>
                <c:pt idx="60">
                  <c:v>53</c:v>
                </c:pt>
                <c:pt idx="61">
                  <c:v>49</c:v>
                </c:pt>
                <c:pt idx="62">
                  <c:v>45</c:v>
                </c:pt>
                <c:pt idx="63">
                  <c:v>42</c:v>
                </c:pt>
                <c:pt idx="64">
                  <c:v>39</c:v>
                </c:pt>
                <c:pt idx="65">
                  <c:v>35</c:v>
                </c:pt>
                <c:pt idx="66">
                  <c:v>30</c:v>
                </c:pt>
                <c:pt idx="67">
                  <c:v>24</c:v>
                </c:pt>
                <c:pt idx="68">
                  <c:v>20</c:v>
                </c:pt>
                <c:pt idx="69">
                  <c:v>17</c:v>
                </c:pt>
                <c:pt idx="70">
                  <c:v>14</c:v>
                </c:pt>
                <c:pt idx="71">
                  <c:v>10</c:v>
                </c:pt>
                <c:pt idx="72">
                  <c:v>7</c:v>
                </c:pt>
                <c:pt idx="73">
                  <c:v>4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81-424A-8073-B6350D3CC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57152"/>
        <c:axId val="114658688"/>
      </c:lineChart>
      <c:lineChart>
        <c:grouping val="standard"/>
        <c:varyColors val="0"/>
        <c:ser>
          <c:idx val="3"/>
          <c:order val="2"/>
          <c:tx>
            <c:strRef>
              <c:f>'diagrama burndown'!$G$3</c:f>
              <c:strCache>
                <c:ptCount val="1"/>
                <c:pt idx="0">
                  <c:v>Remanentes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'diagrama burndown'!$C$114:$C$129</c:f>
              <c:strCache>
                <c:ptCount val="16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  <c:pt idx="15">
                  <c:v>día 15</c:v>
                </c:pt>
              </c:strCache>
            </c:strRef>
          </c:cat>
          <c:val>
            <c:numRef>
              <c:f>'diagrama burndown'!$G$114:$G$188</c:f>
              <c:numCache>
                <c:formatCode>General</c:formatCode>
                <c:ptCount val="75"/>
                <c:pt idx="0">
                  <c:v>47</c:v>
                </c:pt>
                <c:pt idx="1">
                  <c:v>45</c:v>
                </c:pt>
                <c:pt idx="2">
                  <c:v>45</c:v>
                </c:pt>
                <c:pt idx="3">
                  <c:v>44</c:v>
                </c:pt>
                <c:pt idx="4">
                  <c:v>43</c:v>
                </c:pt>
                <c:pt idx="5">
                  <c:v>41</c:v>
                </c:pt>
                <c:pt idx="6">
                  <c:v>41</c:v>
                </c:pt>
                <c:pt idx="7">
                  <c:v>40</c:v>
                </c:pt>
                <c:pt idx="8">
                  <c:v>39</c:v>
                </c:pt>
                <c:pt idx="9">
                  <c:v>38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33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20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17</c:v>
                </c:pt>
                <c:pt idx="53">
                  <c:v>17</c:v>
                </c:pt>
                <c:pt idx="54">
                  <c:v>16</c:v>
                </c:pt>
                <c:pt idx="55">
                  <c:v>16</c:v>
                </c:pt>
                <c:pt idx="56">
                  <c:v>15</c:v>
                </c:pt>
                <c:pt idx="57">
                  <c:v>14</c:v>
                </c:pt>
                <c:pt idx="58">
                  <c:v>13</c:v>
                </c:pt>
                <c:pt idx="59">
                  <c:v>12</c:v>
                </c:pt>
                <c:pt idx="60">
                  <c:v>11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81-424A-8073-B6350D3CC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78784"/>
        <c:axId val="114676864"/>
      </c:lineChart>
      <c:catAx>
        <c:axId val="11465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4658688"/>
        <c:crosses val="autoZero"/>
        <c:auto val="1"/>
        <c:lblAlgn val="ctr"/>
        <c:lblOffset val="100"/>
        <c:noMultiLvlLbl val="1"/>
      </c:catAx>
      <c:valAx>
        <c:axId val="114658688"/>
        <c:scaling>
          <c:orientation val="minMax"/>
          <c:max val="31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4657152"/>
        <c:crosses val="autoZero"/>
        <c:crossBetween val="midCat"/>
        <c:majorUnit val="20"/>
      </c:valAx>
      <c:valAx>
        <c:axId val="114676864"/>
        <c:scaling>
          <c:orientation val="minMax"/>
          <c:max val="48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x-none" b="0"/>
                  <a:t>Tareas remanentes</a:t>
                </a:r>
                <a:r>
                  <a:rPr lang="x-none" b="0" baseline="0"/>
                  <a:t> y completadas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678784"/>
        <c:crosses val="max"/>
        <c:crossBetween val="between"/>
      </c:valAx>
      <c:catAx>
        <c:axId val="114678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67686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</xdr:row>
      <xdr:rowOff>66675</xdr:rowOff>
    </xdr:from>
    <xdr:to>
      <xdr:col>15</xdr:col>
      <xdr:colOff>409576</xdr:colOff>
      <xdr:row>19</xdr:row>
      <xdr:rowOff>104775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21</xdr:row>
      <xdr:rowOff>0</xdr:rowOff>
    </xdr:from>
    <xdr:to>
      <xdr:col>15</xdr:col>
      <xdr:colOff>409576</xdr:colOff>
      <xdr:row>39</xdr:row>
      <xdr:rowOff>38100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333375</xdr:colOff>
      <xdr:row>41</xdr:row>
      <xdr:rowOff>47625</xdr:rowOff>
    </xdr:from>
    <xdr:to>
      <xdr:col>15</xdr:col>
      <xdr:colOff>409576</xdr:colOff>
      <xdr:row>59</xdr:row>
      <xdr:rowOff>85725</xdr:rowOff>
    </xdr:to>
    <xdr:graphicFrame macro="">
      <xdr:nvGraphicFramePr>
        <xdr:cNvPr id="5" name="1 Gráfico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342900</xdr:colOff>
      <xdr:row>66</xdr:row>
      <xdr:rowOff>47625</xdr:rowOff>
    </xdr:from>
    <xdr:to>
      <xdr:col>15</xdr:col>
      <xdr:colOff>419101</xdr:colOff>
      <xdr:row>84</xdr:row>
      <xdr:rowOff>85725</xdr:rowOff>
    </xdr:to>
    <xdr:graphicFrame macro="">
      <xdr:nvGraphicFramePr>
        <xdr:cNvPr id="6" name="1 Gráfico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323850</xdr:colOff>
      <xdr:row>89</xdr:row>
      <xdr:rowOff>95250</xdr:rowOff>
    </xdr:from>
    <xdr:to>
      <xdr:col>15</xdr:col>
      <xdr:colOff>400051</xdr:colOff>
      <xdr:row>107</xdr:row>
      <xdr:rowOff>133350</xdr:rowOff>
    </xdr:to>
    <xdr:graphicFrame macro="">
      <xdr:nvGraphicFramePr>
        <xdr:cNvPr id="7" name="1 Gráfico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361950</xdr:colOff>
      <xdr:row>112</xdr:row>
      <xdr:rowOff>57150</xdr:rowOff>
    </xdr:from>
    <xdr:to>
      <xdr:col>15</xdr:col>
      <xdr:colOff>438151</xdr:colOff>
      <xdr:row>130</xdr:row>
      <xdr:rowOff>95250</xdr:rowOff>
    </xdr:to>
    <xdr:graphicFrame macro="">
      <xdr:nvGraphicFramePr>
        <xdr:cNvPr id="8" name="1 Gráfico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3</xdr:row>
      <xdr:rowOff>123825</xdr:rowOff>
    </xdr:from>
    <xdr:to>
      <xdr:col>14</xdr:col>
      <xdr:colOff>561975</xdr:colOff>
      <xdr:row>15</xdr:row>
      <xdr:rowOff>147776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695325"/>
          <a:ext cx="3600450" cy="2309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B2:N155"/>
  <sheetViews>
    <sheetView topLeftCell="A13" zoomScale="85" zoomScaleNormal="85" workbookViewId="0">
      <selection activeCell="G4" sqref="G4"/>
    </sheetView>
  </sheetViews>
  <sheetFormatPr baseColWidth="10" defaultRowHeight="15" x14ac:dyDescent="0.25"/>
  <cols>
    <col min="1" max="1" width="7.5703125" customWidth="1"/>
    <col min="2" max="2" width="3" style="1" bestFit="1" customWidth="1"/>
    <col min="3" max="3" width="52.42578125" style="5" bestFit="1" customWidth="1"/>
    <col min="4" max="4" width="11.5703125" style="1" bestFit="1" customWidth="1"/>
    <col min="5" max="5" width="9.42578125" style="1" bestFit="1" customWidth="1"/>
    <col min="6" max="7" width="11.42578125" style="1"/>
    <col min="8" max="8" width="14.7109375" style="1" customWidth="1"/>
    <col min="9" max="9" width="44.28515625" style="1" customWidth="1"/>
    <col min="10" max="10" width="20.7109375" customWidth="1"/>
    <col min="11" max="11" width="34" customWidth="1"/>
    <col min="12" max="12" width="10.42578125" customWidth="1"/>
    <col min="13" max="13" width="15.5703125" customWidth="1"/>
    <col min="14" max="14" width="79.5703125" customWidth="1"/>
  </cols>
  <sheetData>
    <row r="2" spans="2:14" x14ac:dyDescent="0.25">
      <c r="B2" s="1" t="s">
        <v>81</v>
      </c>
      <c r="C2" s="5" t="s">
        <v>80</v>
      </c>
      <c r="D2" s="1" t="s">
        <v>79</v>
      </c>
      <c r="E2" s="1" t="s">
        <v>78</v>
      </c>
      <c r="F2" s="1" t="s">
        <v>168</v>
      </c>
      <c r="G2" s="1" t="s">
        <v>82</v>
      </c>
      <c r="H2" s="31" t="s">
        <v>77</v>
      </c>
      <c r="I2" s="31"/>
      <c r="J2" s="31"/>
      <c r="K2" s="1" t="s">
        <v>76</v>
      </c>
      <c r="L2" s="1" t="s">
        <v>75</v>
      </c>
      <c r="M2" s="1" t="s">
        <v>138</v>
      </c>
      <c r="N2" s="1" t="s">
        <v>139</v>
      </c>
    </row>
    <row r="3" spans="2:14" ht="45" x14ac:dyDescent="0.25">
      <c r="B3" s="17">
        <v>1</v>
      </c>
      <c r="C3" s="18" t="s">
        <v>53</v>
      </c>
      <c r="D3" s="17">
        <v>100</v>
      </c>
      <c r="E3" s="17" t="s">
        <v>56</v>
      </c>
      <c r="F3" s="17">
        <v>3</v>
      </c>
      <c r="G3" s="17">
        <f>+F3*4</f>
        <v>12</v>
      </c>
      <c r="H3" s="15" t="s">
        <v>94</v>
      </c>
      <c r="I3" s="15" t="s">
        <v>110</v>
      </c>
      <c r="J3" s="15" t="s">
        <v>95</v>
      </c>
      <c r="K3" s="14" t="s">
        <v>96</v>
      </c>
      <c r="L3" s="15" t="s">
        <v>103</v>
      </c>
      <c r="M3" s="21" t="s">
        <v>104</v>
      </c>
      <c r="N3" s="16" t="str">
        <f>CONCATENATE(H3,I3," de modo que ",J3)</f>
        <v>Desarrollador comprueba que el modelo de la red de transporte sea igual en el programa que el modelado en papel  de modo que el modelo esté bien construido</v>
      </c>
    </row>
    <row r="4" spans="2:14" ht="60" x14ac:dyDescent="0.25">
      <c r="B4" s="17">
        <v>2</v>
      </c>
      <c r="C4" s="18" t="s">
        <v>49</v>
      </c>
      <c r="D4" s="17">
        <v>80</v>
      </c>
      <c r="E4" s="17" t="s">
        <v>56</v>
      </c>
      <c r="F4" s="17">
        <v>5</v>
      </c>
      <c r="G4" s="17">
        <f t="shared" ref="G4:G13" si="0">+F4*4</f>
        <v>20</v>
      </c>
      <c r="H4" s="15" t="s">
        <v>97</v>
      </c>
      <c r="I4" s="15" t="s">
        <v>111</v>
      </c>
      <c r="J4" s="15" t="s">
        <v>140</v>
      </c>
      <c r="K4" s="15" t="s">
        <v>74</v>
      </c>
      <c r="L4" s="15" t="s">
        <v>103</v>
      </c>
      <c r="M4" s="21" t="s">
        <v>105</v>
      </c>
      <c r="N4" s="16" t="str">
        <f>CONCATENATE(H4,I4," de modo que ",J4)</f>
        <v>Usuario verifica que la secuencia de nodos añadidos a una solución sea correcta de modo que el modelo y la búsqueda de nodos trabajen integradamente</v>
      </c>
    </row>
    <row r="5" spans="2:14" ht="45" x14ac:dyDescent="0.25">
      <c r="B5" s="17">
        <v>3</v>
      </c>
      <c r="C5" s="18" t="s">
        <v>47</v>
      </c>
      <c r="D5" s="17">
        <v>75</v>
      </c>
      <c r="E5" s="17" t="s">
        <v>56</v>
      </c>
      <c r="F5" s="17">
        <v>7</v>
      </c>
      <c r="G5" s="17">
        <f t="shared" si="0"/>
        <v>28</v>
      </c>
      <c r="H5" s="15" t="s">
        <v>97</v>
      </c>
      <c r="I5" s="15" t="s">
        <v>112</v>
      </c>
      <c r="J5" s="15" t="s">
        <v>98</v>
      </c>
      <c r="K5" s="15" t="s">
        <v>73</v>
      </c>
      <c r="L5" s="15" t="s">
        <v>103</v>
      </c>
      <c r="M5" s="21" t="s">
        <v>105</v>
      </c>
      <c r="N5" s="16" t="str">
        <f>CONCATENATE(H5,I5," de modo que ",J5)</f>
        <v>Usuario verifica que las soluciones sean completas de modo que tengan correlación con el modelo</v>
      </c>
    </row>
    <row r="6" spans="2:14" ht="60" x14ac:dyDescent="0.25">
      <c r="B6" s="17">
        <v>4</v>
      </c>
      <c r="C6" s="18" t="s">
        <v>44</v>
      </c>
      <c r="D6" s="17">
        <v>65</v>
      </c>
      <c r="E6" s="17" t="s">
        <v>56</v>
      </c>
      <c r="F6" s="17">
        <v>6</v>
      </c>
      <c r="G6" s="17">
        <f t="shared" si="0"/>
        <v>24</v>
      </c>
      <c r="H6" s="15" t="s">
        <v>94</v>
      </c>
      <c r="I6" s="15" t="s">
        <v>113</v>
      </c>
      <c r="J6" s="15" t="s">
        <v>99</v>
      </c>
      <c r="K6" s="15" t="s">
        <v>101</v>
      </c>
      <c r="L6" s="15" t="s">
        <v>103</v>
      </c>
      <c r="M6" s="21" t="s">
        <v>32</v>
      </c>
      <c r="N6" s="16" t="str">
        <f>CONCATENATE(H6,I6," de modo que ",J6)</f>
        <v>Desarrollador verifica que los algoritmos filtran adecuadamente las soluciones de modo que se construyó correctamente el ranking óptimo de pareto</v>
      </c>
    </row>
    <row r="7" spans="2:14" ht="45" x14ac:dyDescent="0.25">
      <c r="B7" s="17">
        <v>5</v>
      </c>
      <c r="C7" s="18" t="s">
        <v>137</v>
      </c>
      <c r="D7" s="17">
        <v>60</v>
      </c>
      <c r="E7" s="17" t="s">
        <v>56</v>
      </c>
      <c r="F7" s="17">
        <v>8</v>
      </c>
      <c r="G7" s="17">
        <f t="shared" si="0"/>
        <v>32</v>
      </c>
      <c r="H7" s="15" t="s">
        <v>97</v>
      </c>
      <c r="I7" s="15" t="s">
        <v>114</v>
      </c>
      <c r="J7" s="15" t="s">
        <v>100</v>
      </c>
      <c r="K7" s="15" t="s">
        <v>72</v>
      </c>
      <c r="L7" s="15" t="s">
        <v>103</v>
      </c>
      <c r="M7" s="21" t="s">
        <v>32</v>
      </c>
      <c r="N7" s="16" t="str">
        <f>CONCATENATE(H7,I7," de modo que ",J7)</f>
        <v>Usuario verifica los datos de la mejor solución de modo que el cálculo de los parámetros de la solución es correcto</v>
      </c>
    </row>
    <row r="8" spans="2:14" ht="30" x14ac:dyDescent="0.25">
      <c r="B8" s="17">
        <v>6</v>
      </c>
      <c r="C8" s="18" t="s">
        <v>126</v>
      </c>
      <c r="D8" s="17">
        <v>58</v>
      </c>
      <c r="E8" s="17" t="s">
        <v>56</v>
      </c>
      <c r="F8" s="17">
        <v>9</v>
      </c>
      <c r="G8" s="17">
        <f t="shared" si="0"/>
        <v>36</v>
      </c>
      <c r="H8" s="15" t="s">
        <v>97</v>
      </c>
      <c r="I8" s="15" t="s">
        <v>115</v>
      </c>
      <c r="J8" s="15" t="s">
        <v>102</v>
      </c>
      <c r="K8" s="15" t="s">
        <v>71</v>
      </c>
      <c r="L8" s="15" t="s">
        <v>103</v>
      </c>
      <c r="M8" s="21" t="s">
        <v>109</v>
      </c>
      <c r="N8" s="16" t="str">
        <f t="shared" ref="N8:N13" si="1">CONCATENATE(H8,I8," de modo que ",J8)</f>
        <v>Usuario verifica que el prototipo muestra resultados válidos de modo que los algoritmos funcionan</v>
      </c>
    </row>
    <row r="9" spans="2:14" ht="60" x14ac:dyDescent="0.25">
      <c r="B9" s="17">
        <v>7</v>
      </c>
      <c r="C9" s="18" t="s">
        <v>128</v>
      </c>
      <c r="D9" s="17">
        <v>48</v>
      </c>
      <c r="E9" s="17" t="s">
        <v>56</v>
      </c>
      <c r="F9" s="17">
        <v>6</v>
      </c>
      <c r="G9" s="17">
        <f t="shared" si="0"/>
        <v>24</v>
      </c>
      <c r="H9" s="15" t="s">
        <v>94</v>
      </c>
      <c r="I9" s="15" t="s">
        <v>116</v>
      </c>
      <c r="J9" s="15" t="s">
        <v>125</v>
      </c>
      <c r="K9" s="15" t="s">
        <v>70</v>
      </c>
      <c r="L9" s="15" t="s">
        <v>103</v>
      </c>
      <c r="M9" s="21" t="s">
        <v>32</v>
      </c>
      <c r="N9" s="16" t="str">
        <f t="shared" si="1"/>
        <v>Desarrollador comprueba y optimiza el cálculo correcto de los parámetros de cada solución de modo que los algoritmos calculan  correctamente los parámetros</v>
      </c>
    </row>
    <row r="10" spans="2:14" ht="30" x14ac:dyDescent="0.25">
      <c r="B10" s="17">
        <v>8</v>
      </c>
      <c r="C10" s="18" t="s">
        <v>127</v>
      </c>
      <c r="D10" s="17">
        <v>50</v>
      </c>
      <c r="E10" s="17" t="s">
        <v>55</v>
      </c>
      <c r="F10" s="17">
        <v>2</v>
      </c>
      <c r="G10" s="17">
        <f t="shared" si="0"/>
        <v>8</v>
      </c>
      <c r="H10" s="15" t="s">
        <v>97</v>
      </c>
      <c r="I10" s="15" t="s">
        <v>117</v>
      </c>
      <c r="J10" s="15" t="s">
        <v>107</v>
      </c>
      <c r="K10" s="15" t="s">
        <v>203</v>
      </c>
      <c r="L10" s="18" t="s">
        <v>106</v>
      </c>
      <c r="M10" s="21" t="s">
        <v>104</v>
      </c>
      <c r="N10" s="16" t="str">
        <f t="shared" si="1"/>
        <v>Usuario visualiza las rutas y las soluciones de modo que Algoritmos grafican correctamente</v>
      </c>
    </row>
    <row r="11" spans="2:14" ht="45" x14ac:dyDescent="0.25">
      <c r="B11" s="17">
        <v>9</v>
      </c>
      <c r="C11" s="18" t="s">
        <v>20</v>
      </c>
      <c r="D11" s="17">
        <v>35</v>
      </c>
      <c r="E11" s="17" t="s">
        <v>55</v>
      </c>
      <c r="F11" s="17">
        <v>3</v>
      </c>
      <c r="G11" s="17">
        <f t="shared" si="0"/>
        <v>12</v>
      </c>
      <c r="H11" s="15" t="s">
        <v>97</v>
      </c>
      <c r="I11" s="15" t="s">
        <v>118</v>
      </c>
      <c r="J11" s="15" t="s">
        <v>108</v>
      </c>
      <c r="K11" s="15" t="s">
        <v>69</v>
      </c>
      <c r="L11" s="18" t="s">
        <v>106</v>
      </c>
      <c r="M11" s="21" t="s">
        <v>109</v>
      </c>
      <c r="N11" s="16" t="str">
        <f t="shared" si="1"/>
        <v>Usuario interactúa con todo el prototipo de modo que la interfaz del prototipo está bien diseñada</v>
      </c>
    </row>
    <row r="12" spans="2:14" ht="30" x14ac:dyDescent="0.25">
      <c r="B12" s="17">
        <v>10</v>
      </c>
      <c r="C12" s="18" t="s">
        <v>24</v>
      </c>
      <c r="D12" s="17">
        <v>45</v>
      </c>
      <c r="E12" s="17" t="s">
        <v>55</v>
      </c>
      <c r="F12" s="17">
        <v>7</v>
      </c>
      <c r="G12" s="17">
        <f t="shared" si="0"/>
        <v>28</v>
      </c>
      <c r="H12" s="15" t="s">
        <v>94</v>
      </c>
      <c r="I12" s="15" t="s">
        <v>119</v>
      </c>
      <c r="J12" s="15" t="s">
        <v>120</v>
      </c>
      <c r="K12" s="15" t="s">
        <v>121</v>
      </c>
      <c r="L12" s="18" t="s">
        <v>106</v>
      </c>
      <c r="M12" s="21" t="s">
        <v>32</v>
      </c>
      <c r="N12" s="16" t="str">
        <f t="shared" si="1"/>
        <v>Desarrollador comprueba eficiencia de los resultados de modo que  los algoritmos son eficientes</v>
      </c>
    </row>
    <row r="13" spans="2:14" ht="30" x14ac:dyDescent="0.25">
      <c r="B13" s="17">
        <v>11</v>
      </c>
      <c r="C13" s="18" t="s">
        <v>129</v>
      </c>
      <c r="D13" s="17">
        <v>25</v>
      </c>
      <c r="E13" s="17" t="s">
        <v>55</v>
      </c>
      <c r="F13" s="17">
        <v>9</v>
      </c>
      <c r="G13" s="17">
        <f t="shared" si="0"/>
        <v>36</v>
      </c>
      <c r="H13" s="15" t="s">
        <v>97</v>
      </c>
      <c r="I13" s="15" t="s">
        <v>122</v>
      </c>
      <c r="J13" s="15" t="s">
        <v>123</v>
      </c>
      <c r="K13" s="15" t="s">
        <v>124</v>
      </c>
      <c r="L13" s="18" t="s">
        <v>106</v>
      </c>
      <c r="M13" s="21" t="s">
        <v>109</v>
      </c>
      <c r="N13" s="16" t="str">
        <f t="shared" si="1"/>
        <v>Usuario comprueba que el prototipo es funcional de modo que se integraron bien todos los módulos</v>
      </c>
    </row>
    <row r="14" spans="2:14" x14ac:dyDescent="0.25">
      <c r="F14" s="6">
        <f>SUM(F3:F13)</f>
        <v>65</v>
      </c>
      <c r="G14" s="6">
        <f>SUM(G3:G13)</f>
        <v>260</v>
      </c>
      <c r="H14" s="6"/>
      <c r="I14" s="6"/>
    </row>
    <row r="15" spans="2:14" x14ac:dyDescent="0.25">
      <c r="C15" s="12" t="s">
        <v>68</v>
      </c>
    </row>
    <row r="16" spans="2:14" x14ac:dyDescent="0.25">
      <c r="B16" s="1">
        <v>1</v>
      </c>
      <c r="C16" s="5" t="s">
        <v>67</v>
      </c>
      <c r="D16" s="1">
        <v>1</v>
      </c>
      <c r="E16" s="1">
        <f>+D16*4</f>
        <v>4</v>
      </c>
      <c r="I16" s="5" t="s">
        <v>66</v>
      </c>
    </row>
    <row r="17" spans="2:13" x14ac:dyDescent="0.25">
      <c r="B17" s="1">
        <v>2</v>
      </c>
      <c r="C17" s="5" t="s">
        <v>65</v>
      </c>
      <c r="D17" s="1">
        <v>1.5</v>
      </c>
      <c r="E17" s="24">
        <f t="shared" ref="E17:E20" si="2">+D17*4</f>
        <v>6</v>
      </c>
      <c r="I17" s="5" t="s">
        <v>64</v>
      </c>
    </row>
    <row r="18" spans="2:13" x14ac:dyDescent="0.25">
      <c r="B18" s="1">
        <v>3</v>
      </c>
      <c r="C18" s="5" t="s">
        <v>63</v>
      </c>
      <c r="D18" s="1">
        <v>0.75</v>
      </c>
      <c r="E18" s="24">
        <f t="shared" si="2"/>
        <v>3</v>
      </c>
      <c r="I18" s="5" t="s">
        <v>62</v>
      </c>
    </row>
    <row r="19" spans="2:13" x14ac:dyDescent="0.25">
      <c r="B19" s="1">
        <v>4</v>
      </c>
      <c r="C19" s="5" t="s">
        <v>61</v>
      </c>
      <c r="D19" s="1">
        <v>2</v>
      </c>
      <c r="E19" s="24">
        <f t="shared" si="2"/>
        <v>8</v>
      </c>
      <c r="I19" s="5" t="s">
        <v>60</v>
      </c>
    </row>
    <row r="20" spans="2:13" ht="18.75" x14ac:dyDescent="0.3">
      <c r="B20" s="1">
        <v>5</v>
      </c>
      <c r="C20" s="5" t="s">
        <v>59</v>
      </c>
      <c r="D20" s="1">
        <v>3</v>
      </c>
      <c r="E20" s="24">
        <f t="shared" si="2"/>
        <v>12</v>
      </c>
      <c r="I20" s="5" t="s">
        <v>58</v>
      </c>
      <c r="K20" s="11" t="s">
        <v>57</v>
      </c>
      <c r="L20" s="10"/>
      <c r="M20" s="10"/>
    </row>
    <row r="21" spans="2:13" x14ac:dyDescent="0.25">
      <c r="E21" s="6">
        <f>SUM(E16:E20)</f>
        <v>33</v>
      </c>
    </row>
    <row r="22" spans="2:13" x14ac:dyDescent="0.25">
      <c r="B22" s="24"/>
      <c r="D22" s="24"/>
      <c r="E22" s="24"/>
      <c r="F22" s="24"/>
      <c r="G22" s="24"/>
      <c r="H22" s="24"/>
      <c r="I22" s="24"/>
    </row>
    <row r="23" spans="2:13" x14ac:dyDescent="0.25">
      <c r="B23" s="1">
        <v>1</v>
      </c>
      <c r="C23" s="5" t="str">
        <f t="shared" ref="C23" si="3">VLOOKUP(B23,$B$3:$C$13,2,TRUE)</f>
        <v>VERIFICA MODELO DE LA RED DE TRANSPORTE</v>
      </c>
      <c r="D23" s="1">
        <v>100</v>
      </c>
      <c r="E23" s="1">
        <v>3</v>
      </c>
    </row>
    <row r="24" spans="2:13" x14ac:dyDescent="0.25">
      <c r="B24" s="1">
        <v>2</v>
      </c>
      <c r="C24" s="5" t="str">
        <f>VLOOKUP(B24,$B$3:$C$13,2,TRUE)</f>
        <v>NODOS CORRECTAMENTE SECUENCIADOS</v>
      </c>
      <c r="D24" s="1">
        <v>80</v>
      </c>
      <c r="E24" s="1">
        <v>5</v>
      </c>
    </row>
    <row r="25" spans="2:13" x14ac:dyDescent="0.25">
      <c r="B25" s="1">
        <v>3</v>
      </c>
      <c r="C25" s="5" t="str">
        <f t="shared" ref="C25:C33" si="4">VLOOKUP(B25,$B$3:$C$13,2,TRUE)</f>
        <v>SOLUCIONES COMPLETAS</v>
      </c>
      <c r="D25" s="1">
        <v>75</v>
      </c>
      <c r="E25" s="1">
        <v>7</v>
      </c>
    </row>
    <row r="26" spans="2:13" x14ac:dyDescent="0.25">
      <c r="B26" s="1">
        <v>4</v>
      </c>
      <c r="C26" s="5" t="str">
        <f t="shared" si="4"/>
        <v>RANKING DE PARETO</v>
      </c>
      <c r="D26" s="1">
        <v>65</v>
      </c>
      <c r="E26" s="1">
        <v>6</v>
      </c>
    </row>
    <row r="27" spans="2:13" x14ac:dyDescent="0.25">
      <c r="B27" s="1">
        <v>5</v>
      </c>
      <c r="C27" s="5" t="str">
        <f t="shared" si="4"/>
        <v>PARÁMETROS DE LAS SOLUCIONES</v>
      </c>
      <c r="D27" s="1">
        <v>60</v>
      </c>
      <c r="E27" s="1">
        <v>8</v>
      </c>
    </row>
    <row r="28" spans="2:13" x14ac:dyDescent="0.25">
      <c r="B28" s="1">
        <v>6</v>
      </c>
      <c r="C28" s="5" t="str">
        <f t="shared" si="4"/>
        <v>PROTOTIPO EN C++</v>
      </c>
      <c r="D28" s="1">
        <v>58</v>
      </c>
      <c r="E28" s="1">
        <v>9</v>
      </c>
    </row>
    <row r="29" spans="2:13" x14ac:dyDescent="0.25">
      <c r="B29" s="1">
        <v>8</v>
      </c>
      <c r="C29" s="5" t="str">
        <f t="shared" si="4"/>
        <v>GRAFICAR RUTAS Y REDES</v>
      </c>
      <c r="D29" s="1">
        <v>50</v>
      </c>
      <c r="E29" s="1">
        <v>2</v>
      </c>
    </row>
    <row r="30" spans="2:13" x14ac:dyDescent="0.25">
      <c r="B30" s="1">
        <v>7</v>
      </c>
      <c r="C30" s="5" t="str">
        <f t="shared" si="4"/>
        <v>COSTO, TIEMPO Y TRAMOS DE CADA SOLUCIÓN</v>
      </c>
      <c r="D30" s="1">
        <v>48</v>
      </c>
      <c r="E30" s="1">
        <v>6</v>
      </c>
    </row>
    <row r="31" spans="2:13" x14ac:dyDescent="0.25">
      <c r="B31" s="1">
        <v>10</v>
      </c>
      <c r="C31" s="5" t="str">
        <f t="shared" si="4"/>
        <v>ANÁLISIS DE RESULTADOS Y EFICIENCIA</v>
      </c>
      <c r="D31" s="1">
        <v>45</v>
      </c>
      <c r="E31" s="1">
        <v>7</v>
      </c>
      <c r="G31" s="1">
        <v>1</v>
      </c>
      <c r="J31" s="5">
        <f t="shared" ref="J31:J41" si="5">+F3</f>
        <v>3</v>
      </c>
    </row>
    <row r="32" spans="2:13" x14ac:dyDescent="0.25">
      <c r="B32" s="1">
        <v>9</v>
      </c>
      <c r="C32" s="5" t="str">
        <f t="shared" si="4"/>
        <v>INTERFAZ GRÁFICA</v>
      </c>
      <c r="D32" s="1">
        <v>35</v>
      </c>
      <c r="E32" s="1">
        <v>3</v>
      </c>
      <c r="G32" s="1">
        <v>2</v>
      </c>
      <c r="J32" s="5">
        <f t="shared" si="5"/>
        <v>5</v>
      </c>
    </row>
    <row r="33" spans="2:10" x14ac:dyDescent="0.25">
      <c r="B33" s="1">
        <v>11</v>
      </c>
      <c r="C33" s="5" t="str">
        <f t="shared" si="4"/>
        <v>INTEGRACIÓN Y PRUEBA DEL PROTOTIPO EN JAVA</v>
      </c>
      <c r="D33" s="1">
        <v>25</v>
      </c>
      <c r="E33" s="1">
        <v>9</v>
      </c>
      <c r="G33" s="1">
        <v>3</v>
      </c>
      <c r="J33" s="5">
        <f t="shared" si="5"/>
        <v>7</v>
      </c>
    </row>
    <row r="34" spans="2:10" x14ac:dyDescent="0.25">
      <c r="G34" s="1">
        <v>4</v>
      </c>
      <c r="J34" s="5">
        <f t="shared" si="5"/>
        <v>6</v>
      </c>
    </row>
    <row r="35" spans="2:10" x14ac:dyDescent="0.25">
      <c r="G35" s="1">
        <v>5</v>
      </c>
      <c r="J35" s="5">
        <f t="shared" si="5"/>
        <v>8</v>
      </c>
    </row>
    <row r="36" spans="2:10" x14ac:dyDescent="0.25">
      <c r="B36" s="1" t="s">
        <v>162</v>
      </c>
      <c r="C36" s="5" t="s">
        <v>163</v>
      </c>
      <c r="D36" s="1" t="s">
        <v>54</v>
      </c>
      <c r="E36" s="1" t="s">
        <v>82</v>
      </c>
      <c r="G36" s="1">
        <v>6</v>
      </c>
      <c r="J36" s="5">
        <f t="shared" si="5"/>
        <v>9</v>
      </c>
    </row>
    <row r="37" spans="2:10" x14ac:dyDescent="0.25">
      <c r="B37" s="1">
        <v>1</v>
      </c>
      <c r="C37" s="5" t="s">
        <v>160</v>
      </c>
      <c r="D37" s="1">
        <f>+F3+F4</f>
        <v>8</v>
      </c>
      <c r="E37" s="1">
        <f>+D37*4</f>
        <v>32</v>
      </c>
      <c r="G37" s="1">
        <v>7</v>
      </c>
      <c r="J37" s="5">
        <f t="shared" si="5"/>
        <v>6</v>
      </c>
    </row>
    <row r="38" spans="2:10" x14ac:dyDescent="0.25">
      <c r="B38" s="1">
        <v>2</v>
      </c>
      <c r="C38" s="9" t="s">
        <v>172</v>
      </c>
      <c r="D38" s="1">
        <f>+F5+F6</f>
        <v>13</v>
      </c>
      <c r="E38" s="1">
        <f t="shared" ref="E38:E40" si="6">+D38*4</f>
        <v>52</v>
      </c>
      <c r="G38" s="1">
        <v>8</v>
      </c>
      <c r="J38" s="5">
        <f t="shared" si="5"/>
        <v>2</v>
      </c>
    </row>
    <row r="39" spans="2:10" x14ac:dyDescent="0.25">
      <c r="B39" s="1">
        <v>3</v>
      </c>
      <c r="C39" s="5" t="s">
        <v>93</v>
      </c>
      <c r="D39" s="1">
        <f>9+8</f>
        <v>17</v>
      </c>
      <c r="E39" s="1">
        <f t="shared" si="6"/>
        <v>68</v>
      </c>
      <c r="G39" s="1">
        <v>9</v>
      </c>
      <c r="J39" s="5">
        <f t="shared" si="5"/>
        <v>3</v>
      </c>
    </row>
    <row r="40" spans="2:10" x14ac:dyDescent="0.25">
      <c r="B40" s="1">
        <v>4</v>
      </c>
      <c r="C40" s="5" t="s">
        <v>174</v>
      </c>
      <c r="D40" s="1">
        <f>6+2+7</f>
        <v>15</v>
      </c>
      <c r="E40" s="1">
        <f t="shared" si="6"/>
        <v>60</v>
      </c>
      <c r="G40" s="1">
        <v>10</v>
      </c>
      <c r="J40" s="5">
        <f t="shared" si="5"/>
        <v>7</v>
      </c>
    </row>
    <row r="41" spans="2:10" x14ac:dyDescent="0.25">
      <c r="B41" s="1">
        <v>5</v>
      </c>
      <c r="C41" s="5" t="s">
        <v>173</v>
      </c>
      <c r="D41" s="1">
        <f>3+9</f>
        <v>12</v>
      </c>
      <c r="E41" s="1">
        <f>+D41*4</f>
        <v>48</v>
      </c>
      <c r="G41" s="1">
        <v>11</v>
      </c>
      <c r="J41" s="5">
        <f t="shared" si="5"/>
        <v>9</v>
      </c>
    </row>
    <row r="42" spans="2:10" x14ac:dyDescent="0.25">
      <c r="D42" s="6">
        <f>SUM(D37:D41)</f>
        <v>65</v>
      </c>
      <c r="E42" s="6">
        <f>SUM(E37:E41)</f>
        <v>260</v>
      </c>
    </row>
    <row r="44" spans="2:10" x14ac:dyDescent="0.25">
      <c r="D44" s="1">
        <f>67/5</f>
        <v>13.4</v>
      </c>
      <c r="E44" s="1" t="s">
        <v>161</v>
      </c>
    </row>
    <row r="45" spans="2:10" x14ac:dyDescent="0.25">
      <c r="B45" s="24"/>
      <c r="D45" s="24"/>
      <c r="E45" s="24"/>
      <c r="F45" s="24"/>
      <c r="G45" s="24"/>
      <c r="H45" s="24"/>
      <c r="I45" s="24"/>
    </row>
    <row r="46" spans="2:10" x14ac:dyDescent="0.25">
      <c r="D46" s="1" t="s">
        <v>171</v>
      </c>
      <c r="H46" t="s">
        <v>166</v>
      </c>
      <c r="I46" t="s">
        <v>167</v>
      </c>
    </row>
    <row r="47" spans="2:10" x14ac:dyDescent="0.25">
      <c r="H47"/>
      <c r="I47"/>
    </row>
    <row r="48" spans="2:10" x14ac:dyDescent="0.25">
      <c r="B48" s="1">
        <v>1</v>
      </c>
      <c r="C48" s="5" t="str">
        <f>+C23</f>
        <v>VERIFICA MODELO DE LA RED DE TRANSPORTE</v>
      </c>
      <c r="D48" s="1">
        <v>4</v>
      </c>
      <c r="E48" s="20" t="s">
        <v>130</v>
      </c>
      <c r="H48">
        <v>2</v>
      </c>
      <c r="I48"/>
    </row>
    <row r="49" spans="2:9" x14ac:dyDescent="0.25">
      <c r="E49" s="8" t="s">
        <v>92</v>
      </c>
      <c r="H49">
        <v>2</v>
      </c>
      <c r="I49"/>
    </row>
    <row r="50" spans="2:9" x14ac:dyDescent="0.25">
      <c r="E50" s="8" t="s">
        <v>52</v>
      </c>
      <c r="H50">
        <v>3</v>
      </c>
      <c r="I50"/>
    </row>
    <row r="51" spans="2:9" x14ac:dyDescent="0.25">
      <c r="B51" s="23"/>
      <c r="C51" s="5" t="s">
        <v>169</v>
      </c>
      <c r="E51" s="8" t="s">
        <v>50</v>
      </c>
      <c r="H51">
        <v>4</v>
      </c>
      <c r="I51"/>
    </row>
    <row r="52" spans="2:9" x14ac:dyDescent="0.25">
      <c r="B52" s="25"/>
      <c r="C52" s="5" t="s">
        <v>170</v>
      </c>
      <c r="E52" s="8" t="s">
        <v>51</v>
      </c>
      <c r="H52">
        <v>3</v>
      </c>
      <c r="I52" s="3" t="s">
        <v>158</v>
      </c>
    </row>
    <row r="53" spans="2:9" x14ac:dyDescent="0.25">
      <c r="H53" s="2">
        <f>SUM(H48:H52)</f>
        <v>14</v>
      </c>
      <c r="I53" s="2">
        <f>+G3-H53</f>
        <v>-2</v>
      </c>
    </row>
    <row r="54" spans="2:9" x14ac:dyDescent="0.25">
      <c r="E54" s="8"/>
      <c r="H54"/>
      <c r="I54"/>
    </row>
    <row r="55" spans="2:9" x14ac:dyDescent="0.25">
      <c r="B55" s="1">
        <v>2</v>
      </c>
      <c r="C55" s="5" t="s">
        <v>49</v>
      </c>
      <c r="D55" s="1">
        <v>4</v>
      </c>
      <c r="E55" s="19" t="s">
        <v>91</v>
      </c>
      <c r="H55">
        <v>2</v>
      </c>
      <c r="I55"/>
    </row>
    <row r="56" spans="2:9" x14ac:dyDescent="0.25">
      <c r="E56" s="8" t="s">
        <v>46</v>
      </c>
      <c r="H56">
        <v>9</v>
      </c>
      <c r="I56"/>
    </row>
    <row r="57" spans="2:9" x14ac:dyDescent="0.25">
      <c r="E57" s="8" t="s">
        <v>48</v>
      </c>
      <c r="H57">
        <v>4</v>
      </c>
      <c r="I57"/>
    </row>
    <row r="58" spans="2:9" x14ac:dyDescent="0.25">
      <c r="E58" s="8" t="s">
        <v>0</v>
      </c>
      <c r="H58">
        <v>5</v>
      </c>
      <c r="I58"/>
    </row>
    <row r="59" spans="2:9" x14ac:dyDescent="0.25">
      <c r="H59" s="2">
        <f>SUM(H55:H58)</f>
        <v>20</v>
      </c>
      <c r="I59" s="2">
        <f>+G4-H59</f>
        <v>0</v>
      </c>
    </row>
    <row r="60" spans="2:9" x14ac:dyDescent="0.25">
      <c r="E60" s="8"/>
      <c r="H60" s="13"/>
      <c r="I60" s="13"/>
    </row>
    <row r="61" spans="2:9" x14ac:dyDescent="0.25">
      <c r="B61" s="1">
        <v>3</v>
      </c>
      <c r="C61" s="5" t="s">
        <v>47</v>
      </c>
      <c r="D61" s="1">
        <v>4</v>
      </c>
      <c r="E61" s="8" t="s">
        <v>45</v>
      </c>
      <c r="H61" s="13">
        <v>5</v>
      </c>
      <c r="I61"/>
    </row>
    <row r="62" spans="2:9" x14ac:dyDescent="0.25">
      <c r="E62" s="8" t="s">
        <v>34</v>
      </c>
      <c r="H62" s="13">
        <v>20</v>
      </c>
      <c r="I62"/>
    </row>
    <row r="63" spans="2:9" x14ac:dyDescent="0.25">
      <c r="E63" s="8" t="s">
        <v>131</v>
      </c>
      <c r="H63" s="13">
        <v>2</v>
      </c>
      <c r="I63"/>
    </row>
    <row r="64" spans="2:9" x14ac:dyDescent="0.25">
      <c r="E64" s="19" t="s">
        <v>132</v>
      </c>
      <c r="H64" s="13">
        <v>1</v>
      </c>
      <c r="I64"/>
    </row>
    <row r="65" spans="2:9" x14ac:dyDescent="0.25">
      <c r="E65" s="8"/>
      <c r="H65" s="2">
        <f>SUM(H61:H64)</f>
        <v>28</v>
      </c>
      <c r="I65" s="2">
        <f>+G5-H65</f>
        <v>0</v>
      </c>
    </row>
    <row r="66" spans="2:9" x14ac:dyDescent="0.25">
      <c r="E66" s="8"/>
      <c r="H66"/>
      <c r="I66"/>
    </row>
    <row r="67" spans="2:9" x14ac:dyDescent="0.25">
      <c r="B67" s="1">
        <v>4</v>
      </c>
      <c r="C67" s="5" t="s">
        <v>44</v>
      </c>
      <c r="D67" s="1">
        <v>5</v>
      </c>
      <c r="E67" s="8" t="s">
        <v>43</v>
      </c>
      <c r="H67">
        <v>8</v>
      </c>
      <c r="I67"/>
    </row>
    <row r="68" spans="2:9" x14ac:dyDescent="0.25">
      <c r="E68" s="8" t="s">
        <v>42</v>
      </c>
      <c r="H68">
        <v>7</v>
      </c>
      <c r="I68"/>
    </row>
    <row r="69" spans="2:9" x14ac:dyDescent="0.25">
      <c r="E69" s="8" t="s">
        <v>41</v>
      </c>
      <c r="H69">
        <v>5</v>
      </c>
      <c r="I69"/>
    </row>
    <row r="70" spans="2:9" x14ac:dyDescent="0.25">
      <c r="E70" s="8" t="s">
        <v>202</v>
      </c>
      <c r="H70">
        <v>1</v>
      </c>
      <c r="I70"/>
    </row>
    <row r="71" spans="2:9" x14ac:dyDescent="0.25">
      <c r="E71" s="19" t="s">
        <v>133</v>
      </c>
      <c r="H71">
        <v>3</v>
      </c>
      <c r="I71"/>
    </row>
    <row r="72" spans="2:9" x14ac:dyDescent="0.25">
      <c r="E72" s="8"/>
      <c r="H72" s="2">
        <f>SUM(H67:H71)</f>
        <v>24</v>
      </c>
      <c r="I72" s="2">
        <f>+G6-H72</f>
        <v>0</v>
      </c>
    </row>
    <row r="73" spans="2:9" x14ac:dyDescent="0.25">
      <c r="E73" s="8"/>
      <c r="H73"/>
      <c r="I73"/>
    </row>
    <row r="74" spans="2:9" x14ac:dyDescent="0.25">
      <c r="B74" s="1">
        <v>5</v>
      </c>
      <c r="C74" s="5" t="s">
        <v>40</v>
      </c>
      <c r="D74" s="1">
        <v>4</v>
      </c>
      <c r="E74" s="8" t="s">
        <v>39</v>
      </c>
      <c r="H74">
        <v>4</v>
      </c>
      <c r="I74"/>
    </row>
    <row r="75" spans="2:9" x14ac:dyDescent="0.25">
      <c r="E75" s="8" t="s">
        <v>38</v>
      </c>
      <c r="H75">
        <v>6</v>
      </c>
      <c r="I75"/>
    </row>
    <row r="76" spans="2:9" x14ac:dyDescent="0.25">
      <c r="E76" s="8" t="s">
        <v>37</v>
      </c>
      <c r="H76">
        <v>8</v>
      </c>
      <c r="I76"/>
    </row>
    <row r="77" spans="2:9" x14ac:dyDescent="0.25">
      <c r="E77" s="19" t="s">
        <v>36</v>
      </c>
      <c r="H77">
        <v>14</v>
      </c>
      <c r="I77"/>
    </row>
    <row r="78" spans="2:9" x14ac:dyDescent="0.25">
      <c r="E78" s="8"/>
      <c r="H78" s="2">
        <f>SUM(H74:H77)</f>
        <v>32</v>
      </c>
      <c r="I78">
        <f>+G7-H78</f>
        <v>0</v>
      </c>
    </row>
    <row r="79" spans="2:9" x14ac:dyDescent="0.25">
      <c r="E79" s="8"/>
      <c r="H79"/>
      <c r="I79"/>
    </row>
    <row r="80" spans="2:9" x14ac:dyDescent="0.25">
      <c r="B80" s="1">
        <v>6</v>
      </c>
      <c r="C80" s="5" t="s">
        <v>35</v>
      </c>
      <c r="D80" s="1">
        <v>4</v>
      </c>
      <c r="E80" s="8" t="s">
        <v>34</v>
      </c>
      <c r="H80">
        <v>12</v>
      </c>
      <c r="I80"/>
    </row>
    <row r="81" spans="2:9" x14ac:dyDescent="0.25">
      <c r="E81" s="8" t="s">
        <v>33</v>
      </c>
      <c r="H81">
        <v>12</v>
      </c>
      <c r="I81"/>
    </row>
    <row r="82" spans="2:9" x14ac:dyDescent="0.25">
      <c r="E82" s="8" t="s">
        <v>14</v>
      </c>
      <c r="H82">
        <v>7</v>
      </c>
      <c r="I82"/>
    </row>
    <row r="83" spans="2:9" x14ac:dyDescent="0.25">
      <c r="E83" s="8" t="s">
        <v>134</v>
      </c>
      <c r="H83">
        <v>5</v>
      </c>
      <c r="I83"/>
    </row>
    <row r="84" spans="2:9" x14ac:dyDescent="0.25">
      <c r="E84" s="8"/>
      <c r="H84" s="2">
        <f>SUM(H80:H83)</f>
        <v>36</v>
      </c>
      <c r="I84" s="2">
        <f>G8-H84</f>
        <v>0</v>
      </c>
    </row>
    <row r="85" spans="2:9" x14ac:dyDescent="0.25">
      <c r="E85" s="8"/>
      <c r="H85"/>
      <c r="I85"/>
    </row>
    <row r="86" spans="2:9" x14ac:dyDescent="0.25">
      <c r="B86" s="1">
        <v>8</v>
      </c>
      <c r="C86" s="5" t="s">
        <v>31</v>
      </c>
      <c r="D86" s="1">
        <v>2</v>
      </c>
      <c r="E86" s="8" t="s">
        <v>30</v>
      </c>
      <c r="H86">
        <v>3</v>
      </c>
      <c r="I86"/>
    </row>
    <row r="87" spans="2:9" x14ac:dyDescent="0.25">
      <c r="E87" s="8" t="s">
        <v>29</v>
      </c>
      <c r="H87">
        <v>5</v>
      </c>
      <c r="I87"/>
    </row>
    <row r="88" spans="2:9" x14ac:dyDescent="0.25">
      <c r="B88" s="24"/>
      <c r="D88" s="24"/>
      <c r="E88" s="20" t="s">
        <v>175</v>
      </c>
      <c r="F88" s="24"/>
      <c r="G88" s="24"/>
      <c r="H88">
        <v>2</v>
      </c>
      <c r="I88"/>
    </row>
    <row r="89" spans="2:9" x14ac:dyDescent="0.25">
      <c r="E89" s="8"/>
      <c r="H89" s="2">
        <f>SUM(H86:H88)</f>
        <v>10</v>
      </c>
      <c r="I89">
        <f>+G10-H89</f>
        <v>-2</v>
      </c>
    </row>
    <row r="90" spans="2:9" x14ac:dyDescent="0.25">
      <c r="E90" s="8"/>
      <c r="H90"/>
      <c r="I90"/>
    </row>
    <row r="91" spans="2:9" x14ac:dyDescent="0.25">
      <c r="B91" s="1">
        <v>7</v>
      </c>
      <c r="C91" s="5" t="s">
        <v>28</v>
      </c>
      <c r="D91" s="1">
        <v>3</v>
      </c>
      <c r="E91" s="8" t="s">
        <v>27</v>
      </c>
      <c r="H91">
        <v>10</v>
      </c>
      <c r="I91"/>
    </row>
    <row r="92" spans="2:9" x14ac:dyDescent="0.25">
      <c r="E92" s="5" t="s">
        <v>26</v>
      </c>
      <c r="H92">
        <v>6</v>
      </c>
      <c r="I92"/>
    </row>
    <row r="93" spans="2:9" x14ac:dyDescent="0.25">
      <c r="E93" s="8" t="s">
        <v>25</v>
      </c>
      <c r="H93">
        <v>8</v>
      </c>
      <c r="I93"/>
    </row>
    <row r="94" spans="2:9" x14ac:dyDescent="0.25">
      <c r="E94" s="8"/>
      <c r="H94" s="2">
        <f>SUM(H91:H93)</f>
        <v>24</v>
      </c>
      <c r="I94">
        <f>+G9-H94</f>
        <v>0</v>
      </c>
    </row>
    <row r="95" spans="2:9" x14ac:dyDescent="0.25">
      <c r="E95" s="8"/>
      <c r="H95"/>
      <c r="I95"/>
    </row>
    <row r="96" spans="2:9" x14ac:dyDescent="0.25">
      <c r="B96" s="1">
        <v>10</v>
      </c>
      <c r="C96" s="5" t="s">
        <v>24</v>
      </c>
      <c r="D96" s="1">
        <v>3</v>
      </c>
      <c r="E96" s="5" t="s">
        <v>23</v>
      </c>
      <c r="H96">
        <v>12</v>
      </c>
      <c r="I96"/>
    </row>
    <row r="97" spans="2:9" x14ac:dyDescent="0.25">
      <c r="E97" s="8" t="s">
        <v>22</v>
      </c>
      <c r="H97">
        <v>8</v>
      </c>
      <c r="I97"/>
    </row>
    <row r="98" spans="2:9" x14ac:dyDescent="0.25">
      <c r="E98" s="8" t="s">
        <v>21</v>
      </c>
      <c r="H98">
        <v>8</v>
      </c>
      <c r="I98"/>
    </row>
    <row r="99" spans="2:9" x14ac:dyDescent="0.25">
      <c r="E99" s="8"/>
      <c r="H99">
        <f>SUM(H96:H98)</f>
        <v>28</v>
      </c>
      <c r="I99">
        <f>+G12-H99</f>
        <v>0</v>
      </c>
    </row>
    <row r="100" spans="2:9" x14ac:dyDescent="0.25">
      <c r="E100" s="8"/>
      <c r="H100"/>
      <c r="I100"/>
    </row>
    <row r="101" spans="2:9" x14ac:dyDescent="0.25">
      <c r="B101" s="1">
        <v>9</v>
      </c>
      <c r="C101" s="5" t="s">
        <v>20</v>
      </c>
      <c r="D101" s="1">
        <v>3</v>
      </c>
      <c r="E101" s="8" t="s">
        <v>19</v>
      </c>
      <c r="H101">
        <v>4</v>
      </c>
      <c r="I101"/>
    </row>
    <row r="102" spans="2:9" x14ac:dyDescent="0.25">
      <c r="E102" s="8" t="s">
        <v>18</v>
      </c>
      <c r="H102">
        <v>4</v>
      </c>
      <c r="I102"/>
    </row>
    <row r="103" spans="2:9" x14ac:dyDescent="0.25">
      <c r="E103" s="8" t="s">
        <v>17</v>
      </c>
      <c r="H103">
        <v>4</v>
      </c>
      <c r="I103"/>
    </row>
    <row r="104" spans="2:9" x14ac:dyDescent="0.25">
      <c r="E104" s="8"/>
      <c r="H104" s="2">
        <f>SUM(H101:H103)</f>
        <v>12</v>
      </c>
      <c r="I104">
        <f>+G11-H104</f>
        <v>0</v>
      </c>
    </row>
    <row r="105" spans="2:9" x14ac:dyDescent="0.25">
      <c r="E105" s="8"/>
      <c r="H105"/>
      <c r="I105"/>
    </row>
    <row r="106" spans="2:9" x14ac:dyDescent="0.25">
      <c r="B106" s="1">
        <v>11</v>
      </c>
      <c r="C106" s="5" t="s">
        <v>16</v>
      </c>
      <c r="D106" s="1">
        <v>5</v>
      </c>
      <c r="E106" s="8" t="s">
        <v>15</v>
      </c>
      <c r="H106">
        <v>8</v>
      </c>
      <c r="I106"/>
    </row>
    <row r="107" spans="2:9" x14ac:dyDescent="0.25">
      <c r="E107" s="8" t="s">
        <v>135</v>
      </c>
      <c r="H107">
        <v>9</v>
      </c>
      <c r="I107"/>
    </row>
    <row r="108" spans="2:9" x14ac:dyDescent="0.25">
      <c r="E108" s="8" t="s">
        <v>13</v>
      </c>
      <c r="H108">
        <v>6</v>
      </c>
      <c r="I108"/>
    </row>
    <row r="109" spans="2:9" x14ac:dyDescent="0.25">
      <c r="E109" s="8" t="s">
        <v>14</v>
      </c>
      <c r="H109">
        <v>10</v>
      </c>
      <c r="I109"/>
    </row>
    <row r="110" spans="2:9" x14ac:dyDescent="0.25">
      <c r="E110" s="19" t="s">
        <v>12</v>
      </c>
      <c r="H110">
        <v>3</v>
      </c>
      <c r="I110"/>
    </row>
    <row r="111" spans="2:9" x14ac:dyDescent="0.25">
      <c r="E111" s="8"/>
      <c r="H111" s="2">
        <f>SUM(H106:H110)</f>
        <v>36</v>
      </c>
      <c r="I111">
        <f>+G13-H111</f>
        <v>0</v>
      </c>
    </row>
    <row r="112" spans="2:9" x14ac:dyDescent="0.25">
      <c r="C112" s="5" t="s">
        <v>136</v>
      </c>
      <c r="D112" s="1">
        <f>SUM(D48:D111)</f>
        <v>41</v>
      </c>
      <c r="E112" s="8"/>
      <c r="H112"/>
      <c r="I112"/>
    </row>
    <row r="113" spans="2:11" x14ac:dyDescent="0.25">
      <c r="E113" s="8"/>
      <c r="H113"/>
      <c r="I113"/>
    </row>
    <row r="114" spans="2:11" x14ac:dyDescent="0.25">
      <c r="E114" s="8"/>
      <c r="H114"/>
      <c r="I114"/>
    </row>
    <row r="115" spans="2:11" x14ac:dyDescent="0.25">
      <c r="C115" s="27" t="s">
        <v>164</v>
      </c>
      <c r="D115" s="1" t="s">
        <v>177</v>
      </c>
      <c r="E115" s="8" t="s">
        <v>178</v>
      </c>
      <c r="F115" s="1" t="s">
        <v>165</v>
      </c>
      <c r="G115" s="1" t="s">
        <v>176</v>
      </c>
      <c r="H115"/>
      <c r="I115"/>
    </row>
    <row r="116" spans="2:11" x14ac:dyDescent="0.25">
      <c r="B116" s="6">
        <v>1</v>
      </c>
      <c r="C116" s="5">
        <v>1</v>
      </c>
      <c r="D116" s="1">
        <v>3</v>
      </c>
      <c r="E116" s="8">
        <f>4*D116</f>
        <v>12</v>
      </c>
      <c r="G116" s="1">
        <v>4</v>
      </c>
    </row>
    <row r="117" spans="2:11" x14ac:dyDescent="0.25">
      <c r="C117" s="5">
        <v>2</v>
      </c>
      <c r="D117" s="1">
        <v>5</v>
      </c>
      <c r="E117" s="8">
        <f>4*D117</f>
        <v>20</v>
      </c>
      <c r="G117" s="1">
        <v>4</v>
      </c>
    </row>
    <row r="118" spans="2:11" x14ac:dyDescent="0.25">
      <c r="C118" s="5" t="s">
        <v>159</v>
      </c>
      <c r="D118" s="1">
        <v>1</v>
      </c>
      <c r="E118" s="8">
        <f>4*D118</f>
        <v>4</v>
      </c>
      <c r="G118" s="1">
        <v>1</v>
      </c>
    </row>
    <row r="119" spans="2:11" x14ac:dyDescent="0.25">
      <c r="D119" s="26">
        <f>SUM(D116:D118)</f>
        <v>9</v>
      </c>
      <c r="E119" s="26">
        <f>SUM(E116:E118)</f>
        <v>36</v>
      </c>
      <c r="F119" s="28" t="s">
        <v>185</v>
      </c>
      <c r="G119" s="26">
        <f>SUM(G116:G118)</f>
        <v>9</v>
      </c>
      <c r="I119" s="1">
        <f>+D119</f>
        <v>9</v>
      </c>
      <c r="J119" s="24">
        <f>+E119</f>
        <v>36</v>
      </c>
      <c r="K119" s="30">
        <f ca="1">+$I$142+I119+3</f>
        <v>43201.75</v>
      </c>
    </row>
    <row r="120" spans="2:11" x14ac:dyDescent="0.25">
      <c r="B120" s="24"/>
      <c r="D120" s="24"/>
      <c r="E120" s="8"/>
      <c r="F120" s="24"/>
      <c r="G120" s="24"/>
      <c r="H120" s="24"/>
      <c r="I120" s="24"/>
    </row>
    <row r="121" spans="2:11" x14ac:dyDescent="0.25">
      <c r="B121" s="6">
        <v>2</v>
      </c>
      <c r="C121" s="9" t="s">
        <v>172</v>
      </c>
      <c r="D121" s="1">
        <v>7</v>
      </c>
      <c r="E121" s="8">
        <f t="shared" ref="E121:E127" si="7">4*D121</f>
        <v>28</v>
      </c>
      <c r="G121" s="1">
        <v>4</v>
      </c>
    </row>
    <row r="122" spans="2:11" x14ac:dyDescent="0.25">
      <c r="D122" s="1">
        <v>6</v>
      </c>
      <c r="E122" s="8">
        <f t="shared" si="7"/>
        <v>24</v>
      </c>
      <c r="G122" s="1">
        <v>5</v>
      </c>
    </row>
    <row r="123" spans="2:11" x14ac:dyDescent="0.25">
      <c r="B123" s="24"/>
      <c r="D123" s="24">
        <v>0.75</v>
      </c>
      <c r="E123" s="8">
        <f t="shared" si="7"/>
        <v>3</v>
      </c>
      <c r="F123" s="24"/>
      <c r="G123" s="24">
        <v>1</v>
      </c>
      <c r="H123" s="24"/>
      <c r="I123" s="24"/>
    </row>
    <row r="124" spans="2:11" x14ac:dyDescent="0.25">
      <c r="B124" s="24"/>
      <c r="D124" s="26">
        <f>SUM(D121:D123)</f>
        <v>13.75</v>
      </c>
      <c r="E124" s="26">
        <f>SUM(E121:E123)</f>
        <v>55</v>
      </c>
      <c r="F124" s="28" t="s">
        <v>186</v>
      </c>
      <c r="G124" s="26">
        <f>SUM(G121:G123)</f>
        <v>10</v>
      </c>
      <c r="H124" s="24"/>
      <c r="I124" s="24">
        <f>+I119+D124</f>
        <v>22.75</v>
      </c>
      <c r="J124" s="24">
        <f>+J119+E124</f>
        <v>91</v>
      </c>
      <c r="K124" s="30">
        <f ca="1">+$I$142+I124+6</f>
        <v>43218.5</v>
      </c>
    </row>
    <row r="125" spans="2:11" x14ac:dyDescent="0.25">
      <c r="E125" s="8"/>
    </row>
    <row r="126" spans="2:11" x14ac:dyDescent="0.25">
      <c r="B126" s="6">
        <v>3</v>
      </c>
      <c r="C126" s="5" t="s">
        <v>93</v>
      </c>
      <c r="D126" s="1">
        <v>8</v>
      </c>
      <c r="E126" s="8">
        <f t="shared" si="7"/>
        <v>32</v>
      </c>
      <c r="G126" s="1">
        <v>4</v>
      </c>
    </row>
    <row r="127" spans="2:11" x14ac:dyDescent="0.25">
      <c r="D127" s="1">
        <v>9</v>
      </c>
      <c r="E127" s="8">
        <f t="shared" si="7"/>
        <v>36</v>
      </c>
      <c r="G127" s="1">
        <v>4</v>
      </c>
    </row>
    <row r="128" spans="2:11" x14ac:dyDescent="0.25">
      <c r="D128" s="26">
        <f>SUM(D125:D127)</f>
        <v>17</v>
      </c>
      <c r="E128" s="26">
        <f>SUM(E126:E127)</f>
        <v>68</v>
      </c>
      <c r="F128" s="28" t="s">
        <v>192</v>
      </c>
      <c r="G128" s="26">
        <f>SUM(G126:G127)</f>
        <v>8</v>
      </c>
      <c r="I128" s="1">
        <f>+D128+I124</f>
        <v>39.75</v>
      </c>
      <c r="J128" s="24">
        <f>+E128+J124</f>
        <v>159</v>
      </c>
      <c r="K128" s="30">
        <f ca="1">+$I$142+I128+12</f>
        <v>43241.5</v>
      </c>
    </row>
    <row r="129" spans="2:11" x14ac:dyDescent="0.25">
      <c r="E129" s="8"/>
    </row>
    <row r="130" spans="2:11" x14ac:dyDescent="0.25">
      <c r="B130" s="6">
        <v>4</v>
      </c>
      <c r="C130" s="5" t="s">
        <v>174</v>
      </c>
      <c r="D130" s="1">
        <v>2</v>
      </c>
      <c r="E130" s="8">
        <f t="shared" ref="E130:E134" si="8">4*D130</f>
        <v>8</v>
      </c>
      <c r="G130" s="1">
        <v>3</v>
      </c>
    </row>
    <row r="131" spans="2:11" x14ac:dyDescent="0.25">
      <c r="D131" s="1">
        <v>6</v>
      </c>
      <c r="E131" s="8">
        <f t="shared" si="8"/>
        <v>24</v>
      </c>
      <c r="G131" s="1">
        <v>2</v>
      </c>
    </row>
    <row r="132" spans="2:11" x14ac:dyDescent="0.25">
      <c r="D132" s="1">
        <v>7</v>
      </c>
      <c r="E132" s="8">
        <f t="shared" si="8"/>
        <v>28</v>
      </c>
      <c r="G132" s="1">
        <v>3</v>
      </c>
    </row>
    <row r="133" spans="2:11" x14ac:dyDescent="0.25">
      <c r="D133" s="1">
        <v>1.5</v>
      </c>
      <c r="E133" s="8">
        <f t="shared" si="8"/>
        <v>6</v>
      </c>
      <c r="G133" s="1">
        <v>1</v>
      </c>
    </row>
    <row r="134" spans="2:11" x14ac:dyDescent="0.25">
      <c r="D134" s="1">
        <v>2</v>
      </c>
      <c r="E134" s="8">
        <f t="shared" si="8"/>
        <v>8</v>
      </c>
      <c r="G134" s="1">
        <v>1</v>
      </c>
    </row>
    <row r="135" spans="2:11" x14ac:dyDescent="0.25">
      <c r="D135" s="26">
        <f>SUM(D130:D134)</f>
        <v>18.5</v>
      </c>
      <c r="E135" s="26">
        <f>SUM(E130:E134)</f>
        <v>74</v>
      </c>
      <c r="F135" s="28" t="s">
        <v>185</v>
      </c>
      <c r="G135" s="26">
        <f>SUM(G130:G134)</f>
        <v>10</v>
      </c>
      <c r="I135" s="1">
        <f>+D135+I128</f>
        <v>58.25</v>
      </c>
      <c r="J135" s="24">
        <f>+E135+J128</f>
        <v>233</v>
      </c>
      <c r="K135" s="30">
        <f ca="1">+$I$142+I135+18</f>
        <v>43266</v>
      </c>
    </row>
    <row r="136" spans="2:11" x14ac:dyDescent="0.25">
      <c r="E136" s="8"/>
    </row>
    <row r="137" spans="2:11" x14ac:dyDescent="0.25">
      <c r="B137" s="6">
        <v>5</v>
      </c>
      <c r="C137" s="5" t="s">
        <v>173</v>
      </c>
      <c r="D137" s="1">
        <v>3</v>
      </c>
      <c r="E137" s="8">
        <f t="shared" ref="E137:E139" si="9">4*D137</f>
        <v>12</v>
      </c>
      <c r="G137" s="1">
        <v>3</v>
      </c>
    </row>
    <row r="138" spans="2:11" x14ac:dyDescent="0.25">
      <c r="D138" s="1">
        <v>9</v>
      </c>
      <c r="E138" s="8">
        <f t="shared" si="9"/>
        <v>36</v>
      </c>
      <c r="G138" s="1">
        <v>5</v>
      </c>
    </row>
    <row r="139" spans="2:11" x14ac:dyDescent="0.25">
      <c r="D139" s="1">
        <v>3</v>
      </c>
      <c r="E139" s="8">
        <f t="shared" si="9"/>
        <v>12</v>
      </c>
      <c r="G139" s="1">
        <v>1</v>
      </c>
    </row>
    <row r="140" spans="2:11" x14ac:dyDescent="0.25">
      <c r="D140" s="26">
        <f>SUM(D137:D139)</f>
        <v>15</v>
      </c>
      <c r="E140" s="26">
        <f>SUM(E137:E139)</f>
        <v>60</v>
      </c>
      <c r="F140" s="28" t="s">
        <v>200</v>
      </c>
      <c r="G140" s="26">
        <f>SUM(G137:G139)</f>
        <v>9</v>
      </c>
      <c r="I140" s="1">
        <f>+D140+I135</f>
        <v>73.25</v>
      </c>
      <c r="J140" s="24">
        <f>+E140+J135</f>
        <v>293</v>
      </c>
      <c r="K140" s="30">
        <f ca="1">+$I$142+I140+20</f>
        <v>43283</v>
      </c>
    </row>
    <row r="141" spans="2:11" x14ac:dyDescent="0.25">
      <c r="E141" s="8"/>
    </row>
    <row r="142" spans="2:11" x14ac:dyDescent="0.25">
      <c r="E142" s="8"/>
      <c r="I142" s="29">
        <f ca="1">TODAY()-15-20-I140</f>
        <v>43189.75</v>
      </c>
    </row>
    <row r="143" spans="2:11" x14ac:dyDescent="0.25">
      <c r="E143" s="8"/>
    </row>
    <row r="144" spans="2:11" x14ac:dyDescent="0.25">
      <c r="E144" s="8"/>
    </row>
    <row r="145" spans="5:5" x14ac:dyDescent="0.25">
      <c r="E145" s="8"/>
    </row>
    <row r="146" spans="5:5" x14ac:dyDescent="0.25">
      <c r="E146" s="8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</sheetData>
  <mergeCells count="1">
    <mergeCell ref="H2:J2"/>
  </mergeCells>
  <pageMargins left="0.7" right="0.7" top="0.75" bottom="0.75" header="0.3" footer="0.3"/>
  <pageSetup paperSize="9" scale="7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H188"/>
  <sheetViews>
    <sheetView topLeftCell="B88" workbookViewId="0">
      <selection activeCell="L87" sqref="L87"/>
    </sheetView>
  </sheetViews>
  <sheetFormatPr baseColWidth="10" defaultRowHeight="15" x14ac:dyDescent="0.25"/>
  <cols>
    <col min="3" max="3" width="11.42578125" style="1"/>
    <col min="6" max="6" width="12.5703125" bestFit="1" customWidth="1"/>
  </cols>
  <sheetData>
    <row r="2" spans="2:8" x14ac:dyDescent="0.25">
      <c r="B2" t="s">
        <v>179</v>
      </c>
    </row>
    <row r="3" spans="2:8" x14ac:dyDescent="0.25">
      <c r="D3" t="s">
        <v>11</v>
      </c>
      <c r="E3" t="s">
        <v>10</v>
      </c>
      <c r="F3" t="s">
        <v>9</v>
      </c>
      <c r="G3" t="s">
        <v>8</v>
      </c>
      <c r="H3" t="s">
        <v>183</v>
      </c>
    </row>
    <row r="4" spans="2:8" x14ac:dyDescent="0.25">
      <c r="C4" s="1" t="s">
        <v>7</v>
      </c>
      <c r="D4">
        <v>36</v>
      </c>
      <c r="E4">
        <f>+H15-H4</f>
        <v>38</v>
      </c>
      <c r="F4">
        <v>0</v>
      </c>
      <c r="G4">
        <f>9-F4</f>
        <v>9</v>
      </c>
      <c r="H4">
        <v>0</v>
      </c>
    </row>
    <row r="5" spans="2:8" x14ac:dyDescent="0.25">
      <c r="C5" s="1" t="s">
        <v>6</v>
      </c>
      <c r="D5">
        <v>32</v>
      </c>
      <c r="E5">
        <f>+E4-H5</f>
        <v>32</v>
      </c>
      <c r="F5">
        <v>2</v>
      </c>
      <c r="G5">
        <f t="shared" ref="G5:G13" si="0">+G4-F5</f>
        <v>7</v>
      </c>
      <c r="H5">
        <v>6</v>
      </c>
    </row>
    <row r="6" spans="2:8" x14ac:dyDescent="0.25">
      <c r="C6" s="1" t="s">
        <v>5</v>
      </c>
      <c r="D6">
        <v>28</v>
      </c>
      <c r="E6">
        <f t="shared" ref="E6:E13" si="1">+E5-H6</f>
        <v>31</v>
      </c>
      <c r="F6">
        <v>0</v>
      </c>
      <c r="G6">
        <f t="shared" si="0"/>
        <v>7</v>
      </c>
      <c r="H6">
        <v>1</v>
      </c>
    </row>
    <row r="7" spans="2:8" x14ac:dyDescent="0.25">
      <c r="C7" s="1" t="s">
        <v>4</v>
      </c>
      <c r="D7">
        <v>24</v>
      </c>
      <c r="E7">
        <f t="shared" si="1"/>
        <v>25</v>
      </c>
      <c r="F7">
        <v>1</v>
      </c>
      <c r="G7">
        <f t="shared" si="0"/>
        <v>6</v>
      </c>
      <c r="H7">
        <v>6</v>
      </c>
    </row>
    <row r="8" spans="2:8" x14ac:dyDescent="0.25">
      <c r="C8" s="1" t="s">
        <v>3</v>
      </c>
      <c r="D8">
        <v>20</v>
      </c>
      <c r="E8">
        <f t="shared" si="1"/>
        <v>20</v>
      </c>
      <c r="F8">
        <v>1</v>
      </c>
      <c r="G8">
        <f t="shared" si="0"/>
        <v>5</v>
      </c>
      <c r="H8">
        <v>5</v>
      </c>
    </row>
    <row r="9" spans="2:8" x14ac:dyDescent="0.25">
      <c r="C9" s="1" t="s">
        <v>2</v>
      </c>
      <c r="D9">
        <v>16</v>
      </c>
      <c r="E9">
        <f t="shared" si="1"/>
        <v>14</v>
      </c>
      <c r="F9">
        <v>2</v>
      </c>
      <c r="G9">
        <f t="shared" si="0"/>
        <v>3</v>
      </c>
      <c r="H9">
        <v>6</v>
      </c>
    </row>
    <row r="10" spans="2:8" x14ac:dyDescent="0.25">
      <c r="C10" s="1" t="s">
        <v>1</v>
      </c>
      <c r="D10">
        <v>12</v>
      </c>
      <c r="E10">
        <f t="shared" si="1"/>
        <v>12</v>
      </c>
      <c r="F10">
        <v>0</v>
      </c>
      <c r="G10">
        <f t="shared" si="0"/>
        <v>3</v>
      </c>
      <c r="H10">
        <v>2</v>
      </c>
    </row>
    <row r="11" spans="2:8" x14ac:dyDescent="0.25">
      <c r="C11" s="24" t="s">
        <v>180</v>
      </c>
      <c r="D11">
        <v>8</v>
      </c>
      <c r="E11">
        <f t="shared" si="1"/>
        <v>8</v>
      </c>
      <c r="F11">
        <v>1</v>
      </c>
      <c r="G11">
        <f t="shared" si="0"/>
        <v>2</v>
      </c>
      <c r="H11">
        <v>4</v>
      </c>
    </row>
    <row r="12" spans="2:8" x14ac:dyDescent="0.25">
      <c r="C12" s="24" t="s">
        <v>181</v>
      </c>
      <c r="D12">
        <v>4</v>
      </c>
      <c r="E12">
        <f t="shared" si="1"/>
        <v>3</v>
      </c>
      <c r="F12">
        <v>1</v>
      </c>
      <c r="G12">
        <f t="shared" si="0"/>
        <v>1</v>
      </c>
      <c r="H12">
        <v>5</v>
      </c>
    </row>
    <row r="13" spans="2:8" x14ac:dyDescent="0.25">
      <c r="C13" s="24" t="s">
        <v>182</v>
      </c>
      <c r="D13">
        <v>0</v>
      </c>
      <c r="E13">
        <f t="shared" si="1"/>
        <v>0</v>
      </c>
      <c r="F13">
        <v>1</v>
      </c>
      <c r="G13">
        <f t="shared" si="0"/>
        <v>0</v>
      </c>
      <c r="H13">
        <v>3</v>
      </c>
    </row>
    <row r="14" spans="2:8" x14ac:dyDescent="0.25">
      <c r="C14" s="7"/>
    </row>
    <row r="15" spans="2:8" x14ac:dyDescent="0.25">
      <c r="C15" s="7"/>
      <c r="H15">
        <f>SUM(H4:H13)</f>
        <v>38</v>
      </c>
    </row>
    <row r="16" spans="2:8" x14ac:dyDescent="0.25">
      <c r="C16" s="7"/>
    </row>
    <row r="17" spans="2:8" x14ac:dyDescent="0.25">
      <c r="C17" s="7"/>
    </row>
    <row r="18" spans="2:8" x14ac:dyDescent="0.25">
      <c r="C18" s="7"/>
    </row>
    <row r="19" spans="2:8" x14ac:dyDescent="0.25">
      <c r="C19" s="7"/>
    </row>
    <row r="21" spans="2:8" x14ac:dyDescent="0.25">
      <c r="B21" t="s">
        <v>184</v>
      </c>
      <c r="C21" s="24"/>
    </row>
    <row r="22" spans="2:8" x14ac:dyDescent="0.25">
      <c r="C22" s="24"/>
      <c r="D22" t="s">
        <v>11</v>
      </c>
      <c r="E22" t="s">
        <v>10</v>
      </c>
      <c r="F22" t="s">
        <v>9</v>
      </c>
      <c r="G22" t="s">
        <v>8</v>
      </c>
      <c r="H22" t="s">
        <v>183</v>
      </c>
    </row>
    <row r="23" spans="2:8" x14ac:dyDescent="0.25">
      <c r="C23" s="24" t="s">
        <v>7</v>
      </c>
      <c r="D23">
        <v>55</v>
      </c>
      <c r="E23">
        <f>+H39-H23</f>
        <v>51</v>
      </c>
      <c r="F23">
        <v>0</v>
      </c>
      <c r="G23">
        <v>10</v>
      </c>
      <c r="H23">
        <v>0</v>
      </c>
    </row>
    <row r="24" spans="2:8" x14ac:dyDescent="0.25">
      <c r="C24" s="24" t="s">
        <v>6</v>
      </c>
      <c r="D24">
        <f>+D23-4</f>
        <v>51</v>
      </c>
      <c r="E24">
        <f>+E23-H24</f>
        <v>47</v>
      </c>
      <c r="F24">
        <v>1</v>
      </c>
      <c r="G24">
        <f t="shared" ref="G24:G37" si="2">+G23-F24</f>
        <v>9</v>
      </c>
      <c r="H24">
        <v>4</v>
      </c>
    </row>
    <row r="25" spans="2:8" x14ac:dyDescent="0.25">
      <c r="C25" s="24" t="s">
        <v>5</v>
      </c>
      <c r="D25">
        <f t="shared" ref="D25:D36" si="3">+D24-4</f>
        <v>47</v>
      </c>
      <c r="E25">
        <f t="shared" ref="E25:E37" si="4">+E24-H25</f>
        <v>43</v>
      </c>
      <c r="F25">
        <v>0</v>
      </c>
      <c r="G25">
        <f t="shared" si="2"/>
        <v>9</v>
      </c>
      <c r="H25">
        <v>4</v>
      </c>
    </row>
    <row r="26" spans="2:8" x14ac:dyDescent="0.25">
      <c r="C26" s="24" t="s">
        <v>4</v>
      </c>
      <c r="D26">
        <f t="shared" si="3"/>
        <v>43</v>
      </c>
      <c r="E26">
        <f t="shared" si="4"/>
        <v>38</v>
      </c>
      <c r="F26">
        <v>1</v>
      </c>
      <c r="G26">
        <f t="shared" si="2"/>
        <v>8</v>
      </c>
      <c r="H26">
        <v>5</v>
      </c>
    </row>
    <row r="27" spans="2:8" x14ac:dyDescent="0.25">
      <c r="C27" s="24" t="s">
        <v>3</v>
      </c>
      <c r="D27">
        <f t="shared" si="3"/>
        <v>39</v>
      </c>
      <c r="E27">
        <f t="shared" si="4"/>
        <v>32</v>
      </c>
      <c r="F27">
        <v>1</v>
      </c>
      <c r="G27">
        <f t="shared" si="2"/>
        <v>7</v>
      </c>
      <c r="H27">
        <v>6</v>
      </c>
    </row>
    <row r="28" spans="2:8" x14ac:dyDescent="0.25">
      <c r="C28" s="24" t="s">
        <v>2</v>
      </c>
      <c r="D28">
        <f t="shared" si="3"/>
        <v>35</v>
      </c>
      <c r="E28">
        <f t="shared" si="4"/>
        <v>27</v>
      </c>
      <c r="F28">
        <v>0</v>
      </c>
      <c r="G28">
        <f t="shared" si="2"/>
        <v>7</v>
      </c>
      <c r="H28">
        <v>5</v>
      </c>
    </row>
    <row r="29" spans="2:8" x14ac:dyDescent="0.25">
      <c r="C29" s="24" t="s">
        <v>1</v>
      </c>
      <c r="D29">
        <f t="shared" si="3"/>
        <v>31</v>
      </c>
      <c r="E29">
        <f t="shared" si="4"/>
        <v>23</v>
      </c>
      <c r="F29">
        <v>0</v>
      </c>
      <c r="G29">
        <f t="shared" si="2"/>
        <v>7</v>
      </c>
      <c r="H29">
        <v>4</v>
      </c>
    </row>
    <row r="30" spans="2:8" x14ac:dyDescent="0.25">
      <c r="C30" s="24" t="s">
        <v>180</v>
      </c>
      <c r="D30">
        <f t="shared" si="3"/>
        <v>27</v>
      </c>
      <c r="E30">
        <f t="shared" si="4"/>
        <v>20</v>
      </c>
      <c r="F30">
        <v>2</v>
      </c>
      <c r="G30">
        <f t="shared" si="2"/>
        <v>5</v>
      </c>
      <c r="H30">
        <v>3</v>
      </c>
    </row>
    <row r="31" spans="2:8" x14ac:dyDescent="0.25">
      <c r="C31" s="24" t="s">
        <v>181</v>
      </c>
      <c r="D31">
        <f t="shared" si="3"/>
        <v>23</v>
      </c>
      <c r="E31">
        <f t="shared" si="4"/>
        <v>17</v>
      </c>
      <c r="F31">
        <v>0</v>
      </c>
      <c r="G31">
        <f t="shared" si="2"/>
        <v>5</v>
      </c>
      <c r="H31">
        <v>3</v>
      </c>
    </row>
    <row r="32" spans="2:8" x14ac:dyDescent="0.25">
      <c r="C32" s="24" t="s">
        <v>182</v>
      </c>
      <c r="D32">
        <f t="shared" si="3"/>
        <v>19</v>
      </c>
      <c r="E32">
        <f t="shared" si="4"/>
        <v>13</v>
      </c>
      <c r="F32">
        <v>1</v>
      </c>
      <c r="G32">
        <f t="shared" si="2"/>
        <v>4</v>
      </c>
      <c r="H32">
        <v>4</v>
      </c>
    </row>
    <row r="33" spans="2:8" x14ac:dyDescent="0.25">
      <c r="C33" s="24" t="s">
        <v>187</v>
      </c>
      <c r="D33">
        <f t="shared" si="3"/>
        <v>15</v>
      </c>
      <c r="E33">
        <f t="shared" si="4"/>
        <v>11</v>
      </c>
      <c r="F33">
        <v>1</v>
      </c>
      <c r="G33">
        <f t="shared" si="2"/>
        <v>3</v>
      </c>
      <c r="H33">
        <v>2</v>
      </c>
    </row>
    <row r="34" spans="2:8" x14ac:dyDescent="0.25">
      <c r="C34" s="24" t="s">
        <v>188</v>
      </c>
      <c r="D34">
        <f t="shared" si="3"/>
        <v>11</v>
      </c>
      <c r="E34">
        <f t="shared" si="4"/>
        <v>8</v>
      </c>
      <c r="F34">
        <v>0</v>
      </c>
      <c r="G34">
        <f t="shared" si="2"/>
        <v>3</v>
      </c>
      <c r="H34">
        <v>3</v>
      </c>
    </row>
    <row r="35" spans="2:8" x14ac:dyDescent="0.25">
      <c r="C35" s="24" t="s">
        <v>189</v>
      </c>
      <c r="D35">
        <f t="shared" si="3"/>
        <v>7</v>
      </c>
      <c r="E35">
        <f t="shared" si="4"/>
        <v>6</v>
      </c>
      <c r="F35">
        <v>0</v>
      </c>
      <c r="G35">
        <f t="shared" si="2"/>
        <v>3</v>
      </c>
      <c r="H35">
        <v>2</v>
      </c>
    </row>
    <row r="36" spans="2:8" x14ac:dyDescent="0.25">
      <c r="C36" s="24" t="s">
        <v>190</v>
      </c>
      <c r="D36">
        <f t="shared" si="3"/>
        <v>3</v>
      </c>
      <c r="E36">
        <f t="shared" si="4"/>
        <v>4</v>
      </c>
      <c r="F36">
        <v>0</v>
      </c>
      <c r="G36">
        <f t="shared" si="2"/>
        <v>3</v>
      </c>
      <c r="H36">
        <v>2</v>
      </c>
    </row>
    <row r="37" spans="2:8" x14ac:dyDescent="0.25">
      <c r="C37" s="24" t="s">
        <v>191</v>
      </c>
      <c r="D37">
        <f>+D36-3</f>
        <v>0</v>
      </c>
      <c r="E37">
        <f t="shared" si="4"/>
        <v>0</v>
      </c>
      <c r="F37">
        <v>1</v>
      </c>
      <c r="G37">
        <f t="shared" si="2"/>
        <v>2</v>
      </c>
      <c r="H37">
        <v>4</v>
      </c>
    </row>
    <row r="39" spans="2:8" x14ac:dyDescent="0.25">
      <c r="H39">
        <f>SUM(H23:H37)</f>
        <v>51</v>
      </c>
    </row>
    <row r="42" spans="2:8" x14ac:dyDescent="0.25">
      <c r="B42" t="s">
        <v>196</v>
      </c>
      <c r="C42" s="24"/>
    </row>
    <row r="43" spans="2:8" x14ac:dyDescent="0.25">
      <c r="C43" s="24"/>
      <c r="D43" t="s">
        <v>11</v>
      </c>
      <c r="E43" t="s">
        <v>10</v>
      </c>
      <c r="F43" t="s">
        <v>9</v>
      </c>
      <c r="G43" t="s">
        <v>8</v>
      </c>
      <c r="H43" t="s">
        <v>183</v>
      </c>
    </row>
    <row r="44" spans="2:8" x14ac:dyDescent="0.25">
      <c r="C44" s="24" t="s">
        <v>7</v>
      </c>
      <c r="D44">
        <v>68</v>
      </c>
      <c r="E44">
        <f>+H63-H44</f>
        <v>55</v>
      </c>
      <c r="F44">
        <v>0</v>
      </c>
      <c r="G44">
        <v>8</v>
      </c>
      <c r="H44">
        <v>0</v>
      </c>
    </row>
    <row r="45" spans="2:8" x14ac:dyDescent="0.25">
      <c r="C45" s="24" t="s">
        <v>6</v>
      </c>
      <c r="D45">
        <f>+D44-4</f>
        <v>64</v>
      </c>
      <c r="E45">
        <f>+E44-H45</f>
        <v>51</v>
      </c>
      <c r="F45">
        <v>1</v>
      </c>
      <c r="G45">
        <f t="shared" ref="G45:G61" si="5">+G44-F45</f>
        <v>7</v>
      </c>
      <c r="H45">
        <v>4</v>
      </c>
    </row>
    <row r="46" spans="2:8" x14ac:dyDescent="0.25">
      <c r="C46" s="24" t="s">
        <v>5</v>
      </c>
      <c r="D46">
        <f t="shared" ref="D46:D61" si="6">+D45-4</f>
        <v>60</v>
      </c>
      <c r="E46">
        <f t="shared" ref="E46:E61" si="7">+E45-H46</f>
        <v>47</v>
      </c>
      <c r="F46">
        <v>1</v>
      </c>
      <c r="G46">
        <f t="shared" si="5"/>
        <v>6</v>
      </c>
      <c r="H46">
        <v>4</v>
      </c>
    </row>
    <row r="47" spans="2:8" x14ac:dyDescent="0.25">
      <c r="C47" s="24" t="s">
        <v>4</v>
      </c>
      <c r="D47">
        <f t="shared" si="6"/>
        <v>56</v>
      </c>
      <c r="E47">
        <f t="shared" si="7"/>
        <v>43</v>
      </c>
      <c r="F47">
        <v>0</v>
      </c>
      <c r="G47">
        <f t="shared" si="5"/>
        <v>6</v>
      </c>
      <c r="H47">
        <v>4</v>
      </c>
    </row>
    <row r="48" spans="2:8" x14ac:dyDescent="0.25">
      <c r="C48" s="24" t="s">
        <v>3</v>
      </c>
      <c r="D48">
        <f t="shared" si="6"/>
        <v>52</v>
      </c>
      <c r="E48">
        <f t="shared" si="7"/>
        <v>40</v>
      </c>
      <c r="F48">
        <v>1</v>
      </c>
      <c r="G48">
        <f t="shared" si="5"/>
        <v>5</v>
      </c>
      <c r="H48">
        <v>3</v>
      </c>
    </row>
    <row r="49" spans="3:8" x14ac:dyDescent="0.25">
      <c r="C49" s="24" t="s">
        <v>2</v>
      </c>
      <c r="D49">
        <f t="shared" si="6"/>
        <v>48</v>
      </c>
      <c r="E49">
        <f t="shared" si="7"/>
        <v>36</v>
      </c>
      <c r="F49">
        <v>1</v>
      </c>
      <c r="G49">
        <f t="shared" si="5"/>
        <v>4</v>
      </c>
      <c r="H49">
        <v>4</v>
      </c>
    </row>
    <row r="50" spans="3:8" x14ac:dyDescent="0.25">
      <c r="C50" s="24" t="s">
        <v>1</v>
      </c>
      <c r="D50">
        <f t="shared" si="6"/>
        <v>44</v>
      </c>
      <c r="E50">
        <f t="shared" si="7"/>
        <v>34</v>
      </c>
      <c r="F50">
        <v>0</v>
      </c>
      <c r="G50">
        <f t="shared" si="5"/>
        <v>4</v>
      </c>
      <c r="H50">
        <v>2</v>
      </c>
    </row>
    <row r="51" spans="3:8" x14ac:dyDescent="0.25">
      <c r="C51" s="24" t="s">
        <v>180</v>
      </c>
      <c r="D51">
        <f t="shared" si="6"/>
        <v>40</v>
      </c>
      <c r="E51">
        <f t="shared" si="7"/>
        <v>32</v>
      </c>
      <c r="F51">
        <v>1</v>
      </c>
      <c r="G51">
        <f t="shared" si="5"/>
        <v>3</v>
      </c>
      <c r="H51">
        <v>2</v>
      </c>
    </row>
    <row r="52" spans="3:8" x14ac:dyDescent="0.25">
      <c r="C52" s="24" t="s">
        <v>181</v>
      </c>
      <c r="D52">
        <f t="shared" si="6"/>
        <v>36</v>
      </c>
      <c r="E52">
        <f t="shared" si="7"/>
        <v>28</v>
      </c>
      <c r="F52">
        <v>0</v>
      </c>
      <c r="G52">
        <f t="shared" si="5"/>
        <v>3</v>
      </c>
      <c r="H52">
        <v>4</v>
      </c>
    </row>
    <row r="53" spans="3:8" x14ac:dyDescent="0.25">
      <c r="C53" s="24" t="s">
        <v>182</v>
      </c>
      <c r="D53">
        <f t="shared" si="6"/>
        <v>32</v>
      </c>
      <c r="E53">
        <f t="shared" si="7"/>
        <v>23</v>
      </c>
      <c r="F53">
        <v>0</v>
      </c>
      <c r="G53">
        <f t="shared" si="5"/>
        <v>3</v>
      </c>
      <c r="H53">
        <v>5</v>
      </c>
    </row>
    <row r="54" spans="3:8" x14ac:dyDescent="0.25">
      <c r="C54" s="24" t="s">
        <v>187</v>
      </c>
      <c r="D54">
        <f t="shared" si="6"/>
        <v>28</v>
      </c>
      <c r="E54">
        <f t="shared" si="7"/>
        <v>19</v>
      </c>
      <c r="F54">
        <v>0</v>
      </c>
      <c r="G54">
        <f t="shared" si="5"/>
        <v>3</v>
      </c>
      <c r="H54">
        <v>4</v>
      </c>
    </row>
    <row r="55" spans="3:8" x14ac:dyDescent="0.25">
      <c r="C55" s="24" t="s">
        <v>188</v>
      </c>
      <c r="D55">
        <f t="shared" si="6"/>
        <v>24</v>
      </c>
      <c r="E55">
        <f t="shared" si="7"/>
        <v>15</v>
      </c>
      <c r="F55">
        <v>0</v>
      </c>
      <c r="G55">
        <f t="shared" si="5"/>
        <v>3</v>
      </c>
      <c r="H55">
        <v>4</v>
      </c>
    </row>
    <row r="56" spans="3:8" x14ac:dyDescent="0.25">
      <c r="C56" s="24" t="s">
        <v>189</v>
      </c>
      <c r="D56">
        <f t="shared" si="6"/>
        <v>20</v>
      </c>
      <c r="E56">
        <f t="shared" si="7"/>
        <v>12</v>
      </c>
      <c r="F56">
        <v>1</v>
      </c>
      <c r="G56">
        <f t="shared" si="5"/>
        <v>2</v>
      </c>
      <c r="H56">
        <v>3</v>
      </c>
    </row>
    <row r="57" spans="3:8" x14ac:dyDescent="0.25">
      <c r="C57" s="24" t="s">
        <v>190</v>
      </c>
      <c r="D57">
        <f t="shared" si="6"/>
        <v>16</v>
      </c>
      <c r="E57">
        <f t="shared" si="7"/>
        <v>9</v>
      </c>
      <c r="F57">
        <v>0</v>
      </c>
      <c r="G57">
        <f t="shared" si="5"/>
        <v>2</v>
      </c>
      <c r="H57">
        <v>3</v>
      </c>
    </row>
    <row r="58" spans="3:8" x14ac:dyDescent="0.25">
      <c r="C58" s="24" t="s">
        <v>191</v>
      </c>
      <c r="D58">
        <f t="shared" si="6"/>
        <v>12</v>
      </c>
      <c r="E58">
        <f t="shared" si="7"/>
        <v>6</v>
      </c>
      <c r="F58">
        <v>0</v>
      </c>
      <c r="G58">
        <f t="shared" si="5"/>
        <v>2</v>
      </c>
      <c r="H58">
        <v>3</v>
      </c>
    </row>
    <row r="59" spans="3:8" x14ac:dyDescent="0.25">
      <c r="C59" s="24" t="s">
        <v>193</v>
      </c>
      <c r="D59">
        <f t="shared" si="6"/>
        <v>8</v>
      </c>
      <c r="E59">
        <f t="shared" si="7"/>
        <v>4</v>
      </c>
      <c r="F59">
        <v>1</v>
      </c>
      <c r="G59">
        <f t="shared" si="5"/>
        <v>1</v>
      </c>
      <c r="H59">
        <v>2</v>
      </c>
    </row>
    <row r="60" spans="3:8" x14ac:dyDescent="0.25">
      <c r="C60" s="24" t="s">
        <v>194</v>
      </c>
      <c r="D60">
        <f t="shared" si="6"/>
        <v>4</v>
      </c>
      <c r="E60">
        <f t="shared" si="7"/>
        <v>1</v>
      </c>
      <c r="F60">
        <v>0</v>
      </c>
      <c r="G60">
        <f t="shared" si="5"/>
        <v>1</v>
      </c>
      <c r="H60">
        <v>3</v>
      </c>
    </row>
    <row r="61" spans="3:8" x14ac:dyDescent="0.25">
      <c r="C61" s="24" t="s">
        <v>195</v>
      </c>
      <c r="D61">
        <f t="shared" si="6"/>
        <v>0</v>
      </c>
      <c r="E61">
        <f t="shared" si="7"/>
        <v>0</v>
      </c>
      <c r="F61">
        <v>0</v>
      </c>
      <c r="G61">
        <f t="shared" si="5"/>
        <v>1</v>
      </c>
      <c r="H61">
        <v>1</v>
      </c>
    </row>
    <row r="63" spans="3:8" x14ac:dyDescent="0.25">
      <c r="H63">
        <f>SUM(H44:H62)</f>
        <v>55</v>
      </c>
    </row>
    <row r="66" spans="2:8" x14ac:dyDescent="0.25">
      <c r="B66" t="s">
        <v>199</v>
      </c>
      <c r="C66" s="24"/>
    </row>
    <row r="67" spans="2:8" x14ac:dyDescent="0.25">
      <c r="C67" s="24"/>
      <c r="D67" t="s">
        <v>11</v>
      </c>
      <c r="E67" t="s">
        <v>10</v>
      </c>
      <c r="F67" t="s">
        <v>9</v>
      </c>
      <c r="G67" t="s">
        <v>8</v>
      </c>
      <c r="H67" t="s">
        <v>183</v>
      </c>
    </row>
    <row r="68" spans="2:8" x14ac:dyDescent="0.25">
      <c r="C68" s="24" t="s">
        <v>7</v>
      </c>
      <c r="D68">
        <v>74</v>
      </c>
      <c r="E68">
        <f>+H89-H68</f>
        <v>76</v>
      </c>
      <c r="F68">
        <v>0</v>
      </c>
      <c r="G68">
        <v>11</v>
      </c>
      <c r="H68">
        <v>0</v>
      </c>
    </row>
    <row r="69" spans="2:8" x14ac:dyDescent="0.25">
      <c r="C69" s="24" t="s">
        <v>6</v>
      </c>
      <c r="D69">
        <f>+D68-4</f>
        <v>70</v>
      </c>
      <c r="E69">
        <f>+E68-H69</f>
        <v>72</v>
      </c>
      <c r="F69">
        <v>1</v>
      </c>
      <c r="G69">
        <f t="shared" ref="G69:G79" si="8">+G68-F69</f>
        <v>10</v>
      </c>
      <c r="H69">
        <v>4</v>
      </c>
    </row>
    <row r="70" spans="2:8" x14ac:dyDescent="0.25">
      <c r="C70" s="24" t="s">
        <v>5</v>
      </c>
      <c r="D70">
        <f t="shared" ref="D70:D79" si="9">+D69-4</f>
        <v>66</v>
      </c>
      <c r="E70">
        <f t="shared" ref="E70:E79" si="10">+E69-H70</f>
        <v>68</v>
      </c>
      <c r="F70">
        <v>1</v>
      </c>
      <c r="G70">
        <f t="shared" si="8"/>
        <v>9</v>
      </c>
      <c r="H70">
        <v>4</v>
      </c>
    </row>
    <row r="71" spans="2:8" x14ac:dyDescent="0.25">
      <c r="C71" s="24" t="s">
        <v>4</v>
      </c>
      <c r="D71">
        <f t="shared" si="9"/>
        <v>62</v>
      </c>
      <c r="E71">
        <f t="shared" si="10"/>
        <v>64</v>
      </c>
      <c r="F71">
        <v>1</v>
      </c>
      <c r="G71">
        <f t="shared" si="8"/>
        <v>8</v>
      </c>
      <c r="H71">
        <v>4</v>
      </c>
    </row>
    <row r="72" spans="2:8" x14ac:dyDescent="0.25">
      <c r="C72" s="24" t="s">
        <v>3</v>
      </c>
      <c r="D72">
        <f t="shared" si="9"/>
        <v>58</v>
      </c>
      <c r="E72">
        <f t="shared" si="10"/>
        <v>61</v>
      </c>
      <c r="F72">
        <v>0</v>
      </c>
      <c r="G72">
        <f t="shared" si="8"/>
        <v>8</v>
      </c>
      <c r="H72">
        <v>3</v>
      </c>
    </row>
    <row r="73" spans="2:8" x14ac:dyDescent="0.25">
      <c r="C73" s="24" t="s">
        <v>2</v>
      </c>
      <c r="D73">
        <f t="shared" si="9"/>
        <v>54</v>
      </c>
      <c r="E73">
        <f t="shared" si="10"/>
        <v>56</v>
      </c>
      <c r="F73">
        <v>1</v>
      </c>
      <c r="G73">
        <f t="shared" si="8"/>
        <v>7</v>
      </c>
      <c r="H73">
        <v>5</v>
      </c>
    </row>
    <row r="74" spans="2:8" x14ac:dyDescent="0.25">
      <c r="C74" s="24" t="s">
        <v>1</v>
      </c>
      <c r="D74">
        <f t="shared" si="9"/>
        <v>50</v>
      </c>
      <c r="E74">
        <f t="shared" si="10"/>
        <v>51</v>
      </c>
      <c r="F74">
        <v>0</v>
      </c>
      <c r="G74">
        <f t="shared" si="8"/>
        <v>7</v>
      </c>
      <c r="H74">
        <v>5</v>
      </c>
    </row>
    <row r="75" spans="2:8" x14ac:dyDescent="0.25">
      <c r="C75" s="24" t="s">
        <v>180</v>
      </c>
      <c r="D75">
        <f t="shared" si="9"/>
        <v>46</v>
      </c>
      <c r="E75">
        <f t="shared" si="10"/>
        <v>46</v>
      </c>
      <c r="F75">
        <v>0</v>
      </c>
      <c r="G75">
        <f t="shared" si="8"/>
        <v>7</v>
      </c>
      <c r="H75">
        <v>5</v>
      </c>
    </row>
    <row r="76" spans="2:8" x14ac:dyDescent="0.25">
      <c r="C76" s="24" t="s">
        <v>181</v>
      </c>
      <c r="D76">
        <f t="shared" si="9"/>
        <v>42</v>
      </c>
      <c r="E76">
        <f t="shared" si="10"/>
        <v>41</v>
      </c>
      <c r="F76">
        <v>1</v>
      </c>
      <c r="G76">
        <f t="shared" si="8"/>
        <v>6</v>
      </c>
      <c r="H76">
        <v>5</v>
      </c>
    </row>
    <row r="77" spans="2:8" x14ac:dyDescent="0.25">
      <c r="C77" s="24" t="s">
        <v>182</v>
      </c>
      <c r="D77">
        <f t="shared" si="9"/>
        <v>38</v>
      </c>
      <c r="E77">
        <f t="shared" si="10"/>
        <v>36</v>
      </c>
      <c r="F77">
        <v>0</v>
      </c>
      <c r="G77">
        <f t="shared" si="8"/>
        <v>6</v>
      </c>
      <c r="H77">
        <v>5</v>
      </c>
    </row>
    <row r="78" spans="2:8" x14ac:dyDescent="0.25">
      <c r="C78" s="24" t="s">
        <v>187</v>
      </c>
      <c r="D78">
        <f t="shared" si="9"/>
        <v>34</v>
      </c>
      <c r="E78">
        <f t="shared" si="10"/>
        <v>33</v>
      </c>
      <c r="F78">
        <v>0</v>
      </c>
      <c r="G78">
        <f t="shared" si="8"/>
        <v>6</v>
      </c>
      <c r="H78">
        <v>3</v>
      </c>
    </row>
    <row r="79" spans="2:8" x14ac:dyDescent="0.25">
      <c r="C79" s="24" t="s">
        <v>188</v>
      </c>
      <c r="D79">
        <f t="shared" si="9"/>
        <v>30</v>
      </c>
      <c r="E79">
        <f t="shared" si="10"/>
        <v>30</v>
      </c>
      <c r="F79">
        <v>0</v>
      </c>
      <c r="G79">
        <f t="shared" si="8"/>
        <v>6</v>
      </c>
      <c r="H79">
        <v>3</v>
      </c>
    </row>
    <row r="80" spans="2:8" x14ac:dyDescent="0.25">
      <c r="C80" s="24" t="s">
        <v>189</v>
      </c>
      <c r="D80">
        <f t="shared" ref="D80:D85" si="11">+D79-4</f>
        <v>26</v>
      </c>
      <c r="E80">
        <f t="shared" ref="E80:E87" si="12">+E79-H80</f>
        <v>26</v>
      </c>
      <c r="F80">
        <v>1</v>
      </c>
      <c r="G80">
        <f t="shared" ref="G80:G87" si="13">+G79-F80</f>
        <v>5</v>
      </c>
      <c r="H80">
        <v>4</v>
      </c>
    </row>
    <row r="81" spans="2:8" x14ac:dyDescent="0.25">
      <c r="C81" s="24" t="s">
        <v>190</v>
      </c>
      <c r="D81">
        <f t="shared" si="11"/>
        <v>22</v>
      </c>
      <c r="E81">
        <f t="shared" si="12"/>
        <v>22</v>
      </c>
      <c r="F81">
        <v>0</v>
      </c>
      <c r="G81">
        <f t="shared" si="13"/>
        <v>5</v>
      </c>
      <c r="H81">
        <v>4</v>
      </c>
    </row>
    <row r="82" spans="2:8" x14ac:dyDescent="0.25">
      <c r="C82" s="24" t="s">
        <v>191</v>
      </c>
      <c r="D82">
        <f t="shared" si="11"/>
        <v>18</v>
      </c>
      <c r="E82">
        <f t="shared" si="12"/>
        <v>18</v>
      </c>
      <c r="F82">
        <v>1</v>
      </c>
      <c r="G82">
        <f t="shared" si="13"/>
        <v>4</v>
      </c>
      <c r="H82">
        <v>4</v>
      </c>
    </row>
    <row r="83" spans="2:8" x14ac:dyDescent="0.25">
      <c r="C83" s="24" t="s">
        <v>193</v>
      </c>
      <c r="D83">
        <f t="shared" si="11"/>
        <v>14</v>
      </c>
      <c r="E83">
        <f t="shared" si="12"/>
        <v>14</v>
      </c>
      <c r="F83">
        <v>0</v>
      </c>
      <c r="G83">
        <f t="shared" si="13"/>
        <v>4</v>
      </c>
      <c r="H83">
        <v>4</v>
      </c>
    </row>
    <row r="84" spans="2:8" x14ac:dyDescent="0.25">
      <c r="C84" s="24" t="s">
        <v>194</v>
      </c>
      <c r="D84">
        <f t="shared" si="11"/>
        <v>10</v>
      </c>
      <c r="E84">
        <f t="shared" si="12"/>
        <v>10</v>
      </c>
      <c r="F84">
        <v>1</v>
      </c>
      <c r="G84">
        <f t="shared" si="13"/>
        <v>3</v>
      </c>
      <c r="H84">
        <v>4</v>
      </c>
    </row>
    <row r="85" spans="2:8" x14ac:dyDescent="0.25">
      <c r="C85" s="24" t="s">
        <v>195</v>
      </c>
      <c r="D85">
        <f t="shared" si="11"/>
        <v>6</v>
      </c>
      <c r="E85">
        <f t="shared" si="12"/>
        <v>6</v>
      </c>
      <c r="F85">
        <v>1</v>
      </c>
      <c r="G85">
        <f t="shared" si="13"/>
        <v>2</v>
      </c>
      <c r="H85">
        <v>4</v>
      </c>
    </row>
    <row r="86" spans="2:8" x14ac:dyDescent="0.25">
      <c r="C86" s="24" t="s">
        <v>197</v>
      </c>
      <c r="D86">
        <f t="shared" ref="D86:D87" si="14">+D85-3</f>
        <v>3</v>
      </c>
      <c r="E86">
        <f t="shared" si="12"/>
        <v>2</v>
      </c>
      <c r="F86">
        <v>1</v>
      </c>
      <c r="G86">
        <f t="shared" si="13"/>
        <v>1</v>
      </c>
      <c r="H86">
        <v>4</v>
      </c>
    </row>
    <row r="87" spans="2:8" x14ac:dyDescent="0.25">
      <c r="C87" s="24" t="s">
        <v>198</v>
      </c>
      <c r="D87">
        <f t="shared" si="14"/>
        <v>0</v>
      </c>
      <c r="E87">
        <f t="shared" si="12"/>
        <v>0</v>
      </c>
      <c r="F87">
        <v>1</v>
      </c>
      <c r="G87">
        <f t="shared" si="13"/>
        <v>0</v>
      </c>
      <c r="H87">
        <v>2</v>
      </c>
    </row>
    <row r="89" spans="2:8" x14ac:dyDescent="0.25">
      <c r="H89">
        <f>SUM(H68:H88)</f>
        <v>76</v>
      </c>
    </row>
    <row r="90" spans="2:8" x14ac:dyDescent="0.25">
      <c r="B90" t="s">
        <v>201</v>
      </c>
      <c r="C90" s="24"/>
    </row>
    <row r="91" spans="2:8" x14ac:dyDescent="0.25">
      <c r="C91" s="24"/>
      <c r="D91" t="s">
        <v>11</v>
      </c>
      <c r="E91" t="s">
        <v>10</v>
      </c>
      <c r="F91" t="s">
        <v>9</v>
      </c>
      <c r="G91" t="s">
        <v>8</v>
      </c>
      <c r="H91" t="s">
        <v>183</v>
      </c>
    </row>
    <row r="92" spans="2:8" x14ac:dyDescent="0.25">
      <c r="C92" s="24" t="s">
        <v>7</v>
      </c>
      <c r="D92">
        <v>74</v>
      </c>
      <c r="E92">
        <f>+H109-H92</f>
        <v>57</v>
      </c>
      <c r="F92">
        <v>0</v>
      </c>
      <c r="G92">
        <v>9</v>
      </c>
      <c r="H92">
        <v>0</v>
      </c>
    </row>
    <row r="93" spans="2:8" x14ac:dyDescent="0.25">
      <c r="C93" s="24" t="s">
        <v>6</v>
      </c>
      <c r="D93">
        <f>+D92-5</f>
        <v>69</v>
      </c>
      <c r="E93">
        <f>+E92-H93</f>
        <v>53</v>
      </c>
      <c r="F93">
        <v>1</v>
      </c>
      <c r="G93">
        <f t="shared" ref="G93:G107" si="15">+G92-F93</f>
        <v>8</v>
      </c>
      <c r="H93">
        <v>4</v>
      </c>
    </row>
    <row r="94" spans="2:8" x14ac:dyDescent="0.25">
      <c r="C94" s="24" t="s">
        <v>5</v>
      </c>
      <c r="D94">
        <f t="shared" ref="D94:D106" si="16">+D93-5</f>
        <v>64</v>
      </c>
      <c r="E94">
        <f t="shared" ref="E94:E107" si="17">+E93-H94</f>
        <v>49</v>
      </c>
      <c r="F94">
        <v>1</v>
      </c>
      <c r="G94">
        <f t="shared" si="15"/>
        <v>7</v>
      </c>
      <c r="H94">
        <v>4</v>
      </c>
    </row>
    <row r="95" spans="2:8" x14ac:dyDescent="0.25">
      <c r="C95" s="24" t="s">
        <v>4</v>
      </c>
      <c r="D95">
        <f t="shared" si="16"/>
        <v>59</v>
      </c>
      <c r="E95">
        <f t="shared" si="17"/>
        <v>45</v>
      </c>
      <c r="F95">
        <v>0</v>
      </c>
      <c r="G95">
        <f t="shared" si="15"/>
        <v>7</v>
      </c>
      <c r="H95">
        <v>4</v>
      </c>
    </row>
    <row r="96" spans="2:8" x14ac:dyDescent="0.25">
      <c r="C96" s="24" t="s">
        <v>3</v>
      </c>
      <c r="D96">
        <f t="shared" si="16"/>
        <v>54</v>
      </c>
      <c r="E96">
        <f t="shared" si="17"/>
        <v>42</v>
      </c>
      <c r="F96">
        <v>0</v>
      </c>
      <c r="G96">
        <f t="shared" si="15"/>
        <v>7</v>
      </c>
      <c r="H96">
        <v>3</v>
      </c>
    </row>
    <row r="97" spans="2:8" x14ac:dyDescent="0.25">
      <c r="C97" s="24" t="s">
        <v>2</v>
      </c>
      <c r="D97">
        <f t="shared" si="16"/>
        <v>49</v>
      </c>
      <c r="E97">
        <f t="shared" si="17"/>
        <v>39</v>
      </c>
      <c r="F97">
        <v>1</v>
      </c>
      <c r="G97">
        <f t="shared" si="15"/>
        <v>6</v>
      </c>
      <c r="H97">
        <v>3</v>
      </c>
    </row>
    <row r="98" spans="2:8" x14ac:dyDescent="0.25">
      <c r="C98" s="24" t="s">
        <v>1</v>
      </c>
      <c r="D98">
        <f t="shared" si="16"/>
        <v>44</v>
      </c>
      <c r="E98">
        <f t="shared" si="17"/>
        <v>35</v>
      </c>
      <c r="F98">
        <v>0</v>
      </c>
      <c r="G98">
        <f t="shared" si="15"/>
        <v>6</v>
      </c>
      <c r="H98">
        <v>4</v>
      </c>
    </row>
    <row r="99" spans="2:8" x14ac:dyDescent="0.25">
      <c r="C99" s="24" t="s">
        <v>180</v>
      </c>
      <c r="D99">
        <f t="shared" si="16"/>
        <v>39</v>
      </c>
      <c r="E99">
        <f t="shared" si="17"/>
        <v>30</v>
      </c>
      <c r="F99">
        <v>0</v>
      </c>
      <c r="G99">
        <f t="shared" si="15"/>
        <v>6</v>
      </c>
      <c r="H99">
        <v>5</v>
      </c>
    </row>
    <row r="100" spans="2:8" x14ac:dyDescent="0.25">
      <c r="C100" s="24" t="s">
        <v>181</v>
      </c>
      <c r="D100">
        <f t="shared" si="16"/>
        <v>34</v>
      </c>
      <c r="E100">
        <f t="shared" si="17"/>
        <v>24</v>
      </c>
      <c r="F100">
        <v>2</v>
      </c>
      <c r="G100">
        <f t="shared" si="15"/>
        <v>4</v>
      </c>
      <c r="H100">
        <v>6</v>
      </c>
    </row>
    <row r="101" spans="2:8" x14ac:dyDescent="0.25">
      <c r="C101" s="24" t="s">
        <v>182</v>
      </c>
      <c r="D101">
        <f t="shared" si="16"/>
        <v>29</v>
      </c>
      <c r="E101">
        <f t="shared" si="17"/>
        <v>20</v>
      </c>
      <c r="F101">
        <v>0</v>
      </c>
      <c r="G101">
        <f t="shared" si="15"/>
        <v>4</v>
      </c>
      <c r="H101">
        <v>4</v>
      </c>
    </row>
    <row r="102" spans="2:8" x14ac:dyDescent="0.25">
      <c r="C102" s="24" t="s">
        <v>187</v>
      </c>
      <c r="D102">
        <f t="shared" si="16"/>
        <v>24</v>
      </c>
      <c r="E102">
        <f t="shared" si="17"/>
        <v>17</v>
      </c>
      <c r="F102">
        <v>1</v>
      </c>
      <c r="G102">
        <f t="shared" si="15"/>
        <v>3</v>
      </c>
      <c r="H102">
        <v>3</v>
      </c>
    </row>
    <row r="103" spans="2:8" x14ac:dyDescent="0.25">
      <c r="C103" s="24" t="s">
        <v>188</v>
      </c>
      <c r="D103">
        <f t="shared" si="16"/>
        <v>19</v>
      </c>
      <c r="E103">
        <f t="shared" si="17"/>
        <v>14</v>
      </c>
      <c r="F103">
        <v>0</v>
      </c>
      <c r="G103">
        <f t="shared" si="15"/>
        <v>3</v>
      </c>
      <c r="H103">
        <v>3</v>
      </c>
    </row>
    <row r="104" spans="2:8" x14ac:dyDescent="0.25">
      <c r="C104" s="24" t="s">
        <v>189</v>
      </c>
      <c r="D104">
        <f t="shared" si="16"/>
        <v>14</v>
      </c>
      <c r="E104">
        <f t="shared" si="17"/>
        <v>10</v>
      </c>
      <c r="F104">
        <v>1</v>
      </c>
      <c r="G104">
        <f t="shared" si="15"/>
        <v>2</v>
      </c>
      <c r="H104">
        <v>4</v>
      </c>
    </row>
    <row r="105" spans="2:8" x14ac:dyDescent="0.25">
      <c r="C105" s="24" t="s">
        <v>190</v>
      </c>
      <c r="D105">
        <f t="shared" si="16"/>
        <v>9</v>
      </c>
      <c r="E105">
        <f t="shared" si="17"/>
        <v>7</v>
      </c>
      <c r="F105">
        <v>0</v>
      </c>
      <c r="G105">
        <f t="shared" si="15"/>
        <v>2</v>
      </c>
      <c r="H105">
        <v>3</v>
      </c>
    </row>
    <row r="106" spans="2:8" x14ac:dyDescent="0.25">
      <c r="C106" s="24" t="s">
        <v>191</v>
      </c>
      <c r="D106">
        <f t="shared" si="16"/>
        <v>4</v>
      </c>
      <c r="E106">
        <f t="shared" si="17"/>
        <v>4</v>
      </c>
      <c r="F106">
        <v>1</v>
      </c>
      <c r="G106">
        <f t="shared" si="15"/>
        <v>1</v>
      </c>
      <c r="H106">
        <v>3</v>
      </c>
    </row>
    <row r="107" spans="2:8" x14ac:dyDescent="0.25">
      <c r="C107" s="24" t="s">
        <v>193</v>
      </c>
      <c r="D107">
        <f t="shared" ref="D107" si="18">+D106-4</f>
        <v>0</v>
      </c>
      <c r="E107">
        <f t="shared" si="17"/>
        <v>0</v>
      </c>
      <c r="F107">
        <v>1</v>
      </c>
      <c r="G107">
        <f t="shared" si="15"/>
        <v>0</v>
      </c>
      <c r="H107">
        <v>4</v>
      </c>
    </row>
    <row r="109" spans="2:8" x14ac:dyDescent="0.25">
      <c r="H109">
        <f>SUM(H92:H108)</f>
        <v>57</v>
      </c>
    </row>
    <row r="110" spans="2:8" x14ac:dyDescent="0.25">
      <c r="C110" s="24"/>
    </row>
    <row r="111" spans="2:8" x14ac:dyDescent="0.25">
      <c r="D111">
        <f>74+74+68+55+36</f>
        <v>307</v>
      </c>
      <c r="G111">
        <f>9+11+8+10+9</f>
        <v>47</v>
      </c>
      <c r="H111">
        <f>+H109+H89+H63+H39+H15</f>
        <v>277</v>
      </c>
    </row>
    <row r="112" spans="2:8" x14ac:dyDescent="0.25">
      <c r="B112" t="s">
        <v>204</v>
      </c>
      <c r="C112" s="24"/>
    </row>
    <row r="113" spans="3:8" x14ac:dyDescent="0.25">
      <c r="C113" s="24"/>
      <c r="D113" t="s">
        <v>11</v>
      </c>
      <c r="E113" t="s">
        <v>10</v>
      </c>
      <c r="F113" t="s">
        <v>9</v>
      </c>
      <c r="G113" t="s">
        <v>8</v>
      </c>
      <c r="H113" t="s">
        <v>183</v>
      </c>
    </row>
    <row r="114" spans="3:8" x14ac:dyDescent="0.25">
      <c r="C114" s="24" t="s">
        <v>7</v>
      </c>
      <c r="D114">
        <v>307</v>
      </c>
      <c r="E114">
        <f>+H111-H114</f>
        <v>277</v>
      </c>
      <c r="F114">
        <v>0</v>
      </c>
      <c r="G114">
        <v>47</v>
      </c>
      <c r="H114">
        <v>0</v>
      </c>
    </row>
    <row r="115" spans="3:8" x14ac:dyDescent="0.25">
      <c r="C115" s="24" t="s">
        <v>6</v>
      </c>
      <c r="D115">
        <f>+D114-4</f>
        <v>303</v>
      </c>
      <c r="E115">
        <f t="shared" ref="E115:E178" si="19">+E114-H115</f>
        <v>271</v>
      </c>
      <c r="F115">
        <v>2</v>
      </c>
      <c r="G115">
        <f t="shared" ref="G115:G178" si="20">+G114-F115</f>
        <v>45</v>
      </c>
      <c r="H115">
        <v>6</v>
      </c>
    </row>
    <row r="116" spans="3:8" x14ac:dyDescent="0.25">
      <c r="C116" s="24" t="s">
        <v>5</v>
      </c>
      <c r="D116">
        <f t="shared" ref="D116:D123" si="21">+D115-4</f>
        <v>299</v>
      </c>
      <c r="E116">
        <f t="shared" si="19"/>
        <v>270</v>
      </c>
      <c r="F116">
        <v>0</v>
      </c>
      <c r="G116">
        <f t="shared" si="20"/>
        <v>45</v>
      </c>
      <c r="H116">
        <v>1</v>
      </c>
    </row>
    <row r="117" spans="3:8" x14ac:dyDescent="0.25">
      <c r="C117" s="24" t="s">
        <v>4</v>
      </c>
      <c r="D117">
        <f t="shared" si="21"/>
        <v>295</v>
      </c>
      <c r="E117">
        <f t="shared" si="19"/>
        <v>264</v>
      </c>
      <c r="F117">
        <v>1</v>
      </c>
      <c r="G117">
        <f t="shared" si="20"/>
        <v>44</v>
      </c>
      <c r="H117">
        <v>6</v>
      </c>
    </row>
    <row r="118" spans="3:8" x14ac:dyDescent="0.25">
      <c r="C118" s="24" t="s">
        <v>3</v>
      </c>
      <c r="D118">
        <f t="shared" si="21"/>
        <v>291</v>
      </c>
      <c r="E118">
        <f t="shared" si="19"/>
        <v>259</v>
      </c>
      <c r="F118">
        <v>1</v>
      </c>
      <c r="G118">
        <f t="shared" si="20"/>
        <v>43</v>
      </c>
      <c r="H118">
        <v>5</v>
      </c>
    </row>
    <row r="119" spans="3:8" x14ac:dyDescent="0.25">
      <c r="C119" s="24" t="s">
        <v>2</v>
      </c>
      <c r="D119">
        <f t="shared" si="21"/>
        <v>287</v>
      </c>
      <c r="E119">
        <f t="shared" si="19"/>
        <v>253</v>
      </c>
      <c r="F119">
        <v>2</v>
      </c>
      <c r="G119">
        <f t="shared" si="20"/>
        <v>41</v>
      </c>
      <c r="H119">
        <v>6</v>
      </c>
    </row>
    <row r="120" spans="3:8" x14ac:dyDescent="0.25">
      <c r="C120" s="24" t="s">
        <v>1</v>
      </c>
      <c r="D120">
        <f t="shared" si="21"/>
        <v>283</v>
      </c>
      <c r="E120">
        <f t="shared" si="19"/>
        <v>251</v>
      </c>
      <c r="F120">
        <v>0</v>
      </c>
      <c r="G120">
        <f t="shared" si="20"/>
        <v>41</v>
      </c>
      <c r="H120">
        <v>2</v>
      </c>
    </row>
    <row r="121" spans="3:8" x14ac:dyDescent="0.25">
      <c r="C121" s="24" t="s">
        <v>180</v>
      </c>
      <c r="D121">
        <f t="shared" si="21"/>
        <v>279</v>
      </c>
      <c r="E121">
        <f t="shared" si="19"/>
        <v>247</v>
      </c>
      <c r="F121">
        <v>1</v>
      </c>
      <c r="G121">
        <f t="shared" si="20"/>
        <v>40</v>
      </c>
      <c r="H121">
        <v>4</v>
      </c>
    </row>
    <row r="122" spans="3:8" x14ac:dyDescent="0.25">
      <c r="C122" s="24" t="s">
        <v>181</v>
      </c>
      <c r="D122">
        <f t="shared" si="21"/>
        <v>275</v>
      </c>
      <c r="E122">
        <f t="shared" si="19"/>
        <v>242</v>
      </c>
      <c r="F122">
        <v>1</v>
      </c>
      <c r="G122">
        <f t="shared" si="20"/>
        <v>39</v>
      </c>
      <c r="H122">
        <v>5</v>
      </c>
    </row>
    <row r="123" spans="3:8" x14ac:dyDescent="0.25">
      <c r="C123" s="24" t="s">
        <v>182</v>
      </c>
      <c r="D123">
        <f t="shared" si="21"/>
        <v>271</v>
      </c>
      <c r="E123">
        <f t="shared" si="19"/>
        <v>239</v>
      </c>
      <c r="F123">
        <v>1</v>
      </c>
      <c r="G123">
        <f t="shared" si="20"/>
        <v>38</v>
      </c>
      <c r="H123">
        <v>3</v>
      </c>
    </row>
    <row r="124" spans="3:8" x14ac:dyDescent="0.25">
      <c r="C124" s="24" t="s">
        <v>187</v>
      </c>
      <c r="D124">
        <f>+D123-4</f>
        <v>267</v>
      </c>
      <c r="E124">
        <f t="shared" si="19"/>
        <v>235</v>
      </c>
      <c r="F124">
        <v>1</v>
      </c>
      <c r="G124">
        <f t="shared" si="20"/>
        <v>37</v>
      </c>
      <c r="H124">
        <v>4</v>
      </c>
    </row>
    <row r="125" spans="3:8" x14ac:dyDescent="0.25">
      <c r="C125" s="24" t="s">
        <v>188</v>
      </c>
      <c r="D125">
        <f t="shared" ref="D125:D136" si="22">+D124-4</f>
        <v>263</v>
      </c>
      <c r="E125">
        <f t="shared" si="19"/>
        <v>231</v>
      </c>
      <c r="F125">
        <v>0</v>
      </c>
      <c r="G125">
        <f t="shared" si="20"/>
        <v>37</v>
      </c>
      <c r="H125">
        <v>4</v>
      </c>
    </row>
    <row r="126" spans="3:8" x14ac:dyDescent="0.25">
      <c r="C126" s="24" t="s">
        <v>189</v>
      </c>
      <c r="D126">
        <f t="shared" si="22"/>
        <v>259</v>
      </c>
      <c r="E126">
        <f t="shared" si="19"/>
        <v>226</v>
      </c>
      <c r="F126">
        <v>1</v>
      </c>
      <c r="G126">
        <f t="shared" si="20"/>
        <v>36</v>
      </c>
      <c r="H126">
        <v>5</v>
      </c>
    </row>
    <row r="127" spans="3:8" x14ac:dyDescent="0.25">
      <c r="C127" s="24" t="s">
        <v>190</v>
      </c>
      <c r="D127">
        <f t="shared" si="22"/>
        <v>255</v>
      </c>
      <c r="E127">
        <f t="shared" si="19"/>
        <v>220</v>
      </c>
      <c r="F127">
        <v>1</v>
      </c>
      <c r="G127">
        <f t="shared" si="20"/>
        <v>35</v>
      </c>
      <c r="H127">
        <v>6</v>
      </c>
    </row>
    <row r="128" spans="3:8" x14ac:dyDescent="0.25">
      <c r="C128" s="24" t="s">
        <v>191</v>
      </c>
      <c r="D128">
        <f t="shared" si="22"/>
        <v>251</v>
      </c>
      <c r="E128">
        <f t="shared" si="19"/>
        <v>215</v>
      </c>
      <c r="F128">
        <v>0</v>
      </c>
      <c r="G128">
        <f t="shared" si="20"/>
        <v>35</v>
      </c>
      <c r="H128">
        <v>5</v>
      </c>
    </row>
    <row r="129" spans="3:8" x14ac:dyDescent="0.25">
      <c r="C129" s="24" t="s">
        <v>193</v>
      </c>
      <c r="D129">
        <f t="shared" si="22"/>
        <v>247</v>
      </c>
      <c r="E129">
        <f t="shared" si="19"/>
        <v>211</v>
      </c>
      <c r="F129">
        <v>0</v>
      </c>
      <c r="G129">
        <f t="shared" si="20"/>
        <v>35</v>
      </c>
      <c r="H129">
        <v>4</v>
      </c>
    </row>
    <row r="130" spans="3:8" x14ac:dyDescent="0.25">
      <c r="C130" s="24" t="s">
        <v>194</v>
      </c>
      <c r="D130">
        <f t="shared" si="22"/>
        <v>243</v>
      </c>
      <c r="E130">
        <f t="shared" si="19"/>
        <v>208</v>
      </c>
      <c r="F130">
        <v>2</v>
      </c>
      <c r="G130">
        <f t="shared" si="20"/>
        <v>33</v>
      </c>
      <c r="H130">
        <v>3</v>
      </c>
    </row>
    <row r="131" spans="3:8" x14ac:dyDescent="0.25">
      <c r="C131" s="24" t="s">
        <v>195</v>
      </c>
      <c r="D131">
        <f t="shared" si="22"/>
        <v>239</v>
      </c>
      <c r="E131">
        <f t="shared" si="19"/>
        <v>205</v>
      </c>
      <c r="F131">
        <v>0</v>
      </c>
      <c r="G131">
        <f t="shared" si="20"/>
        <v>33</v>
      </c>
      <c r="H131">
        <v>3</v>
      </c>
    </row>
    <row r="132" spans="3:8" x14ac:dyDescent="0.25">
      <c r="C132" s="24" t="s">
        <v>197</v>
      </c>
      <c r="D132">
        <f t="shared" si="22"/>
        <v>235</v>
      </c>
      <c r="E132">
        <f t="shared" si="19"/>
        <v>201</v>
      </c>
      <c r="F132">
        <v>1</v>
      </c>
      <c r="G132">
        <f t="shared" si="20"/>
        <v>32</v>
      </c>
      <c r="H132">
        <v>4</v>
      </c>
    </row>
    <row r="133" spans="3:8" x14ac:dyDescent="0.25">
      <c r="C133" s="24" t="s">
        <v>198</v>
      </c>
      <c r="D133">
        <f t="shared" si="22"/>
        <v>231</v>
      </c>
      <c r="E133">
        <f t="shared" si="19"/>
        <v>199</v>
      </c>
      <c r="F133">
        <v>1</v>
      </c>
      <c r="G133">
        <f t="shared" si="20"/>
        <v>31</v>
      </c>
      <c r="H133">
        <v>2</v>
      </c>
    </row>
    <row r="134" spans="3:8" x14ac:dyDescent="0.25">
      <c r="C134" s="24" t="s">
        <v>205</v>
      </c>
      <c r="D134">
        <f t="shared" si="22"/>
        <v>227</v>
      </c>
      <c r="E134">
        <f t="shared" si="19"/>
        <v>196</v>
      </c>
      <c r="F134">
        <v>0</v>
      </c>
      <c r="G134">
        <f t="shared" si="20"/>
        <v>31</v>
      </c>
      <c r="H134">
        <v>3</v>
      </c>
    </row>
    <row r="135" spans="3:8" x14ac:dyDescent="0.25">
      <c r="C135" s="24" t="s">
        <v>206</v>
      </c>
      <c r="D135">
        <f t="shared" si="22"/>
        <v>223</v>
      </c>
      <c r="E135">
        <f t="shared" si="19"/>
        <v>194</v>
      </c>
      <c r="F135">
        <v>0</v>
      </c>
      <c r="G135">
        <f t="shared" si="20"/>
        <v>31</v>
      </c>
      <c r="H135">
        <v>2</v>
      </c>
    </row>
    <row r="136" spans="3:8" x14ac:dyDescent="0.25">
      <c r="C136" s="24" t="s">
        <v>207</v>
      </c>
      <c r="D136">
        <f t="shared" si="22"/>
        <v>219</v>
      </c>
      <c r="E136">
        <f t="shared" si="19"/>
        <v>192</v>
      </c>
      <c r="F136">
        <v>0</v>
      </c>
      <c r="G136">
        <f t="shared" si="20"/>
        <v>31</v>
      </c>
      <c r="H136">
        <v>2</v>
      </c>
    </row>
    <row r="137" spans="3:8" x14ac:dyDescent="0.25">
      <c r="C137" s="24" t="s">
        <v>208</v>
      </c>
      <c r="D137">
        <f>+D136-3</f>
        <v>216</v>
      </c>
      <c r="E137">
        <f t="shared" si="19"/>
        <v>188</v>
      </c>
      <c r="F137">
        <v>1</v>
      </c>
      <c r="G137">
        <f t="shared" si="20"/>
        <v>30</v>
      </c>
      <c r="H137">
        <v>4</v>
      </c>
    </row>
    <row r="138" spans="3:8" x14ac:dyDescent="0.25">
      <c r="C138" s="24" t="s">
        <v>209</v>
      </c>
      <c r="D138">
        <f>+D137-4</f>
        <v>212</v>
      </c>
      <c r="E138">
        <f t="shared" si="19"/>
        <v>184</v>
      </c>
      <c r="F138">
        <v>1</v>
      </c>
      <c r="G138">
        <f t="shared" si="20"/>
        <v>29</v>
      </c>
      <c r="H138">
        <v>4</v>
      </c>
    </row>
    <row r="139" spans="3:8" x14ac:dyDescent="0.25">
      <c r="C139" s="24" t="s">
        <v>210</v>
      </c>
      <c r="D139">
        <f t="shared" ref="D139:D154" si="23">+D138-4</f>
        <v>208</v>
      </c>
      <c r="E139">
        <f t="shared" si="19"/>
        <v>180</v>
      </c>
      <c r="F139">
        <v>1</v>
      </c>
      <c r="G139">
        <f t="shared" si="20"/>
        <v>28</v>
      </c>
      <c r="H139">
        <v>4</v>
      </c>
    </row>
    <row r="140" spans="3:8" x14ac:dyDescent="0.25">
      <c r="C140" s="24" t="s">
        <v>211</v>
      </c>
      <c r="D140">
        <f t="shared" si="23"/>
        <v>204</v>
      </c>
      <c r="E140">
        <f t="shared" si="19"/>
        <v>176</v>
      </c>
      <c r="F140">
        <v>0</v>
      </c>
      <c r="G140">
        <f t="shared" si="20"/>
        <v>28</v>
      </c>
      <c r="H140">
        <v>4</v>
      </c>
    </row>
    <row r="141" spans="3:8" x14ac:dyDescent="0.25">
      <c r="C141" s="24" t="s">
        <v>212</v>
      </c>
      <c r="D141">
        <f t="shared" si="23"/>
        <v>200</v>
      </c>
      <c r="E141">
        <f t="shared" si="19"/>
        <v>173</v>
      </c>
      <c r="F141">
        <v>1</v>
      </c>
      <c r="G141">
        <f t="shared" si="20"/>
        <v>27</v>
      </c>
      <c r="H141">
        <v>3</v>
      </c>
    </row>
    <row r="142" spans="3:8" x14ac:dyDescent="0.25">
      <c r="C142" s="24" t="s">
        <v>213</v>
      </c>
      <c r="D142">
        <f t="shared" si="23"/>
        <v>196</v>
      </c>
      <c r="E142">
        <f t="shared" si="19"/>
        <v>169</v>
      </c>
      <c r="F142">
        <v>1</v>
      </c>
      <c r="G142">
        <f t="shared" si="20"/>
        <v>26</v>
      </c>
      <c r="H142">
        <v>4</v>
      </c>
    </row>
    <row r="143" spans="3:8" x14ac:dyDescent="0.25">
      <c r="C143" s="24" t="s">
        <v>214</v>
      </c>
      <c r="D143">
        <f t="shared" si="23"/>
        <v>192</v>
      </c>
      <c r="E143">
        <f t="shared" si="19"/>
        <v>167</v>
      </c>
      <c r="F143">
        <v>0</v>
      </c>
      <c r="G143">
        <f t="shared" si="20"/>
        <v>26</v>
      </c>
      <c r="H143">
        <v>2</v>
      </c>
    </row>
    <row r="144" spans="3:8" x14ac:dyDescent="0.25">
      <c r="C144" s="24" t="s">
        <v>215</v>
      </c>
      <c r="D144">
        <f t="shared" si="23"/>
        <v>188</v>
      </c>
      <c r="E144">
        <f t="shared" si="19"/>
        <v>165</v>
      </c>
      <c r="F144">
        <v>1</v>
      </c>
      <c r="G144">
        <f t="shared" si="20"/>
        <v>25</v>
      </c>
      <c r="H144">
        <v>2</v>
      </c>
    </row>
    <row r="145" spans="3:8" x14ac:dyDescent="0.25">
      <c r="C145" s="24" t="s">
        <v>216</v>
      </c>
      <c r="D145">
        <f t="shared" si="23"/>
        <v>184</v>
      </c>
      <c r="E145">
        <f t="shared" si="19"/>
        <v>161</v>
      </c>
      <c r="F145">
        <v>0</v>
      </c>
      <c r="G145">
        <f t="shared" si="20"/>
        <v>25</v>
      </c>
      <c r="H145">
        <v>4</v>
      </c>
    </row>
    <row r="146" spans="3:8" x14ac:dyDescent="0.25">
      <c r="C146" s="24" t="s">
        <v>217</v>
      </c>
      <c r="D146">
        <f t="shared" si="23"/>
        <v>180</v>
      </c>
      <c r="E146">
        <f t="shared" si="19"/>
        <v>156</v>
      </c>
      <c r="F146">
        <v>0</v>
      </c>
      <c r="G146">
        <f t="shared" si="20"/>
        <v>25</v>
      </c>
      <c r="H146">
        <v>5</v>
      </c>
    </row>
    <row r="147" spans="3:8" x14ac:dyDescent="0.25">
      <c r="C147" s="24" t="s">
        <v>218</v>
      </c>
      <c r="D147">
        <f t="shared" si="23"/>
        <v>176</v>
      </c>
      <c r="E147">
        <f t="shared" si="19"/>
        <v>152</v>
      </c>
      <c r="F147">
        <v>0</v>
      </c>
      <c r="G147">
        <f t="shared" si="20"/>
        <v>25</v>
      </c>
      <c r="H147">
        <v>4</v>
      </c>
    </row>
    <row r="148" spans="3:8" x14ac:dyDescent="0.25">
      <c r="C148" s="24" t="s">
        <v>219</v>
      </c>
      <c r="D148">
        <f t="shared" si="23"/>
        <v>172</v>
      </c>
      <c r="E148">
        <f t="shared" si="19"/>
        <v>148</v>
      </c>
      <c r="F148">
        <v>0</v>
      </c>
      <c r="G148">
        <f t="shared" si="20"/>
        <v>25</v>
      </c>
      <c r="H148">
        <v>4</v>
      </c>
    </row>
    <row r="149" spans="3:8" x14ac:dyDescent="0.25">
      <c r="C149" s="24" t="s">
        <v>220</v>
      </c>
      <c r="D149">
        <f t="shared" si="23"/>
        <v>168</v>
      </c>
      <c r="E149">
        <f t="shared" si="19"/>
        <v>145</v>
      </c>
      <c r="F149">
        <v>1</v>
      </c>
      <c r="G149">
        <f t="shared" si="20"/>
        <v>24</v>
      </c>
      <c r="H149">
        <v>3</v>
      </c>
    </row>
    <row r="150" spans="3:8" x14ac:dyDescent="0.25">
      <c r="C150" s="24" t="s">
        <v>221</v>
      </c>
      <c r="D150">
        <f t="shared" si="23"/>
        <v>164</v>
      </c>
      <c r="E150">
        <f t="shared" si="19"/>
        <v>142</v>
      </c>
      <c r="F150">
        <v>0</v>
      </c>
      <c r="G150">
        <f t="shared" si="20"/>
        <v>24</v>
      </c>
      <c r="H150">
        <v>3</v>
      </c>
    </row>
    <row r="151" spans="3:8" x14ac:dyDescent="0.25">
      <c r="C151" s="24" t="s">
        <v>222</v>
      </c>
      <c r="D151">
        <f t="shared" si="23"/>
        <v>160</v>
      </c>
      <c r="E151">
        <f t="shared" si="19"/>
        <v>139</v>
      </c>
      <c r="F151">
        <v>0</v>
      </c>
      <c r="G151">
        <f t="shared" si="20"/>
        <v>24</v>
      </c>
      <c r="H151">
        <v>3</v>
      </c>
    </row>
    <row r="152" spans="3:8" x14ac:dyDescent="0.25">
      <c r="C152" s="24" t="s">
        <v>223</v>
      </c>
      <c r="D152">
        <f t="shared" si="23"/>
        <v>156</v>
      </c>
      <c r="E152">
        <f t="shared" si="19"/>
        <v>137</v>
      </c>
      <c r="F152">
        <v>1</v>
      </c>
      <c r="G152">
        <f t="shared" si="20"/>
        <v>23</v>
      </c>
      <c r="H152">
        <v>2</v>
      </c>
    </row>
    <row r="153" spans="3:8" x14ac:dyDescent="0.25">
      <c r="C153" s="24" t="s">
        <v>224</v>
      </c>
      <c r="D153">
        <f t="shared" si="23"/>
        <v>152</v>
      </c>
      <c r="E153">
        <f t="shared" si="19"/>
        <v>134</v>
      </c>
      <c r="F153">
        <v>0</v>
      </c>
      <c r="G153">
        <f t="shared" si="20"/>
        <v>23</v>
      </c>
      <c r="H153">
        <v>3</v>
      </c>
    </row>
    <row r="154" spans="3:8" x14ac:dyDescent="0.25">
      <c r="C154" s="24" t="s">
        <v>225</v>
      </c>
      <c r="D154">
        <f t="shared" si="23"/>
        <v>148</v>
      </c>
      <c r="E154">
        <f t="shared" si="19"/>
        <v>133</v>
      </c>
      <c r="F154">
        <v>0</v>
      </c>
      <c r="G154">
        <f t="shared" si="20"/>
        <v>23</v>
      </c>
      <c r="H154">
        <v>1</v>
      </c>
    </row>
    <row r="155" spans="3:8" x14ac:dyDescent="0.25">
      <c r="C155" s="24" t="s">
        <v>226</v>
      </c>
      <c r="D155">
        <f>+D154-4</f>
        <v>144</v>
      </c>
      <c r="E155">
        <f t="shared" si="19"/>
        <v>129</v>
      </c>
      <c r="F155">
        <v>1</v>
      </c>
      <c r="G155">
        <f t="shared" si="20"/>
        <v>22</v>
      </c>
      <c r="H155">
        <v>4</v>
      </c>
    </row>
    <row r="156" spans="3:8" x14ac:dyDescent="0.25">
      <c r="C156" s="24" t="s">
        <v>227</v>
      </c>
      <c r="D156">
        <f t="shared" ref="D156:D171" si="24">+D155-4</f>
        <v>140</v>
      </c>
      <c r="E156">
        <f t="shared" si="19"/>
        <v>125</v>
      </c>
      <c r="F156">
        <v>1</v>
      </c>
      <c r="G156">
        <f t="shared" si="20"/>
        <v>21</v>
      </c>
      <c r="H156">
        <v>4</v>
      </c>
    </row>
    <row r="157" spans="3:8" x14ac:dyDescent="0.25">
      <c r="C157" s="24" t="s">
        <v>228</v>
      </c>
      <c r="D157">
        <f t="shared" si="24"/>
        <v>136</v>
      </c>
      <c r="E157">
        <f t="shared" si="19"/>
        <v>121</v>
      </c>
      <c r="F157">
        <v>1</v>
      </c>
      <c r="G157">
        <f t="shared" si="20"/>
        <v>20</v>
      </c>
      <c r="H157">
        <v>4</v>
      </c>
    </row>
    <row r="158" spans="3:8" x14ac:dyDescent="0.25">
      <c r="C158" s="24" t="s">
        <v>229</v>
      </c>
      <c r="D158">
        <f t="shared" si="24"/>
        <v>132</v>
      </c>
      <c r="E158">
        <f t="shared" si="19"/>
        <v>118</v>
      </c>
      <c r="F158">
        <v>0</v>
      </c>
      <c r="G158">
        <f t="shared" si="20"/>
        <v>20</v>
      </c>
      <c r="H158">
        <v>3</v>
      </c>
    </row>
    <row r="159" spans="3:8" x14ac:dyDescent="0.25">
      <c r="C159" s="24" t="s">
        <v>230</v>
      </c>
      <c r="D159">
        <f t="shared" si="24"/>
        <v>128</v>
      </c>
      <c r="E159">
        <f t="shared" si="19"/>
        <v>113</v>
      </c>
      <c r="F159">
        <v>1</v>
      </c>
      <c r="G159">
        <f t="shared" si="20"/>
        <v>19</v>
      </c>
      <c r="H159">
        <v>5</v>
      </c>
    </row>
    <row r="160" spans="3:8" x14ac:dyDescent="0.25">
      <c r="C160" s="24" t="s">
        <v>231</v>
      </c>
      <c r="D160">
        <f t="shared" si="24"/>
        <v>124</v>
      </c>
      <c r="E160">
        <f t="shared" si="19"/>
        <v>108</v>
      </c>
      <c r="F160">
        <v>0</v>
      </c>
      <c r="G160">
        <f t="shared" si="20"/>
        <v>19</v>
      </c>
      <c r="H160">
        <v>5</v>
      </c>
    </row>
    <row r="161" spans="3:8" x14ac:dyDescent="0.25">
      <c r="C161" s="24" t="s">
        <v>232</v>
      </c>
      <c r="D161">
        <f t="shared" si="24"/>
        <v>120</v>
      </c>
      <c r="E161">
        <f t="shared" si="19"/>
        <v>103</v>
      </c>
      <c r="F161">
        <v>0</v>
      </c>
      <c r="G161">
        <f t="shared" si="20"/>
        <v>19</v>
      </c>
      <c r="H161">
        <v>5</v>
      </c>
    </row>
    <row r="162" spans="3:8" x14ac:dyDescent="0.25">
      <c r="C162" s="24" t="s">
        <v>233</v>
      </c>
      <c r="D162">
        <f t="shared" si="24"/>
        <v>116</v>
      </c>
      <c r="E162">
        <f t="shared" si="19"/>
        <v>98</v>
      </c>
      <c r="F162">
        <v>1</v>
      </c>
      <c r="G162">
        <f t="shared" si="20"/>
        <v>18</v>
      </c>
      <c r="H162">
        <v>5</v>
      </c>
    </row>
    <row r="163" spans="3:8" x14ac:dyDescent="0.25">
      <c r="C163" s="24" t="s">
        <v>234</v>
      </c>
      <c r="D163">
        <f t="shared" si="24"/>
        <v>112</v>
      </c>
      <c r="E163">
        <f t="shared" si="19"/>
        <v>93</v>
      </c>
      <c r="F163">
        <v>0</v>
      </c>
      <c r="G163">
        <f t="shared" si="20"/>
        <v>18</v>
      </c>
      <c r="H163">
        <v>5</v>
      </c>
    </row>
    <row r="164" spans="3:8" x14ac:dyDescent="0.25">
      <c r="C164" s="24" t="s">
        <v>235</v>
      </c>
      <c r="D164">
        <f t="shared" si="24"/>
        <v>108</v>
      </c>
      <c r="E164">
        <f t="shared" si="19"/>
        <v>90</v>
      </c>
      <c r="F164">
        <v>0</v>
      </c>
      <c r="G164">
        <f t="shared" si="20"/>
        <v>18</v>
      </c>
      <c r="H164">
        <v>3</v>
      </c>
    </row>
    <row r="165" spans="3:8" x14ac:dyDescent="0.25">
      <c r="C165" s="24" t="s">
        <v>236</v>
      </c>
      <c r="D165">
        <f t="shared" si="24"/>
        <v>104</v>
      </c>
      <c r="E165">
        <f t="shared" si="19"/>
        <v>87</v>
      </c>
      <c r="F165">
        <v>0</v>
      </c>
      <c r="G165">
        <f t="shared" si="20"/>
        <v>18</v>
      </c>
      <c r="H165">
        <v>3</v>
      </c>
    </row>
    <row r="166" spans="3:8" x14ac:dyDescent="0.25">
      <c r="C166" s="24" t="s">
        <v>237</v>
      </c>
      <c r="D166">
        <f t="shared" si="24"/>
        <v>100</v>
      </c>
      <c r="E166">
        <f t="shared" si="19"/>
        <v>83</v>
      </c>
      <c r="F166">
        <v>1</v>
      </c>
      <c r="G166">
        <f t="shared" si="20"/>
        <v>17</v>
      </c>
      <c r="H166">
        <v>4</v>
      </c>
    </row>
    <row r="167" spans="3:8" x14ac:dyDescent="0.25">
      <c r="C167" s="24" t="s">
        <v>238</v>
      </c>
      <c r="D167">
        <f t="shared" si="24"/>
        <v>96</v>
      </c>
      <c r="E167">
        <f t="shared" si="19"/>
        <v>79</v>
      </c>
      <c r="F167">
        <v>0</v>
      </c>
      <c r="G167">
        <f t="shared" si="20"/>
        <v>17</v>
      </c>
      <c r="H167">
        <v>4</v>
      </c>
    </row>
    <row r="168" spans="3:8" x14ac:dyDescent="0.25">
      <c r="C168" s="24" t="s">
        <v>239</v>
      </c>
      <c r="D168">
        <f t="shared" si="24"/>
        <v>92</v>
      </c>
      <c r="E168">
        <f t="shared" si="19"/>
        <v>75</v>
      </c>
      <c r="F168">
        <v>1</v>
      </c>
      <c r="G168">
        <f t="shared" si="20"/>
        <v>16</v>
      </c>
      <c r="H168">
        <v>4</v>
      </c>
    </row>
    <row r="169" spans="3:8" x14ac:dyDescent="0.25">
      <c r="C169" s="24" t="s">
        <v>240</v>
      </c>
      <c r="D169">
        <f t="shared" si="24"/>
        <v>88</v>
      </c>
      <c r="E169">
        <f t="shared" si="19"/>
        <v>71</v>
      </c>
      <c r="F169">
        <v>0</v>
      </c>
      <c r="G169">
        <f t="shared" si="20"/>
        <v>16</v>
      </c>
      <c r="H169">
        <v>4</v>
      </c>
    </row>
    <row r="170" spans="3:8" x14ac:dyDescent="0.25">
      <c r="C170" s="24" t="s">
        <v>241</v>
      </c>
      <c r="D170">
        <f t="shared" si="24"/>
        <v>84</v>
      </c>
      <c r="E170">
        <f t="shared" si="19"/>
        <v>67</v>
      </c>
      <c r="F170">
        <v>1</v>
      </c>
      <c r="G170">
        <f t="shared" si="20"/>
        <v>15</v>
      </c>
      <c r="H170">
        <v>4</v>
      </c>
    </row>
    <row r="171" spans="3:8" x14ac:dyDescent="0.25">
      <c r="C171" s="24" t="s">
        <v>242</v>
      </c>
      <c r="D171">
        <f t="shared" si="24"/>
        <v>80</v>
      </c>
      <c r="E171">
        <f t="shared" si="19"/>
        <v>63</v>
      </c>
      <c r="F171">
        <v>1</v>
      </c>
      <c r="G171">
        <f t="shared" si="20"/>
        <v>14</v>
      </c>
      <c r="H171">
        <v>4</v>
      </c>
    </row>
    <row r="172" spans="3:8" x14ac:dyDescent="0.25">
      <c r="C172" s="24" t="s">
        <v>243</v>
      </c>
      <c r="D172">
        <f t="shared" ref="D172:D173" si="25">+D171-3</f>
        <v>77</v>
      </c>
      <c r="E172">
        <f t="shared" si="19"/>
        <v>59</v>
      </c>
      <c r="F172">
        <v>1</v>
      </c>
      <c r="G172">
        <f t="shared" si="20"/>
        <v>13</v>
      </c>
      <c r="H172">
        <v>4</v>
      </c>
    </row>
    <row r="173" spans="3:8" x14ac:dyDescent="0.25">
      <c r="C173" s="24" t="s">
        <v>244</v>
      </c>
      <c r="D173">
        <f t="shared" si="25"/>
        <v>74</v>
      </c>
      <c r="E173">
        <f t="shared" si="19"/>
        <v>57</v>
      </c>
      <c r="F173">
        <v>1</v>
      </c>
      <c r="G173">
        <f t="shared" si="20"/>
        <v>12</v>
      </c>
      <c r="H173">
        <v>2</v>
      </c>
    </row>
    <row r="174" spans="3:8" x14ac:dyDescent="0.25">
      <c r="C174" s="24" t="s">
        <v>245</v>
      </c>
      <c r="D174">
        <f>+D173-5</f>
        <v>69</v>
      </c>
      <c r="E174">
        <f t="shared" si="19"/>
        <v>53</v>
      </c>
      <c r="F174">
        <v>1</v>
      </c>
      <c r="G174">
        <f t="shared" si="20"/>
        <v>11</v>
      </c>
      <c r="H174">
        <v>4</v>
      </c>
    </row>
    <row r="175" spans="3:8" x14ac:dyDescent="0.25">
      <c r="C175" s="24" t="s">
        <v>246</v>
      </c>
      <c r="D175">
        <f t="shared" ref="D175:D187" si="26">+D174-5</f>
        <v>64</v>
      </c>
      <c r="E175">
        <f t="shared" si="19"/>
        <v>49</v>
      </c>
      <c r="F175">
        <v>1</v>
      </c>
      <c r="G175">
        <f t="shared" si="20"/>
        <v>10</v>
      </c>
      <c r="H175">
        <v>4</v>
      </c>
    </row>
    <row r="176" spans="3:8" x14ac:dyDescent="0.25">
      <c r="C176" s="24" t="s">
        <v>247</v>
      </c>
      <c r="D176">
        <f t="shared" si="26"/>
        <v>59</v>
      </c>
      <c r="E176">
        <f t="shared" si="19"/>
        <v>45</v>
      </c>
      <c r="F176">
        <v>0</v>
      </c>
      <c r="G176">
        <f t="shared" si="20"/>
        <v>10</v>
      </c>
      <c r="H176">
        <v>4</v>
      </c>
    </row>
    <row r="177" spans="3:8" x14ac:dyDescent="0.25">
      <c r="C177" s="24" t="s">
        <v>248</v>
      </c>
      <c r="D177">
        <f t="shared" si="26"/>
        <v>54</v>
      </c>
      <c r="E177">
        <f t="shared" si="19"/>
        <v>42</v>
      </c>
      <c r="F177">
        <v>0</v>
      </c>
      <c r="G177">
        <f t="shared" si="20"/>
        <v>10</v>
      </c>
      <c r="H177">
        <v>3</v>
      </c>
    </row>
    <row r="178" spans="3:8" x14ac:dyDescent="0.25">
      <c r="C178" s="24" t="s">
        <v>249</v>
      </c>
      <c r="D178">
        <f t="shared" si="26"/>
        <v>49</v>
      </c>
      <c r="E178">
        <f t="shared" si="19"/>
        <v>39</v>
      </c>
      <c r="F178">
        <v>1</v>
      </c>
      <c r="G178">
        <f t="shared" si="20"/>
        <v>9</v>
      </c>
      <c r="H178">
        <v>3</v>
      </c>
    </row>
    <row r="179" spans="3:8" x14ac:dyDescent="0.25">
      <c r="C179" s="24" t="s">
        <v>250</v>
      </c>
      <c r="D179">
        <f t="shared" si="26"/>
        <v>44</v>
      </c>
      <c r="E179">
        <f t="shared" ref="E179:E188" si="27">+E178-H179</f>
        <v>35</v>
      </c>
      <c r="F179">
        <v>0</v>
      </c>
      <c r="G179">
        <f t="shared" ref="G179:G188" si="28">+G178-F179</f>
        <v>9</v>
      </c>
      <c r="H179">
        <v>4</v>
      </c>
    </row>
    <row r="180" spans="3:8" x14ac:dyDescent="0.25">
      <c r="C180" s="24" t="s">
        <v>251</v>
      </c>
      <c r="D180">
        <f t="shared" si="26"/>
        <v>39</v>
      </c>
      <c r="E180">
        <f t="shared" si="27"/>
        <v>30</v>
      </c>
      <c r="F180">
        <v>0</v>
      </c>
      <c r="G180">
        <f t="shared" si="28"/>
        <v>9</v>
      </c>
      <c r="H180">
        <v>5</v>
      </c>
    </row>
    <row r="181" spans="3:8" x14ac:dyDescent="0.25">
      <c r="C181" s="24" t="s">
        <v>252</v>
      </c>
      <c r="D181">
        <f t="shared" si="26"/>
        <v>34</v>
      </c>
      <c r="E181">
        <f t="shared" si="27"/>
        <v>24</v>
      </c>
      <c r="F181">
        <v>2</v>
      </c>
      <c r="G181">
        <f t="shared" si="28"/>
        <v>7</v>
      </c>
      <c r="H181">
        <v>6</v>
      </c>
    </row>
    <row r="182" spans="3:8" x14ac:dyDescent="0.25">
      <c r="C182" s="24" t="s">
        <v>253</v>
      </c>
      <c r="D182">
        <f t="shared" si="26"/>
        <v>29</v>
      </c>
      <c r="E182">
        <f t="shared" si="27"/>
        <v>20</v>
      </c>
      <c r="F182">
        <v>0</v>
      </c>
      <c r="G182">
        <f t="shared" si="28"/>
        <v>7</v>
      </c>
      <c r="H182">
        <v>4</v>
      </c>
    </row>
    <row r="183" spans="3:8" x14ac:dyDescent="0.25">
      <c r="C183" s="24" t="s">
        <v>254</v>
      </c>
      <c r="D183">
        <f t="shared" si="26"/>
        <v>24</v>
      </c>
      <c r="E183">
        <f t="shared" si="27"/>
        <v>17</v>
      </c>
      <c r="F183">
        <v>1</v>
      </c>
      <c r="G183">
        <f t="shared" si="28"/>
        <v>6</v>
      </c>
      <c r="H183">
        <v>3</v>
      </c>
    </row>
    <row r="184" spans="3:8" x14ac:dyDescent="0.25">
      <c r="C184" s="24" t="s">
        <v>255</v>
      </c>
      <c r="D184">
        <f t="shared" si="26"/>
        <v>19</v>
      </c>
      <c r="E184">
        <f t="shared" si="27"/>
        <v>14</v>
      </c>
      <c r="F184">
        <v>0</v>
      </c>
      <c r="G184">
        <f t="shared" si="28"/>
        <v>6</v>
      </c>
      <c r="H184">
        <v>3</v>
      </c>
    </row>
    <row r="185" spans="3:8" x14ac:dyDescent="0.25">
      <c r="C185" s="24" t="s">
        <v>256</v>
      </c>
      <c r="D185">
        <f t="shared" si="26"/>
        <v>14</v>
      </c>
      <c r="E185">
        <f t="shared" si="27"/>
        <v>10</v>
      </c>
      <c r="F185">
        <v>1</v>
      </c>
      <c r="G185">
        <f t="shared" si="28"/>
        <v>5</v>
      </c>
      <c r="H185">
        <v>4</v>
      </c>
    </row>
    <row r="186" spans="3:8" x14ac:dyDescent="0.25">
      <c r="C186" s="24" t="s">
        <v>257</v>
      </c>
      <c r="D186">
        <f t="shared" si="26"/>
        <v>9</v>
      </c>
      <c r="E186">
        <f t="shared" si="27"/>
        <v>7</v>
      </c>
      <c r="F186">
        <v>0</v>
      </c>
      <c r="G186">
        <f t="shared" si="28"/>
        <v>5</v>
      </c>
      <c r="H186">
        <v>3</v>
      </c>
    </row>
    <row r="187" spans="3:8" x14ac:dyDescent="0.25">
      <c r="C187" s="24" t="s">
        <v>258</v>
      </c>
      <c r="D187">
        <f t="shared" si="26"/>
        <v>4</v>
      </c>
      <c r="E187">
        <f t="shared" si="27"/>
        <v>4</v>
      </c>
      <c r="F187">
        <v>1</v>
      </c>
      <c r="G187">
        <f t="shared" si="28"/>
        <v>4</v>
      </c>
      <c r="H187">
        <v>3</v>
      </c>
    </row>
    <row r="188" spans="3:8" x14ac:dyDescent="0.25">
      <c r="C188" s="24" t="s">
        <v>259</v>
      </c>
      <c r="D188">
        <f t="shared" ref="D188" si="29">+D187-4</f>
        <v>0</v>
      </c>
      <c r="E188">
        <f t="shared" si="27"/>
        <v>0</v>
      </c>
      <c r="F188">
        <v>1</v>
      </c>
      <c r="G188">
        <f t="shared" si="28"/>
        <v>3</v>
      </c>
      <c r="H188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3:N17"/>
  <sheetViews>
    <sheetView topLeftCell="C1" workbookViewId="0">
      <selection activeCell="P9" sqref="P9"/>
    </sheetView>
  </sheetViews>
  <sheetFormatPr baseColWidth="10" defaultRowHeight="15" x14ac:dyDescent="0.25"/>
  <sheetData>
    <row r="3" spans="2:12" x14ac:dyDescent="0.25">
      <c r="B3" t="s">
        <v>83</v>
      </c>
      <c r="E3" t="s">
        <v>84</v>
      </c>
      <c r="H3" t="s">
        <v>85</v>
      </c>
      <c r="K3" t="s">
        <v>86</v>
      </c>
      <c r="L3" t="s">
        <v>87</v>
      </c>
    </row>
    <row r="5" spans="2:12" x14ac:dyDescent="0.25">
      <c r="K5" t="s">
        <v>88</v>
      </c>
    </row>
    <row r="17" spans="11:14" x14ac:dyDescent="0.25">
      <c r="K17" t="s">
        <v>89</v>
      </c>
      <c r="N17" t="s"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I13"/>
  <sheetViews>
    <sheetView tabSelected="1" workbookViewId="0">
      <selection activeCell="C9" sqref="C9"/>
    </sheetView>
  </sheetViews>
  <sheetFormatPr baseColWidth="10" defaultRowHeight="15" x14ac:dyDescent="0.25"/>
  <sheetData>
    <row r="2" spans="2:9" x14ac:dyDescent="0.25">
      <c r="B2" t="s">
        <v>157</v>
      </c>
      <c r="C2" t="s">
        <v>156</v>
      </c>
      <c r="D2" s="4">
        <f>41/14</f>
        <v>2.9285714285714284</v>
      </c>
      <c r="E2">
        <v>25</v>
      </c>
      <c r="F2">
        <f>SUM(F4:F5)</f>
        <v>41</v>
      </c>
    </row>
    <row r="3" spans="2:9" x14ac:dyDescent="0.25">
      <c r="H3" t="s">
        <v>155</v>
      </c>
      <c r="I3" t="s">
        <v>154</v>
      </c>
    </row>
    <row r="4" spans="2:9" x14ac:dyDescent="0.25">
      <c r="C4" t="s">
        <v>153</v>
      </c>
      <c r="D4" t="s">
        <v>152</v>
      </c>
      <c r="E4">
        <v>15</v>
      </c>
      <c r="F4">
        <v>17</v>
      </c>
      <c r="H4">
        <v>4</v>
      </c>
      <c r="I4">
        <v>5</v>
      </c>
    </row>
    <row r="5" spans="2:9" x14ac:dyDescent="0.25">
      <c r="C5" t="s">
        <v>151</v>
      </c>
      <c r="D5" t="s">
        <v>150</v>
      </c>
      <c r="E5">
        <v>10</v>
      </c>
      <c r="F5">
        <v>24</v>
      </c>
      <c r="H5">
        <f>10+1</f>
        <v>11</v>
      </c>
    </row>
    <row r="7" spans="2:9" x14ac:dyDescent="0.25">
      <c r="B7" t="s">
        <v>149</v>
      </c>
    </row>
    <row r="9" spans="2:9" x14ac:dyDescent="0.25">
      <c r="C9" t="s">
        <v>148</v>
      </c>
      <c r="G9" t="s">
        <v>147</v>
      </c>
      <c r="I9" t="s">
        <v>146</v>
      </c>
    </row>
    <row r="10" spans="2:9" x14ac:dyDescent="0.25">
      <c r="C10" t="s">
        <v>145</v>
      </c>
      <c r="D10" s="22"/>
      <c r="G10" t="s">
        <v>144</v>
      </c>
      <c r="I10" t="s">
        <v>143</v>
      </c>
    </row>
    <row r="12" spans="2:9" x14ac:dyDescent="0.25">
      <c r="B12" t="s">
        <v>142</v>
      </c>
    </row>
    <row r="13" spans="2:9" x14ac:dyDescent="0.25">
      <c r="B13" s="13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backlog y sprints</vt:lpstr>
      <vt:lpstr>diagrama burndown</vt:lpstr>
      <vt:lpstr>tablero de tareas</vt:lpstr>
      <vt:lpstr>flying donut</vt:lpstr>
      <vt:lpstr>'backlog y sprints'!Área_de_impresión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cp:lastPrinted>2016-10-21T17:51:32Z</cp:lastPrinted>
  <dcterms:created xsi:type="dcterms:W3CDTF">2013-11-12T03:14:54Z</dcterms:created>
  <dcterms:modified xsi:type="dcterms:W3CDTF">2018-07-17T22:51:35Z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c82641a2-476c-4e34-a9e8-0e15602e043a</vt:lpwstr>
  </property>
</Properties>
</file>