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o\Desktop\"/>
    </mc:Choice>
  </mc:AlternateContent>
  <xr:revisionPtr revIDLastSave="0" documentId="13_ncr:1_{7679C279-49E3-49A0-9FED-3F7011DC472E}" xr6:coauthVersionLast="47" xr6:coauthVersionMax="47" xr10:uidLastSave="{00000000-0000-0000-0000-000000000000}"/>
  <bookViews>
    <workbookView xWindow="-10992" yWindow="3408" windowWidth="17280" windowHeight="8964" xr2:uid="{337DB318-EFF7-4203-8B7C-8851388CFF16}"/>
  </bookViews>
  <sheets>
    <sheet name="WaitingTime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47" i="1" l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86" i="1"/>
  <c r="T106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25" i="1"/>
  <c r="T145" i="1"/>
  <c r="AI124" i="1"/>
  <c r="AO149" i="1" s="1"/>
  <c r="AM152" i="1"/>
  <c r="AM133" i="1"/>
  <c r="AF159" i="1"/>
  <c r="AF158" i="1"/>
  <c r="AF157" i="1"/>
  <c r="AF156" i="1"/>
  <c r="AF155" i="1"/>
  <c r="AF154" i="1"/>
  <c r="AF153" i="1"/>
  <c r="AF152" i="1"/>
  <c r="AF151" i="1"/>
  <c r="AF150" i="1"/>
  <c r="AF149" i="1"/>
  <c r="AF148" i="1"/>
  <c r="AF147" i="1"/>
  <c r="AF146" i="1"/>
  <c r="AF145" i="1"/>
  <c r="AF144" i="1"/>
  <c r="AF143" i="1"/>
  <c r="AF142" i="1"/>
  <c r="AI141" i="1"/>
  <c r="AM145" i="1" s="1"/>
  <c r="AF141" i="1"/>
  <c r="AF140" i="1"/>
  <c r="AF139" i="1"/>
  <c r="AF138" i="1"/>
  <c r="AF137" i="1"/>
  <c r="AI136" i="1"/>
  <c r="AF136" i="1"/>
  <c r="AI135" i="1"/>
  <c r="AF135" i="1"/>
  <c r="AF134" i="1"/>
  <c r="AI133" i="1"/>
  <c r="AF133" i="1"/>
  <c r="AF132" i="1"/>
  <c r="AF131" i="1"/>
  <c r="AF130" i="1"/>
  <c r="AF129" i="1"/>
  <c r="AF128" i="1"/>
  <c r="AF127" i="1"/>
  <c r="AD127" i="1"/>
  <c r="AD128" i="1" s="1"/>
  <c r="AD129" i="1" s="1"/>
  <c r="AD130" i="1" s="1"/>
  <c r="AD131" i="1" s="1"/>
  <c r="AD132" i="1" s="1"/>
  <c r="AD133" i="1" s="1"/>
  <c r="AD134" i="1" s="1"/>
  <c r="AD135" i="1" s="1"/>
  <c r="AD136" i="1" s="1"/>
  <c r="AD137" i="1" s="1"/>
  <c r="AD138" i="1" s="1"/>
  <c r="AD139" i="1" s="1"/>
  <c r="AD140" i="1" s="1"/>
  <c r="AD141" i="1" s="1"/>
  <c r="AD142" i="1" s="1"/>
  <c r="AD143" i="1" s="1"/>
  <c r="AD144" i="1" s="1"/>
  <c r="AD145" i="1" s="1"/>
  <c r="AD146" i="1" s="1"/>
  <c r="AD147" i="1" s="1"/>
  <c r="AD148" i="1" s="1"/>
  <c r="AD149" i="1" s="1"/>
  <c r="AD150" i="1" s="1"/>
  <c r="AD151" i="1" s="1"/>
  <c r="AD152" i="1" s="1"/>
  <c r="AD153" i="1" s="1"/>
  <c r="AD154" i="1" s="1"/>
  <c r="AD155" i="1" s="1"/>
  <c r="AD156" i="1" s="1"/>
  <c r="AD157" i="1" s="1"/>
  <c r="AD158" i="1" s="1"/>
  <c r="AK126" i="1"/>
  <c r="AL126" i="1" s="1"/>
  <c r="AF126" i="1"/>
  <c r="AD126" i="1"/>
  <c r="AL125" i="1"/>
  <c r="AF125" i="1"/>
  <c r="AM116" i="1"/>
  <c r="AM87" i="1"/>
  <c r="AF120" i="1"/>
  <c r="AF119" i="1"/>
  <c r="AF118" i="1"/>
  <c r="AF117" i="1"/>
  <c r="AF116" i="1"/>
  <c r="AF115" i="1"/>
  <c r="AF114" i="1"/>
  <c r="AF113" i="1"/>
  <c r="AF112" i="1"/>
  <c r="AF111" i="1"/>
  <c r="AF110" i="1"/>
  <c r="AF109" i="1"/>
  <c r="AF108" i="1"/>
  <c r="AF107" i="1"/>
  <c r="AF106" i="1"/>
  <c r="AF105" i="1"/>
  <c r="AF104" i="1"/>
  <c r="AF103" i="1"/>
  <c r="AI102" i="1"/>
  <c r="AM90" i="1" s="1"/>
  <c r="AF102" i="1"/>
  <c r="AF101" i="1"/>
  <c r="AF100" i="1"/>
  <c r="AF99" i="1"/>
  <c r="AF98" i="1"/>
  <c r="AI97" i="1"/>
  <c r="AF97" i="1"/>
  <c r="AI96" i="1"/>
  <c r="AF96" i="1"/>
  <c r="AF95" i="1"/>
  <c r="AI94" i="1"/>
  <c r="AF94" i="1"/>
  <c r="AF93" i="1"/>
  <c r="AF92" i="1"/>
  <c r="AF91" i="1"/>
  <c r="AF90" i="1"/>
  <c r="AF89" i="1"/>
  <c r="AK88" i="1"/>
  <c r="AL88" i="1" s="1"/>
  <c r="AF88" i="1"/>
  <c r="AL87" i="1"/>
  <c r="AK87" i="1"/>
  <c r="AF87" i="1"/>
  <c r="AD87" i="1"/>
  <c r="AD88" i="1" s="1"/>
  <c r="AD89" i="1" s="1"/>
  <c r="AD90" i="1" s="1"/>
  <c r="AD91" i="1" s="1"/>
  <c r="AD92" i="1" s="1"/>
  <c r="AD93" i="1" s="1"/>
  <c r="AD94" i="1" s="1"/>
  <c r="AD95" i="1" s="1"/>
  <c r="AD96" i="1" s="1"/>
  <c r="AD97" i="1" s="1"/>
  <c r="AD98" i="1" s="1"/>
  <c r="AD99" i="1" s="1"/>
  <c r="AD100" i="1" s="1"/>
  <c r="AD101" i="1" s="1"/>
  <c r="AD102" i="1" s="1"/>
  <c r="AD103" i="1" s="1"/>
  <c r="AD104" i="1" s="1"/>
  <c r="AD105" i="1" s="1"/>
  <c r="AD106" i="1" s="1"/>
  <c r="AD107" i="1" s="1"/>
  <c r="AD108" i="1" s="1"/>
  <c r="AD109" i="1" s="1"/>
  <c r="AD110" i="1" s="1"/>
  <c r="AD111" i="1" s="1"/>
  <c r="AD112" i="1" s="1"/>
  <c r="AD113" i="1" s="1"/>
  <c r="AD114" i="1" s="1"/>
  <c r="AD115" i="1" s="1"/>
  <c r="AD116" i="1" s="1"/>
  <c r="AD117" i="1" s="1"/>
  <c r="AD118" i="1" s="1"/>
  <c r="AD119" i="1" s="1"/>
  <c r="AL86" i="1"/>
  <c r="AF86" i="1"/>
  <c r="AI85" i="1"/>
  <c r="AO94" i="1" s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47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48" i="1"/>
  <c r="AM47" i="1"/>
  <c r="AF81" i="1"/>
  <c r="AF80" i="1"/>
  <c r="AF79" i="1"/>
  <c r="AF78" i="1"/>
  <c r="AF77" i="1"/>
  <c r="AF76" i="1"/>
  <c r="AF75" i="1"/>
  <c r="AF74" i="1"/>
  <c r="AF73" i="1"/>
  <c r="AF72" i="1"/>
  <c r="AF71" i="1"/>
  <c r="AF70" i="1"/>
  <c r="AF69" i="1"/>
  <c r="AF68" i="1"/>
  <c r="AF67" i="1"/>
  <c r="AF66" i="1"/>
  <c r="AF65" i="1"/>
  <c r="AF64" i="1"/>
  <c r="AI63" i="1"/>
  <c r="AF63" i="1"/>
  <c r="AF62" i="1"/>
  <c r="AF61" i="1"/>
  <c r="AF60" i="1"/>
  <c r="AF59" i="1"/>
  <c r="AI58" i="1"/>
  <c r="AF58" i="1"/>
  <c r="AI57" i="1"/>
  <c r="AF57" i="1"/>
  <c r="AF56" i="1"/>
  <c r="AI55" i="1"/>
  <c r="AF55" i="1"/>
  <c r="AF54" i="1"/>
  <c r="AF53" i="1"/>
  <c r="AF52" i="1"/>
  <c r="AK51" i="1"/>
  <c r="AK52" i="1" s="1"/>
  <c r="AF51" i="1"/>
  <c r="AK50" i="1"/>
  <c r="AL50" i="1" s="1"/>
  <c r="AF50" i="1"/>
  <c r="AK49" i="1"/>
  <c r="AL49" i="1" s="1"/>
  <c r="AF49" i="1"/>
  <c r="AD49" i="1"/>
  <c r="AD50" i="1" s="1"/>
  <c r="AK48" i="1"/>
  <c r="AL48" i="1" s="1"/>
  <c r="AF48" i="1"/>
  <c r="AD48" i="1"/>
  <c r="AL47" i="1"/>
  <c r="AF47" i="1"/>
  <c r="AI46" i="1"/>
  <c r="T104" i="1"/>
  <c r="T302" i="1"/>
  <c r="T263" i="1"/>
  <c r="T224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45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284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0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86" i="1"/>
  <c r="T65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47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284" i="1"/>
  <c r="V285" i="1"/>
  <c r="V286" i="1" s="1"/>
  <c r="W284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45" i="1"/>
  <c r="V248" i="1"/>
  <c r="W248" i="1" s="1"/>
  <c r="V247" i="1"/>
  <c r="W247" i="1" s="1"/>
  <c r="V246" i="1"/>
  <c r="W246" i="1" s="1"/>
  <c r="W245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06" i="1"/>
  <c r="V207" i="1"/>
  <c r="V208" i="1" s="1"/>
  <c r="W206" i="1"/>
  <c r="T300" i="1"/>
  <c r="T261" i="1"/>
  <c r="T222" i="1"/>
  <c r="T182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86" i="1"/>
  <c r="T102" i="1"/>
  <c r="V126" i="1"/>
  <c r="V127" i="1" s="1"/>
  <c r="W125" i="1"/>
  <c r="T141" i="1"/>
  <c r="X128" i="1" s="1"/>
  <c r="W86" i="1"/>
  <c r="V88" i="1"/>
  <c r="V89" i="1" s="1"/>
  <c r="W87" i="1"/>
  <c r="V8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47" i="1"/>
  <c r="V49" i="1"/>
  <c r="V50" i="1"/>
  <c r="V51" i="1" s="1"/>
  <c r="V52" i="1" s="1"/>
  <c r="V53" i="1" s="1"/>
  <c r="V54" i="1" s="1"/>
  <c r="V55" i="1" s="1"/>
  <c r="V56" i="1" s="1"/>
  <c r="V57" i="1" s="1"/>
  <c r="V58" i="1" s="1"/>
  <c r="V59" i="1" s="1"/>
  <c r="V60" i="1" s="1"/>
  <c r="V61" i="1" s="1"/>
  <c r="V62" i="1" s="1"/>
  <c r="V63" i="1" s="1"/>
  <c r="V64" i="1" s="1"/>
  <c r="V65" i="1" s="1"/>
  <c r="V66" i="1" s="1"/>
  <c r="V67" i="1" s="1"/>
  <c r="V68" i="1" s="1"/>
  <c r="V69" i="1" s="1"/>
  <c r="V70" i="1" s="1"/>
  <c r="V71" i="1" s="1"/>
  <c r="V72" i="1" s="1"/>
  <c r="V73" i="1" s="1"/>
  <c r="V74" i="1" s="1"/>
  <c r="V75" i="1" s="1"/>
  <c r="V76" i="1" s="1"/>
  <c r="V77" i="1" s="1"/>
  <c r="V78" i="1" s="1"/>
  <c r="V79" i="1" s="1"/>
  <c r="V80" i="1" s="1"/>
  <c r="V81" i="1" s="1"/>
  <c r="V48" i="1"/>
  <c r="T295" i="1"/>
  <c r="T294" i="1"/>
  <c r="T256" i="1"/>
  <c r="T255" i="1"/>
  <c r="T217" i="1"/>
  <c r="T216" i="1"/>
  <c r="T136" i="1"/>
  <c r="T135" i="1"/>
  <c r="T97" i="1"/>
  <c r="T96" i="1"/>
  <c r="K8" i="1"/>
  <c r="K7" i="1"/>
  <c r="O8" i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T292" i="1"/>
  <c r="T296" i="1" s="1"/>
  <c r="T253" i="1"/>
  <c r="T214" i="1"/>
  <c r="T174" i="1"/>
  <c r="T179" i="1" s="1"/>
  <c r="T133" i="1"/>
  <c r="T94" i="1"/>
  <c r="T99" i="1" s="1"/>
  <c r="T55" i="1"/>
  <c r="T15" i="1"/>
  <c r="T85" i="1"/>
  <c r="Q87" i="1" s="1"/>
  <c r="O285" i="1"/>
  <c r="O286" i="1" s="1"/>
  <c r="O287" i="1" s="1"/>
  <c r="O288" i="1" s="1"/>
  <c r="O289" i="1" s="1"/>
  <c r="O290" i="1" s="1"/>
  <c r="O291" i="1" s="1"/>
  <c r="O292" i="1" s="1"/>
  <c r="O293" i="1" s="1"/>
  <c r="O294" i="1" s="1"/>
  <c r="O295" i="1" s="1"/>
  <c r="O296" i="1" s="1"/>
  <c r="O297" i="1" s="1"/>
  <c r="O298" i="1" s="1"/>
  <c r="O299" i="1" s="1"/>
  <c r="O300" i="1" s="1"/>
  <c r="O301" i="1" s="1"/>
  <c r="O302" i="1" s="1"/>
  <c r="O303" i="1" s="1"/>
  <c r="O304" i="1" s="1"/>
  <c r="O305" i="1" s="1"/>
  <c r="O306" i="1" s="1"/>
  <c r="O307" i="1" s="1"/>
  <c r="O308" i="1" s="1"/>
  <c r="O309" i="1" s="1"/>
  <c r="O310" i="1" s="1"/>
  <c r="O311" i="1" s="1"/>
  <c r="O312" i="1" s="1"/>
  <c r="O313" i="1" s="1"/>
  <c r="O314" i="1" s="1"/>
  <c r="O315" i="1" s="1"/>
  <c r="O316" i="1" s="1"/>
  <c r="O317" i="1" s="1"/>
  <c r="T283" i="1"/>
  <c r="Q285" i="1" s="1"/>
  <c r="T244" i="1"/>
  <c r="Q251" i="1" s="1"/>
  <c r="O207" i="1"/>
  <c r="O208" i="1" s="1"/>
  <c r="O209" i="1" s="1"/>
  <c r="O210" i="1" s="1"/>
  <c r="O211" i="1" s="1"/>
  <c r="O212" i="1" s="1"/>
  <c r="O213" i="1" s="1"/>
  <c r="O214" i="1" s="1"/>
  <c r="O215" i="1" s="1"/>
  <c r="O216" i="1" s="1"/>
  <c r="O217" i="1" s="1"/>
  <c r="O218" i="1" s="1"/>
  <c r="O219" i="1" s="1"/>
  <c r="O220" i="1" s="1"/>
  <c r="O221" i="1" s="1"/>
  <c r="O222" i="1" s="1"/>
  <c r="O223" i="1" s="1"/>
  <c r="O224" i="1" s="1"/>
  <c r="O225" i="1" s="1"/>
  <c r="O226" i="1" s="1"/>
  <c r="O227" i="1" s="1"/>
  <c r="O228" i="1" s="1"/>
  <c r="O229" i="1" s="1"/>
  <c r="O230" i="1" s="1"/>
  <c r="O231" i="1" s="1"/>
  <c r="O232" i="1" s="1"/>
  <c r="O233" i="1" s="1"/>
  <c r="O234" i="1" s="1"/>
  <c r="O235" i="1" s="1"/>
  <c r="O236" i="1" s="1"/>
  <c r="O237" i="1" s="1"/>
  <c r="O238" i="1" s="1"/>
  <c r="O239" i="1" s="1"/>
  <c r="T205" i="1"/>
  <c r="Q211" i="1" s="1"/>
  <c r="O167" i="1"/>
  <c r="O168" i="1" s="1"/>
  <c r="O169" i="1" s="1"/>
  <c r="O170" i="1" s="1"/>
  <c r="O171" i="1" s="1"/>
  <c r="O172" i="1" s="1"/>
  <c r="O173" i="1" s="1"/>
  <c r="O174" i="1" s="1"/>
  <c r="O175" i="1" s="1"/>
  <c r="O176" i="1" s="1"/>
  <c r="O177" i="1" s="1"/>
  <c r="O178" i="1" s="1"/>
  <c r="O179" i="1" s="1"/>
  <c r="O180" i="1" s="1"/>
  <c r="O181" i="1" s="1"/>
  <c r="O182" i="1" s="1"/>
  <c r="O183" i="1" s="1"/>
  <c r="O184" i="1" s="1"/>
  <c r="O185" i="1" s="1"/>
  <c r="O186" i="1" s="1"/>
  <c r="O187" i="1" s="1"/>
  <c r="O188" i="1" s="1"/>
  <c r="O189" i="1" s="1"/>
  <c r="O190" i="1" s="1"/>
  <c r="O191" i="1" s="1"/>
  <c r="O192" i="1" s="1"/>
  <c r="O193" i="1" s="1"/>
  <c r="O194" i="1" s="1"/>
  <c r="O195" i="1" s="1"/>
  <c r="O196" i="1" s="1"/>
  <c r="O197" i="1" s="1"/>
  <c r="O198" i="1" s="1"/>
  <c r="O199" i="1" s="1"/>
  <c r="T165" i="1"/>
  <c r="Q168" i="1" s="1"/>
  <c r="T124" i="1"/>
  <c r="Q126" i="1" s="1"/>
  <c r="O87" i="1"/>
  <c r="O88" i="1" s="1"/>
  <c r="O89" i="1" s="1"/>
  <c r="O90" i="1" s="1"/>
  <c r="O91" i="1" s="1"/>
  <c r="O92" i="1" s="1"/>
  <c r="O93" i="1" s="1"/>
  <c r="O94" i="1" s="1"/>
  <c r="O95" i="1" s="1"/>
  <c r="O96" i="1" s="1"/>
  <c r="O97" i="1" s="1"/>
  <c r="O98" i="1" s="1"/>
  <c r="O99" i="1" s="1"/>
  <c r="O100" i="1" s="1"/>
  <c r="O101" i="1" s="1"/>
  <c r="O102" i="1" s="1"/>
  <c r="O103" i="1" s="1"/>
  <c r="O104" i="1" s="1"/>
  <c r="O105" i="1" s="1"/>
  <c r="O106" i="1" s="1"/>
  <c r="O107" i="1" s="1"/>
  <c r="O108" i="1" s="1"/>
  <c r="O109" i="1" s="1"/>
  <c r="O110" i="1" s="1"/>
  <c r="O111" i="1" s="1"/>
  <c r="O112" i="1" s="1"/>
  <c r="O113" i="1" s="1"/>
  <c r="O114" i="1" s="1"/>
  <c r="O115" i="1" s="1"/>
  <c r="O116" i="1" s="1"/>
  <c r="O117" i="1" s="1"/>
  <c r="O118" i="1" s="1"/>
  <c r="O119" i="1" s="1"/>
  <c r="O48" i="1"/>
  <c r="O49" i="1" s="1"/>
  <c r="O50" i="1" s="1"/>
  <c r="O51" i="1" s="1"/>
  <c r="O52" i="1" s="1"/>
  <c r="O53" i="1" s="1"/>
  <c r="O54" i="1" s="1"/>
  <c r="O55" i="1" s="1"/>
  <c r="O56" i="1" s="1"/>
  <c r="O57" i="1" s="1"/>
  <c r="O58" i="1" s="1"/>
  <c r="O59" i="1" s="1"/>
  <c r="O60" i="1" s="1"/>
  <c r="O61" i="1" s="1"/>
  <c r="O62" i="1" s="1"/>
  <c r="O63" i="1" s="1"/>
  <c r="O64" i="1" s="1"/>
  <c r="O65" i="1" s="1"/>
  <c r="O66" i="1" s="1"/>
  <c r="O67" i="1" s="1"/>
  <c r="O68" i="1" s="1"/>
  <c r="O69" i="1" s="1"/>
  <c r="O70" i="1" s="1"/>
  <c r="O71" i="1" s="1"/>
  <c r="O72" i="1" s="1"/>
  <c r="O73" i="1" s="1"/>
  <c r="O74" i="1" s="1"/>
  <c r="O75" i="1" s="1"/>
  <c r="O76" i="1" s="1"/>
  <c r="O77" i="1" s="1"/>
  <c r="O78" i="1" s="1"/>
  <c r="O79" i="1" s="1"/>
  <c r="O80" i="1" s="1"/>
  <c r="T46" i="1"/>
  <c r="Q48" i="1" s="1"/>
  <c r="T6" i="1"/>
  <c r="Q7" i="1" s="1"/>
  <c r="Z128" i="1" l="1"/>
  <c r="X135" i="1"/>
  <c r="X134" i="1"/>
  <c r="X140" i="1"/>
  <c r="X158" i="1"/>
  <c r="X156" i="1"/>
  <c r="Z152" i="1"/>
  <c r="X126" i="1"/>
  <c r="X151" i="1"/>
  <c r="Z151" i="1"/>
  <c r="X148" i="1"/>
  <c r="Z143" i="1"/>
  <c r="X132" i="1"/>
  <c r="X143" i="1"/>
  <c r="Z134" i="1"/>
  <c r="X150" i="1"/>
  <c r="X127" i="1"/>
  <c r="Z144" i="1"/>
  <c r="Z126" i="1"/>
  <c r="Z125" i="1"/>
  <c r="Z142" i="1"/>
  <c r="X142" i="1"/>
  <c r="Z159" i="1"/>
  <c r="Z136" i="1"/>
  <c r="X159" i="1"/>
  <c r="Z158" i="1"/>
  <c r="Z135" i="1"/>
  <c r="Z150" i="1"/>
  <c r="Z127" i="1"/>
  <c r="X157" i="1"/>
  <c r="X149" i="1"/>
  <c r="X141" i="1"/>
  <c r="X133" i="1"/>
  <c r="X155" i="1"/>
  <c r="X147" i="1"/>
  <c r="X139" i="1"/>
  <c r="X131" i="1"/>
  <c r="X154" i="1"/>
  <c r="X146" i="1"/>
  <c r="X138" i="1"/>
  <c r="X130" i="1"/>
  <c r="X153" i="1"/>
  <c r="X145" i="1"/>
  <c r="X137" i="1"/>
  <c r="X129" i="1"/>
  <c r="X125" i="1"/>
  <c r="X152" i="1"/>
  <c r="X144" i="1"/>
  <c r="X136" i="1"/>
  <c r="Z157" i="1"/>
  <c r="Z133" i="1"/>
  <c r="Z156" i="1"/>
  <c r="Z132" i="1"/>
  <c r="Z155" i="1"/>
  <c r="Z147" i="1"/>
  <c r="Z139" i="1"/>
  <c r="Z131" i="1"/>
  <c r="Z141" i="1"/>
  <c r="Z140" i="1"/>
  <c r="Z154" i="1"/>
  <c r="Z146" i="1"/>
  <c r="Z138" i="1"/>
  <c r="Z130" i="1"/>
  <c r="Z149" i="1"/>
  <c r="Z148" i="1"/>
  <c r="Z153" i="1"/>
  <c r="Z145" i="1"/>
  <c r="Z137" i="1"/>
  <c r="Z129" i="1"/>
  <c r="AM134" i="1"/>
  <c r="AM155" i="1"/>
  <c r="AM143" i="1"/>
  <c r="AM131" i="1"/>
  <c r="AM151" i="1"/>
  <c r="AM142" i="1"/>
  <c r="AM130" i="1"/>
  <c r="AM150" i="1"/>
  <c r="AM141" i="1"/>
  <c r="AM127" i="1"/>
  <c r="AM148" i="1"/>
  <c r="AM139" i="1"/>
  <c r="AM159" i="1"/>
  <c r="AM147" i="1"/>
  <c r="AM138" i="1"/>
  <c r="AM158" i="1"/>
  <c r="AM144" i="1"/>
  <c r="AM135" i="1"/>
  <c r="AM156" i="1"/>
  <c r="AM140" i="1"/>
  <c r="AM132" i="1"/>
  <c r="AM157" i="1"/>
  <c r="AM149" i="1"/>
  <c r="AM125" i="1"/>
  <c r="AM137" i="1"/>
  <c r="AM129" i="1"/>
  <c r="AM154" i="1"/>
  <c r="AM146" i="1"/>
  <c r="AM126" i="1"/>
  <c r="AM136" i="1"/>
  <c r="AM128" i="1"/>
  <c r="AM153" i="1"/>
  <c r="AI125" i="1"/>
  <c r="AI126" i="1" s="1"/>
  <c r="AI129" i="1" s="1"/>
  <c r="AI131" i="1" s="1"/>
  <c r="AI137" i="1"/>
  <c r="AI138" i="1"/>
  <c r="AO156" i="1"/>
  <c r="AO148" i="1"/>
  <c r="AO140" i="1"/>
  <c r="AO132" i="1"/>
  <c r="AO155" i="1"/>
  <c r="AO147" i="1"/>
  <c r="AO139" i="1"/>
  <c r="AO131" i="1"/>
  <c r="AO133" i="1"/>
  <c r="AO154" i="1"/>
  <c r="AO146" i="1"/>
  <c r="AO138" i="1"/>
  <c r="AO130" i="1"/>
  <c r="AO157" i="1"/>
  <c r="AO153" i="1"/>
  <c r="AO125" i="1"/>
  <c r="AO152" i="1"/>
  <c r="AO144" i="1"/>
  <c r="AO136" i="1"/>
  <c r="AO128" i="1"/>
  <c r="AO145" i="1"/>
  <c r="AO137" i="1"/>
  <c r="AO129" i="1"/>
  <c r="AO159" i="1"/>
  <c r="AO151" i="1"/>
  <c r="AO143" i="1"/>
  <c r="AO135" i="1"/>
  <c r="AO127" i="1"/>
  <c r="AO141" i="1"/>
  <c r="AO158" i="1"/>
  <c r="AO150" i="1"/>
  <c r="AO142" i="1"/>
  <c r="AO134" i="1"/>
  <c r="AO126" i="1"/>
  <c r="AK127" i="1"/>
  <c r="AM112" i="1"/>
  <c r="AM109" i="1"/>
  <c r="AM103" i="1"/>
  <c r="AM100" i="1"/>
  <c r="AM96" i="1"/>
  <c r="AM89" i="1"/>
  <c r="AM111" i="1"/>
  <c r="AM97" i="1"/>
  <c r="AM120" i="1"/>
  <c r="AM108" i="1"/>
  <c r="AM95" i="1"/>
  <c r="AI98" i="1"/>
  <c r="AM119" i="1"/>
  <c r="AM105" i="1"/>
  <c r="AM93" i="1"/>
  <c r="AM117" i="1"/>
  <c r="AM104" i="1"/>
  <c r="AM92" i="1"/>
  <c r="AM113" i="1"/>
  <c r="AM101" i="1"/>
  <c r="AM88" i="1"/>
  <c r="AO114" i="1"/>
  <c r="AO100" i="1"/>
  <c r="AO88" i="1"/>
  <c r="AO112" i="1"/>
  <c r="AO99" i="1"/>
  <c r="AO115" i="1"/>
  <c r="AO109" i="1"/>
  <c r="AO98" i="1"/>
  <c r="AO101" i="1"/>
  <c r="AI99" i="1"/>
  <c r="AO108" i="1"/>
  <c r="AO96" i="1"/>
  <c r="AO120" i="1"/>
  <c r="AO107" i="1"/>
  <c r="AO93" i="1"/>
  <c r="AO90" i="1"/>
  <c r="AO117" i="1"/>
  <c r="AO106" i="1"/>
  <c r="AO92" i="1"/>
  <c r="AO116" i="1"/>
  <c r="AO104" i="1"/>
  <c r="AO91" i="1"/>
  <c r="AM118" i="1"/>
  <c r="AM110" i="1"/>
  <c r="AM102" i="1"/>
  <c r="AM94" i="1"/>
  <c r="AM115" i="1"/>
  <c r="AM107" i="1"/>
  <c r="AM99" i="1"/>
  <c r="AM91" i="1"/>
  <c r="AM86" i="1"/>
  <c r="AM114" i="1"/>
  <c r="AM106" i="1"/>
  <c r="AM98" i="1"/>
  <c r="AI86" i="1"/>
  <c r="AI87" i="1" s="1"/>
  <c r="AI90" i="1" s="1"/>
  <c r="AI92" i="1" s="1"/>
  <c r="AO86" i="1"/>
  <c r="AO113" i="1"/>
  <c r="AO105" i="1"/>
  <c r="AO97" i="1"/>
  <c r="AO89" i="1"/>
  <c r="AI104" i="1" s="1"/>
  <c r="AO119" i="1"/>
  <c r="AO111" i="1"/>
  <c r="AO103" i="1"/>
  <c r="AO95" i="1"/>
  <c r="AO87" i="1"/>
  <c r="AO118" i="1"/>
  <c r="AO110" i="1"/>
  <c r="AO102" i="1"/>
  <c r="AK89" i="1"/>
  <c r="AI59" i="1"/>
  <c r="AD51" i="1"/>
  <c r="AD52" i="1" s="1"/>
  <c r="AD53" i="1" s="1"/>
  <c r="AD54" i="1" s="1"/>
  <c r="AD55" i="1" s="1"/>
  <c r="AD56" i="1" s="1"/>
  <c r="AD57" i="1" s="1"/>
  <c r="AD58" i="1" s="1"/>
  <c r="AD59" i="1" s="1"/>
  <c r="AD60" i="1" s="1"/>
  <c r="AD61" i="1" s="1"/>
  <c r="AD62" i="1" s="1"/>
  <c r="AD63" i="1" s="1"/>
  <c r="AD64" i="1" s="1"/>
  <c r="AD65" i="1" s="1"/>
  <c r="AD66" i="1" s="1"/>
  <c r="AD67" i="1" s="1"/>
  <c r="AD68" i="1" s="1"/>
  <c r="AD69" i="1" s="1"/>
  <c r="AD70" i="1" s="1"/>
  <c r="AD71" i="1" s="1"/>
  <c r="AD72" i="1" s="1"/>
  <c r="AD73" i="1" s="1"/>
  <c r="AD74" i="1" s="1"/>
  <c r="AD75" i="1" s="1"/>
  <c r="AD76" i="1" s="1"/>
  <c r="AD77" i="1" s="1"/>
  <c r="AD78" i="1" s="1"/>
  <c r="AD79" i="1" s="1"/>
  <c r="AD80" i="1" s="1"/>
  <c r="AK53" i="1"/>
  <c r="AL52" i="1"/>
  <c r="AL51" i="1"/>
  <c r="AI60" i="1"/>
  <c r="AI65" i="1"/>
  <c r="AI47" i="1"/>
  <c r="AI48" i="1" s="1"/>
  <c r="AI51" i="1" s="1"/>
  <c r="AI53" i="1" s="1"/>
  <c r="W286" i="1"/>
  <c r="V287" i="1"/>
  <c r="W285" i="1"/>
  <c r="V249" i="1"/>
  <c r="V209" i="1"/>
  <c r="W208" i="1"/>
  <c r="W207" i="1"/>
  <c r="V128" i="1"/>
  <c r="W127" i="1"/>
  <c r="W126" i="1"/>
  <c r="V90" i="1"/>
  <c r="W89" i="1"/>
  <c r="W88" i="1"/>
  <c r="T258" i="1"/>
  <c r="T218" i="1"/>
  <c r="T257" i="1"/>
  <c r="T219" i="1"/>
  <c r="T297" i="1"/>
  <c r="T178" i="1"/>
  <c r="T98" i="1"/>
  <c r="Q30" i="1"/>
  <c r="Q38" i="1"/>
  <c r="Q37" i="1"/>
  <c r="Q29" i="1"/>
  <c r="Q22" i="1"/>
  <c r="Q21" i="1"/>
  <c r="Q14" i="1"/>
  <c r="Q36" i="1"/>
  <c r="Q28" i="1"/>
  <c r="Q20" i="1"/>
  <c r="Q12" i="1"/>
  <c r="Q13" i="1"/>
  <c r="Q35" i="1"/>
  <c r="Q27" i="1"/>
  <c r="Q19" i="1"/>
  <c r="Q11" i="1"/>
  <c r="Q34" i="1"/>
  <c r="Q26" i="1"/>
  <c r="Q18" i="1"/>
  <c r="Q10" i="1"/>
  <c r="Q41" i="1"/>
  <c r="Q33" i="1"/>
  <c r="Q25" i="1"/>
  <c r="Q17" i="1"/>
  <c r="Q9" i="1"/>
  <c r="Q40" i="1"/>
  <c r="Q32" i="1"/>
  <c r="Q24" i="1"/>
  <c r="Q16" i="1"/>
  <c r="Q8" i="1"/>
  <c r="Q39" i="1"/>
  <c r="Q31" i="1"/>
  <c r="Q23" i="1"/>
  <c r="Q15" i="1"/>
  <c r="Q189" i="1"/>
  <c r="Q175" i="1"/>
  <c r="Q188" i="1"/>
  <c r="Q198" i="1"/>
  <c r="Q197" i="1"/>
  <c r="Q183" i="1"/>
  <c r="Q172" i="1"/>
  <c r="Q196" i="1"/>
  <c r="Q182" i="1"/>
  <c r="Q170" i="1"/>
  <c r="Q199" i="1"/>
  <c r="Q194" i="1"/>
  <c r="Q181" i="1"/>
  <c r="Q167" i="1"/>
  <c r="Q173" i="1"/>
  <c r="Q191" i="1"/>
  <c r="Q180" i="1"/>
  <c r="Q174" i="1"/>
  <c r="Q186" i="1"/>
  <c r="Q190" i="1"/>
  <c r="Q178" i="1"/>
  <c r="Q258" i="1"/>
  <c r="Q245" i="1"/>
  <c r="Q257" i="1"/>
  <c r="Q274" i="1"/>
  <c r="Q273" i="1"/>
  <c r="Q250" i="1"/>
  <c r="Q272" i="1"/>
  <c r="Q249" i="1"/>
  <c r="Q256" i="1"/>
  <c r="Q266" i="1"/>
  <c r="Q248" i="1"/>
  <c r="Q265" i="1"/>
  <c r="Q264" i="1"/>
  <c r="Q132" i="1"/>
  <c r="Q131" i="1"/>
  <c r="Q156" i="1"/>
  <c r="Q155" i="1"/>
  <c r="Q148" i="1"/>
  <c r="Q147" i="1"/>
  <c r="Q140" i="1"/>
  <c r="Q139" i="1"/>
  <c r="Q78" i="1"/>
  <c r="Q70" i="1"/>
  <c r="Q62" i="1"/>
  <c r="Q54" i="1"/>
  <c r="Q74" i="1"/>
  <c r="Q291" i="1"/>
  <c r="Q316" i="1"/>
  <c r="Q308" i="1"/>
  <c r="Q300" i="1"/>
  <c r="Q292" i="1"/>
  <c r="Q290" i="1"/>
  <c r="Q313" i="1"/>
  <c r="Q305" i="1"/>
  <c r="Q297" i="1"/>
  <c r="Q289" i="1"/>
  <c r="Q299" i="1"/>
  <c r="Q298" i="1"/>
  <c r="Q312" i="1"/>
  <c r="Q304" i="1"/>
  <c r="Q296" i="1"/>
  <c r="Q288" i="1"/>
  <c r="Q307" i="1"/>
  <c r="Q314" i="1"/>
  <c r="Q284" i="1"/>
  <c r="Q311" i="1"/>
  <c r="Q303" i="1"/>
  <c r="Q295" i="1"/>
  <c r="Q287" i="1"/>
  <c r="Q306" i="1"/>
  <c r="Q318" i="1"/>
  <c r="Q310" i="1"/>
  <c r="Q302" i="1"/>
  <c r="Q294" i="1"/>
  <c r="Q286" i="1"/>
  <c r="Q315" i="1"/>
  <c r="Q317" i="1"/>
  <c r="Q309" i="1"/>
  <c r="Q301" i="1"/>
  <c r="Q293" i="1"/>
  <c r="Q279" i="1"/>
  <c r="Q271" i="1"/>
  <c r="Q263" i="1"/>
  <c r="Q255" i="1"/>
  <c r="Q247" i="1"/>
  <c r="Q278" i="1"/>
  <c r="Q270" i="1"/>
  <c r="Q262" i="1"/>
  <c r="Q254" i="1"/>
  <c r="Q246" i="1"/>
  <c r="Q277" i="1"/>
  <c r="Q269" i="1"/>
  <c r="Q261" i="1"/>
  <c r="Q253" i="1"/>
  <c r="Q276" i="1"/>
  <c r="Q268" i="1"/>
  <c r="Q260" i="1"/>
  <c r="Q252" i="1"/>
  <c r="Q275" i="1"/>
  <c r="Q267" i="1"/>
  <c r="Q259" i="1"/>
  <c r="Q234" i="1"/>
  <c r="Q218" i="1"/>
  <c r="Q206" i="1"/>
  <c r="Q233" i="1"/>
  <c r="Q225" i="1"/>
  <c r="Q217" i="1"/>
  <c r="Q209" i="1"/>
  <c r="Q240" i="1"/>
  <c r="Q232" i="1"/>
  <c r="Q224" i="1"/>
  <c r="Q216" i="1"/>
  <c r="Q208" i="1"/>
  <c r="Q239" i="1"/>
  <c r="Q231" i="1"/>
  <c r="Q223" i="1"/>
  <c r="Q215" i="1"/>
  <c r="Q207" i="1"/>
  <c r="Q238" i="1"/>
  <c r="Q222" i="1"/>
  <c r="Q229" i="1"/>
  <c r="Q236" i="1"/>
  <c r="Q228" i="1"/>
  <c r="Q220" i="1"/>
  <c r="Q212" i="1"/>
  <c r="Q226" i="1"/>
  <c r="Q210" i="1"/>
  <c r="Q230" i="1"/>
  <c r="Q214" i="1"/>
  <c r="Q237" i="1"/>
  <c r="Q221" i="1"/>
  <c r="Q213" i="1"/>
  <c r="Q235" i="1"/>
  <c r="Q227" i="1"/>
  <c r="Q219" i="1"/>
  <c r="Q195" i="1"/>
  <c r="Q187" i="1"/>
  <c r="Q179" i="1"/>
  <c r="Q171" i="1"/>
  <c r="Q166" i="1"/>
  <c r="Q193" i="1"/>
  <c r="Q185" i="1"/>
  <c r="Q177" i="1"/>
  <c r="Q169" i="1"/>
  <c r="Q200" i="1"/>
  <c r="Q192" i="1"/>
  <c r="Q184" i="1"/>
  <c r="Q176" i="1"/>
  <c r="Q157" i="1"/>
  <c r="Q149" i="1"/>
  <c r="Q141" i="1"/>
  <c r="Q133" i="1"/>
  <c r="Q154" i="1"/>
  <c r="Q146" i="1"/>
  <c r="Q138" i="1"/>
  <c r="Q130" i="1"/>
  <c r="Q153" i="1"/>
  <c r="Q145" i="1"/>
  <c r="Q137" i="1"/>
  <c r="Q129" i="1"/>
  <c r="Q125" i="1"/>
  <c r="Q152" i="1"/>
  <c r="Q144" i="1"/>
  <c r="Q136" i="1"/>
  <c r="Q128" i="1"/>
  <c r="Q159" i="1"/>
  <c r="Q151" i="1"/>
  <c r="Q143" i="1"/>
  <c r="Q135" i="1"/>
  <c r="Q127" i="1"/>
  <c r="Q158" i="1"/>
  <c r="Q150" i="1"/>
  <c r="Q142" i="1"/>
  <c r="Q134" i="1"/>
  <c r="Q94" i="1"/>
  <c r="Q117" i="1"/>
  <c r="Q109" i="1"/>
  <c r="Q101" i="1"/>
  <c r="Q93" i="1"/>
  <c r="Q102" i="1"/>
  <c r="Q116" i="1"/>
  <c r="Q108" i="1"/>
  <c r="Q100" i="1"/>
  <c r="Q92" i="1"/>
  <c r="Q115" i="1"/>
  <c r="Q107" i="1"/>
  <c r="Q99" i="1"/>
  <c r="Q91" i="1"/>
  <c r="Q114" i="1"/>
  <c r="Q106" i="1"/>
  <c r="Q98" i="1"/>
  <c r="Q90" i="1"/>
  <c r="Q118" i="1"/>
  <c r="Q86" i="1"/>
  <c r="Q113" i="1"/>
  <c r="Q105" i="1"/>
  <c r="Q97" i="1"/>
  <c r="Q89" i="1"/>
  <c r="Q110" i="1"/>
  <c r="Q120" i="1"/>
  <c r="Q112" i="1"/>
  <c r="Q104" i="1"/>
  <c r="Q96" i="1"/>
  <c r="Q88" i="1"/>
  <c r="Q119" i="1"/>
  <c r="Q111" i="1"/>
  <c r="Q103" i="1"/>
  <c r="Q95" i="1"/>
  <c r="Q79" i="1"/>
  <c r="Q71" i="1"/>
  <c r="Q63" i="1"/>
  <c r="Q55" i="1"/>
  <c r="Q77" i="1"/>
  <c r="Q69" i="1"/>
  <c r="Q53" i="1"/>
  <c r="Q76" i="1"/>
  <c r="Q68" i="1"/>
  <c r="Q60" i="1"/>
  <c r="Q52" i="1"/>
  <c r="Q61" i="1"/>
  <c r="Q75" i="1"/>
  <c r="Q67" i="1"/>
  <c r="Q59" i="1"/>
  <c r="Q51" i="1"/>
  <c r="Q47" i="1"/>
  <c r="Q66" i="1"/>
  <c r="Q58" i="1"/>
  <c r="Q50" i="1"/>
  <c r="Q81" i="1"/>
  <c r="Q73" i="1"/>
  <c r="Q65" i="1"/>
  <c r="Q57" i="1"/>
  <c r="Q49" i="1"/>
  <c r="Q80" i="1"/>
  <c r="Q72" i="1"/>
  <c r="Q64" i="1"/>
  <c r="Q56" i="1"/>
  <c r="AI143" i="1" l="1"/>
  <c r="AI130" i="1"/>
  <c r="AL127" i="1"/>
  <c r="AK128" i="1"/>
  <c r="AI91" i="1"/>
  <c r="AL89" i="1"/>
  <c r="AK90" i="1"/>
  <c r="AI52" i="1"/>
  <c r="AL53" i="1"/>
  <c r="AK54" i="1"/>
  <c r="W287" i="1"/>
  <c r="V288" i="1"/>
  <c r="V250" i="1"/>
  <c r="W249" i="1"/>
  <c r="V210" i="1"/>
  <c r="W209" i="1"/>
  <c r="V129" i="1"/>
  <c r="W128" i="1"/>
  <c r="W90" i="1"/>
  <c r="V91" i="1"/>
  <c r="T7" i="1"/>
  <c r="T8" i="1" s="1"/>
  <c r="T12" i="1" s="1"/>
  <c r="T166" i="1"/>
  <c r="T167" i="1" s="1"/>
  <c r="T170" i="1" s="1"/>
  <c r="T172" i="1" s="1"/>
  <c r="T245" i="1"/>
  <c r="T246" i="1" s="1"/>
  <c r="T249" i="1" s="1"/>
  <c r="T251" i="1" s="1"/>
  <c r="T206" i="1"/>
  <c r="T207" i="1" s="1"/>
  <c r="T211" i="1" s="1"/>
  <c r="T284" i="1"/>
  <c r="T285" i="1" s="1"/>
  <c r="T288" i="1" s="1"/>
  <c r="T290" i="1" s="1"/>
  <c r="T47" i="1"/>
  <c r="T48" i="1" s="1"/>
  <c r="T52" i="1" s="1"/>
  <c r="T125" i="1"/>
  <c r="T143" i="1" s="1"/>
  <c r="T86" i="1"/>
  <c r="T87" i="1" s="1"/>
  <c r="T91" i="1" s="1"/>
  <c r="T126" i="1" l="1"/>
  <c r="T129" i="1" s="1"/>
  <c r="T131" i="1" s="1"/>
  <c r="T137" i="1"/>
  <c r="AL128" i="1"/>
  <c r="AK129" i="1"/>
  <c r="AK91" i="1"/>
  <c r="AL90" i="1"/>
  <c r="AL54" i="1"/>
  <c r="AK55" i="1"/>
  <c r="V289" i="1"/>
  <c r="W288" i="1"/>
  <c r="W250" i="1"/>
  <c r="V251" i="1"/>
  <c r="V211" i="1"/>
  <c r="W210" i="1"/>
  <c r="V130" i="1"/>
  <c r="W129" i="1"/>
  <c r="V92" i="1"/>
  <c r="W91" i="1"/>
  <c r="T11" i="1"/>
  <c r="T13" i="1" s="1"/>
  <c r="T171" i="1"/>
  <c r="T250" i="1"/>
  <c r="T210" i="1"/>
  <c r="T212" i="1" s="1"/>
  <c r="T289" i="1"/>
  <c r="T51" i="1"/>
  <c r="T53" i="1" s="1"/>
  <c r="T90" i="1"/>
  <c r="T92" i="1" s="1"/>
  <c r="O246" i="1"/>
  <c r="O247" i="1"/>
  <c r="O248" i="1" s="1"/>
  <c r="O249" i="1" s="1"/>
  <c r="O250" i="1" s="1"/>
  <c r="O251" i="1" s="1"/>
  <c r="O252" i="1" s="1"/>
  <c r="O253" i="1" s="1"/>
  <c r="O254" i="1" s="1"/>
  <c r="O255" i="1" s="1"/>
  <c r="O256" i="1" s="1"/>
  <c r="O257" i="1" s="1"/>
  <c r="O258" i="1" s="1"/>
  <c r="O259" i="1" s="1"/>
  <c r="O260" i="1" s="1"/>
  <c r="O261" i="1" s="1"/>
  <c r="O262" i="1" s="1"/>
  <c r="O263" i="1" s="1"/>
  <c r="O264" i="1" s="1"/>
  <c r="O265" i="1" s="1"/>
  <c r="O266" i="1" s="1"/>
  <c r="O267" i="1" s="1"/>
  <c r="O268" i="1" s="1"/>
  <c r="O269" i="1" s="1"/>
  <c r="O270" i="1" s="1"/>
  <c r="O271" i="1" s="1"/>
  <c r="O272" i="1" s="1"/>
  <c r="O273" i="1" s="1"/>
  <c r="O274" i="1" s="1"/>
  <c r="O275" i="1" s="1"/>
  <c r="O276" i="1" s="1"/>
  <c r="O277" i="1" s="1"/>
  <c r="O278" i="1" s="1"/>
  <c r="T130" i="1" l="1"/>
  <c r="T138" i="1"/>
  <c r="AK130" i="1"/>
  <c r="AL129" i="1"/>
  <c r="AK92" i="1"/>
  <c r="AL91" i="1"/>
  <c r="AL55" i="1"/>
  <c r="AK56" i="1"/>
  <c r="W289" i="1"/>
  <c r="V290" i="1"/>
  <c r="V252" i="1"/>
  <c r="W251" i="1"/>
  <c r="W211" i="1"/>
  <c r="V212" i="1"/>
  <c r="W130" i="1"/>
  <c r="V131" i="1"/>
  <c r="V93" i="1"/>
  <c r="W92" i="1"/>
  <c r="AK131" i="1" l="1"/>
  <c r="AL130" i="1"/>
  <c r="AL92" i="1"/>
  <c r="AK93" i="1"/>
  <c r="AK57" i="1"/>
  <c r="AL56" i="1"/>
  <c r="V291" i="1"/>
  <c r="W290" i="1"/>
  <c r="V253" i="1"/>
  <c r="W252" i="1"/>
  <c r="W212" i="1"/>
  <c r="V213" i="1"/>
  <c r="V132" i="1"/>
  <c r="W131" i="1"/>
  <c r="W93" i="1"/>
  <c r="V94" i="1"/>
  <c r="AL131" i="1" l="1"/>
  <c r="AK132" i="1"/>
  <c r="AL93" i="1"/>
  <c r="AK94" i="1"/>
  <c r="AK58" i="1"/>
  <c r="AL57" i="1"/>
  <c r="V292" i="1"/>
  <c r="W291" i="1"/>
  <c r="V254" i="1"/>
  <c r="W253" i="1"/>
  <c r="V214" i="1"/>
  <c r="W213" i="1"/>
  <c r="V133" i="1"/>
  <c r="W132" i="1"/>
  <c r="V95" i="1"/>
  <c r="W94" i="1"/>
  <c r="AL132" i="1" l="1"/>
  <c r="AK133" i="1"/>
  <c r="AL94" i="1"/>
  <c r="AK95" i="1"/>
  <c r="AK59" i="1"/>
  <c r="AL58" i="1"/>
  <c r="V293" i="1"/>
  <c r="W292" i="1"/>
  <c r="V255" i="1"/>
  <c r="W254" i="1"/>
  <c r="W214" i="1"/>
  <c r="V215" i="1"/>
  <c r="V134" i="1"/>
  <c r="W133" i="1"/>
  <c r="W95" i="1"/>
  <c r="V96" i="1"/>
  <c r="AL133" i="1" l="1"/>
  <c r="AK134" i="1"/>
  <c r="AL95" i="1"/>
  <c r="AK96" i="1"/>
  <c r="AL59" i="1"/>
  <c r="AK60" i="1"/>
  <c r="V294" i="1"/>
  <c r="W293" i="1"/>
  <c r="W255" i="1"/>
  <c r="V256" i="1"/>
  <c r="V216" i="1"/>
  <c r="W215" i="1"/>
  <c r="V135" i="1"/>
  <c r="W134" i="1"/>
  <c r="W96" i="1"/>
  <c r="V97" i="1"/>
  <c r="AL134" i="1" l="1"/>
  <c r="AK135" i="1"/>
  <c r="AK97" i="1"/>
  <c r="AL96" i="1"/>
  <c r="AL60" i="1"/>
  <c r="AK61" i="1"/>
  <c r="W294" i="1"/>
  <c r="V295" i="1"/>
  <c r="W256" i="1"/>
  <c r="V257" i="1"/>
  <c r="W216" i="1"/>
  <c r="V217" i="1"/>
  <c r="V136" i="1"/>
  <c r="W135" i="1"/>
  <c r="V98" i="1"/>
  <c r="W97" i="1"/>
  <c r="AK136" i="1" l="1"/>
  <c r="AL135" i="1"/>
  <c r="AK98" i="1"/>
  <c r="AL97" i="1"/>
  <c r="AL61" i="1"/>
  <c r="AK62" i="1"/>
  <c r="W295" i="1"/>
  <c r="V296" i="1"/>
  <c r="V258" i="1"/>
  <c r="W257" i="1"/>
  <c r="V218" i="1"/>
  <c r="W217" i="1"/>
  <c r="V137" i="1"/>
  <c r="W136" i="1"/>
  <c r="W98" i="1"/>
  <c r="V99" i="1"/>
  <c r="AK137" i="1" l="1"/>
  <c r="AL136" i="1"/>
  <c r="AL98" i="1"/>
  <c r="AK99" i="1"/>
  <c r="AK63" i="1"/>
  <c r="AL62" i="1"/>
  <c r="V297" i="1"/>
  <c r="W296" i="1"/>
  <c r="W258" i="1"/>
  <c r="V259" i="1"/>
  <c r="V219" i="1"/>
  <c r="W218" i="1"/>
  <c r="V138" i="1"/>
  <c r="W137" i="1"/>
  <c r="V100" i="1"/>
  <c r="W99" i="1"/>
  <c r="AL137" i="1" l="1"/>
  <c r="AK138" i="1"/>
  <c r="AL99" i="1"/>
  <c r="AK100" i="1"/>
  <c r="AK64" i="1"/>
  <c r="AL63" i="1"/>
  <c r="W297" i="1"/>
  <c r="V298" i="1"/>
  <c r="V260" i="1"/>
  <c r="W259" i="1"/>
  <c r="W219" i="1"/>
  <c r="V220" i="1"/>
  <c r="W138" i="1"/>
  <c r="V139" i="1"/>
  <c r="V101" i="1"/>
  <c r="W100" i="1"/>
  <c r="AL138" i="1" l="1"/>
  <c r="AK139" i="1"/>
  <c r="AL100" i="1"/>
  <c r="AK101" i="1"/>
  <c r="AL64" i="1"/>
  <c r="AK65" i="1"/>
  <c r="V299" i="1"/>
  <c r="W298" i="1"/>
  <c r="V261" i="1"/>
  <c r="W260" i="1"/>
  <c r="W220" i="1"/>
  <c r="V221" i="1"/>
  <c r="V140" i="1"/>
  <c r="W139" i="1"/>
  <c r="W101" i="1"/>
  <c r="V102" i="1"/>
  <c r="AK140" i="1" l="1"/>
  <c r="AL139" i="1"/>
  <c r="AK102" i="1"/>
  <c r="AL101" i="1"/>
  <c r="AK66" i="1"/>
  <c r="AL65" i="1"/>
  <c r="V300" i="1"/>
  <c r="W299" i="1"/>
  <c r="W261" i="1"/>
  <c r="V262" i="1"/>
  <c r="V222" i="1"/>
  <c r="W221" i="1"/>
  <c r="V141" i="1"/>
  <c r="W140" i="1"/>
  <c r="V103" i="1"/>
  <c r="W102" i="1"/>
  <c r="AL140" i="1" l="1"/>
  <c r="AK141" i="1"/>
  <c r="AK103" i="1"/>
  <c r="AL102" i="1"/>
  <c r="AK67" i="1"/>
  <c r="AL66" i="1"/>
  <c r="V301" i="1"/>
  <c r="W300" i="1"/>
  <c r="V263" i="1"/>
  <c r="W262" i="1"/>
  <c r="V223" i="1"/>
  <c r="W222" i="1"/>
  <c r="V142" i="1"/>
  <c r="W141" i="1"/>
  <c r="W103" i="1"/>
  <c r="V104" i="1"/>
  <c r="AK142" i="1" l="1"/>
  <c r="AL141" i="1"/>
  <c r="AL103" i="1"/>
  <c r="AK104" i="1"/>
  <c r="AK68" i="1"/>
  <c r="AL67" i="1"/>
  <c r="V302" i="1"/>
  <c r="W301" i="1"/>
  <c r="W263" i="1"/>
  <c r="V264" i="1"/>
  <c r="V224" i="1"/>
  <c r="W223" i="1"/>
  <c r="V143" i="1"/>
  <c r="W142" i="1"/>
  <c r="W104" i="1"/>
  <c r="V105" i="1"/>
  <c r="AL142" i="1" l="1"/>
  <c r="AK143" i="1"/>
  <c r="AL104" i="1"/>
  <c r="AK105" i="1"/>
  <c r="AK69" i="1"/>
  <c r="AL68" i="1"/>
  <c r="W302" i="1"/>
  <c r="V303" i="1"/>
  <c r="W264" i="1"/>
  <c r="V265" i="1"/>
  <c r="V225" i="1"/>
  <c r="W224" i="1"/>
  <c r="W143" i="1"/>
  <c r="V144" i="1"/>
  <c r="V106" i="1"/>
  <c r="W105" i="1"/>
  <c r="AL143" i="1" l="1"/>
  <c r="AK144" i="1"/>
  <c r="AL105" i="1"/>
  <c r="AK106" i="1"/>
  <c r="AL69" i="1"/>
  <c r="AK70" i="1"/>
  <c r="V304" i="1"/>
  <c r="W303" i="1"/>
  <c r="V266" i="1"/>
  <c r="W265" i="1"/>
  <c r="W225" i="1"/>
  <c r="V226" i="1"/>
  <c r="V145" i="1"/>
  <c r="W144" i="1"/>
  <c r="W106" i="1"/>
  <c r="V107" i="1"/>
  <c r="AK145" i="1" l="1"/>
  <c r="AL144" i="1"/>
  <c r="AK107" i="1"/>
  <c r="AL106" i="1"/>
  <c r="AL70" i="1"/>
  <c r="AK71" i="1"/>
  <c r="V305" i="1"/>
  <c r="W304" i="1"/>
  <c r="W266" i="1"/>
  <c r="V267" i="1"/>
  <c r="V227" i="1"/>
  <c r="W226" i="1"/>
  <c r="V146" i="1"/>
  <c r="W145" i="1"/>
  <c r="W107" i="1"/>
  <c r="V108" i="1"/>
  <c r="AK146" i="1" l="1"/>
  <c r="AL145" i="1"/>
  <c r="AK108" i="1"/>
  <c r="AL107" i="1"/>
  <c r="AK72" i="1"/>
  <c r="AL71" i="1"/>
  <c r="W305" i="1"/>
  <c r="V306" i="1"/>
  <c r="V268" i="1"/>
  <c r="W267" i="1"/>
  <c r="W227" i="1"/>
  <c r="V228" i="1"/>
  <c r="W146" i="1"/>
  <c r="V147" i="1"/>
  <c r="V109" i="1"/>
  <c r="W108" i="1"/>
  <c r="AK147" i="1" l="1"/>
  <c r="AL146" i="1"/>
  <c r="AL108" i="1"/>
  <c r="AK109" i="1"/>
  <c r="AK73" i="1"/>
  <c r="AL72" i="1"/>
  <c r="V307" i="1"/>
  <c r="W306" i="1"/>
  <c r="V269" i="1"/>
  <c r="W268" i="1"/>
  <c r="V229" i="1"/>
  <c r="W228" i="1"/>
  <c r="V148" i="1"/>
  <c r="W147" i="1"/>
  <c r="V110" i="1"/>
  <c r="W109" i="1"/>
  <c r="AL147" i="1" l="1"/>
  <c r="AK148" i="1"/>
  <c r="AL109" i="1"/>
  <c r="AK110" i="1"/>
  <c r="AL73" i="1"/>
  <c r="AK74" i="1"/>
  <c r="V308" i="1"/>
  <c r="W307" i="1"/>
  <c r="W269" i="1"/>
  <c r="V270" i="1"/>
  <c r="V230" i="1"/>
  <c r="W229" i="1"/>
  <c r="V149" i="1"/>
  <c r="W148" i="1"/>
  <c r="V111" i="1"/>
  <c r="W110" i="1"/>
  <c r="AK149" i="1" l="1"/>
  <c r="AL148" i="1"/>
  <c r="AK111" i="1"/>
  <c r="AL110" i="1"/>
  <c r="AL74" i="1"/>
  <c r="AK75" i="1"/>
  <c r="V309" i="1"/>
  <c r="W308" i="1"/>
  <c r="V271" i="1"/>
  <c r="W270" i="1"/>
  <c r="V231" i="1"/>
  <c r="W230" i="1"/>
  <c r="V150" i="1"/>
  <c r="W149" i="1"/>
  <c r="W111" i="1"/>
  <c r="V112" i="1"/>
  <c r="AK150" i="1" l="1"/>
  <c r="AL149" i="1"/>
  <c r="AK112" i="1"/>
  <c r="AL111" i="1"/>
  <c r="AK76" i="1"/>
  <c r="AL75" i="1"/>
  <c r="V310" i="1"/>
  <c r="W309" i="1"/>
  <c r="W271" i="1"/>
  <c r="V272" i="1"/>
  <c r="V232" i="1"/>
  <c r="W231" i="1"/>
  <c r="V151" i="1"/>
  <c r="W150" i="1"/>
  <c r="V113" i="1"/>
  <c r="W112" i="1"/>
  <c r="AK151" i="1" l="1"/>
  <c r="AL150" i="1"/>
  <c r="AL112" i="1"/>
  <c r="AK113" i="1"/>
  <c r="AK77" i="1"/>
  <c r="AL76" i="1"/>
  <c r="W310" i="1"/>
  <c r="V311" i="1"/>
  <c r="W272" i="1"/>
  <c r="V273" i="1"/>
  <c r="W232" i="1"/>
  <c r="V233" i="1"/>
  <c r="V152" i="1"/>
  <c r="W151" i="1"/>
  <c r="V114" i="1"/>
  <c r="W113" i="1"/>
  <c r="AL151" i="1" l="1"/>
  <c r="AK152" i="1"/>
  <c r="AL113" i="1"/>
  <c r="AK114" i="1"/>
  <c r="AK78" i="1"/>
  <c r="AL77" i="1"/>
  <c r="W311" i="1"/>
  <c r="V312" i="1"/>
  <c r="V274" i="1"/>
  <c r="W273" i="1"/>
  <c r="W233" i="1"/>
  <c r="V234" i="1"/>
  <c r="V153" i="1"/>
  <c r="W152" i="1"/>
  <c r="W114" i="1"/>
  <c r="V115" i="1"/>
  <c r="AK153" i="1" l="1"/>
  <c r="AL152" i="1"/>
  <c r="AK115" i="1"/>
  <c r="AL114" i="1"/>
  <c r="AL78" i="1"/>
  <c r="AK79" i="1"/>
  <c r="V313" i="1"/>
  <c r="W312" i="1"/>
  <c r="W274" i="1"/>
  <c r="V275" i="1"/>
  <c r="V235" i="1"/>
  <c r="W234" i="1"/>
  <c r="V154" i="1"/>
  <c r="W153" i="1"/>
  <c r="V116" i="1"/>
  <c r="W115" i="1"/>
  <c r="AK154" i="1" l="1"/>
  <c r="AL153" i="1"/>
  <c r="AK116" i="1"/>
  <c r="AL115" i="1"/>
  <c r="AK80" i="1"/>
  <c r="AL79" i="1"/>
  <c r="W313" i="1"/>
  <c r="V314" i="1"/>
  <c r="V276" i="1"/>
  <c r="W275" i="1"/>
  <c r="W235" i="1"/>
  <c r="V236" i="1"/>
  <c r="W154" i="1"/>
  <c r="V155" i="1"/>
  <c r="V117" i="1"/>
  <c r="W116" i="1"/>
  <c r="AK155" i="1" l="1"/>
  <c r="AL154" i="1"/>
  <c r="AL116" i="1"/>
  <c r="AK117" i="1"/>
  <c r="AL80" i="1"/>
  <c r="AK81" i="1"/>
  <c r="AL81" i="1" s="1"/>
  <c r="V315" i="1"/>
  <c r="W314" i="1"/>
  <c r="V277" i="1"/>
  <c r="W276" i="1"/>
  <c r="W236" i="1"/>
  <c r="V237" i="1"/>
  <c r="V156" i="1"/>
  <c r="W155" i="1"/>
  <c r="W117" i="1"/>
  <c r="V118" i="1"/>
  <c r="AL155" i="1" l="1"/>
  <c r="AK156" i="1"/>
  <c r="AL117" i="1"/>
  <c r="AK118" i="1"/>
  <c r="V316" i="1"/>
  <c r="W315" i="1"/>
  <c r="V278" i="1"/>
  <c r="W277" i="1"/>
  <c r="V238" i="1"/>
  <c r="W237" i="1"/>
  <c r="V157" i="1"/>
  <c r="W156" i="1"/>
  <c r="V119" i="1"/>
  <c r="W118" i="1"/>
  <c r="AL156" i="1" l="1"/>
  <c r="AK157" i="1"/>
  <c r="AK119" i="1"/>
  <c r="AL118" i="1"/>
  <c r="V317" i="1"/>
  <c r="W316" i="1"/>
  <c r="V279" i="1"/>
  <c r="W279" i="1" s="1"/>
  <c r="W278" i="1"/>
  <c r="V239" i="1"/>
  <c r="W238" i="1"/>
  <c r="V158" i="1"/>
  <c r="W157" i="1"/>
  <c r="V120" i="1"/>
  <c r="W120" i="1" s="1"/>
  <c r="W119" i="1"/>
  <c r="AK158" i="1" l="1"/>
  <c r="AL157" i="1"/>
  <c r="AK120" i="1"/>
  <c r="AL120" i="1" s="1"/>
  <c r="AL119" i="1"/>
  <c r="V318" i="1"/>
  <c r="W318" i="1" s="1"/>
  <c r="W317" i="1"/>
  <c r="V240" i="1"/>
  <c r="W240" i="1" s="1"/>
  <c r="W239" i="1"/>
  <c r="V159" i="1"/>
  <c r="W159" i="1" s="1"/>
  <c r="W158" i="1"/>
  <c r="AK159" i="1" l="1"/>
  <c r="AL159" i="1" s="1"/>
  <c r="AL158" i="1"/>
  <c r="O126" i="1"/>
  <c r="O127" i="1" s="1"/>
  <c r="O128" i="1" s="1"/>
  <c r="O129" i="1" s="1"/>
  <c r="O130" i="1" s="1"/>
  <c r="O131" i="1" s="1"/>
  <c r="O132" i="1" s="1"/>
  <c r="O133" i="1" s="1"/>
  <c r="O134" i="1" s="1"/>
  <c r="O135" i="1" s="1"/>
  <c r="O136" i="1" s="1"/>
  <c r="O137" i="1" s="1"/>
  <c r="O138" i="1" s="1"/>
  <c r="O139" i="1" s="1"/>
  <c r="O140" i="1" s="1"/>
  <c r="O141" i="1" s="1"/>
  <c r="O142" i="1" s="1"/>
  <c r="O143" i="1" s="1"/>
  <c r="O144" i="1" s="1"/>
  <c r="O145" i="1" s="1"/>
  <c r="O146" i="1" s="1"/>
  <c r="O147" i="1" s="1"/>
  <c r="O148" i="1" s="1"/>
  <c r="O149" i="1" s="1"/>
  <c r="O150" i="1" s="1"/>
  <c r="O151" i="1" s="1"/>
  <c r="O152" i="1" s="1"/>
  <c r="O153" i="1" s="1"/>
  <c r="O154" i="1" s="1"/>
  <c r="O155" i="1" s="1"/>
  <c r="O156" i="1" s="1"/>
  <c r="O157" i="1" s="1"/>
  <c r="O158" i="1" s="1"/>
  <c r="X65" i="1"/>
  <c r="X61" i="1"/>
  <c r="X76" i="1"/>
  <c r="X52" i="1"/>
  <c r="X69" i="1"/>
  <c r="X59" i="1"/>
  <c r="X51" i="1"/>
  <c r="T58" i="1"/>
  <c r="T60" i="1" s="1"/>
  <c r="X54" i="1"/>
  <c r="T63" i="1"/>
  <c r="X62" i="1" s="1"/>
  <c r="T59" i="1"/>
  <c r="T57" i="1"/>
  <c r="X58" i="1"/>
  <c r="T67" i="1"/>
  <c r="X81" i="1"/>
  <c r="X57" i="1"/>
  <c r="X49" i="1"/>
  <c r="X80" i="1"/>
  <c r="X72" i="1"/>
  <c r="X64" i="1"/>
  <c r="X56" i="1"/>
  <c r="X48" i="1"/>
  <c r="X79" i="1"/>
  <c r="X71" i="1"/>
  <c r="X63" i="1"/>
  <c r="X47" i="1"/>
  <c r="X55" i="1"/>
  <c r="X78" i="1" l="1"/>
  <c r="X66" i="1"/>
  <c r="X50" i="1"/>
  <c r="X74" i="1"/>
  <c r="X70" i="1"/>
  <c r="X67" i="1"/>
  <c r="X60" i="1"/>
  <c r="X77" i="1"/>
  <c r="X53" i="1"/>
  <c r="X73" i="1"/>
  <c r="X75" i="1"/>
  <c r="X68" i="1"/>
</calcChain>
</file>

<file path=xl/sharedStrings.xml><?xml version="1.0" encoding="utf-8"?>
<sst xmlns="http://schemas.openxmlformats.org/spreadsheetml/2006/main" count="261" uniqueCount="43">
  <si>
    <t>N = 1</t>
  </si>
  <si>
    <t>Repetition</t>
  </si>
  <si>
    <t>n =</t>
  </si>
  <si>
    <t>Xbar =</t>
  </si>
  <si>
    <t>(Xi - Xbar)^2</t>
  </si>
  <si>
    <t xml:space="preserve">S = </t>
  </si>
  <si>
    <t xml:space="preserve">S^2 = </t>
  </si>
  <si>
    <t xml:space="preserve">z-alpha/2 = </t>
  </si>
  <si>
    <t xml:space="preserve">alpha = </t>
  </si>
  <si>
    <t>95% CI</t>
  </si>
  <si>
    <t>lower bound CI for Xbar</t>
  </si>
  <si>
    <t>upper bound CI for Xbar</t>
  </si>
  <si>
    <t>N = 3</t>
  </si>
  <si>
    <t>N = 5</t>
  </si>
  <si>
    <t>UNIFORM DISTRIBUTION</t>
  </si>
  <si>
    <t>N = 7</t>
  </si>
  <si>
    <t>LOGNORMAL DISTRIBUTION</t>
  </si>
  <si>
    <t>PIPELINE METHOD</t>
  </si>
  <si>
    <t>median</t>
  </si>
  <si>
    <t>lower bound CI for median</t>
  </si>
  <si>
    <t>upper bound CI for median</t>
  </si>
  <si>
    <t>Ordered stats</t>
  </si>
  <si>
    <r>
      <t xml:space="preserve">CI for median: n * 0.5 </t>
    </r>
    <r>
      <rPr>
        <b/>
        <sz val="12"/>
        <color theme="1"/>
        <rFont val="Calibri"/>
        <family val="2"/>
      </rPr>
      <t>± z * sqrt(n * 0.5 * (1 - 0.5))</t>
    </r>
  </si>
  <si>
    <t>Lower diff</t>
  </si>
  <si>
    <t>Upper diff</t>
  </si>
  <si>
    <t>diff for Xbar</t>
  </si>
  <si>
    <t>diff</t>
  </si>
  <si>
    <t>WAITING TIME</t>
  </si>
  <si>
    <t>PARALLEL METHOD:</t>
  </si>
  <si>
    <t>always zero waiting time, both unif and logn</t>
  </si>
  <si>
    <t>Waiting time</t>
  </si>
  <si>
    <t>lower observation bound</t>
  </si>
  <si>
    <t>upper observation bound</t>
  </si>
  <si>
    <t>T</t>
  </si>
  <si>
    <t>lorenz graph x</t>
  </si>
  <si>
    <t>lorenz graph y</t>
  </si>
  <si>
    <t>index</t>
  </si>
  <si>
    <t>LCG</t>
  </si>
  <si>
    <t>|Xi - Xbar|</t>
  </si>
  <si>
    <t>N = 20</t>
  </si>
  <si>
    <t>N = 2</t>
  </si>
  <si>
    <t>N = 100</t>
  </si>
  <si>
    <t>minmax scaling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</si>
</sst>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0"/>
    <numFmt numFmtId="165" formatCode="0.00000"/>
  </numFmts>
  <fonts count="1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0"/>
      <name val="Arial Unicode MS"/>
    </font>
    <font>
      <b/>
      <sz val="20"/>
      <color theme="1"/>
      <name val="Calibri"/>
      <family val="2"/>
      <scheme val="minor"/>
    </font>
    <font>
      <b/>
      <sz val="26"/>
      <color rgb="FFFF0000"/>
      <name val="Calibri"/>
      <family val="2"/>
      <scheme val="minor"/>
    </font>
    <font>
      <sz val="11"/>
      <color rgb="FFFFC000"/>
      <name val="Calibri"/>
      <family val="2"/>
      <scheme val="minor"/>
    </font>
    <font>
      <b/>
      <sz val="20"/>
      <name val="Calibri"/>
      <family val="2"/>
      <scheme val="minor"/>
    </font>
    <font>
      <sz val="20"/>
      <name val="Calibri"/>
      <family val="2"/>
      <scheme val="minor"/>
    </font>
    <font>
      <sz val="1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Calibri"/>
      <family val="2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0" fillId="0" borderId="0" xfId="0" applyAlignment="1">
      <alignment horizontal="left"/>
    </xf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10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0" xfId="0" applyAlignment="1">
      <alignment horizontal="right"/>
    </xf>
    <xf numFmtId="0" fontId="0" fillId="0" borderId="1" xfId="0" applyBorder="1"/>
    <xf numFmtId="0" fontId="0" fillId="0" borderId="11" xfId="0" applyBorder="1"/>
    <xf numFmtId="0" fontId="0" fillId="0" borderId="13" xfId="0" applyBorder="1"/>
    <xf numFmtId="0" fontId="1" fillId="0" borderId="2" xfId="0" applyFont="1" applyBorder="1" applyAlignment="1">
      <alignment horizontal="left"/>
    </xf>
    <xf numFmtId="0" fontId="0" fillId="0" borderId="1" xfId="0" applyBorder="1" applyAlignment="1">
      <alignment horizontal="right"/>
    </xf>
    <xf numFmtId="164" fontId="0" fillId="0" borderId="1" xfId="0" applyNumberFormat="1" applyBorder="1" applyAlignment="1">
      <alignment horizontal="left"/>
    </xf>
    <xf numFmtId="164" fontId="0" fillId="0" borderId="5" xfId="0" applyNumberFormat="1" applyBorder="1"/>
    <xf numFmtId="164" fontId="0" fillId="0" borderId="7" xfId="0" applyNumberFormat="1" applyBorder="1"/>
    <xf numFmtId="0" fontId="0" fillId="0" borderId="3" xfId="0" applyBorder="1" applyAlignment="1"/>
    <xf numFmtId="0" fontId="0" fillId="0" borderId="4" xfId="0" applyBorder="1" applyAlignment="1"/>
    <xf numFmtId="0" fontId="2" fillId="0" borderId="3" xfId="0" applyFont="1" applyBorder="1" applyAlignment="1"/>
    <xf numFmtId="0" fontId="4" fillId="0" borderId="3" xfId="0" applyFont="1" applyBorder="1" applyAlignment="1"/>
    <xf numFmtId="0" fontId="1" fillId="0" borderId="0" xfId="0" applyFont="1" applyBorder="1"/>
    <xf numFmtId="0" fontId="1" fillId="0" borderId="1" xfId="0" applyFont="1" applyBorder="1"/>
    <xf numFmtId="0" fontId="3" fillId="0" borderId="0" xfId="0" applyFont="1" applyBorder="1" applyAlignment="1">
      <alignment vertical="center"/>
    </xf>
    <xf numFmtId="0" fontId="4" fillId="0" borderId="2" xfId="0" applyFont="1" applyBorder="1" applyAlignment="1"/>
    <xf numFmtId="164" fontId="0" fillId="0" borderId="0" xfId="0" applyNumberFormat="1" applyBorder="1" applyAlignment="1">
      <alignment horizontal="left"/>
    </xf>
    <xf numFmtId="0" fontId="0" fillId="0" borderId="5" xfId="0" applyNumberFormat="1" applyBorder="1"/>
    <xf numFmtId="0" fontId="5" fillId="0" borderId="2" xfId="0" applyFont="1" applyBorder="1" applyAlignment="1">
      <alignment horizontal="left" vertical="center"/>
    </xf>
    <xf numFmtId="0" fontId="5" fillId="0" borderId="3" xfId="0" applyFont="1" applyBorder="1" applyAlignment="1">
      <alignment vertical="center"/>
    </xf>
    <xf numFmtId="0" fontId="5" fillId="0" borderId="4" xfId="0" applyFont="1" applyBorder="1" applyAlignment="1">
      <alignment vertical="center"/>
    </xf>
    <xf numFmtId="0" fontId="0" fillId="0" borderId="6" xfId="0" applyNumberFormat="1" applyBorder="1"/>
    <xf numFmtId="0" fontId="0" fillId="0" borderId="7" xfId="0" applyNumberFormat="1" applyBorder="1"/>
    <xf numFmtId="0" fontId="7" fillId="0" borderId="2" xfId="0" applyFont="1" applyBorder="1" applyAlignment="1"/>
    <xf numFmtId="0" fontId="8" fillId="0" borderId="3" xfId="0" applyFont="1" applyBorder="1" applyAlignment="1"/>
    <xf numFmtId="0" fontId="9" fillId="0" borderId="3" xfId="0" applyFont="1" applyBorder="1" applyAlignment="1"/>
    <xf numFmtId="0" fontId="7" fillId="0" borderId="3" xfId="0" applyFont="1" applyBorder="1" applyAlignment="1"/>
    <xf numFmtId="0" fontId="0" fillId="0" borderId="0" xfId="0" applyBorder="1"/>
    <xf numFmtId="0" fontId="0" fillId="0" borderId="4" xfId="0" applyBorder="1"/>
    <xf numFmtId="0" fontId="10" fillId="0" borderId="0" xfId="0" applyFont="1"/>
    <xf numFmtId="0" fontId="9" fillId="0" borderId="10" xfId="0" applyFont="1" applyBorder="1" applyAlignment="1">
      <alignment horizontal="left"/>
    </xf>
    <xf numFmtId="0" fontId="9" fillId="0" borderId="8" xfId="0" applyFont="1" applyBorder="1" applyAlignment="1">
      <alignment horizontal="left"/>
    </xf>
    <xf numFmtId="0" fontId="9" fillId="0" borderId="9" xfId="0" applyFont="1" applyBorder="1" applyAlignment="1">
      <alignment horizontal="left"/>
    </xf>
    <xf numFmtId="164" fontId="0" fillId="0" borderId="0" xfId="0" applyNumberFormat="1" applyBorder="1"/>
    <xf numFmtId="165" fontId="0" fillId="0" borderId="0" xfId="0" applyNumberFormat="1" applyBorder="1"/>
    <xf numFmtId="0" fontId="3" fillId="0" borderId="5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1" fillId="0" borderId="1" xfId="0" applyFont="1" applyBorder="1" applyAlignment="1">
      <alignment horizontal="left"/>
    </xf>
    <xf numFmtId="0" fontId="11" fillId="0" borderId="1" xfId="0" applyFont="1" applyBorder="1" applyAlignment="1">
      <alignment horizontal="left"/>
    </xf>
    <xf numFmtId="0" fontId="3" fillId="0" borderId="7" xfId="0" applyFont="1" applyFill="1" applyBorder="1" applyAlignment="1">
      <alignment vertical="center"/>
    </xf>
    <xf numFmtId="0" fontId="12" fillId="0" borderId="0" xfId="0" applyFont="1"/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left"/>
    </xf>
    <xf numFmtId="0" fontId="3" fillId="0" borderId="5" xfId="0" applyFont="1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9" fillId="0" borderId="4" xfId="0" applyFont="1" applyBorder="1" applyAlignment="1"/>
    <xf numFmtId="0" fontId="6" fillId="0" borderId="0" xfId="0" applyFont="1" applyBorder="1" applyAlignment="1"/>
    <xf numFmtId="0" fontId="0" fillId="0" borderId="1" xfId="0" applyBorder="1" applyAlignment="1">
      <alignment horizontal="right" vertical="center"/>
    </xf>
    <xf numFmtId="0" fontId="0" fillId="0" borderId="4" xfId="0" applyBorder="1" applyAlignment="1">
      <alignment horizontal="left" vertical="center"/>
    </xf>
    <xf numFmtId="164" fontId="0" fillId="0" borderId="0" xfId="0" applyNumberFormat="1"/>
    <xf numFmtId="164" fontId="0" fillId="0" borderId="14" xfId="0" applyNumberFormat="1" applyBorder="1"/>
    <xf numFmtId="0" fontId="0" fillId="0" borderId="1" xfId="0" applyFill="1" applyBorder="1"/>
    <xf numFmtId="164" fontId="0" fillId="0" borderId="1" xfId="0" applyNumberFormat="1" applyBorder="1"/>
    <xf numFmtId="0" fontId="0" fillId="0" borderId="12" xfId="0" applyBorder="1"/>
    <xf numFmtId="0" fontId="1" fillId="0" borderId="0" xfId="0" applyFont="1" applyBorder="1" applyAlignment="1">
      <alignment horizontal="left"/>
    </xf>
    <xf numFmtId="0" fontId="0" fillId="0" borderId="0" xfId="0" applyFill="1" applyBorder="1"/>
    <xf numFmtId="0" fontId="9" fillId="0" borderId="0" xfId="0" applyFont="1" applyBorder="1" applyAlignment="1">
      <alignment horizontal="left"/>
    </xf>
    <xf numFmtId="0" fontId="11" fillId="0" borderId="0" xfId="0" applyFont="1" applyBorder="1" applyAlignment="1">
      <alignment horizontal="left"/>
    </xf>
    <xf numFmtId="0" fontId="4" fillId="0" borderId="0" xfId="0" applyFont="1" applyBorder="1" applyAlignment="1"/>
    <xf numFmtId="0" fontId="2" fillId="0" borderId="0" xfId="0" applyFont="1" applyBorder="1" applyAlignment="1"/>
    <xf numFmtId="0" fontId="0" fillId="0" borderId="0" xfId="0" applyBorder="1" applyAlignment="1"/>
    <xf numFmtId="0" fontId="0" fillId="0" borderId="0" xfId="0" applyNumberFormat="1" applyBorder="1"/>
    <xf numFmtId="0" fontId="12" fillId="0" borderId="12" xfId="0" applyFont="1" applyBorder="1"/>
    <xf numFmtId="0" fontId="14" fillId="0" borderId="5" xfId="0" applyFont="1" applyBorder="1" applyAlignment="1">
      <alignment vertical="center"/>
    </xf>
    <xf numFmtId="0" fontId="14" fillId="0" borderId="6" xfId="0" applyFont="1" applyBorder="1" applyAlignment="1">
      <alignment vertical="center"/>
    </xf>
    <xf numFmtId="0" fontId="14" fillId="0" borderId="7" xfId="0" applyFont="1" applyBorder="1" applyAlignment="1">
      <alignment vertical="center"/>
    </xf>
    <xf numFmtId="0" fontId="0" fillId="0" borderId="4" xfId="0" applyFill="1" applyBorder="1"/>
    <xf numFmtId="0" fontId="11" fillId="0" borderId="5" xfId="0" applyFont="1" applyBorder="1" applyAlignment="1">
      <alignment horizontal="left"/>
    </xf>
    <xf numFmtId="164" fontId="0" fillId="0" borderId="15" xfId="0" applyNumberFormat="1" applyBorder="1"/>
    <xf numFmtId="0" fontId="0" fillId="0" borderId="14" xfId="0" applyNumberFormat="1" applyBorder="1"/>
    <xf numFmtId="0" fontId="0" fillId="0" borderId="15" xfId="0" applyNumberFormat="1" applyBorder="1"/>
    <xf numFmtId="0" fontId="0" fillId="0" borderId="0" xfId="0" applyFont="1" applyBorder="1"/>
    <xf numFmtId="0" fontId="0" fillId="0" borderId="7" xfId="0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N=3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WaitingTime!$W$47:$W$81</c:f>
              <c:numCache>
                <c:formatCode>General</c:formatCode>
                <c:ptCount val="35"/>
                <c:pt idx="0">
                  <c:v>2.8571428571428571E-2</c:v>
                </c:pt>
                <c:pt idx="1">
                  <c:v>5.7142857142857141E-2</c:v>
                </c:pt>
                <c:pt idx="2">
                  <c:v>8.5714285714285715E-2</c:v>
                </c:pt>
                <c:pt idx="3">
                  <c:v>0.11428571428571428</c:v>
                </c:pt>
                <c:pt idx="4">
                  <c:v>0.14285714285714285</c:v>
                </c:pt>
                <c:pt idx="5">
                  <c:v>0.17142857142857143</c:v>
                </c:pt>
                <c:pt idx="6">
                  <c:v>0.2</c:v>
                </c:pt>
                <c:pt idx="7">
                  <c:v>0.22857142857142856</c:v>
                </c:pt>
                <c:pt idx="8">
                  <c:v>0.25714285714285712</c:v>
                </c:pt>
                <c:pt idx="9">
                  <c:v>0.2857142857142857</c:v>
                </c:pt>
                <c:pt idx="10">
                  <c:v>0.31428571428571428</c:v>
                </c:pt>
                <c:pt idx="11">
                  <c:v>0.34285714285714286</c:v>
                </c:pt>
                <c:pt idx="12">
                  <c:v>0.37142857142857144</c:v>
                </c:pt>
                <c:pt idx="13">
                  <c:v>0.4</c:v>
                </c:pt>
                <c:pt idx="14">
                  <c:v>0.42857142857142855</c:v>
                </c:pt>
                <c:pt idx="15">
                  <c:v>0.45714285714285713</c:v>
                </c:pt>
                <c:pt idx="16">
                  <c:v>0.48571428571428571</c:v>
                </c:pt>
                <c:pt idx="17">
                  <c:v>0.51428571428571423</c:v>
                </c:pt>
                <c:pt idx="18">
                  <c:v>0.54285714285714282</c:v>
                </c:pt>
                <c:pt idx="19">
                  <c:v>0.5714285714285714</c:v>
                </c:pt>
                <c:pt idx="20">
                  <c:v>0.6</c:v>
                </c:pt>
                <c:pt idx="21">
                  <c:v>0.62857142857142856</c:v>
                </c:pt>
                <c:pt idx="22">
                  <c:v>0.65714285714285714</c:v>
                </c:pt>
                <c:pt idx="23">
                  <c:v>0.68571428571428572</c:v>
                </c:pt>
                <c:pt idx="24">
                  <c:v>0.7142857142857143</c:v>
                </c:pt>
                <c:pt idx="25">
                  <c:v>0.74285714285714288</c:v>
                </c:pt>
                <c:pt idx="26">
                  <c:v>0.77142857142857146</c:v>
                </c:pt>
                <c:pt idx="27">
                  <c:v>0.8</c:v>
                </c:pt>
                <c:pt idx="28">
                  <c:v>0.82857142857142863</c:v>
                </c:pt>
                <c:pt idx="29">
                  <c:v>0.8571428571428571</c:v>
                </c:pt>
                <c:pt idx="30">
                  <c:v>0.88571428571428568</c:v>
                </c:pt>
                <c:pt idx="31">
                  <c:v>0.91428571428571426</c:v>
                </c:pt>
                <c:pt idx="32">
                  <c:v>0.94285714285714284</c:v>
                </c:pt>
                <c:pt idx="33">
                  <c:v>0.97142857142857142</c:v>
                </c:pt>
                <c:pt idx="34">
                  <c:v>1</c:v>
                </c:pt>
              </c:numCache>
            </c:numRef>
          </c:xVal>
          <c:yVal>
            <c:numRef>
              <c:f>WaitingTime!$X$47:$X$81</c:f>
              <c:numCache>
                <c:formatCode>General</c:formatCode>
                <c:ptCount val="35"/>
                <c:pt idx="0">
                  <c:v>9.3713158551248822E-3</c:v>
                </c:pt>
                <c:pt idx="1">
                  <c:v>1.9016961764720702E-2</c:v>
                </c:pt>
                <c:pt idx="2">
                  <c:v>3.1531455520758353E-2</c:v>
                </c:pt>
                <c:pt idx="3">
                  <c:v>4.8019793160899465E-2</c:v>
                </c:pt>
                <c:pt idx="4">
                  <c:v>6.5563268280040027E-2</c:v>
                </c:pt>
                <c:pt idx="5">
                  <c:v>8.3156763210535903E-2</c:v>
                </c:pt>
                <c:pt idx="6">
                  <c:v>0.1008931322381547</c:v>
                </c:pt>
                <c:pt idx="7">
                  <c:v>0.1193133774475893</c:v>
                </c:pt>
                <c:pt idx="8">
                  <c:v>0.14034498523499947</c:v>
                </c:pt>
                <c:pt idx="9">
                  <c:v>0.1622706874393503</c:v>
                </c:pt>
                <c:pt idx="10">
                  <c:v>0.1850118879601878</c:v>
                </c:pt>
                <c:pt idx="11">
                  <c:v>0.20819690686179793</c:v>
                </c:pt>
                <c:pt idx="12">
                  <c:v>0.23190241107558388</c:v>
                </c:pt>
                <c:pt idx="13">
                  <c:v>0.25699058303208144</c:v>
                </c:pt>
                <c:pt idx="14">
                  <c:v>0.28215340195387428</c:v>
                </c:pt>
                <c:pt idx="15">
                  <c:v>0.30752927843628036</c:v>
                </c:pt>
                <c:pt idx="16">
                  <c:v>0.33423114309838681</c:v>
                </c:pt>
                <c:pt idx="17">
                  <c:v>0.36103155752198446</c:v>
                </c:pt>
                <c:pt idx="18">
                  <c:v>0.38819126639894597</c:v>
                </c:pt>
                <c:pt idx="19">
                  <c:v>0.41645504820265516</c:v>
                </c:pt>
                <c:pt idx="20">
                  <c:v>0.44566703582405615</c:v>
                </c:pt>
                <c:pt idx="21">
                  <c:v>0.47661428891015056</c:v>
                </c:pt>
                <c:pt idx="22">
                  <c:v>0.50790791624633336</c:v>
                </c:pt>
                <c:pt idx="23">
                  <c:v>0.54056886339521704</c:v>
                </c:pt>
                <c:pt idx="24">
                  <c:v>0.57603814104300821</c:v>
                </c:pt>
                <c:pt idx="25">
                  <c:v>0.61172476241511498</c:v>
                </c:pt>
                <c:pt idx="26">
                  <c:v>0.6474825435939161</c:v>
                </c:pt>
                <c:pt idx="27">
                  <c:v>0.68448880118342548</c:v>
                </c:pt>
                <c:pt idx="28">
                  <c:v>0.72364396647397056</c:v>
                </c:pt>
                <c:pt idx="29">
                  <c:v>0.7635331909133698</c:v>
                </c:pt>
                <c:pt idx="30">
                  <c:v>0.80591799971216116</c:v>
                </c:pt>
                <c:pt idx="31">
                  <c:v>0.85025502774772077</c:v>
                </c:pt>
                <c:pt idx="32">
                  <c:v>0.89600903259199161</c:v>
                </c:pt>
                <c:pt idx="33">
                  <c:v>0.94561035325226317</c:v>
                </c:pt>
                <c:pt idx="34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9C2-4CA9-906C-7F413BEF7788}"/>
            </c:ext>
          </c:extLst>
        </c:ser>
        <c:ser>
          <c:idx val="1"/>
          <c:order val="1"/>
          <c:tx>
            <c:v>Line of maximum fairness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WaitingTime!$W$47:$W$81</c:f>
              <c:numCache>
                <c:formatCode>General</c:formatCode>
                <c:ptCount val="35"/>
                <c:pt idx="0">
                  <c:v>2.8571428571428571E-2</c:v>
                </c:pt>
                <c:pt idx="1">
                  <c:v>5.7142857142857141E-2</c:v>
                </c:pt>
                <c:pt idx="2">
                  <c:v>8.5714285714285715E-2</c:v>
                </c:pt>
                <c:pt idx="3">
                  <c:v>0.11428571428571428</c:v>
                </c:pt>
                <c:pt idx="4">
                  <c:v>0.14285714285714285</c:v>
                </c:pt>
                <c:pt idx="5">
                  <c:v>0.17142857142857143</c:v>
                </c:pt>
                <c:pt idx="6">
                  <c:v>0.2</c:v>
                </c:pt>
                <c:pt idx="7">
                  <c:v>0.22857142857142856</c:v>
                </c:pt>
                <c:pt idx="8">
                  <c:v>0.25714285714285712</c:v>
                </c:pt>
                <c:pt idx="9">
                  <c:v>0.2857142857142857</c:v>
                </c:pt>
                <c:pt idx="10">
                  <c:v>0.31428571428571428</c:v>
                </c:pt>
                <c:pt idx="11">
                  <c:v>0.34285714285714286</c:v>
                </c:pt>
                <c:pt idx="12">
                  <c:v>0.37142857142857144</c:v>
                </c:pt>
                <c:pt idx="13">
                  <c:v>0.4</c:v>
                </c:pt>
                <c:pt idx="14">
                  <c:v>0.42857142857142855</c:v>
                </c:pt>
                <c:pt idx="15">
                  <c:v>0.45714285714285713</c:v>
                </c:pt>
                <c:pt idx="16">
                  <c:v>0.48571428571428571</c:v>
                </c:pt>
                <c:pt idx="17">
                  <c:v>0.51428571428571423</c:v>
                </c:pt>
                <c:pt idx="18">
                  <c:v>0.54285714285714282</c:v>
                </c:pt>
                <c:pt idx="19">
                  <c:v>0.5714285714285714</c:v>
                </c:pt>
                <c:pt idx="20">
                  <c:v>0.6</c:v>
                </c:pt>
                <c:pt idx="21">
                  <c:v>0.62857142857142856</c:v>
                </c:pt>
                <c:pt idx="22">
                  <c:v>0.65714285714285714</c:v>
                </c:pt>
                <c:pt idx="23">
                  <c:v>0.68571428571428572</c:v>
                </c:pt>
                <c:pt idx="24">
                  <c:v>0.7142857142857143</c:v>
                </c:pt>
                <c:pt idx="25">
                  <c:v>0.74285714285714288</c:v>
                </c:pt>
                <c:pt idx="26">
                  <c:v>0.77142857142857146</c:v>
                </c:pt>
                <c:pt idx="27">
                  <c:v>0.8</c:v>
                </c:pt>
                <c:pt idx="28">
                  <c:v>0.82857142857142863</c:v>
                </c:pt>
                <c:pt idx="29">
                  <c:v>0.8571428571428571</c:v>
                </c:pt>
                <c:pt idx="30">
                  <c:v>0.88571428571428568</c:v>
                </c:pt>
                <c:pt idx="31">
                  <c:v>0.91428571428571426</c:v>
                </c:pt>
                <c:pt idx="32">
                  <c:v>0.94285714285714284</c:v>
                </c:pt>
                <c:pt idx="33">
                  <c:v>0.97142857142857142</c:v>
                </c:pt>
                <c:pt idx="34">
                  <c:v>1</c:v>
                </c:pt>
              </c:numCache>
            </c:numRef>
          </c:xVal>
          <c:yVal>
            <c:numRef>
              <c:f>WaitingTime!$W$47:$W$81</c:f>
              <c:numCache>
                <c:formatCode>General</c:formatCode>
                <c:ptCount val="35"/>
                <c:pt idx="0">
                  <c:v>2.8571428571428571E-2</c:v>
                </c:pt>
                <c:pt idx="1">
                  <c:v>5.7142857142857141E-2</c:v>
                </c:pt>
                <c:pt idx="2">
                  <c:v>8.5714285714285715E-2</c:v>
                </c:pt>
                <c:pt idx="3">
                  <c:v>0.11428571428571428</c:v>
                </c:pt>
                <c:pt idx="4">
                  <c:v>0.14285714285714285</c:v>
                </c:pt>
                <c:pt idx="5">
                  <c:v>0.17142857142857143</c:v>
                </c:pt>
                <c:pt idx="6">
                  <c:v>0.2</c:v>
                </c:pt>
                <c:pt idx="7">
                  <c:v>0.22857142857142856</c:v>
                </c:pt>
                <c:pt idx="8">
                  <c:v>0.25714285714285712</c:v>
                </c:pt>
                <c:pt idx="9">
                  <c:v>0.2857142857142857</c:v>
                </c:pt>
                <c:pt idx="10">
                  <c:v>0.31428571428571428</c:v>
                </c:pt>
                <c:pt idx="11">
                  <c:v>0.34285714285714286</c:v>
                </c:pt>
                <c:pt idx="12">
                  <c:v>0.37142857142857144</c:v>
                </c:pt>
                <c:pt idx="13">
                  <c:v>0.4</c:v>
                </c:pt>
                <c:pt idx="14">
                  <c:v>0.42857142857142855</c:v>
                </c:pt>
                <c:pt idx="15">
                  <c:v>0.45714285714285713</c:v>
                </c:pt>
                <c:pt idx="16">
                  <c:v>0.48571428571428571</c:v>
                </c:pt>
                <c:pt idx="17">
                  <c:v>0.51428571428571423</c:v>
                </c:pt>
                <c:pt idx="18">
                  <c:v>0.54285714285714282</c:v>
                </c:pt>
                <c:pt idx="19">
                  <c:v>0.5714285714285714</c:v>
                </c:pt>
                <c:pt idx="20">
                  <c:v>0.6</c:v>
                </c:pt>
                <c:pt idx="21">
                  <c:v>0.62857142857142856</c:v>
                </c:pt>
                <c:pt idx="22">
                  <c:v>0.65714285714285714</c:v>
                </c:pt>
                <c:pt idx="23">
                  <c:v>0.68571428571428572</c:v>
                </c:pt>
                <c:pt idx="24">
                  <c:v>0.7142857142857143</c:v>
                </c:pt>
                <c:pt idx="25">
                  <c:v>0.74285714285714288</c:v>
                </c:pt>
                <c:pt idx="26">
                  <c:v>0.77142857142857146</c:v>
                </c:pt>
                <c:pt idx="27">
                  <c:v>0.8</c:v>
                </c:pt>
                <c:pt idx="28">
                  <c:v>0.82857142857142863</c:v>
                </c:pt>
                <c:pt idx="29">
                  <c:v>0.8571428571428571</c:v>
                </c:pt>
                <c:pt idx="30">
                  <c:v>0.88571428571428568</c:v>
                </c:pt>
                <c:pt idx="31">
                  <c:v>0.91428571428571426</c:v>
                </c:pt>
                <c:pt idx="32">
                  <c:v>0.94285714285714284</c:v>
                </c:pt>
                <c:pt idx="33">
                  <c:v>0.97142857142857142</c:v>
                </c:pt>
                <c:pt idx="34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9C2-4CA9-906C-7F413BEF7788}"/>
            </c:ext>
          </c:extLst>
        </c:ser>
        <c:ser>
          <c:idx val="2"/>
          <c:order val="2"/>
          <c:tx>
            <c:v>N=5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WaitingTime!$W$86:$W$120</c:f>
              <c:numCache>
                <c:formatCode>General</c:formatCode>
                <c:ptCount val="35"/>
                <c:pt idx="0">
                  <c:v>2.8571428571428571E-2</c:v>
                </c:pt>
                <c:pt idx="1">
                  <c:v>5.7142857142857141E-2</c:v>
                </c:pt>
                <c:pt idx="2">
                  <c:v>8.5714285714285715E-2</c:v>
                </c:pt>
                <c:pt idx="3">
                  <c:v>0.11428571428571428</c:v>
                </c:pt>
                <c:pt idx="4">
                  <c:v>0.14285714285714285</c:v>
                </c:pt>
                <c:pt idx="5">
                  <c:v>0.17142857142857143</c:v>
                </c:pt>
                <c:pt idx="6">
                  <c:v>0.2</c:v>
                </c:pt>
                <c:pt idx="7">
                  <c:v>0.22857142857142856</c:v>
                </c:pt>
                <c:pt idx="8">
                  <c:v>0.25714285714285712</c:v>
                </c:pt>
                <c:pt idx="9">
                  <c:v>0.2857142857142857</c:v>
                </c:pt>
                <c:pt idx="10">
                  <c:v>0.31428571428571428</c:v>
                </c:pt>
                <c:pt idx="11">
                  <c:v>0.34285714285714286</c:v>
                </c:pt>
                <c:pt idx="12">
                  <c:v>0.37142857142857144</c:v>
                </c:pt>
                <c:pt idx="13">
                  <c:v>0.4</c:v>
                </c:pt>
                <c:pt idx="14">
                  <c:v>0.42857142857142855</c:v>
                </c:pt>
                <c:pt idx="15">
                  <c:v>0.45714285714285713</c:v>
                </c:pt>
                <c:pt idx="16">
                  <c:v>0.48571428571428571</c:v>
                </c:pt>
                <c:pt idx="17">
                  <c:v>0.51428571428571423</c:v>
                </c:pt>
                <c:pt idx="18">
                  <c:v>0.54285714285714282</c:v>
                </c:pt>
                <c:pt idx="19">
                  <c:v>0.5714285714285714</c:v>
                </c:pt>
                <c:pt idx="20">
                  <c:v>0.6</c:v>
                </c:pt>
                <c:pt idx="21">
                  <c:v>0.62857142857142856</c:v>
                </c:pt>
                <c:pt idx="22">
                  <c:v>0.65714285714285714</c:v>
                </c:pt>
                <c:pt idx="23">
                  <c:v>0.68571428571428572</c:v>
                </c:pt>
                <c:pt idx="24">
                  <c:v>0.7142857142857143</c:v>
                </c:pt>
                <c:pt idx="25">
                  <c:v>0.74285714285714288</c:v>
                </c:pt>
                <c:pt idx="26">
                  <c:v>0.77142857142857146</c:v>
                </c:pt>
                <c:pt idx="27">
                  <c:v>0.8</c:v>
                </c:pt>
                <c:pt idx="28">
                  <c:v>0.82857142857142863</c:v>
                </c:pt>
                <c:pt idx="29">
                  <c:v>0.8571428571428571</c:v>
                </c:pt>
                <c:pt idx="30">
                  <c:v>0.88571428571428568</c:v>
                </c:pt>
                <c:pt idx="31">
                  <c:v>0.91428571428571426</c:v>
                </c:pt>
                <c:pt idx="32">
                  <c:v>0.94285714285714284</c:v>
                </c:pt>
                <c:pt idx="33">
                  <c:v>0.97142857142857142</c:v>
                </c:pt>
                <c:pt idx="34">
                  <c:v>1</c:v>
                </c:pt>
              </c:numCache>
            </c:numRef>
          </c:xVal>
          <c:yVal>
            <c:numRef>
              <c:f>WaitingTime!$X$86:$X$120</c:f>
              <c:numCache>
                <c:formatCode>General</c:formatCode>
                <c:ptCount val="35"/>
                <c:pt idx="0">
                  <c:v>1.1879229505835301E-2</c:v>
                </c:pt>
                <c:pt idx="1">
                  <c:v>2.6310240406545848E-2</c:v>
                </c:pt>
                <c:pt idx="2">
                  <c:v>4.2647661394336345E-2</c:v>
                </c:pt>
                <c:pt idx="3">
                  <c:v>6.1800118710270711E-2</c:v>
                </c:pt>
                <c:pt idx="4">
                  <c:v>8.1049791392035747E-2</c:v>
                </c:pt>
                <c:pt idx="5">
                  <c:v>0.10202350931898782</c:v>
                </c:pt>
                <c:pt idx="6">
                  <c:v>0.12316769322905396</c:v>
                </c:pt>
                <c:pt idx="7">
                  <c:v>0.14585948852968597</c:v>
                </c:pt>
                <c:pt idx="8">
                  <c:v>0.16891842348292901</c:v>
                </c:pt>
                <c:pt idx="9">
                  <c:v>0.19246497457655179</c:v>
                </c:pt>
                <c:pt idx="10">
                  <c:v>0.21678528888265597</c:v>
                </c:pt>
                <c:pt idx="11">
                  <c:v>0.24168266025894972</c:v>
                </c:pt>
                <c:pt idx="12">
                  <c:v>0.26658682945390239</c:v>
                </c:pt>
                <c:pt idx="13">
                  <c:v>0.29172840730420624</c:v>
                </c:pt>
                <c:pt idx="14">
                  <c:v>0.31704401841137614</c:v>
                </c:pt>
                <c:pt idx="15">
                  <c:v>0.34263712953391845</c:v>
                </c:pt>
                <c:pt idx="16">
                  <c:v>0.36874814657319105</c:v>
                </c:pt>
                <c:pt idx="17">
                  <c:v>0.39527208869838254</c:v>
                </c:pt>
                <c:pt idx="18">
                  <c:v>0.42279050863015749</c:v>
                </c:pt>
                <c:pt idx="19">
                  <c:v>0.45165678274907078</c:v>
                </c:pt>
                <c:pt idx="20">
                  <c:v>0.48127920937670271</c:v>
                </c:pt>
                <c:pt idx="21">
                  <c:v>0.5109884009343455</c:v>
                </c:pt>
                <c:pt idx="22">
                  <c:v>0.54080366834159432</c:v>
                </c:pt>
                <c:pt idx="23">
                  <c:v>0.57173198860493146</c:v>
                </c:pt>
                <c:pt idx="24">
                  <c:v>0.60343899872636753</c:v>
                </c:pt>
                <c:pt idx="25">
                  <c:v>0.6356581477191322</c:v>
                </c:pt>
                <c:pt idx="26">
                  <c:v>0.66914375045103591</c:v>
                </c:pt>
                <c:pt idx="27">
                  <c:v>0.70458994821935239</c:v>
                </c:pt>
                <c:pt idx="28">
                  <c:v>0.74029211114332494</c:v>
                </c:pt>
                <c:pt idx="29">
                  <c:v>0.77755836905525044</c:v>
                </c:pt>
                <c:pt idx="30">
                  <c:v>0.81553601678561471</c:v>
                </c:pt>
                <c:pt idx="31">
                  <c:v>0.85608965791119551</c:v>
                </c:pt>
                <c:pt idx="32">
                  <c:v>0.90201388852288933</c:v>
                </c:pt>
                <c:pt idx="33">
                  <c:v>0.94859488521166846</c:v>
                </c:pt>
                <c:pt idx="34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9C2-4CA9-906C-7F413BEF7788}"/>
            </c:ext>
          </c:extLst>
        </c:ser>
        <c:ser>
          <c:idx val="3"/>
          <c:order val="3"/>
          <c:tx>
            <c:v>N=7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WaitingTime!$W$125:$W$159</c:f>
              <c:numCache>
                <c:formatCode>General</c:formatCode>
                <c:ptCount val="35"/>
                <c:pt idx="0">
                  <c:v>2.8571428571428571E-2</c:v>
                </c:pt>
                <c:pt idx="1">
                  <c:v>5.7142857142857141E-2</c:v>
                </c:pt>
                <c:pt idx="2">
                  <c:v>8.5714285714285715E-2</c:v>
                </c:pt>
                <c:pt idx="3">
                  <c:v>0.11428571428571428</c:v>
                </c:pt>
                <c:pt idx="4">
                  <c:v>0.14285714285714285</c:v>
                </c:pt>
                <c:pt idx="5">
                  <c:v>0.17142857142857143</c:v>
                </c:pt>
                <c:pt idx="6">
                  <c:v>0.2</c:v>
                </c:pt>
                <c:pt idx="7">
                  <c:v>0.22857142857142856</c:v>
                </c:pt>
                <c:pt idx="8">
                  <c:v>0.25714285714285712</c:v>
                </c:pt>
                <c:pt idx="9">
                  <c:v>0.2857142857142857</c:v>
                </c:pt>
                <c:pt idx="10">
                  <c:v>0.31428571428571428</c:v>
                </c:pt>
                <c:pt idx="11">
                  <c:v>0.34285714285714286</c:v>
                </c:pt>
                <c:pt idx="12">
                  <c:v>0.37142857142857144</c:v>
                </c:pt>
                <c:pt idx="13">
                  <c:v>0.4</c:v>
                </c:pt>
                <c:pt idx="14">
                  <c:v>0.42857142857142855</c:v>
                </c:pt>
                <c:pt idx="15">
                  <c:v>0.45714285714285713</c:v>
                </c:pt>
                <c:pt idx="16">
                  <c:v>0.48571428571428571</c:v>
                </c:pt>
                <c:pt idx="17">
                  <c:v>0.51428571428571423</c:v>
                </c:pt>
                <c:pt idx="18">
                  <c:v>0.54285714285714282</c:v>
                </c:pt>
                <c:pt idx="19">
                  <c:v>0.5714285714285714</c:v>
                </c:pt>
                <c:pt idx="20">
                  <c:v>0.6</c:v>
                </c:pt>
                <c:pt idx="21">
                  <c:v>0.62857142857142856</c:v>
                </c:pt>
                <c:pt idx="22">
                  <c:v>0.65714285714285714</c:v>
                </c:pt>
                <c:pt idx="23">
                  <c:v>0.68571428571428572</c:v>
                </c:pt>
                <c:pt idx="24">
                  <c:v>0.7142857142857143</c:v>
                </c:pt>
                <c:pt idx="25">
                  <c:v>0.74285714285714288</c:v>
                </c:pt>
                <c:pt idx="26">
                  <c:v>0.77142857142857146</c:v>
                </c:pt>
                <c:pt idx="27">
                  <c:v>0.8</c:v>
                </c:pt>
                <c:pt idx="28">
                  <c:v>0.82857142857142863</c:v>
                </c:pt>
                <c:pt idx="29">
                  <c:v>0.8571428571428571</c:v>
                </c:pt>
                <c:pt idx="30">
                  <c:v>0.88571428571428568</c:v>
                </c:pt>
                <c:pt idx="31">
                  <c:v>0.91428571428571426</c:v>
                </c:pt>
                <c:pt idx="32">
                  <c:v>0.94285714285714284</c:v>
                </c:pt>
                <c:pt idx="33">
                  <c:v>0.97142857142857142</c:v>
                </c:pt>
                <c:pt idx="34">
                  <c:v>1</c:v>
                </c:pt>
              </c:numCache>
            </c:numRef>
          </c:xVal>
          <c:yVal>
            <c:numRef>
              <c:f>WaitingTime!$X$125:$X$159</c:f>
              <c:numCache>
                <c:formatCode>General</c:formatCode>
                <c:ptCount val="35"/>
                <c:pt idx="0">
                  <c:v>1.8420027993231298E-2</c:v>
                </c:pt>
                <c:pt idx="1">
                  <c:v>3.7507291218570403E-2</c:v>
                </c:pt>
                <c:pt idx="2">
                  <c:v>5.8051264356762972E-2</c:v>
                </c:pt>
                <c:pt idx="3">
                  <c:v>7.9379328267744284E-2</c:v>
                </c:pt>
                <c:pt idx="4">
                  <c:v>0.10075531454279074</c:v>
                </c:pt>
                <c:pt idx="5">
                  <c:v>0.12220595034132908</c:v>
                </c:pt>
                <c:pt idx="6">
                  <c:v>0.14375893895644504</c:v>
                </c:pt>
                <c:pt idx="7">
                  <c:v>0.16625790304652932</c:v>
                </c:pt>
                <c:pt idx="8">
                  <c:v>0.18963533942680891</c:v>
                </c:pt>
                <c:pt idx="9">
                  <c:v>0.21369347324461113</c:v>
                </c:pt>
                <c:pt idx="10">
                  <c:v>0.23872804892397104</c:v>
                </c:pt>
                <c:pt idx="11">
                  <c:v>0.26394287938936006</c:v>
                </c:pt>
                <c:pt idx="12">
                  <c:v>0.2894972601552217</c:v>
                </c:pt>
                <c:pt idx="13">
                  <c:v>0.31516854697483809</c:v>
                </c:pt>
                <c:pt idx="14">
                  <c:v>0.34102506457424736</c:v>
                </c:pt>
                <c:pt idx="15">
                  <c:v>0.36689635028889295</c:v>
                </c:pt>
                <c:pt idx="16">
                  <c:v>0.39327227262796405</c:v>
                </c:pt>
                <c:pt idx="17">
                  <c:v>0.42001166724479455</c:v>
                </c:pt>
                <c:pt idx="18">
                  <c:v>0.4483350661570929</c:v>
                </c:pt>
                <c:pt idx="19">
                  <c:v>0.47690810007929718</c:v>
                </c:pt>
                <c:pt idx="20">
                  <c:v>0.50657784651271676</c:v>
                </c:pt>
                <c:pt idx="21">
                  <c:v>0.5370577520611064</c:v>
                </c:pt>
                <c:pt idx="22">
                  <c:v>0.56870105442697583</c:v>
                </c:pt>
                <c:pt idx="23">
                  <c:v>0.60058285468719141</c:v>
                </c:pt>
                <c:pt idx="24">
                  <c:v>0.63366263202514905</c:v>
                </c:pt>
                <c:pt idx="25">
                  <c:v>0.66677666737490804</c:v>
                </c:pt>
                <c:pt idx="26">
                  <c:v>0.69991447483724945</c:v>
                </c:pt>
                <c:pt idx="27">
                  <c:v>0.73338041479395766</c:v>
                </c:pt>
                <c:pt idx="28">
                  <c:v>0.76729734881184586</c:v>
                </c:pt>
                <c:pt idx="29">
                  <c:v>0.80133046662675145</c:v>
                </c:pt>
                <c:pt idx="30">
                  <c:v>0.83757668511919525</c:v>
                </c:pt>
                <c:pt idx="31">
                  <c:v>0.87392521594394457</c:v>
                </c:pt>
                <c:pt idx="32">
                  <c:v>0.9116504367133379</c:v>
                </c:pt>
                <c:pt idx="33">
                  <c:v>0.95200246946446132</c:v>
                </c:pt>
                <c:pt idx="34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9C2-4CA9-906C-7F413BEF7788}"/>
            </c:ext>
          </c:extLst>
        </c:ser>
        <c:ser>
          <c:idx val="4"/>
          <c:order val="4"/>
          <c:tx>
            <c:v>N=20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WaitingTime!$AL$47:$AL$81</c:f>
              <c:numCache>
                <c:formatCode>General</c:formatCode>
                <c:ptCount val="35"/>
                <c:pt idx="0">
                  <c:v>2.8571428571428571E-2</c:v>
                </c:pt>
                <c:pt idx="1">
                  <c:v>5.7142857142857141E-2</c:v>
                </c:pt>
                <c:pt idx="2">
                  <c:v>8.5714285714285715E-2</c:v>
                </c:pt>
                <c:pt idx="3">
                  <c:v>0.11428571428571428</c:v>
                </c:pt>
                <c:pt idx="4">
                  <c:v>0.14285714285714285</c:v>
                </c:pt>
                <c:pt idx="5">
                  <c:v>0.17142857142857143</c:v>
                </c:pt>
                <c:pt idx="6">
                  <c:v>0.2</c:v>
                </c:pt>
                <c:pt idx="7">
                  <c:v>0.22857142857142856</c:v>
                </c:pt>
                <c:pt idx="8">
                  <c:v>0.25714285714285712</c:v>
                </c:pt>
                <c:pt idx="9">
                  <c:v>0.2857142857142857</c:v>
                </c:pt>
                <c:pt idx="10">
                  <c:v>0.31428571428571428</c:v>
                </c:pt>
                <c:pt idx="11">
                  <c:v>0.34285714285714286</c:v>
                </c:pt>
                <c:pt idx="12">
                  <c:v>0.37142857142857144</c:v>
                </c:pt>
                <c:pt idx="13">
                  <c:v>0.4</c:v>
                </c:pt>
                <c:pt idx="14">
                  <c:v>0.42857142857142855</c:v>
                </c:pt>
                <c:pt idx="15">
                  <c:v>0.45714285714285713</c:v>
                </c:pt>
                <c:pt idx="16">
                  <c:v>0.48571428571428571</c:v>
                </c:pt>
                <c:pt idx="17">
                  <c:v>0.51428571428571423</c:v>
                </c:pt>
                <c:pt idx="18">
                  <c:v>0.54285714285714282</c:v>
                </c:pt>
                <c:pt idx="19">
                  <c:v>0.5714285714285714</c:v>
                </c:pt>
                <c:pt idx="20">
                  <c:v>0.6</c:v>
                </c:pt>
                <c:pt idx="21">
                  <c:v>0.62857142857142856</c:v>
                </c:pt>
                <c:pt idx="22">
                  <c:v>0.65714285714285714</c:v>
                </c:pt>
                <c:pt idx="23">
                  <c:v>0.68571428571428572</c:v>
                </c:pt>
                <c:pt idx="24">
                  <c:v>0.7142857142857143</c:v>
                </c:pt>
                <c:pt idx="25">
                  <c:v>0.74285714285714288</c:v>
                </c:pt>
                <c:pt idx="26">
                  <c:v>0.77142857142857146</c:v>
                </c:pt>
                <c:pt idx="27">
                  <c:v>0.8</c:v>
                </c:pt>
                <c:pt idx="28">
                  <c:v>0.82857142857142863</c:v>
                </c:pt>
                <c:pt idx="29">
                  <c:v>0.8571428571428571</c:v>
                </c:pt>
                <c:pt idx="30">
                  <c:v>0.88571428571428568</c:v>
                </c:pt>
                <c:pt idx="31">
                  <c:v>0.91428571428571426</c:v>
                </c:pt>
                <c:pt idx="32">
                  <c:v>0.94285714285714284</c:v>
                </c:pt>
                <c:pt idx="33">
                  <c:v>0.97142857142857142</c:v>
                </c:pt>
                <c:pt idx="34">
                  <c:v>1</c:v>
                </c:pt>
              </c:numCache>
            </c:numRef>
          </c:xVal>
          <c:yVal>
            <c:numRef>
              <c:f>WaitingTime!$AM$47:$AM$81</c:f>
              <c:numCache>
                <c:formatCode>General</c:formatCode>
                <c:ptCount val="35"/>
                <c:pt idx="0">
                  <c:v>2.2790082618592281E-2</c:v>
                </c:pt>
                <c:pt idx="1">
                  <c:v>4.5845842809606262E-2</c:v>
                </c:pt>
                <c:pt idx="2">
                  <c:v>6.957042779252616E-2</c:v>
                </c:pt>
                <c:pt idx="3">
                  <c:v>9.3624247943714337E-2</c:v>
                </c:pt>
                <c:pt idx="4">
                  <c:v>0.11770406004302185</c:v>
                </c:pt>
                <c:pt idx="5">
                  <c:v>0.14193062680901211</c:v>
                </c:pt>
                <c:pt idx="6">
                  <c:v>0.16674215817223823</c:v>
                </c:pt>
                <c:pt idx="7">
                  <c:v>0.19156382566507527</c:v>
                </c:pt>
                <c:pt idx="8">
                  <c:v>0.21794465598916521</c:v>
                </c:pt>
                <c:pt idx="9">
                  <c:v>0.2445650316286361</c:v>
                </c:pt>
                <c:pt idx="10">
                  <c:v>0.27147453551839934</c:v>
                </c:pt>
                <c:pt idx="11">
                  <c:v>0.29842835251891175</c:v>
                </c:pt>
                <c:pt idx="12">
                  <c:v>0.32554464177466752</c:v>
                </c:pt>
                <c:pt idx="13">
                  <c:v>0.35275314787905843</c:v>
                </c:pt>
                <c:pt idx="14">
                  <c:v>0.38014608236760078</c:v>
                </c:pt>
                <c:pt idx="15">
                  <c:v>0.40825766425508314</c:v>
                </c:pt>
                <c:pt idx="16">
                  <c:v>0.43655203171675905</c:v>
                </c:pt>
                <c:pt idx="17">
                  <c:v>0.46501052395110165</c:v>
                </c:pt>
                <c:pt idx="18">
                  <c:v>0.49362663993896516</c:v>
                </c:pt>
                <c:pt idx="19">
                  <c:v>0.52228968089903938</c:v>
                </c:pt>
                <c:pt idx="20">
                  <c:v>0.55155089827984172</c:v>
                </c:pt>
                <c:pt idx="21">
                  <c:v>0.58092776572880145</c:v>
                </c:pt>
                <c:pt idx="22">
                  <c:v>0.61030781861462258</c:v>
                </c:pt>
                <c:pt idx="23">
                  <c:v>0.63968939507288347</c:v>
                </c:pt>
                <c:pt idx="24">
                  <c:v>0.66921446537470097</c:v>
                </c:pt>
                <c:pt idx="25">
                  <c:v>0.69951410133029113</c:v>
                </c:pt>
                <c:pt idx="26">
                  <c:v>0.73069198780059197</c:v>
                </c:pt>
                <c:pt idx="27">
                  <c:v>0.76214074340250426</c:v>
                </c:pt>
                <c:pt idx="28">
                  <c:v>0.79418480687583248</c:v>
                </c:pt>
                <c:pt idx="29">
                  <c:v>0.82683683110699013</c:v>
                </c:pt>
                <c:pt idx="30">
                  <c:v>0.85991355441336037</c:v>
                </c:pt>
                <c:pt idx="31">
                  <c:v>0.89368308429516508</c:v>
                </c:pt>
                <c:pt idx="32">
                  <c:v>0.9288776536988409</c:v>
                </c:pt>
                <c:pt idx="33">
                  <c:v>0.9643403649225688</c:v>
                </c:pt>
                <c:pt idx="34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83A-4383-A726-7799FAD5703C}"/>
            </c:ext>
          </c:extLst>
        </c:ser>
        <c:ser>
          <c:idx val="5"/>
          <c:order val="5"/>
          <c:tx>
            <c:v>N=2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WaitingTime!$AL$86:$AL$120</c:f>
              <c:numCache>
                <c:formatCode>General</c:formatCode>
                <c:ptCount val="35"/>
                <c:pt idx="0">
                  <c:v>2.8571428571428571E-2</c:v>
                </c:pt>
                <c:pt idx="1">
                  <c:v>5.7142857142857141E-2</c:v>
                </c:pt>
                <c:pt idx="2">
                  <c:v>8.5714285714285715E-2</c:v>
                </c:pt>
                <c:pt idx="3">
                  <c:v>0.11428571428571428</c:v>
                </c:pt>
                <c:pt idx="4">
                  <c:v>0.14285714285714285</c:v>
                </c:pt>
                <c:pt idx="5">
                  <c:v>0.17142857142857143</c:v>
                </c:pt>
                <c:pt idx="6">
                  <c:v>0.2</c:v>
                </c:pt>
                <c:pt idx="7">
                  <c:v>0.22857142857142856</c:v>
                </c:pt>
                <c:pt idx="8">
                  <c:v>0.25714285714285712</c:v>
                </c:pt>
                <c:pt idx="9">
                  <c:v>0.2857142857142857</c:v>
                </c:pt>
                <c:pt idx="10">
                  <c:v>0.31428571428571428</c:v>
                </c:pt>
                <c:pt idx="11">
                  <c:v>0.34285714285714286</c:v>
                </c:pt>
                <c:pt idx="12">
                  <c:v>0.37142857142857144</c:v>
                </c:pt>
                <c:pt idx="13">
                  <c:v>0.4</c:v>
                </c:pt>
                <c:pt idx="14">
                  <c:v>0.42857142857142855</c:v>
                </c:pt>
                <c:pt idx="15">
                  <c:v>0.45714285714285713</c:v>
                </c:pt>
                <c:pt idx="16">
                  <c:v>0.48571428571428571</c:v>
                </c:pt>
                <c:pt idx="17">
                  <c:v>0.51428571428571423</c:v>
                </c:pt>
                <c:pt idx="18">
                  <c:v>0.54285714285714282</c:v>
                </c:pt>
                <c:pt idx="19">
                  <c:v>0.5714285714285714</c:v>
                </c:pt>
                <c:pt idx="20">
                  <c:v>0.6</c:v>
                </c:pt>
                <c:pt idx="21">
                  <c:v>0.62857142857142856</c:v>
                </c:pt>
                <c:pt idx="22">
                  <c:v>0.65714285714285714</c:v>
                </c:pt>
                <c:pt idx="23">
                  <c:v>0.68571428571428572</c:v>
                </c:pt>
                <c:pt idx="24">
                  <c:v>0.7142857142857143</c:v>
                </c:pt>
                <c:pt idx="25">
                  <c:v>0.74285714285714288</c:v>
                </c:pt>
                <c:pt idx="26">
                  <c:v>0.77142857142857146</c:v>
                </c:pt>
                <c:pt idx="27">
                  <c:v>0.8</c:v>
                </c:pt>
                <c:pt idx="28">
                  <c:v>0.82857142857142863</c:v>
                </c:pt>
                <c:pt idx="29">
                  <c:v>0.8571428571428571</c:v>
                </c:pt>
                <c:pt idx="30">
                  <c:v>0.88571428571428568</c:v>
                </c:pt>
                <c:pt idx="31">
                  <c:v>0.91428571428571426</c:v>
                </c:pt>
                <c:pt idx="32">
                  <c:v>0.94285714285714284</c:v>
                </c:pt>
                <c:pt idx="33">
                  <c:v>0.97142857142857142</c:v>
                </c:pt>
                <c:pt idx="34">
                  <c:v>1</c:v>
                </c:pt>
              </c:numCache>
            </c:numRef>
          </c:xVal>
          <c:yVal>
            <c:numRef>
              <c:f>WaitingTime!$AM$86:$AM$120</c:f>
              <c:numCache>
                <c:formatCode>General</c:formatCode>
                <c:ptCount val="35"/>
                <c:pt idx="0">
                  <c:v>7.2051781163882033E-3</c:v>
                </c:pt>
                <c:pt idx="1">
                  <c:v>1.5742557857252617E-2</c:v>
                </c:pt>
                <c:pt idx="2">
                  <c:v>2.5324342858806859E-2</c:v>
                </c:pt>
                <c:pt idx="3">
                  <c:v>3.5514930947049585E-2</c:v>
                </c:pt>
                <c:pt idx="4">
                  <c:v>4.6252411412536366E-2</c:v>
                </c:pt>
                <c:pt idx="5">
                  <c:v>5.7783234369460083E-2</c:v>
                </c:pt>
                <c:pt idx="6">
                  <c:v>7.0410760300163897E-2</c:v>
                </c:pt>
                <c:pt idx="7">
                  <c:v>8.3230774538683716E-2</c:v>
                </c:pt>
                <c:pt idx="8">
                  <c:v>9.6810784682246007E-2</c:v>
                </c:pt>
                <c:pt idx="9">
                  <c:v>0.11064513818030966</c:v>
                </c:pt>
                <c:pt idx="10">
                  <c:v>0.12581349204899381</c:v>
                </c:pt>
                <c:pt idx="11">
                  <c:v>0.1415113979902794</c:v>
                </c:pt>
                <c:pt idx="12">
                  <c:v>0.15746731693267615</c:v>
                </c:pt>
                <c:pt idx="13">
                  <c:v>0.17385873860146681</c:v>
                </c:pt>
                <c:pt idx="14">
                  <c:v>0.19081068100542473</c:v>
                </c:pt>
                <c:pt idx="15">
                  <c:v>0.20867867621690048</c:v>
                </c:pt>
                <c:pt idx="16">
                  <c:v>0.22858535116814541</c:v>
                </c:pt>
                <c:pt idx="17">
                  <c:v>0.24916380819009307</c:v>
                </c:pt>
                <c:pt idx="18">
                  <c:v>0.2732840116759252</c:v>
                </c:pt>
                <c:pt idx="19">
                  <c:v>0.29870947167621198</c:v>
                </c:pt>
                <c:pt idx="20">
                  <c:v>0.32424757137779608</c:v>
                </c:pt>
                <c:pt idx="21">
                  <c:v>0.35217184717605193</c:v>
                </c:pt>
                <c:pt idx="22">
                  <c:v>0.38636275485861249</c:v>
                </c:pt>
                <c:pt idx="23">
                  <c:v>0.42230024060303334</c:v>
                </c:pt>
                <c:pt idx="24">
                  <c:v>0.46508014596831743</c:v>
                </c:pt>
                <c:pt idx="25">
                  <c:v>0.50985734018196538</c:v>
                </c:pt>
                <c:pt idx="26">
                  <c:v>0.55525321334718158</c:v>
                </c:pt>
                <c:pt idx="27">
                  <c:v>0.60257992556556439</c:v>
                </c:pt>
                <c:pt idx="28">
                  <c:v>0.6529954433635381</c:v>
                </c:pt>
                <c:pt idx="29">
                  <c:v>0.70428742511211639</c:v>
                </c:pt>
                <c:pt idx="30">
                  <c:v>0.75711753694780781</c:v>
                </c:pt>
                <c:pt idx="31">
                  <c:v>0.81137199439581886</c:v>
                </c:pt>
                <c:pt idx="32">
                  <c:v>0.86596838935848619</c:v>
                </c:pt>
                <c:pt idx="33">
                  <c:v>0.93157389667921897</c:v>
                </c:pt>
                <c:pt idx="34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83A-4383-A726-7799FAD5703C}"/>
            </c:ext>
          </c:extLst>
        </c:ser>
        <c:ser>
          <c:idx val="6"/>
          <c:order val="6"/>
          <c:tx>
            <c:v>N=100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WaitingTime!$AL$125:$AL$159</c:f>
              <c:numCache>
                <c:formatCode>General</c:formatCode>
                <c:ptCount val="35"/>
                <c:pt idx="0">
                  <c:v>2.8571428571428571E-2</c:v>
                </c:pt>
                <c:pt idx="1">
                  <c:v>5.7142857142857141E-2</c:v>
                </c:pt>
                <c:pt idx="2">
                  <c:v>8.5714285714285715E-2</c:v>
                </c:pt>
                <c:pt idx="3">
                  <c:v>0.11428571428571428</c:v>
                </c:pt>
                <c:pt idx="4">
                  <c:v>0.14285714285714285</c:v>
                </c:pt>
                <c:pt idx="5">
                  <c:v>0.17142857142857143</c:v>
                </c:pt>
                <c:pt idx="6">
                  <c:v>0.2</c:v>
                </c:pt>
                <c:pt idx="7">
                  <c:v>0.22857142857142856</c:v>
                </c:pt>
                <c:pt idx="8">
                  <c:v>0.25714285714285712</c:v>
                </c:pt>
                <c:pt idx="9">
                  <c:v>0.2857142857142857</c:v>
                </c:pt>
                <c:pt idx="10">
                  <c:v>0.31428571428571428</c:v>
                </c:pt>
                <c:pt idx="11">
                  <c:v>0.34285714285714286</c:v>
                </c:pt>
                <c:pt idx="12">
                  <c:v>0.37142857142857144</c:v>
                </c:pt>
                <c:pt idx="13">
                  <c:v>0.4</c:v>
                </c:pt>
                <c:pt idx="14">
                  <c:v>0.42857142857142855</c:v>
                </c:pt>
                <c:pt idx="15">
                  <c:v>0.45714285714285713</c:v>
                </c:pt>
                <c:pt idx="16">
                  <c:v>0.48571428571428571</c:v>
                </c:pt>
                <c:pt idx="17">
                  <c:v>0.51428571428571423</c:v>
                </c:pt>
                <c:pt idx="18">
                  <c:v>0.54285714285714282</c:v>
                </c:pt>
                <c:pt idx="19">
                  <c:v>0.5714285714285714</c:v>
                </c:pt>
                <c:pt idx="20">
                  <c:v>0.6</c:v>
                </c:pt>
                <c:pt idx="21">
                  <c:v>0.62857142857142856</c:v>
                </c:pt>
                <c:pt idx="22">
                  <c:v>0.65714285714285714</c:v>
                </c:pt>
                <c:pt idx="23">
                  <c:v>0.68571428571428572</c:v>
                </c:pt>
                <c:pt idx="24">
                  <c:v>0.7142857142857143</c:v>
                </c:pt>
                <c:pt idx="25">
                  <c:v>0.74285714285714288</c:v>
                </c:pt>
                <c:pt idx="26">
                  <c:v>0.77142857142857146</c:v>
                </c:pt>
                <c:pt idx="27">
                  <c:v>0.8</c:v>
                </c:pt>
                <c:pt idx="28">
                  <c:v>0.82857142857142863</c:v>
                </c:pt>
                <c:pt idx="29">
                  <c:v>0.8571428571428571</c:v>
                </c:pt>
                <c:pt idx="30">
                  <c:v>0.88571428571428568</c:v>
                </c:pt>
                <c:pt idx="31">
                  <c:v>0.91428571428571426</c:v>
                </c:pt>
                <c:pt idx="32">
                  <c:v>0.94285714285714284</c:v>
                </c:pt>
                <c:pt idx="33">
                  <c:v>0.97142857142857142</c:v>
                </c:pt>
                <c:pt idx="34">
                  <c:v>1</c:v>
                </c:pt>
              </c:numCache>
            </c:numRef>
          </c:xVal>
          <c:yVal>
            <c:numRef>
              <c:f>WaitingTime!$AM$125:$AM$159</c:f>
              <c:numCache>
                <c:formatCode>General</c:formatCode>
                <c:ptCount val="35"/>
                <c:pt idx="0">
                  <c:v>2.5645566092986641E-2</c:v>
                </c:pt>
                <c:pt idx="1">
                  <c:v>5.1430616576595742E-2</c:v>
                </c:pt>
                <c:pt idx="2">
                  <c:v>7.7918568115460274E-2</c:v>
                </c:pt>
                <c:pt idx="3">
                  <c:v>0.10457301347036185</c:v>
                </c:pt>
                <c:pt idx="4">
                  <c:v>0.13125331376885413</c:v>
                </c:pt>
                <c:pt idx="5">
                  <c:v>0.15855966326522136</c:v>
                </c:pt>
                <c:pt idx="6">
                  <c:v>0.18586967860711887</c:v>
                </c:pt>
                <c:pt idx="7">
                  <c:v>0.21338680328334805</c:v>
                </c:pt>
                <c:pt idx="8">
                  <c:v>0.24102705446691741</c:v>
                </c:pt>
                <c:pt idx="9">
                  <c:v>0.26890811072783477</c:v>
                </c:pt>
                <c:pt idx="10">
                  <c:v>0.29695301441093908</c:v>
                </c:pt>
                <c:pt idx="11">
                  <c:v>0.32503883214124002</c:v>
                </c:pt>
                <c:pt idx="12">
                  <c:v>0.3532304363618925</c:v>
                </c:pt>
                <c:pt idx="13">
                  <c:v>0.38144500265515319</c:v>
                </c:pt>
                <c:pt idx="14">
                  <c:v>0.40974513109495153</c:v>
                </c:pt>
                <c:pt idx="15">
                  <c:v>0.4381764270173244</c:v>
                </c:pt>
                <c:pt idx="16">
                  <c:v>0.46661047543057449</c:v>
                </c:pt>
                <c:pt idx="17">
                  <c:v>0.49507913946834287</c:v>
                </c:pt>
                <c:pt idx="18">
                  <c:v>0.52366807291061379</c:v>
                </c:pt>
                <c:pt idx="19">
                  <c:v>0.55230950474267837</c:v>
                </c:pt>
                <c:pt idx="20">
                  <c:v>0.58142839485548814</c:v>
                </c:pt>
                <c:pt idx="21">
                  <c:v>0.61056642657277471</c:v>
                </c:pt>
                <c:pt idx="22">
                  <c:v>0.63971058481200305</c:v>
                </c:pt>
                <c:pt idx="23">
                  <c:v>0.66892844667168483</c:v>
                </c:pt>
                <c:pt idx="24">
                  <c:v>0.69816469380148538</c:v>
                </c:pt>
                <c:pt idx="25">
                  <c:v>0.72753701587033115</c:v>
                </c:pt>
                <c:pt idx="26">
                  <c:v>0.75697620365208984</c:v>
                </c:pt>
                <c:pt idx="27">
                  <c:v>0.78646070726750805</c:v>
                </c:pt>
                <c:pt idx="28">
                  <c:v>0.81609148665495823</c:v>
                </c:pt>
                <c:pt idx="29">
                  <c:v>0.8459079719518493</c:v>
                </c:pt>
                <c:pt idx="30">
                  <c:v>0.87576662152994078</c:v>
                </c:pt>
                <c:pt idx="31">
                  <c:v>0.90575579263800909</c:v>
                </c:pt>
                <c:pt idx="32">
                  <c:v>0.93651010315994121</c:v>
                </c:pt>
                <c:pt idx="33">
                  <c:v>0.96766887301704929</c:v>
                </c:pt>
                <c:pt idx="34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83A-4383-A726-7799FAD570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511887"/>
        <c:axId val="61496079"/>
      </c:scatterChart>
      <c:valAx>
        <c:axId val="61511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96079"/>
        <c:crosses val="autoZero"/>
        <c:crossBetween val="midCat"/>
      </c:valAx>
      <c:valAx>
        <c:axId val="61496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118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5949244180387088"/>
          <c:y val="1.244444299277422E-2"/>
          <c:w val="0.55680496904375343"/>
          <c:h val="5.36669053756890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N=3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WaitingTime!$W$206:$W$240</c:f>
              <c:numCache>
                <c:formatCode>General</c:formatCode>
                <c:ptCount val="35"/>
                <c:pt idx="0">
                  <c:v>2.8571428571428571E-2</c:v>
                </c:pt>
                <c:pt idx="1">
                  <c:v>5.7142857142857141E-2</c:v>
                </c:pt>
                <c:pt idx="2">
                  <c:v>8.5714285714285715E-2</c:v>
                </c:pt>
                <c:pt idx="3">
                  <c:v>0.11428571428571428</c:v>
                </c:pt>
                <c:pt idx="4">
                  <c:v>0.14285714285714285</c:v>
                </c:pt>
                <c:pt idx="5">
                  <c:v>0.17142857142857143</c:v>
                </c:pt>
                <c:pt idx="6">
                  <c:v>0.2</c:v>
                </c:pt>
                <c:pt idx="7">
                  <c:v>0.22857142857142856</c:v>
                </c:pt>
                <c:pt idx="8">
                  <c:v>0.25714285714285712</c:v>
                </c:pt>
                <c:pt idx="9">
                  <c:v>0.2857142857142857</c:v>
                </c:pt>
                <c:pt idx="10">
                  <c:v>0.31428571428571428</c:v>
                </c:pt>
                <c:pt idx="11">
                  <c:v>0.34285714285714286</c:v>
                </c:pt>
                <c:pt idx="12">
                  <c:v>0.37142857142857144</c:v>
                </c:pt>
                <c:pt idx="13">
                  <c:v>0.4</c:v>
                </c:pt>
                <c:pt idx="14">
                  <c:v>0.42857142857142855</c:v>
                </c:pt>
                <c:pt idx="15">
                  <c:v>0.45714285714285713</c:v>
                </c:pt>
                <c:pt idx="16">
                  <c:v>0.48571428571428571</c:v>
                </c:pt>
                <c:pt idx="17">
                  <c:v>0.51428571428571423</c:v>
                </c:pt>
                <c:pt idx="18">
                  <c:v>0.54285714285714282</c:v>
                </c:pt>
                <c:pt idx="19">
                  <c:v>0.5714285714285714</c:v>
                </c:pt>
                <c:pt idx="20">
                  <c:v>0.6</c:v>
                </c:pt>
                <c:pt idx="21">
                  <c:v>0.62857142857142856</c:v>
                </c:pt>
                <c:pt idx="22">
                  <c:v>0.65714285714285714</c:v>
                </c:pt>
                <c:pt idx="23">
                  <c:v>0.68571428571428572</c:v>
                </c:pt>
                <c:pt idx="24">
                  <c:v>0.7142857142857143</c:v>
                </c:pt>
                <c:pt idx="25">
                  <c:v>0.74285714285714288</c:v>
                </c:pt>
                <c:pt idx="26">
                  <c:v>0.77142857142857146</c:v>
                </c:pt>
                <c:pt idx="27">
                  <c:v>0.8</c:v>
                </c:pt>
                <c:pt idx="28">
                  <c:v>0.82857142857142863</c:v>
                </c:pt>
                <c:pt idx="29">
                  <c:v>0.8571428571428571</c:v>
                </c:pt>
                <c:pt idx="30">
                  <c:v>0.88571428571428568</c:v>
                </c:pt>
                <c:pt idx="31">
                  <c:v>0.91428571428571426</c:v>
                </c:pt>
                <c:pt idx="32">
                  <c:v>0.94285714285714284</c:v>
                </c:pt>
                <c:pt idx="33">
                  <c:v>0.97142857142857142</c:v>
                </c:pt>
                <c:pt idx="34">
                  <c:v>1</c:v>
                </c:pt>
              </c:numCache>
            </c:numRef>
          </c:xVal>
          <c:yVal>
            <c:numRef>
              <c:f>WaitingTime!$X$206:$X$240</c:f>
              <c:numCache>
                <c:formatCode>General</c:formatCode>
                <c:ptCount val="35"/>
                <c:pt idx="0">
                  <c:v>8.2119033805960768E-3</c:v>
                </c:pt>
                <c:pt idx="1">
                  <c:v>1.8086644740105299E-2</c:v>
                </c:pt>
                <c:pt idx="2">
                  <c:v>2.9910425978051852E-2</c:v>
                </c:pt>
                <c:pt idx="3">
                  <c:v>4.2940905170680825E-2</c:v>
                </c:pt>
                <c:pt idx="4">
                  <c:v>5.7078918074847836E-2</c:v>
                </c:pt>
                <c:pt idx="5">
                  <c:v>7.3238706395990921E-2</c:v>
                </c:pt>
                <c:pt idx="6">
                  <c:v>9.0480233231987048E-2</c:v>
                </c:pt>
                <c:pt idx="7">
                  <c:v>0.10988365578983893</c:v>
                </c:pt>
                <c:pt idx="8">
                  <c:v>0.13110394213646762</c:v>
                </c:pt>
                <c:pt idx="9">
                  <c:v>0.15272856600534479</c:v>
                </c:pt>
                <c:pt idx="10">
                  <c:v>0.17640677558295625</c:v>
                </c:pt>
                <c:pt idx="11">
                  <c:v>0.20107896214437893</c:v>
                </c:pt>
                <c:pt idx="12">
                  <c:v>0.22829667087970074</c:v>
                </c:pt>
                <c:pt idx="13">
                  <c:v>0.25704168549873946</c:v>
                </c:pt>
                <c:pt idx="14">
                  <c:v>0.28695684135380889</c:v>
                </c:pt>
                <c:pt idx="15">
                  <c:v>0.31728331555681749</c:v>
                </c:pt>
                <c:pt idx="16">
                  <c:v>0.3477072009744302</c:v>
                </c:pt>
                <c:pt idx="17">
                  <c:v>0.37925346729583526</c:v>
                </c:pt>
                <c:pt idx="18">
                  <c:v>0.41205143238290431</c:v>
                </c:pt>
                <c:pt idx="19">
                  <c:v>0.44506094456855205</c:v>
                </c:pt>
                <c:pt idx="20">
                  <c:v>0.47817887634153894</c:v>
                </c:pt>
                <c:pt idx="21">
                  <c:v>0.51130202903741806</c:v>
                </c:pt>
                <c:pt idx="22">
                  <c:v>0.54503234362586017</c:v>
                </c:pt>
                <c:pt idx="23">
                  <c:v>0.5788827826036137</c:v>
                </c:pt>
                <c:pt idx="24">
                  <c:v>0.61387124290587458</c:v>
                </c:pt>
                <c:pt idx="25">
                  <c:v>0.64949044157427904</c:v>
                </c:pt>
                <c:pt idx="26">
                  <c:v>0.68570505317047048</c:v>
                </c:pt>
                <c:pt idx="27">
                  <c:v>0.72274763444312484</c:v>
                </c:pt>
                <c:pt idx="28">
                  <c:v>0.7597938234595617</c:v>
                </c:pt>
                <c:pt idx="29">
                  <c:v>0.7971444339377558</c:v>
                </c:pt>
                <c:pt idx="30">
                  <c:v>0.83584449168189201</c:v>
                </c:pt>
                <c:pt idx="31">
                  <c:v>0.87477178604196226</c:v>
                </c:pt>
                <c:pt idx="32">
                  <c:v>0.91570780492404746</c:v>
                </c:pt>
                <c:pt idx="33">
                  <c:v>0.95770276741677962</c:v>
                </c:pt>
                <c:pt idx="34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B8-40C4-8CE2-50B6154D1E0E}"/>
            </c:ext>
          </c:extLst>
        </c:ser>
        <c:ser>
          <c:idx val="1"/>
          <c:order val="1"/>
          <c:tx>
            <c:v>Line of maximum fairness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WaitingTime!$W$47:$W$81</c:f>
              <c:numCache>
                <c:formatCode>General</c:formatCode>
                <c:ptCount val="35"/>
                <c:pt idx="0">
                  <c:v>2.8571428571428571E-2</c:v>
                </c:pt>
                <c:pt idx="1">
                  <c:v>5.7142857142857141E-2</c:v>
                </c:pt>
                <c:pt idx="2">
                  <c:v>8.5714285714285715E-2</c:v>
                </c:pt>
                <c:pt idx="3">
                  <c:v>0.11428571428571428</c:v>
                </c:pt>
                <c:pt idx="4">
                  <c:v>0.14285714285714285</c:v>
                </c:pt>
                <c:pt idx="5">
                  <c:v>0.17142857142857143</c:v>
                </c:pt>
                <c:pt idx="6">
                  <c:v>0.2</c:v>
                </c:pt>
                <c:pt idx="7">
                  <c:v>0.22857142857142856</c:v>
                </c:pt>
                <c:pt idx="8">
                  <c:v>0.25714285714285712</c:v>
                </c:pt>
                <c:pt idx="9">
                  <c:v>0.2857142857142857</c:v>
                </c:pt>
                <c:pt idx="10">
                  <c:v>0.31428571428571428</c:v>
                </c:pt>
                <c:pt idx="11">
                  <c:v>0.34285714285714286</c:v>
                </c:pt>
                <c:pt idx="12">
                  <c:v>0.37142857142857144</c:v>
                </c:pt>
                <c:pt idx="13">
                  <c:v>0.4</c:v>
                </c:pt>
                <c:pt idx="14">
                  <c:v>0.42857142857142855</c:v>
                </c:pt>
                <c:pt idx="15">
                  <c:v>0.45714285714285713</c:v>
                </c:pt>
                <c:pt idx="16">
                  <c:v>0.48571428571428571</c:v>
                </c:pt>
                <c:pt idx="17">
                  <c:v>0.51428571428571423</c:v>
                </c:pt>
                <c:pt idx="18">
                  <c:v>0.54285714285714282</c:v>
                </c:pt>
                <c:pt idx="19">
                  <c:v>0.5714285714285714</c:v>
                </c:pt>
                <c:pt idx="20">
                  <c:v>0.6</c:v>
                </c:pt>
                <c:pt idx="21">
                  <c:v>0.62857142857142856</c:v>
                </c:pt>
                <c:pt idx="22">
                  <c:v>0.65714285714285714</c:v>
                </c:pt>
                <c:pt idx="23">
                  <c:v>0.68571428571428572</c:v>
                </c:pt>
                <c:pt idx="24">
                  <c:v>0.7142857142857143</c:v>
                </c:pt>
                <c:pt idx="25">
                  <c:v>0.74285714285714288</c:v>
                </c:pt>
                <c:pt idx="26">
                  <c:v>0.77142857142857146</c:v>
                </c:pt>
                <c:pt idx="27">
                  <c:v>0.8</c:v>
                </c:pt>
                <c:pt idx="28">
                  <c:v>0.82857142857142863</c:v>
                </c:pt>
                <c:pt idx="29">
                  <c:v>0.8571428571428571</c:v>
                </c:pt>
                <c:pt idx="30">
                  <c:v>0.88571428571428568</c:v>
                </c:pt>
                <c:pt idx="31">
                  <c:v>0.91428571428571426</c:v>
                </c:pt>
                <c:pt idx="32">
                  <c:v>0.94285714285714284</c:v>
                </c:pt>
                <c:pt idx="33">
                  <c:v>0.97142857142857142</c:v>
                </c:pt>
                <c:pt idx="34">
                  <c:v>1</c:v>
                </c:pt>
              </c:numCache>
            </c:numRef>
          </c:xVal>
          <c:yVal>
            <c:numRef>
              <c:f>WaitingTime!$W$47:$W$81</c:f>
              <c:numCache>
                <c:formatCode>General</c:formatCode>
                <c:ptCount val="35"/>
                <c:pt idx="0">
                  <c:v>2.8571428571428571E-2</c:v>
                </c:pt>
                <c:pt idx="1">
                  <c:v>5.7142857142857141E-2</c:v>
                </c:pt>
                <c:pt idx="2">
                  <c:v>8.5714285714285715E-2</c:v>
                </c:pt>
                <c:pt idx="3">
                  <c:v>0.11428571428571428</c:v>
                </c:pt>
                <c:pt idx="4">
                  <c:v>0.14285714285714285</c:v>
                </c:pt>
                <c:pt idx="5">
                  <c:v>0.17142857142857143</c:v>
                </c:pt>
                <c:pt idx="6">
                  <c:v>0.2</c:v>
                </c:pt>
                <c:pt idx="7">
                  <c:v>0.22857142857142856</c:v>
                </c:pt>
                <c:pt idx="8">
                  <c:v>0.25714285714285712</c:v>
                </c:pt>
                <c:pt idx="9">
                  <c:v>0.2857142857142857</c:v>
                </c:pt>
                <c:pt idx="10">
                  <c:v>0.31428571428571428</c:v>
                </c:pt>
                <c:pt idx="11">
                  <c:v>0.34285714285714286</c:v>
                </c:pt>
                <c:pt idx="12">
                  <c:v>0.37142857142857144</c:v>
                </c:pt>
                <c:pt idx="13">
                  <c:v>0.4</c:v>
                </c:pt>
                <c:pt idx="14">
                  <c:v>0.42857142857142855</c:v>
                </c:pt>
                <c:pt idx="15">
                  <c:v>0.45714285714285713</c:v>
                </c:pt>
                <c:pt idx="16">
                  <c:v>0.48571428571428571</c:v>
                </c:pt>
                <c:pt idx="17">
                  <c:v>0.51428571428571423</c:v>
                </c:pt>
                <c:pt idx="18">
                  <c:v>0.54285714285714282</c:v>
                </c:pt>
                <c:pt idx="19">
                  <c:v>0.5714285714285714</c:v>
                </c:pt>
                <c:pt idx="20">
                  <c:v>0.6</c:v>
                </c:pt>
                <c:pt idx="21">
                  <c:v>0.62857142857142856</c:v>
                </c:pt>
                <c:pt idx="22">
                  <c:v>0.65714285714285714</c:v>
                </c:pt>
                <c:pt idx="23">
                  <c:v>0.68571428571428572</c:v>
                </c:pt>
                <c:pt idx="24">
                  <c:v>0.7142857142857143</c:v>
                </c:pt>
                <c:pt idx="25">
                  <c:v>0.74285714285714288</c:v>
                </c:pt>
                <c:pt idx="26">
                  <c:v>0.77142857142857146</c:v>
                </c:pt>
                <c:pt idx="27">
                  <c:v>0.8</c:v>
                </c:pt>
                <c:pt idx="28">
                  <c:v>0.82857142857142863</c:v>
                </c:pt>
                <c:pt idx="29">
                  <c:v>0.8571428571428571</c:v>
                </c:pt>
                <c:pt idx="30">
                  <c:v>0.88571428571428568</c:v>
                </c:pt>
                <c:pt idx="31">
                  <c:v>0.91428571428571426</c:v>
                </c:pt>
                <c:pt idx="32">
                  <c:v>0.94285714285714284</c:v>
                </c:pt>
                <c:pt idx="33">
                  <c:v>0.97142857142857142</c:v>
                </c:pt>
                <c:pt idx="34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9B8-40C4-8CE2-50B6154D1E0E}"/>
            </c:ext>
          </c:extLst>
        </c:ser>
        <c:ser>
          <c:idx val="2"/>
          <c:order val="2"/>
          <c:tx>
            <c:v>N=5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WaitingTime!$W$245:$W$279</c:f>
              <c:numCache>
                <c:formatCode>General</c:formatCode>
                <c:ptCount val="35"/>
                <c:pt idx="0">
                  <c:v>2.8571428571428571E-2</c:v>
                </c:pt>
                <c:pt idx="1">
                  <c:v>5.7142857142857141E-2</c:v>
                </c:pt>
                <c:pt idx="2">
                  <c:v>8.5714285714285715E-2</c:v>
                </c:pt>
                <c:pt idx="3">
                  <c:v>0.11428571428571428</c:v>
                </c:pt>
                <c:pt idx="4">
                  <c:v>0.14285714285714285</c:v>
                </c:pt>
                <c:pt idx="5">
                  <c:v>0.17142857142857143</c:v>
                </c:pt>
                <c:pt idx="6">
                  <c:v>0.2</c:v>
                </c:pt>
                <c:pt idx="7">
                  <c:v>0.22857142857142856</c:v>
                </c:pt>
                <c:pt idx="8">
                  <c:v>0.25714285714285712</c:v>
                </c:pt>
                <c:pt idx="9">
                  <c:v>0.2857142857142857</c:v>
                </c:pt>
                <c:pt idx="10">
                  <c:v>0.31428571428571428</c:v>
                </c:pt>
                <c:pt idx="11">
                  <c:v>0.34285714285714286</c:v>
                </c:pt>
                <c:pt idx="12">
                  <c:v>0.37142857142857144</c:v>
                </c:pt>
                <c:pt idx="13">
                  <c:v>0.4</c:v>
                </c:pt>
                <c:pt idx="14">
                  <c:v>0.42857142857142855</c:v>
                </c:pt>
                <c:pt idx="15">
                  <c:v>0.45714285714285713</c:v>
                </c:pt>
                <c:pt idx="16">
                  <c:v>0.48571428571428571</c:v>
                </c:pt>
                <c:pt idx="17">
                  <c:v>0.51428571428571423</c:v>
                </c:pt>
                <c:pt idx="18">
                  <c:v>0.54285714285714282</c:v>
                </c:pt>
                <c:pt idx="19">
                  <c:v>0.5714285714285714</c:v>
                </c:pt>
                <c:pt idx="20">
                  <c:v>0.6</c:v>
                </c:pt>
                <c:pt idx="21">
                  <c:v>0.62857142857142856</c:v>
                </c:pt>
                <c:pt idx="22">
                  <c:v>0.65714285714285714</c:v>
                </c:pt>
                <c:pt idx="23">
                  <c:v>0.68571428571428572</c:v>
                </c:pt>
                <c:pt idx="24">
                  <c:v>0.7142857142857143</c:v>
                </c:pt>
                <c:pt idx="25">
                  <c:v>0.74285714285714288</c:v>
                </c:pt>
                <c:pt idx="26">
                  <c:v>0.77142857142857146</c:v>
                </c:pt>
                <c:pt idx="27">
                  <c:v>0.8</c:v>
                </c:pt>
                <c:pt idx="28">
                  <c:v>0.82857142857142863</c:v>
                </c:pt>
                <c:pt idx="29">
                  <c:v>0.8571428571428571</c:v>
                </c:pt>
                <c:pt idx="30">
                  <c:v>0.88571428571428568</c:v>
                </c:pt>
                <c:pt idx="31">
                  <c:v>0.91428571428571426</c:v>
                </c:pt>
                <c:pt idx="32">
                  <c:v>0.94285714285714284</c:v>
                </c:pt>
                <c:pt idx="33">
                  <c:v>0.97142857142857142</c:v>
                </c:pt>
                <c:pt idx="34">
                  <c:v>1</c:v>
                </c:pt>
              </c:numCache>
            </c:numRef>
          </c:xVal>
          <c:yVal>
            <c:numRef>
              <c:f>WaitingTime!$X$245:$X$279</c:f>
              <c:numCache>
                <c:formatCode>General</c:formatCode>
                <c:ptCount val="35"/>
                <c:pt idx="0">
                  <c:v>1.4323503990390044E-2</c:v>
                </c:pt>
                <c:pt idx="1">
                  <c:v>2.9126173233084952E-2</c:v>
                </c:pt>
                <c:pt idx="2">
                  <c:v>4.5056740762580656E-2</c:v>
                </c:pt>
                <c:pt idx="3">
                  <c:v>6.1088431171828821E-2</c:v>
                </c:pt>
                <c:pt idx="4">
                  <c:v>7.8540231386654127E-2</c:v>
                </c:pt>
                <c:pt idx="5">
                  <c:v>9.9211906793638893E-2</c:v>
                </c:pt>
                <c:pt idx="6">
                  <c:v>0.12113491059632371</c:v>
                </c:pt>
                <c:pt idx="7">
                  <c:v>0.1432558278176187</c:v>
                </c:pt>
                <c:pt idx="8">
                  <c:v>0.16541890680911761</c:v>
                </c:pt>
                <c:pt idx="9">
                  <c:v>0.18818750949552535</c:v>
                </c:pt>
                <c:pt idx="10">
                  <c:v>0.21136572901841114</c:v>
                </c:pt>
                <c:pt idx="11">
                  <c:v>0.23529183911641122</c:v>
                </c:pt>
                <c:pt idx="12">
                  <c:v>0.25988052481825497</c:v>
                </c:pt>
                <c:pt idx="13">
                  <c:v>0.28447653302510834</c:v>
                </c:pt>
                <c:pt idx="14">
                  <c:v>0.30928639576965156</c:v>
                </c:pt>
                <c:pt idx="15">
                  <c:v>0.33684552605976814</c:v>
                </c:pt>
                <c:pt idx="16">
                  <c:v>0.36442002518858485</c:v>
                </c:pt>
                <c:pt idx="17">
                  <c:v>0.39305462055416612</c:v>
                </c:pt>
                <c:pt idx="18">
                  <c:v>0.42230477654437315</c:v>
                </c:pt>
                <c:pt idx="19">
                  <c:v>0.45175509109802908</c:v>
                </c:pt>
                <c:pt idx="20">
                  <c:v>0.48124437546430443</c:v>
                </c:pt>
                <c:pt idx="21">
                  <c:v>0.51142251807110706</c:v>
                </c:pt>
                <c:pt idx="22">
                  <c:v>0.54249819488776496</c:v>
                </c:pt>
                <c:pt idx="23">
                  <c:v>0.57431092995106758</c:v>
                </c:pt>
                <c:pt idx="24">
                  <c:v>0.6078985538949182</c:v>
                </c:pt>
                <c:pt idx="25">
                  <c:v>0.64220518150838968</c:v>
                </c:pt>
                <c:pt idx="26">
                  <c:v>0.67682552850430766</c:v>
                </c:pt>
                <c:pt idx="27">
                  <c:v>0.71241650724841599</c:v>
                </c:pt>
                <c:pt idx="28">
                  <c:v>0.74842104516892916</c:v>
                </c:pt>
                <c:pt idx="29">
                  <c:v>0.78592657264298293</c:v>
                </c:pt>
                <c:pt idx="30">
                  <c:v>0.82409076774996415</c:v>
                </c:pt>
                <c:pt idx="31">
                  <c:v>0.86285680149553279</c:v>
                </c:pt>
                <c:pt idx="32">
                  <c:v>0.90416144078085303</c:v>
                </c:pt>
                <c:pt idx="33">
                  <c:v>0.9475609789279118</c:v>
                </c:pt>
                <c:pt idx="34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9B8-40C4-8CE2-50B6154D1E0E}"/>
            </c:ext>
          </c:extLst>
        </c:ser>
        <c:ser>
          <c:idx val="3"/>
          <c:order val="3"/>
          <c:tx>
            <c:v>N=7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WaitingTime!$W$284:$W$318</c:f>
              <c:numCache>
                <c:formatCode>General</c:formatCode>
                <c:ptCount val="35"/>
                <c:pt idx="0">
                  <c:v>2.8571428571428571E-2</c:v>
                </c:pt>
                <c:pt idx="1">
                  <c:v>5.7142857142857141E-2</c:v>
                </c:pt>
                <c:pt idx="2">
                  <c:v>8.5714285714285715E-2</c:v>
                </c:pt>
                <c:pt idx="3">
                  <c:v>0.11428571428571428</c:v>
                </c:pt>
                <c:pt idx="4">
                  <c:v>0.14285714285714285</c:v>
                </c:pt>
                <c:pt idx="5">
                  <c:v>0.17142857142857143</c:v>
                </c:pt>
                <c:pt idx="6">
                  <c:v>0.2</c:v>
                </c:pt>
                <c:pt idx="7">
                  <c:v>0.22857142857142856</c:v>
                </c:pt>
                <c:pt idx="8">
                  <c:v>0.25714285714285712</c:v>
                </c:pt>
                <c:pt idx="9">
                  <c:v>0.2857142857142857</c:v>
                </c:pt>
                <c:pt idx="10">
                  <c:v>0.31428571428571428</c:v>
                </c:pt>
                <c:pt idx="11">
                  <c:v>0.34285714285714286</c:v>
                </c:pt>
                <c:pt idx="12">
                  <c:v>0.37142857142857144</c:v>
                </c:pt>
                <c:pt idx="13">
                  <c:v>0.4</c:v>
                </c:pt>
                <c:pt idx="14">
                  <c:v>0.42857142857142855</c:v>
                </c:pt>
                <c:pt idx="15">
                  <c:v>0.45714285714285713</c:v>
                </c:pt>
                <c:pt idx="16">
                  <c:v>0.48571428571428571</c:v>
                </c:pt>
                <c:pt idx="17">
                  <c:v>0.51428571428571423</c:v>
                </c:pt>
                <c:pt idx="18">
                  <c:v>0.54285714285714282</c:v>
                </c:pt>
                <c:pt idx="19">
                  <c:v>0.5714285714285714</c:v>
                </c:pt>
                <c:pt idx="20">
                  <c:v>0.6</c:v>
                </c:pt>
                <c:pt idx="21">
                  <c:v>0.62857142857142856</c:v>
                </c:pt>
                <c:pt idx="22">
                  <c:v>0.65714285714285714</c:v>
                </c:pt>
                <c:pt idx="23">
                  <c:v>0.68571428571428572</c:v>
                </c:pt>
                <c:pt idx="24">
                  <c:v>0.7142857142857143</c:v>
                </c:pt>
                <c:pt idx="25">
                  <c:v>0.74285714285714288</c:v>
                </c:pt>
                <c:pt idx="26">
                  <c:v>0.77142857142857146</c:v>
                </c:pt>
                <c:pt idx="27">
                  <c:v>0.8</c:v>
                </c:pt>
                <c:pt idx="28">
                  <c:v>0.82857142857142863</c:v>
                </c:pt>
                <c:pt idx="29">
                  <c:v>0.8571428571428571</c:v>
                </c:pt>
                <c:pt idx="30">
                  <c:v>0.88571428571428568</c:v>
                </c:pt>
                <c:pt idx="31">
                  <c:v>0.91428571428571426</c:v>
                </c:pt>
                <c:pt idx="32">
                  <c:v>0.94285714285714284</c:v>
                </c:pt>
                <c:pt idx="33">
                  <c:v>0.97142857142857142</c:v>
                </c:pt>
                <c:pt idx="34">
                  <c:v>1</c:v>
                </c:pt>
              </c:numCache>
            </c:numRef>
          </c:xVal>
          <c:yVal>
            <c:numRef>
              <c:f>WaitingTime!$X$284:$X$318</c:f>
              <c:numCache>
                <c:formatCode>General</c:formatCode>
                <c:ptCount val="35"/>
                <c:pt idx="0">
                  <c:v>1.5492176790655163E-2</c:v>
                </c:pt>
                <c:pt idx="1">
                  <c:v>3.2812358919452618E-2</c:v>
                </c:pt>
                <c:pt idx="2">
                  <c:v>5.0842151027600486E-2</c:v>
                </c:pt>
                <c:pt idx="3">
                  <c:v>6.9317585001293994E-2</c:v>
                </c:pt>
                <c:pt idx="4">
                  <c:v>8.9118205624254557E-2</c:v>
                </c:pt>
                <c:pt idx="5">
                  <c:v>0.10968243917020114</c:v>
                </c:pt>
                <c:pt idx="6">
                  <c:v>0.13042157428616583</c:v>
                </c:pt>
                <c:pt idx="7">
                  <c:v>0.15192720727079279</c:v>
                </c:pt>
                <c:pt idx="8">
                  <c:v>0.17412446254127265</c:v>
                </c:pt>
                <c:pt idx="9">
                  <c:v>0.19656860031482087</c:v>
                </c:pt>
                <c:pt idx="10">
                  <c:v>0.21918028113402274</c:v>
                </c:pt>
                <c:pt idx="11">
                  <c:v>0.24260781073533691</c:v>
                </c:pt>
                <c:pt idx="12">
                  <c:v>0.26798123467603785</c:v>
                </c:pt>
                <c:pt idx="13">
                  <c:v>0.2939500141084711</c:v>
                </c:pt>
                <c:pt idx="14">
                  <c:v>0.32035695722942653</c:v>
                </c:pt>
                <c:pt idx="15">
                  <c:v>0.34729881239616089</c:v>
                </c:pt>
                <c:pt idx="16">
                  <c:v>0.37470397660793708</c:v>
                </c:pt>
                <c:pt idx="17">
                  <c:v>0.40227557995700242</c:v>
                </c:pt>
                <c:pt idx="18">
                  <c:v>0.43019656497978209</c:v>
                </c:pt>
                <c:pt idx="19">
                  <c:v>0.45957068050033256</c:v>
                </c:pt>
                <c:pt idx="20">
                  <c:v>0.48946883369423611</c:v>
                </c:pt>
                <c:pt idx="21">
                  <c:v>0.51974348125124337</c:v>
                </c:pt>
                <c:pt idx="22">
                  <c:v>0.55075486928332396</c:v>
                </c:pt>
                <c:pt idx="23">
                  <c:v>0.58204455407048461</c:v>
                </c:pt>
                <c:pt idx="24">
                  <c:v>0.61366169807025162</c:v>
                </c:pt>
                <c:pt idx="25">
                  <c:v>0.64558288438397371</c:v>
                </c:pt>
                <c:pt idx="26">
                  <c:v>0.67807687367603053</c:v>
                </c:pt>
                <c:pt idx="27">
                  <c:v>0.71065244993149079</c:v>
                </c:pt>
                <c:pt idx="28">
                  <c:v>0.74633214514369006</c:v>
                </c:pt>
                <c:pt idx="29">
                  <c:v>0.78217503262824306</c:v>
                </c:pt>
                <c:pt idx="30">
                  <c:v>0.81858754505404951</c:v>
                </c:pt>
                <c:pt idx="31">
                  <c:v>0.85633486964141048</c:v>
                </c:pt>
                <c:pt idx="32">
                  <c:v>0.8986664635594851</c:v>
                </c:pt>
                <c:pt idx="33">
                  <c:v>0.94764752564878341</c:v>
                </c:pt>
                <c:pt idx="34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9B8-40C4-8CE2-50B6154D1E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511887"/>
        <c:axId val="61496079"/>
      </c:scatterChart>
      <c:valAx>
        <c:axId val="61511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96079"/>
        <c:crosses val="autoZero"/>
        <c:crossBetween val="midCat"/>
      </c:valAx>
      <c:valAx>
        <c:axId val="61496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118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ECDF for uniform, pipelined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3"/>
          <c:tx>
            <c:v>N=3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WaitingTime!$R$47:$R$81</c:f>
              <c:numCache>
                <c:formatCode>General</c:formatCode>
                <c:ptCount val="35"/>
                <c:pt idx="0">
                  <c:v>1457.65841</c:v>
                </c:pt>
                <c:pt idx="1">
                  <c:v>1500.3289930000001</c:v>
                </c:pt>
                <c:pt idx="2">
                  <c:v>1946.5630389999999</c:v>
                </c:pt>
                <c:pt idx="3">
                  <c:v>2564.67335</c:v>
                </c:pt>
                <c:pt idx="4">
                  <c:v>2728.7943810000002</c:v>
                </c:pt>
                <c:pt idx="5">
                  <c:v>2736.574697</c:v>
                </c:pt>
                <c:pt idx="6">
                  <c:v>2758.7980040000002</c:v>
                </c:pt>
                <c:pt idx="7">
                  <c:v>2865.1713119999999</c:v>
                </c:pt>
                <c:pt idx="8">
                  <c:v>3271.3548919999998</c:v>
                </c:pt>
                <c:pt idx="9">
                  <c:v>3410.4265300000002</c:v>
                </c:pt>
                <c:pt idx="10">
                  <c:v>3537.272962</c:v>
                </c:pt>
                <c:pt idx="11">
                  <c:v>3606.3065539999998</c:v>
                </c:pt>
                <c:pt idx="12">
                  <c:v>3687.2652800000001</c:v>
                </c:pt>
                <c:pt idx="13">
                  <c:v>3902.3319040000001</c:v>
                </c:pt>
                <c:pt idx="14">
                  <c:v>3913.9428429999998</c:v>
                </c:pt>
                <c:pt idx="15">
                  <c:v>3947.0828150000002</c:v>
                </c:pt>
                <c:pt idx="16">
                  <c:v>4153.3332339999997</c:v>
                </c:pt>
                <c:pt idx="17">
                  <c:v>4168.6621260000002</c:v>
                </c:pt>
                <c:pt idx="18">
                  <c:v>4224.5484699999997</c:v>
                </c:pt>
                <c:pt idx="19">
                  <c:v>4396.2811499999998</c:v>
                </c:pt>
                <c:pt idx="20">
                  <c:v>4543.7695290000001</c:v>
                </c:pt>
                <c:pt idx="21">
                  <c:v>4813.6808559999999</c:v>
                </c:pt>
                <c:pt idx="22">
                  <c:v>4867.5575310000004</c:v>
                </c:pt>
                <c:pt idx="23">
                  <c:v>5080.2368660000002</c:v>
                </c:pt>
                <c:pt idx="24">
                  <c:v>5517.0577599999997</c:v>
                </c:pt>
                <c:pt idx="25">
                  <c:v>5550.8644219999996</c:v>
                </c:pt>
                <c:pt idx="26">
                  <c:v>5561.9329520000001</c:v>
                </c:pt>
                <c:pt idx="27">
                  <c:v>5756.126827</c:v>
                </c:pt>
                <c:pt idx="28">
                  <c:v>6090.3780070000003</c:v>
                </c:pt>
                <c:pt idx="29">
                  <c:v>6204.5570090000001</c:v>
                </c:pt>
                <c:pt idx="30">
                  <c:v>6592.7319020000004</c:v>
                </c:pt>
                <c:pt idx="31">
                  <c:v>6896.389236</c:v>
                </c:pt>
                <c:pt idx="32">
                  <c:v>7116.792453</c:v>
                </c:pt>
                <c:pt idx="33">
                  <c:v>7715.2219949999999</c:v>
                </c:pt>
                <c:pt idx="34">
                  <c:v>8460.0206870000002</c:v>
                </c:pt>
              </c:numCache>
            </c:numRef>
          </c:xVal>
          <c:yVal>
            <c:numRef>
              <c:f>WaitingTime!$W$47:$W$81</c:f>
              <c:numCache>
                <c:formatCode>General</c:formatCode>
                <c:ptCount val="35"/>
                <c:pt idx="0">
                  <c:v>2.8571428571428571E-2</c:v>
                </c:pt>
                <c:pt idx="1">
                  <c:v>5.7142857142857141E-2</c:v>
                </c:pt>
                <c:pt idx="2">
                  <c:v>8.5714285714285715E-2</c:v>
                </c:pt>
                <c:pt idx="3">
                  <c:v>0.11428571428571428</c:v>
                </c:pt>
                <c:pt idx="4">
                  <c:v>0.14285714285714285</c:v>
                </c:pt>
                <c:pt idx="5">
                  <c:v>0.17142857142857143</c:v>
                </c:pt>
                <c:pt idx="6">
                  <c:v>0.2</c:v>
                </c:pt>
                <c:pt idx="7">
                  <c:v>0.22857142857142856</c:v>
                </c:pt>
                <c:pt idx="8">
                  <c:v>0.25714285714285712</c:v>
                </c:pt>
                <c:pt idx="9">
                  <c:v>0.2857142857142857</c:v>
                </c:pt>
                <c:pt idx="10">
                  <c:v>0.31428571428571428</c:v>
                </c:pt>
                <c:pt idx="11">
                  <c:v>0.34285714285714286</c:v>
                </c:pt>
                <c:pt idx="12">
                  <c:v>0.37142857142857144</c:v>
                </c:pt>
                <c:pt idx="13">
                  <c:v>0.4</c:v>
                </c:pt>
                <c:pt idx="14">
                  <c:v>0.42857142857142855</c:v>
                </c:pt>
                <c:pt idx="15">
                  <c:v>0.45714285714285713</c:v>
                </c:pt>
                <c:pt idx="16">
                  <c:v>0.48571428571428571</c:v>
                </c:pt>
                <c:pt idx="17">
                  <c:v>0.51428571428571423</c:v>
                </c:pt>
                <c:pt idx="18">
                  <c:v>0.54285714285714282</c:v>
                </c:pt>
                <c:pt idx="19">
                  <c:v>0.5714285714285714</c:v>
                </c:pt>
                <c:pt idx="20">
                  <c:v>0.6</c:v>
                </c:pt>
                <c:pt idx="21">
                  <c:v>0.62857142857142856</c:v>
                </c:pt>
                <c:pt idx="22">
                  <c:v>0.65714285714285714</c:v>
                </c:pt>
                <c:pt idx="23">
                  <c:v>0.68571428571428572</c:v>
                </c:pt>
                <c:pt idx="24">
                  <c:v>0.7142857142857143</c:v>
                </c:pt>
                <c:pt idx="25">
                  <c:v>0.74285714285714288</c:v>
                </c:pt>
                <c:pt idx="26">
                  <c:v>0.77142857142857146</c:v>
                </c:pt>
                <c:pt idx="27">
                  <c:v>0.8</c:v>
                </c:pt>
                <c:pt idx="28">
                  <c:v>0.82857142857142863</c:v>
                </c:pt>
                <c:pt idx="29">
                  <c:v>0.8571428571428571</c:v>
                </c:pt>
                <c:pt idx="30">
                  <c:v>0.88571428571428568</c:v>
                </c:pt>
                <c:pt idx="31">
                  <c:v>0.91428571428571426</c:v>
                </c:pt>
                <c:pt idx="32">
                  <c:v>0.94285714285714284</c:v>
                </c:pt>
                <c:pt idx="33">
                  <c:v>0.97142857142857142</c:v>
                </c:pt>
                <c:pt idx="3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FDF-4B80-8328-01CB37002341}"/>
            </c:ext>
          </c:extLst>
        </c:ser>
        <c:ser>
          <c:idx val="4"/>
          <c:order val="4"/>
          <c:tx>
            <c:v>N=7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WaitingTime!$R$86:$R$120</c:f>
              <c:numCache>
                <c:formatCode>General</c:formatCode>
                <c:ptCount val="35"/>
                <c:pt idx="0">
                  <c:v>3207.1524920000002</c:v>
                </c:pt>
                <c:pt idx="1">
                  <c:v>3896.0820269999999</c:v>
                </c:pt>
                <c:pt idx="2">
                  <c:v>4410.7743190000001</c:v>
                </c:pt>
                <c:pt idx="3">
                  <c:v>5170.7773790000001</c:v>
                </c:pt>
                <c:pt idx="4">
                  <c:v>5197.0235679999996</c:v>
                </c:pt>
                <c:pt idx="5">
                  <c:v>5662.4810289999996</c:v>
                </c:pt>
                <c:pt idx="6">
                  <c:v>5708.5034079999996</c:v>
                </c:pt>
                <c:pt idx="7">
                  <c:v>6126.3272850000003</c:v>
                </c:pt>
                <c:pt idx="8">
                  <c:v>6225.4475899999998</c:v>
                </c:pt>
                <c:pt idx="9">
                  <c:v>6357.094118</c:v>
                </c:pt>
                <c:pt idx="10">
                  <c:v>6565.9945870000001</c:v>
                </c:pt>
                <c:pt idx="11">
                  <c:v>6721.7883629999997</c:v>
                </c:pt>
                <c:pt idx="12">
                  <c:v>6723.6236369999997</c:v>
                </c:pt>
                <c:pt idx="13">
                  <c:v>6787.719188</c:v>
                </c:pt>
                <c:pt idx="14">
                  <c:v>6834.704659</c:v>
                </c:pt>
                <c:pt idx="15">
                  <c:v>6909.6240690000004</c:v>
                </c:pt>
                <c:pt idx="16">
                  <c:v>7049.4482260000004</c:v>
                </c:pt>
                <c:pt idx="17">
                  <c:v>7160.9296750000003</c:v>
                </c:pt>
                <c:pt idx="18">
                  <c:v>7429.418635</c:v>
                </c:pt>
                <c:pt idx="19">
                  <c:v>7793.3120939999999</c:v>
                </c:pt>
                <c:pt idx="20">
                  <c:v>7997.458028</c:v>
                </c:pt>
                <c:pt idx="21">
                  <c:v>8020.8828100000001</c:v>
                </c:pt>
                <c:pt idx="22">
                  <c:v>8049.5211509999999</c:v>
                </c:pt>
                <c:pt idx="23">
                  <c:v>8350.0229839999993</c:v>
                </c:pt>
                <c:pt idx="24">
                  <c:v>8560.2535480000006</c:v>
                </c:pt>
                <c:pt idx="25">
                  <c:v>8698.5207190000001</c:v>
                </c:pt>
                <c:pt idx="26">
                  <c:v>9040.4376979999997</c:v>
                </c:pt>
                <c:pt idx="27">
                  <c:v>9569.7588340000002</c:v>
                </c:pt>
                <c:pt idx="28">
                  <c:v>9638.8642660000005</c:v>
                </c:pt>
                <c:pt idx="29">
                  <c:v>10061.138381999999</c:v>
                </c:pt>
                <c:pt idx="30">
                  <c:v>10253.199291999999</c:v>
                </c:pt>
                <c:pt idx="31">
                  <c:v>10948.665579</c:v>
                </c:pt>
                <c:pt idx="32">
                  <c:v>12398.616474</c:v>
                </c:pt>
                <c:pt idx="33">
                  <c:v>12575.930075</c:v>
                </c:pt>
                <c:pt idx="34">
                  <c:v>13878.344712</c:v>
                </c:pt>
              </c:numCache>
            </c:numRef>
          </c:xVal>
          <c:yVal>
            <c:numRef>
              <c:f>WaitingTime!$W$86:$W$120</c:f>
              <c:numCache>
                <c:formatCode>General</c:formatCode>
                <c:ptCount val="35"/>
                <c:pt idx="0">
                  <c:v>2.8571428571428571E-2</c:v>
                </c:pt>
                <c:pt idx="1">
                  <c:v>5.7142857142857141E-2</c:v>
                </c:pt>
                <c:pt idx="2">
                  <c:v>8.5714285714285715E-2</c:v>
                </c:pt>
                <c:pt idx="3">
                  <c:v>0.11428571428571428</c:v>
                </c:pt>
                <c:pt idx="4">
                  <c:v>0.14285714285714285</c:v>
                </c:pt>
                <c:pt idx="5">
                  <c:v>0.17142857142857143</c:v>
                </c:pt>
                <c:pt idx="6">
                  <c:v>0.2</c:v>
                </c:pt>
                <c:pt idx="7">
                  <c:v>0.22857142857142856</c:v>
                </c:pt>
                <c:pt idx="8">
                  <c:v>0.25714285714285712</c:v>
                </c:pt>
                <c:pt idx="9">
                  <c:v>0.2857142857142857</c:v>
                </c:pt>
                <c:pt idx="10">
                  <c:v>0.31428571428571428</c:v>
                </c:pt>
                <c:pt idx="11">
                  <c:v>0.34285714285714286</c:v>
                </c:pt>
                <c:pt idx="12">
                  <c:v>0.37142857142857144</c:v>
                </c:pt>
                <c:pt idx="13">
                  <c:v>0.4</c:v>
                </c:pt>
                <c:pt idx="14">
                  <c:v>0.42857142857142855</c:v>
                </c:pt>
                <c:pt idx="15">
                  <c:v>0.45714285714285713</c:v>
                </c:pt>
                <c:pt idx="16">
                  <c:v>0.48571428571428571</c:v>
                </c:pt>
                <c:pt idx="17">
                  <c:v>0.51428571428571423</c:v>
                </c:pt>
                <c:pt idx="18">
                  <c:v>0.54285714285714282</c:v>
                </c:pt>
                <c:pt idx="19">
                  <c:v>0.5714285714285714</c:v>
                </c:pt>
                <c:pt idx="20">
                  <c:v>0.6</c:v>
                </c:pt>
                <c:pt idx="21">
                  <c:v>0.62857142857142856</c:v>
                </c:pt>
                <c:pt idx="22">
                  <c:v>0.65714285714285714</c:v>
                </c:pt>
                <c:pt idx="23">
                  <c:v>0.68571428571428572</c:v>
                </c:pt>
                <c:pt idx="24">
                  <c:v>0.7142857142857143</c:v>
                </c:pt>
                <c:pt idx="25">
                  <c:v>0.74285714285714288</c:v>
                </c:pt>
                <c:pt idx="26">
                  <c:v>0.77142857142857146</c:v>
                </c:pt>
                <c:pt idx="27">
                  <c:v>0.8</c:v>
                </c:pt>
                <c:pt idx="28">
                  <c:v>0.82857142857142863</c:v>
                </c:pt>
                <c:pt idx="29">
                  <c:v>0.8571428571428571</c:v>
                </c:pt>
                <c:pt idx="30">
                  <c:v>0.88571428571428568</c:v>
                </c:pt>
                <c:pt idx="31">
                  <c:v>0.91428571428571426</c:v>
                </c:pt>
                <c:pt idx="32">
                  <c:v>0.94285714285714284</c:v>
                </c:pt>
                <c:pt idx="33">
                  <c:v>0.97142857142857142</c:v>
                </c:pt>
                <c:pt idx="3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FDF-4B80-8328-01CB370023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7969776"/>
        <c:axId val="152797310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N=3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WaitingTime!$L$47:$L$81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0">
                        <c:v>0</c:v>
                      </c:pt>
                      <c:pt idx="1">
                        <c:v>6.0937411279270888E-3</c:v>
                      </c:pt>
                      <c:pt idx="2">
                        <c:v>6.9819956417544821E-2</c:v>
                      </c:pt>
                      <c:pt idx="3">
                        <c:v>0.15809164053623842</c:v>
                      </c:pt>
                      <c:pt idx="4">
                        <c:v>0.18152959254553006</c:v>
                      </c:pt>
                      <c:pt idx="5">
                        <c:v>0.18264069129938276</c:v>
                      </c:pt>
                      <c:pt idx="6">
                        <c:v>0.18581437842394</c:v>
                      </c:pt>
                      <c:pt idx="7">
                        <c:v>0.20100543878215571</c:v>
                      </c:pt>
                      <c:pt idx="8">
                        <c:v>0.25901208909988532</c:v>
                      </c:pt>
                      <c:pt idx="9">
                        <c:v>0.27887276361208468</c:v>
                      </c:pt>
                      <c:pt idx="10">
                        <c:v>0.29698756929939402</c:v>
                      </c:pt>
                      <c:pt idx="11">
                        <c:v>0.30684618404527025</c:v>
                      </c:pt>
                      <c:pt idx="12">
                        <c:v>0.31840781464897633</c:v>
                      </c:pt>
                      <c:pt idx="13">
                        <c:v>0.34912125327045546</c:v>
                      </c:pt>
                      <c:pt idx="14">
                        <c:v>0.35077939927043278</c:v>
                      </c:pt>
                      <c:pt idx="15">
                        <c:v>0.35551208385444127</c:v>
                      </c:pt>
                      <c:pt idx="16">
                        <c:v>0.38496648950229678</c:v>
                      </c:pt>
                      <c:pt idx="17">
                        <c:v>0.38715559246407155</c:v>
                      </c:pt>
                      <c:pt idx="18">
                        <c:v>0.39513666253574781</c:v>
                      </c:pt>
                      <c:pt idx="19">
                        <c:v>0.41966162614182606</c:v>
                      </c:pt>
                      <c:pt idx="20">
                        <c:v>0.44072428659349128</c:v>
                      </c:pt>
                      <c:pt idx="21">
                        <c:v>0.47927003962979903</c:v>
                      </c:pt>
                      <c:pt idx="22">
                        <c:v>0.48696411098297138</c:v>
                      </c:pt>
                      <c:pt idx="23">
                        <c:v>0.51733662337047914</c:v>
                      </c:pt>
                      <c:pt idx="24">
                        <c:v>0.57971855631256419</c:v>
                      </c:pt>
                      <c:pt idx="25">
                        <c:v>0.58454645019503892</c:v>
                      </c:pt>
                      <c:pt idx="26">
                        <c:v>0.58612713533558869</c:v>
                      </c:pt>
                      <c:pt idx="27">
                        <c:v>0.61385975860157571</c:v>
                      </c:pt>
                      <c:pt idx="28">
                        <c:v>0.66159381844847676</c:v>
                      </c:pt>
                      <c:pt idx="29">
                        <c:v>0.67789960176606268</c:v>
                      </c:pt>
                      <c:pt idx="30">
                        <c:v>0.73333445041349732</c:v>
                      </c:pt>
                      <c:pt idx="31">
                        <c:v>0.77669943525545471</c:v>
                      </c:pt>
                      <c:pt idx="32">
                        <c:v>0.80817498711656555</c:v>
                      </c:pt>
                      <c:pt idx="33">
                        <c:v>0.89363608129125649</c:v>
                      </c:pt>
                      <c:pt idx="34">
                        <c:v>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WaitingTime!$W$47:$W$81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0">
                        <c:v>2.8571428571428571E-2</c:v>
                      </c:pt>
                      <c:pt idx="1">
                        <c:v>5.7142857142857141E-2</c:v>
                      </c:pt>
                      <c:pt idx="2">
                        <c:v>8.5714285714285715E-2</c:v>
                      </c:pt>
                      <c:pt idx="3">
                        <c:v>0.11428571428571428</c:v>
                      </c:pt>
                      <c:pt idx="4">
                        <c:v>0.14285714285714285</c:v>
                      </c:pt>
                      <c:pt idx="5">
                        <c:v>0.17142857142857143</c:v>
                      </c:pt>
                      <c:pt idx="6">
                        <c:v>0.2</c:v>
                      </c:pt>
                      <c:pt idx="7">
                        <c:v>0.22857142857142856</c:v>
                      </c:pt>
                      <c:pt idx="8">
                        <c:v>0.25714285714285712</c:v>
                      </c:pt>
                      <c:pt idx="9">
                        <c:v>0.2857142857142857</c:v>
                      </c:pt>
                      <c:pt idx="10">
                        <c:v>0.31428571428571428</c:v>
                      </c:pt>
                      <c:pt idx="11">
                        <c:v>0.34285714285714286</c:v>
                      </c:pt>
                      <c:pt idx="12">
                        <c:v>0.37142857142857144</c:v>
                      </c:pt>
                      <c:pt idx="13">
                        <c:v>0.4</c:v>
                      </c:pt>
                      <c:pt idx="14">
                        <c:v>0.42857142857142855</c:v>
                      </c:pt>
                      <c:pt idx="15">
                        <c:v>0.45714285714285713</c:v>
                      </c:pt>
                      <c:pt idx="16">
                        <c:v>0.48571428571428571</c:v>
                      </c:pt>
                      <c:pt idx="17">
                        <c:v>0.51428571428571423</c:v>
                      </c:pt>
                      <c:pt idx="18">
                        <c:v>0.54285714285714282</c:v>
                      </c:pt>
                      <c:pt idx="19">
                        <c:v>0.5714285714285714</c:v>
                      </c:pt>
                      <c:pt idx="20">
                        <c:v>0.6</c:v>
                      </c:pt>
                      <c:pt idx="21">
                        <c:v>0.62857142857142856</c:v>
                      </c:pt>
                      <c:pt idx="22">
                        <c:v>0.65714285714285714</c:v>
                      </c:pt>
                      <c:pt idx="23">
                        <c:v>0.68571428571428572</c:v>
                      </c:pt>
                      <c:pt idx="24">
                        <c:v>0.7142857142857143</c:v>
                      </c:pt>
                      <c:pt idx="25">
                        <c:v>0.74285714285714288</c:v>
                      </c:pt>
                      <c:pt idx="26">
                        <c:v>0.77142857142857146</c:v>
                      </c:pt>
                      <c:pt idx="27">
                        <c:v>0.8</c:v>
                      </c:pt>
                      <c:pt idx="28">
                        <c:v>0.82857142857142863</c:v>
                      </c:pt>
                      <c:pt idx="29">
                        <c:v>0.8571428571428571</c:v>
                      </c:pt>
                      <c:pt idx="30">
                        <c:v>0.88571428571428568</c:v>
                      </c:pt>
                      <c:pt idx="31">
                        <c:v>0.91428571428571426</c:v>
                      </c:pt>
                      <c:pt idx="32">
                        <c:v>0.94285714285714284</c:v>
                      </c:pt>
                      <c:pt idx="33">
                        <c:v>0.97142857142857142</c:v>
                      </c:pt>
                      <c:pt idx="34">
                        <c:v>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5FDF-4B80-8328-01CB37002341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N=7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WaitingTime!$L$125:$L$159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0">
                        <c:v>0</c:v>
                      </c:pt>
                      <c:pt idx="1">
                        <c:v>2.2558876671666294E-2</c:v>
                      </c:pt>
                      <c:pt idx="2">
                        <c:v>7.1809482288884896E-2</c:v>
                      </c:pt>
                      <c:pt idx="3">
                        <c:v>9.8319184102524937E-2</c:v>
                      </c:pt>
                      <c:pt idx="4">
                        <c:v>9.9939414343282615E-2</c:v>
                      </c:pt>
                      <c:pt idx="5">
                        <c:v>0.1024632759636184</c:v>
                      </c:pt>
                      <c:pt idx="6">
                        <c:v>0.10592377153558871</c:v>
                      </c:pt>
                      <c:pt idx="7">
                        <c:v>0.13790671105575975</c:v>
                      </c:pt>
                      <c:pt idx="8">
                        <c:v>0.16760740295625914</c:v>
                      </c:pt>
                      <c:pt idx="9">
                        <c:v>0.19062142980145966</c:v>
                      </c:pt>
                      <c:pt idx="10">
                        <c:v>0.22363442202962291</c:v>
                      </c:pt>
                      <c:pt idx="11">
                        <c:v>0.22972874273067959</c:v>
                      </c:pt>
                      <c:pt idx="12">
                        <c:v>0.2412087620455933</c:v>
                      </c:pt>
                      <c:pt idx="13">
                        <c:v>0.24516129500835881</c:v>
                      </c:pt>
                      <c:pt idx="14">
                        <c:v>0.25142385147430651</c:v>
                      </c:pt>
                      <c:pt idx="15">
                        <c:v>0.25192315378068431</c:v>
                      </c:pt>
                      <c:pt idx="16">
                        <c:v>0.26898465597153709</c:v>
                      </c:pt>
                      <c:pt idx="17">
                        <c:v>0.28127346491473704</c:v>
                      </c:pt>
                      <c:pt idx="18">
                        <c:v>0.3348278274983284</c:v>
                      </c:pt>
                      <c:pt idx="19">
                        <c:v>0.34326785753632316</c:v>
                      </c:pt>
                      <c:pt idx="20">
                        <c:v>0.38034713796734082</c:v>
                      </c:pt>
                      <c:pt idx="21">
                        <c:v>0.40773819689163948</c:v>
                      </c:pt>
                      <c:pt idx="22">
                        <c:v>0.44707203908523885</c:v>
                      </c:pt>
                      <c:pt idx="23">
                        <c:v>0.45513552903017096</c:v>
                      </c:pt>
                      <c:pt idx="24">
                        <c:v>0.4956385118641175</c:v>
                      </c:pt>
                      <c:pt idx="25">
                        <c:v>0.49679675745135932</c:v>
                      </c:pt>
                      <c:pt idx="26">
                        <c:v>0.49760048023182313</c:v>
                      </c:pt>
                      <c:pt idx="27">
                        <c:v>0.50869446945209273</c:v>
                      </c:pt>
                      <c:pt idx="28">
                        <c:v>0.52394234443865895</c:v>
                      </c:pt>
                      <c:pt idx="29">
                        <c:v>0.52787045827623735</c:v>
                      </c:pt>
                      <c:pt idx="30">
                        <c:v>0.60269424281898365</c:v>
                      </c:pt>
                      <c:pt idx="31">
                        <c:v>0.60615336963874278</c:v>
                      </c:pt>
                      <c:pt idx="32">
                        <c:v>0.65269854168884567</c:v>
                      </c:pt>
                      <c:pt idx="33">
                        <c:v>0.74150969056704041</c:v>
                      </c:pt>
                      <c:pt idx="34">
                        <c:v>1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WaitingTime!$W$125:$W$159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0">
                        <c:v>2.8571428571428571E-2</c:v>
                      </c:pt>
                      <c:pt idx="1">
                        <c:v>5.7142857142857141E-2</c:v>
                      </c:pt>
                      <c:pt idx="2">
                        <c:v>8.5714285714285715E-2</c:v>
                      </c:pt>
                      <c:pt idx="3">
                        <c:v>0.11428571428571428</c:v>
                      </c:pt>
                      <c:pt idx="4">
                        <c:v>0.14285714285714285</c:v>
                      </c:pt>
                      <c:pt idx="5">
                        <c:v>0.17142857142857143</c:v>
                      </c:pt>
                      <c:pt idx="6">
                        <c:v>0.2</c:v>
                      </c:pt>
                      <c:pt idx="7">
                        <c:v>0.22857142857142856</c:v>
                      </c:pt>
                      <c:pt idx="8">
                        <c:v>0.25714285714285712</c:v>
                      </c:pt>
                      <c:pt idx="9">
                        <c:v>0.2857142857142857</c:v>
                      </c:pt>
                      <c:pt idx="10">
                        <c:v>0.31428571428571428</c:v>
                      </c:pt>
                      <c:pt idx="11">
                        <c:v>0.34285714285714286</c:v>
                      </c:pt>
                      <c:pt idx="12">
                        <c:v>0.37142857142857144</c:v>
                      </c:pt>
                      <c:pt idx="13">
                        <c:v>0.4</c:v>
                      </c:pt>
                      <c:pt idx="14">
                        <c:v>0.42857142857142855</c:v>
                      </c:pt>
                      <c:pt idx="15">
                        <c:v>0.45714285714285713</c:v>
                      </c:pt>
                      <c:pt idx="16">
                        <c:v>0.48571428571428571</c:v>
                      </c:pt>
                      <c:pt idx="17">
                        <c:v>0.51428571428571423</c:v>
                      </c:pt>
                      <c:pt idx="18">
                        <c:v>0.54285714285714282</c:v>
                      </c:pt>
                      <c:pt idx="19">
                        <c:v>0.5714285714285714</c:v>
                      </c:pt>
                      <c:pt idx="20">
                        <c:v>0.6</c:v>
                      </c:pt>
                      <c:pt idx="21">
                        <c:v>0.62857142857142856</c:v>
                      </c:pt>
                      <c:pt idx="22">
                        <c:v>0.65714285714285714</c:v>
                      </c:pt>
                      <c:pt idx="23">
                        <c:v>0.68571428571428572</c:v>
                      </c:pt>
                      <c:pt idx="24">
                        <c:v>0.7142857142857143</c:v>
                      </c:pt>
                      <c:pt idx="25">
                        <c:v>0.74285714285714288</c:v>
                      </c:pt>
                      <c:pt idx="26">
                        <c:v>0.77142857142857146</c:v>
                      </c:pt>
                      <c:pt idx="27">
                        <c:v>0.8</c:v>
                      </c:pt>
                      <c:pt idx="28">
                        <c:v>0.82857142857142863</c:v>
                      </c:pt>
                      <c:pt idx="29">
                        <c:v>0.8571428571428571</c:v>
                      </c:pt>
                      <c:pt idx="30">
                        <c:v>0.88571428571428568</c:v>
                      </c:pt>
                      <c:pt idx="31">
                        <c:v>0.91428571428571426</c:v>
                      </c:pt>
                      <c:pt idx="32">
                        <c:v>0.94285714285714284</c:v>
                      </c:pt>
                      <c:pt idx="33">
                        <c:v>0.97142857142857142</c:v>
                      </c:pt>
                      <c:pt idx="34">
                        <c:v>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5FDF-4B80-8328-01CB37002341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N=5</c:v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WaitingTime!$L$86:$L$120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0">
                        <c:v>0</c:v>
                      </c:pt>
                      <c:pt idx="1">
                        <c:v>6.4559753099452624E-2</c:v>
                      </c:pt>
                      <c:pt idx="2">
                        <c:v>0.11279169207955658</c:v>
                      </c:pt>
                      <c:pt idx="3">
                        <c:v>0.18401176237082156</c:v>
                      </c:pt>
                      <c:pt idx="4">
                        <c:v>0.18647129908039453</c:v>
                      </c:pt>
                      <c:pt idx="5">
                        <c:v>0.23008943015741115</c:v>
                      </c:pt>
                      <c:pt idx="6">
                        <c:v>0.23440219840778009</c:v>
                      </c:pt>
                      <c:pt idx="7">
                        <c:v>0.27355657482477624</c:v>
                      </c:pt>
                      <c:pt idx="8">
                        <c:v>0.28284516254360936</c:v>
                      </c:pt>
                      <c:pt idx="9">
                        <c:v>0.29518179047476661</c:v>
                      </c:pt>
                      <c:pt idx="10">
                        <c:v>0.31475790387364982</c:v>
                      </c:pt>
                      <c:pt idx="11">
                        <c:v>0.32935737624638151</c:v>
                      </c:pt>
                      <c:pt idx="12">
                        <c:v>0.32952936021613516</c:v>
                      </c:pt>
                      <c:pt idx="13">
                        <c:v>0.33553576977924587</c:v>
                      </c:pt>
                      <c:pt idx="14">
                        <c:v>0.33993878961351887</c:v>
                      </c:pt>
                      <c:pt idx="15">
                        <c:v>0.34695950561745198</c:v>
                      </c:pt>
                      <c:pt idx="16">
                        <c:v>0.36006246113707435</c:v>
                      </c:pt>
                      <c:pt idx="17">
                        <c:v>0.37050941464533005</c:v>
                      </c:pt>
                      <c:pt idx="18">
                        <c:v>0.39566957992628116</c:v>
                      </c:pt>
                      <c:pt idx="19">
                        <c:v>0.42977012384844843</c:v>
                      </c:pt>
                      <c:pt idx="20">
                        <c:v>0.4489006886242744</c:v>
                      </c:pt>
                      <c:pt idx="21">
                        <c:v>0.45109583060251535</c:v>
                      </c:pt>
                      <c:pt idx="22">
                        <c:v>0.4537795364537065</c:v>
                      </c:pt>
                      <c:pt idx="23">
                        <c:v>0.48193963579450905</c:v>
                      </c:pt>
                      <c:pt idx="24">
                        <c:v>0.50164039271705674</c:v>
                      </c:pt>
                      <c:pt idx="25">
                        <c:v>0.5145974427026111</c:v>
                      </c:pt>
                      <c:pt idx="26">
                        <c:v>0.5466385653767184</c:v>
                      </c:pt>
                      <c:pt idx="27">
                        <c:v>0.59624137686088829</c:v>
                      </c:pt>
                      <c:pt idx="28">
                        <c:v>0.60271726358238165</c:v>
                      </c:pt>
                      <c:pt idx="29">
                        <c:v>0.64228867297078818</c:v>
                      </c:pt>
                      <c:pt idx="30">
                        <c:v>0.66028674722907377</c:v>
                      </c:pt>
                      <c:pt idx="31">
                        <c:v>0.72545906093705426</c:v>
                      </c:pt>
                      <c:pt idx="32">
                        <c:v>0.86133430946668865</c:v>
                      </c:pt>
                      <c:pt idx="33">
                        <c:v>0.87795040983714923</c:v>
                      </c:pt>
                      <c:pt idx="34">
                        <c:v>1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WaitingTime!$W$86:$W$120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0">
                        <c:v>2.8571428571428571E-2</c:v>
                      </c:pt>
                      <c:pt idx="1">
                        <c:v>5.7142857142857141E-2</c:v>
                      </c:pt>
                      <c:pt idx="2">
                        <c:v>8.5714285714285715E-2</c:v>
                      </c:pt>
                      <c:pt idx="3">
                        <c:v>0.11428571428571428</c:v>
                      </c:pt>
                      <c:pt idx="4">
                        <c:v>0.14285714285714285</c:v>
                      </c:pt>
                      <c:pt idx="5">
                        <c:v>0.17142857142857143</c:v>
                      </c:pt>
                      <c:pt idx="6">
                        <c:v>0.2</c:v>
                      </c:pt>
                      <c:pt idx="7">
                        <c:v>0.22857142857142856</c:v>
                      </c:pt>
                      <c:pt idx="8">
                        <c:v>0.25714285714285712</c:v>
                      </c:pt>
                      <c:pt idx="9">
                        <c:v>0.2857142857142857</c:v>
                      </c:pt>
                      <c:pt idx="10">
                        <c:v>0.31428571428571428</c:v>
                      </c:pt>
                      <c:pt idx="11">
                        <c:v>0.34285714285714286</c:v>
                      </c:pt>
                      <c:pt idx="12">
                        <c:v>0.37142857142857144</c:v>
                      </c:pt>
                      <c:pt idx="13">
                        <c:v>0.4</c:v>
                      </c:pt>
                      <c:pt idx="14">
                        <c:v>0.42857142857142855</c:v>
                      </c:pt>
                      <c:pt idx="15">
                        <c:v>0.45714285714285713</c:v>
                      </c:pt>
                      <c:pt idx="16">
                        <c:v>0.48571428571428571</c:v>
                      </c:pt>
                      <c:pt idx="17">
                        <c:v>0.51428571428571423</c:v>
                      </c:pt>
                      <c:pt idx="18">
                        <c:v>0.54285714285714282</c:v>
                      </c:pt>
                      <c:pt idx="19">
                        <c:v>0.5714285714285714</c:v>
                      </c:pt>
                      <c:pt idx="20">
                        <c:v>0.6</c:v>
                      </c:pt>
                      <c:pt idx="21">
                        <c:v>0.62857142857142856</c:v>
                      </c:pt>
                      <c:pt idx="22">
                        <c:v>0.65714285714285714</c:v>
                      </c:pt>
                      <c:pt idx="23">
                        <c:v>0.68571428571428572</c:v>
                      </c:pt>
                      <c:pt idx="24">
                        <c:v>0.7142857142857143</c:v>
                      </c:pt>
                      <c:pt idx="25">
                        <c:v>0.74285714285714288</c:v>
                      </c:pt>
                      <c:pt idx="26">
                        <c:v>0.77142857142857146</c:v>
                      </c:pt>
                      <c:pt idx="27">
                        <c:v>0.8</c:v>
                      </c:pt>
                      <c:pt idx="28">
                        <c:v>0.82857142857142863</c:v>
                      </c:pt>
                      <c:pt idx="29">
                        <c:v>0.8571428571428571</c:v>
                      </c:pt>
                      <c:pt idx="30">
                        <c:v>0.88571428571428568</c:v>
                      </c:pt>
                      <c:pt idx="31">
                        <c:v>0.91428571428571426</c:v>
                      </c:pt>
                      <c:pt idx="32">
                        <c:v>0.94285714285714284</c:v>
                      </c:pt>
                      <c:pt idx="33">
                        <c:v>0.97142857142857142</c:v>
                      </c:pt>
                      <c:pt idx="34">
                        <c:v>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5FDF-4B80-8328-01CB37002341}"/>
                  </c:ext>
                </c:extLst>
              </c15:ser>
            </c15:filteredScatterSeries>
          </c:ext>
        </c:extLst>
      </c:scatterChart>
      <c:valAx>
        <c:axId val="1527969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7973104"/>
        <c:crosses val="autoZero"/>
        <c:crossBetween val="midCat"/>
      </c:valAx>
      <c:valAx>
        <c:axId val="152797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7969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707573</xdr:colOff>
      <xdr:row>5</xdr:row>
      <xdr:rowOff>70757</xdr:rowOff>
    </xdr:from>
    <xdr:to>
      <xdr:col>35</xdr:col>
      <xdr:colOff>97972</xdr:colOff>
      <xdr:row>37</xdr:row>
      <xdr:rowOff>141514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C25C2E4-9ACB-45B7-F74A-CC89377B5A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609600</xdr:colOff>
      <xdr:row>164</xdr:row>
      <xdr:rowOff>21771</xdr:rowOff>
    </xdr:from>
    <xdr:to>
      <xdr:col>34</xdr:col>
      <xdr:colOff>609599</xdr:colOff>
      <xdr:row>196</xdr:row>
      <xdr:rowOff>103415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DF4188-6013-4B0E-8C2E-761B6F1DA2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588818</xdr:colOff>
      <xdr:row>42</xdr:row>
      <xdr:rowOff>159328</xdr:rowOff>
    </xdr:from>
    <xdr:to>
      <xdr:col>9</xdr:col>
      <xdr:colOff>1662544</xdr:colOff>
      <xdr:row>71</xdr:row>
      <xdr:rowOff>13854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E0892A-0FB7-ADD6-8196-D1570DDE18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E8D95-6D64-499C-8CAF-8401F88F8EE6}">
  <dimension ref="A1:AO320"/>
  <sheetViews>
    <sheetView tabSelected="1" topLeftCell="Q271" zoomScale="70" zoomScaleNormal="70" workbookViewId="0">
      <selection activeCell="T302" sqref="T302"/>
    </sheetView>
  </sheetViews>
  <sheetFormatPr defaultRowHeight="14.4"/>
  <cols>
    <col min="1" max="1" width="14.21875" customWidth="1"/>
    <col min="2" max="2" width="18.44140625" customWidth="1"/>
    <col min="3" max="3" width="16.77734375" style="1" customWidth="1"/>
    <col min="4" max="4" width="19.21875" customWidth="1"/>
    <col min="5" max="5" width="17" customWidth="1"/>
    <col min="6" max="6" width="15.88671875" customWidth="1"/>
    <col min="7" max="7" width="27.109375" customWidth="1"/>
    <col min="8" max="8" width="12.6640625" customWidth="1"/>
    <col min="9" max="9" width="14.88671875" customWidth="1"/>
    <col min="10" max="10" width="30.77734375" customWidth="1"/>
    <col min="11" max="11" width="15.44140625" customWidth="1"/>
    <col min="12" max="12" width="16" style="4" customWidth="1"/>
    <col min="15" max="15" width="12" customWidth="1"/>
    <col min="16" max="16" width="18.109375" customWidth="1"/>
    <col min="17" max="17" width="24.109375" customWidth="1"/>
    <col min="18" max="18" width="20.6640625" customWidth="1"/>
    <col min="19" max="19" width="27.5546875" customWidth="1"/>
    <col min="20" max="20" width="14.21875" customWidth="1"/>
    <col min="21" max="21" width="11" bestFit="1" customWidth="1"/>
    <col min="22" max="22" width="16" customWidth="1"/>
    <col min="23" max="23" width="15" customWidth="1"/>
    <col min="24" max="24" width="14.109375" customWidth="1"/>
    <col min="26" max="26" width="17.109375" customWidth="1"/>
    <col min="30" max="30" width="12.88671875" customWidth="1"/>
    <col min="31" max="31" width="15.44140625" customWidth="1"/>
    <col min="32" max="32" width="23.33203125" customWidth="1"/>
    <col min="33" max="33" width="15.5546875" customWidth="1"/>
    <col min="34" max="34" width="23.88671875" customWidth="1"/>
    <col min="35" max="35" width="13.33203125" customWidth="1"/>
    <col min="38" max="38" width="14.109375" customWidth="1"/>
    <col min="39" max="39" width="16.21875" customWidth="1"/>
    <col min="41" max="41" width="18.88671875" customWidth="1"/>
  </cols>
  <sheetData>
    <row r="1" spans="1:22" ht="31.8" customHeight="1" thickBot="1">
      <c r="K1" s="63"/>
      <c r="L1"/>
    </row>
    <row r="2" spans="1:22" ht="33" customHeight="1" thickBot="1">
      <c r="C2" s="27" t="s">
        <v>27</v>
      </c>
      <c r="D2" s="28"/>
      <c r="E2" s="28"/>
      <c r="F2" s="29"/>
      <c r="G2" s="54" t="s">
        <v>9</v>
      </c>
      <c r="I2" s="57" t="s">
        <v>2</v>
      </c>
      <c r="J2" s="58">
        <v>35</v>
      </c>
      <c r="K2" s="57" t="s">
        <v>8</v>
      </c>
      <c r="L2" s="58">
        <v>0.05</v>
      </c>
      <c r="P2" s="38"/>
      <c r="Q2" s="38"/>
      <c r="R2" s="38"/>
      <c r="S2" s="38"/>
      <c r="T2" s="38"/>
      <c r="U2" s="38"/>
    </row>
    <row r="3" spans="1:22" ht="15" thickBot="1">
      <c r="K3" s="63"/>
      <c r="L3" s="36"/>
    </row>
    <row r="4" spans="1:22" ht="31.2" customHeight="1" thickBot="1">
      <c r="C4" s="32" t="s">
        <v>28</v>
      </c>
      <c r="D4" s="33"/>
      <c r="E4" s="34"/>
      <c r="F4" s="35" t="s">
        <v>29</v>
      </c>
      <c r="G4" s="34"/>
      <c r="H4" s="55"/>
      <c r="I4" s="55"/>
      <c r="J4" s="56"/>
      <c r="K4" s="63"/>
      <c r="L4" s="36"/>
      <c r="O4" s="24" t="s">
        <v>17</v>
      </c>
      <c r="P4" s="19"/>
      <c r="Q4" s="17"/>
      <c r="R4" s="20" t="s">
        <v>14</v>
      </c>
      <c r="S4" s="17"/>
      <c r="T4" s="17"/>
      <c r="U4" s="17"/>
      <c r="V4" s="18"/>
    </row>
    <row r="5" spans="1:22" ht="16.2" thickBot="1">
      <c r="J5" s="50" t="s">
        <v>22</v>
      </c>
      <c r="K5" s="72"/>
      <c r="L5" s="50"/>
      <c r="O5" s="1"/>
    </row>
    <row r="6" spans="1:22" ht="15" thickBot="1">
      <c r="A6" s="36"/>
      <c r="B6" s="21"/>
      <c r="C6" s="64"/>
      <c r="D6" s="64"/>
      <c r="E6" s="36"/>
      <c r="F6" s="36"/>
      <c r="G6" s="51"/>
      <c r="H6" s="25"/>
      <c r="I6" s="36"/>
      <c r="J6" s="36"/>
      <c r="K6" s="63"/>
      <c r="L6" s="36"/>
      <c r="N6" s="22" t="s">
        <v>0</v>
      </c>
      <c r="O6" s="12" t="s">
        <v>1</v>
      </c>
      <c r="P6" s="77" t="s">
        <v>30</v>
      </c>
      <c r="Q6" s="2" t="s">
        <v>4</v>
      </c>
      <c r="R6" s="2" t="s">
        <v>21</v>
      </c>
      <c r="S6" s="13" t="s">
        <v>3</v>
      </c>
      <c r="T6" s="14">
        <f>AVERAGE(P7:P41)</f>
        <v>0</v>
      </c>
    </row>
    <row r="7" spans="1:22" ht="15" thickBot="1">
      <c r="A7" s="36"/>
      <c r="B7" s="21"/>
      <c r="C7" s="52"/>
      <c r="D7" s="23"/>
      <c r="E7" s="42"/>
      <c r="F7" s="23"/>
      <c r="G7" s="51"/>
      <c r="H7" s="52"/>
      <c r="I7" s="36"/>
      <c r="J7" s="13" t="s">
        <v>31</v>
      </c>
      <c r="K7" s="9">
        <f>_xlfn.CEILING.MATH($J$2*0.5-$T$9*SQRT($J$2*0.5*0.5))</f>
        <v>12</v>
      </c>
      <c r="L7" s="36"/>
      <c r="N7" s="21"/>
      <c r="O7" s="5">
        <v>1</v>
      </c>
      <c r="P7" s="73">
        <v>0</v>
      </c>
      <c r="Q7" s="60">
        <f>(P7-$T$6)^2</f>
        <v>0</v>
      </c>
      <c r="R7" s="73">
        <v>0</v>
      </c>
      <c r="S7" s="8" t="s">
        <v>6</v>
      </c>
      <c r="T7" s="1">
        <f>SUM(Q7:Q41)/($J$2-1)</f>
        <v>0</v>
      </c>
    </row>
    <row r="8" spans="1:22" ht="15" thickBot="1">
      <c r="A8" s="36"/>
      <c r="B8" s="21"/>
      <c r="C8" s="52"/>
      <c r="D8" s="23"/>
      <c r="E8" s="42"/>
      <c r="F8" s="23"/>
      <c r="G8" s="51"/>
      <c r="H8" s="52"/>
      <c r="I8" s="36"/>
      <c r="J8" s="82" t="s">
        <v>32</v>
      </c>
      <c r="K8" s="3">
        <f>_xlfn.CEILING.MATH($J$2*0.5+$T$9*SQRT($J$2*0.5*0.5))</f>
        <v>24</v>
      </c>
      <c r="L8" s="36"/>
      <c r="N8" s="21"/>
      <c r="O8" s="6">
        <f>O7+1</f>
        <v>2</v>
      </c>
      <c r="P8" s="74">
        <v>0</v>
      </c>
      <c r="Q8" s="42">
        <f t="shared" ref="Q8:Q41" si="0">(P8-$T$6)^2</f>
        <v>0</v>
      </c>
      <c r="R8" s="74">
        <v>0</v>
      </c>
      <c r="S8" s="8" t="s">
        <v>5</v>
      </c>
      <c r="T8" s="1">
        <f>SQRT(T7)</f>
        <v>0</v>
      </c>
    </row>
    <row r="9" spans="1:22">
      <c r="A9" s="36"/>
      <c r="B9" s="36"/>
      <c r="C9" s="52"/>
      <c r="D9" s="23"/>
      <c r="E9" s="42"/>
      <c r="F9" s="23"/>
      <c r="G9" s="51"/>
      <c r="H9" s="52"/>
      <c r="I9" s="36"/>
      <c r="J9" s="36"/>
      <c r="K9" s="63"/>
      <c r="L9" s="36"/>
      <c r="O9" s="6">
        <f t="shared" ref="O9:O40" si="1">O8+1</f>
        <v>3</v>
      </c>
      <c r="P9" s="74">
        <v>0</v>
      </c>
      <c r="Q9" s="42">
        <f>(P9-$T$6)^2</f>
        <v>0</v>
      </c>
      <c r="R9" s="74">
        <v>0</v>
      </c>
      <c r="S9" s="8" t="s">
        <v>7</v>
      </c>
      <c r="T9" s="1">
        <v>1.96</v>
      </c>
    </row>
    <row r="10" spans="1:22" ht="15" thickBot="1">
      <c r="A10" s="36"/>
      <c r="B10" s="36"/>
      <c r="C10" s="52"/>
      <c r="D10" s="23"/>
      <c r="E10" s="42"/>
      <c r="F10" s="23"/>
      <c r="G10" s="36"/>
      <c r="H10" s="36"/>
      <c r="I10" s="36"/>
      <c r="J10" s="36"/>
      <c r="K10" s="63"/>
      <c r="L10" s="36"/>
      <c r="O10" s="6">
        <f t="shared" si="1"/>
        <v>4</v>
      </c>
      <c r="P10" s="74">
        <v>0</v>
      </c>
      <c r="Q10" s="42">
        <f t="shared" si="0"/>
        <v>0</v>
      </c>
      <c r="R10" s="74">
        <v>0</v>
      </c>
    </row>
    <row r="11" spans="1:22">
      <c r="A11" s="36"/>
      <c r="B11" s="36"/>
      <c r="C11" s="52"/>
      <c r="D11" s="23"/>
      <c r="E11" s="42"/>
      <c r="F11" s="23"/>
      <c r="G11" s="36"/>
      <c r="H11" s="36"/>
      <c r="I11" s="42"/>
      <c r="J11" s="36"/>
      <c r="K11" s="63"/>
      <c r="L11" s="36"/>
      <c r="O11" s="6">
        <f t="shared" si="1"/>
        <v>5</v>
      </c>
      <c r="P11" s="74">
        <v>0</v>
      </c>
      <c r="Q11" s="42">
        <f t="shared" si="0"/>
        <v>0</v>
      </c>
      <c r="R11" s="74">
        <v>0</v>
      </c>
      <c r="S11" s="10" t="s">
        <v>10</v>
      </c>
      <c r="T11" s="10">
        <f>T6-(T8/SQRT($J$2))*T9</f>
        <v>0</v>
      </c>
    </row>
    <row r="12" spans="1:22" ht="15" thickBot="1">
      <c r="A12" s="36"/>
      <c r="B12" s="36"/>
      <c r="C12" s="52"/>
      <c r="D12" s="23"/>
      <c r="E12" s="42"/>
      <c r="F12" s="23"/>
      <c r="G12" s="36"/>
      <c r="H12" s="36"/>
      <c r="I12" s="42"/>
      <c r="J12" s="36"/>
      <c r="K12" s="63"/>
      <c r="L12" s="36"/>
      <c r="O12" s="6">
        <f t="shared" si="1"/>
        <v>6</v>
      </c>
      <c r="P12" s="74">
        <v>0</v>
      </c>
      <c r="Q12" s="42">
        <f t="shared" si="0"/>
        <v>0</v>
      </c>
      <c r="R12" s="74">
        <v>0</v>
      </c>
      <c r="S12" s="11" t="s">
        <v>11</v>
      </c>
      <c r="T12" s="11">
        <f>T6+(T8/SQRT($J$2))*T9</f>
        <v>0</v>
      </c>
    </row>
    <row r="13" spans="1:22" ht="15" thickBot="1">
      <c r="A13" s="36"/>
      <c r="B13" s="36"/>
      <c r="C13" s="52"/>
      <c r="D13" s="23"/>
      <c r="E13" s="42"/>
      <c r="F13" s="23"/>
      <c r="G13" s="65"/>
      <c r="H13" s="42"/>
      <c r="I13" s="36"/>
      <c r="J13" s="36"/>
      <c r="K13" s="63"/>
      <c r="L13" s="36"/>
      <c r="O13" s="6">
        <f t="shared" si="1"/>
        <v>7</v>
      </c>
      <c r="P13" s="74">
        <v>0</v>
      </c>
      <c r="Q13" s="42">
        <f t="shared" si="0"/>
        <v>0</v>
      </c>
      <c r="R13" s="74">
        <v>0</v>
      </c>
      <c r="S13" s="76" t="s">
        <v>25</v>
      </c>
      <c r="T13" s="62">
        <f>T6-T11</f>
        <v>0</v>
      </c>
    </row>
    <row r="14" spans="1:22" ht="15" thickBot="1">
      <c r="A14" s="36"/>
      <c r="B14" s="36"/>
      <c r="C14" s="52"/>
      <c r="D14" s="23"/>
      <c r="E14" s="42"/>
      <c r="F14" s="23"/>
      <c r="G14" s="36"/>
      <c r="H14" s="36"/>
      <c r="I14" s="36"/>
      <c r="J14" s="36"/>
      <c r="K14" s="63"/>
      <c r="L14" s="36"/>
      <c r="O14" s="6">
        <f t="shared" si="1"/>
        <v>8</v>
      </c>
      <c r="P14" s="74">
        <v>0</v>
      </c>
      <c r="Q14" s="42">
        <f t="shared" si="0"/>
        <v>0</v>
      </c>
      <c r="R14" s="74">
        <v>0</v>
      </c>
    </row>
    <row r="15" spans="1:22" ht="15" thickBot="1">
      <c r="A15" s="36"/>
      <c r="B15" s="36"/>
      <c r="C15" s="52"/>
      <c r="D15" s="23"/>
      <c r="E15" s="42"/>
      <c r="F15" s="23"/>
      <c r="G15" s="36"/>
      <c r="H15" s="42"/>
      <c r="I15" s="36"/>
      <c r="J15" s="36"/>
      <c r="K15" s="63"/>
      <c r="L15" s="36"/>
      <c r="O15" s="6">
        <f t="shared" si="1"/>
        <v>9</v>
      </c>
      <c r="P15" s="74">
        <v>0</v>
      </c>
      <c r="Q15" s="42">
        <f t="shared" si="0"/>
        <v>0</v>
      </c>
      <c r="R15" s="74">
        <v>0</v>
      </c>
      <c r="S15" s="37" t="s">
        <v>18</v>
      </c>
      <c r="T15" s="37">
        <f>MEDIAN(P7:P41)</f>
        <v>0</v>
      </c>
    </row>
    <row r="16" spans="1:22" ht="15" thickBot="1">
      <c r="A16" s="36"/>
      <c r="B16" s="36"/>
      <c r="C16" s="52"/>
      <c r="D16" s="23"/>
      <c r="E16" s="42"/>
      <c r="F16" s="23"/>
      <c r="G16" s="36"/>
      <c r="H16" s="36"/>
      <c r="I16" s="36"/>
      <c r="J16" s="36"/>
      <c r="K16" s="63"/>
      <c r="L16" s="36"/>
      <c r="O16" s="6">
        <f t="shared" si="1"/>
        <v>10</v>
      </c>
      <c r="P16" s="74">
        <v>0</v>
      </c>
      <c r="Q16" s="42">
        <f t="shared" si="0"/>
        <v>0</v>
      </c>
      <c r="R16" s="74">
        <v>0</v>
      </c>
    </row>
    <row r="17" spans="1:24">
      <c r="A17" s="36"/>
      <c r="B17" s="36"/>
      <c r="C17" s="52"/>
      <c r="D17" s="23"/>
      <c r="E17" s="42"/>
      <c r="F17" s="23"/>
      <c r="G17" s="36"/>
      <c r="H17" s="36"/>
      <c r="I17" s="36"/>
      <c r="J17" s="36"/>
      <c r="K17" s="63"/>
      <c r="L17" s="36"/>
      <c r="O17" s="6">
        <f t="shared" si="1"/>
        <v>11</v>
      </c>
      <c r="P17" s="74">
        <v>0</v>
      </c>
      <c r="Q17" s="42">
        <f t="shared" si="0"/>
        <v>0</v>
      </c>
      <c r="R17" s="74">
        <v>0</v>
      </c>
      <c r="S17" s="10" t="s">
        <v>19</v>
      </c>
      <c r="T17" s="44">
        <v>0</v>
      </c>
    </row>
    <row r="18" spans="1:24" ht="16.2" thickBot="1">
      <c r="A18" s="36"/>
      <c r="B18" s="36"/>
      <c r="C18" s="52"/>
      <c r="D18" s="23"/>
      <c r="E18" s="42"/>
      <c r="F18" s="23"/>
      <c r="G18" s="36"/>
      <c r="H18" s="36"/>
      <c r="I18" s="36"/>
      <c r="J18" s="36"/>
      <c r="K18" s="63"/>
      <c r="L18" s="36"/>
      <c r="O18" s="6">
        <f t="shared" si="1"/>
        <v>12</v>
      </c>
      <c r="P18" s="74">
        <v>0</v>
      </c>
      <c r="Q18" s="42">
        <f t="shared" si="0"/>
        <v>0</v>
      </c>
      <c r="R18" s="74">
        <v>0</v>
      </c>
      <c r="S18" s="11" t="s">
        <v>20</v>
      </c>
      <c r="T18" s="46">
        <v>0</v>
      </c>
      <c r="U18" s="38"/>
      <c r="V18" s="38"/>
      <c r="W18" s="38"/>
      <c r="X18" s="38"/>
    </row>
    <row r="19" spans="1:24">
      <c r="A19" s="36"/>
      <c r="B19" s="36"/>
      <c r="C19" s="52"/>
      <c r="D19" s="23"/>
      <c r="E19" s="42"/>
      <c r="F19" s="23"/>
      <c r="G19" s="36"/>
      <c r="H19" s="42"/>
      <c r="I19" s="36"/>
      <c r="J19" s="36"/>
      <c r="K19" s="63"/>
      <c r="L19" s="36"/>
      <c r="O19" s="6">
        <f t="shared" si="1"/>
        <v>13</v>
      </c>
      <c r="P19" s="74">
        <v>0</v>
      </c>
      <c r="Q19" s="42">
        <f t="shared" si="0"/>
        <v>0</v>
      </c>
      <c r="R19" s="74">
        <v>0</v>
      </c>
      <c r="S19" s="10" t="s">
        <v>23</v>
      </c>
      <c r="T19" s="15">
        <v>0</v>
      </c>
    </row>
    <row r="20" spans="1:24" ht="15" thickBot="1">
      <c r="A20" s="36"/>
      <c r="B20" s="36"/>
      <c r="C20" s="52"/>
      <c r="D20" s="23"/>
      <c r="E20" s="42"/>
      <c r="F20" s="23"/>
      <c r="G20" s="36"/>
      <c r="H20" s="42"/>
      <c r="I20" s="36"/>
      <c r="J20" s="36"/>
      <c r="K20" s="63"/>
      <c r="L20" s="36"/>
      <c r="O20" s="6">
        <f t="shared" si="1"/>
        <v>14</v>
      </c>
      <c r="P20" s="74">
        <v>0</v>
      </c>
      <c r="Q20" s="42">
        <f t="shared" si="0"/>
        <v>0</v>
      </c>
      <c r="R20" s="74">
        <v>0</v>
      </c>
      <c r="S20" s="11" t="s">
        <v>24</v>
      </c>
      <c r="T20" s="16">
        <v>0</v>
      </c>
    </row>
    <row r="21" spans="1:24">
      <c r="A21" s="36"/>
      <c r="B21" s="36"/>
      <c r="C21" s="52"/>
      <c r="D21" s="23"/>
      <c r="E21" s="42"/>
      <c r="F21" s="23"/>
      <c r="G21" s="36"/>
      <c r="H21" s="36"/>
      <c r="I21" s="36"/>
      <c r="J21" s="36"/>
      <c r="K21" s="63"/>
      <c r="L21" s="36"/>
      <c r="O21" s="6">
        <f t="shared" si="1"/>
        <v>15</v>
      </c>
      <c r="P21" s="74">
        <v>0</v>
      </c>
      <c r="Q21" s="42">
        <f t="shared" si="0"/>
        <v>0</v>
      </c>
      <c r="R21" s="74">
        <v>0</v>
      </c>
    </row>
    <row r="22" spans="1:24">
      <c r="A22" s="36"/>
      <c r="B22" s="36"/>
      <c r="C22" s="52"/>
      <c r="D22" s="23"/>
      <c r="E22" s="42"/>
      <c r="F22" s="23"/>
      <c r="G22" s="36"/>
      <c r="H22" s="36"/>
      <c r="I22" s="36"/>
      <c r="J22" s="36"/>
      <c r="K22" s="63"/>
      <c r="L22" s="36"/>
      <c r="O22" s="6">
        <f t="shared" si="1"/>
        <v>16</v>
      </c>
      <c r="P22" s="74">
        <v>0</v>
      </c>
      <c r="Q22" s="42">
        <f t="shared" si="0"/>
        <v>0</v>
      </c>
      <c r="R22" s="74">
        <v>0</v>
      </c>
    </row>
    <row r="23" spans="1:24">
      <c r="A23" s="36"/>
      <c r="B23" s="36"/>
      <c r="C23" s="52"/>
      <c r="D23" s="23"/>
      <c r="E23" s="42"/>
      <c r="F23" s="23"/>
      <c r="G23" s="36"/>
      <c r="H23" s="36"/>
      <c r="I23" s="36"/>
      <c r="J23" s="36"/>
      <c r="K23" s="63"/>
      <c r="L23" s="36"/>
      <c r="O23" s="6">
        <f t="shared" si="1"/>
        <v>17</v>
      </c>
      <c r="P23" s="74">
        <v>0</v>
      </c>
      <c r="Q23" s="42">
        <f t="shared" si="0"/>
        <v>0</v>
      </c>
      <c r="R23" s="74">
        <v>0</v>
      </c>
    </row>
    <row r="24" spans="1:24">
      <c r="A24" s="36"/>
      <c r="B24" s="36"/>
      <c r="C24" s="52"/>
      <c r="D24" s="23"/>
      <c r="E24" s="42"/>
      <c r="F24" s="23"/>
      <c r="G24" s="36"/>
      <c r="H24" s="36"/>
      <c r="I24" s="36"/>
      <c r="J24" s="36"/>
      <c r="K24" s="63"/>
      <c r="L24" s="36"/>
      <c r="O24" s="6">
        <f t="shared" si="1"/>
        <v>18</v>
      </c>
      <c r="P24" s="74">
        <v>0</v>
      </c>
      <c r="Q24" s="42">
        <f t="shared" si="0"/>
        <v>0</v>
      </c>
      <c r="R24" s="74">
        <v>0</v>
      </c>
    </row>
    <row r="25" spans="1:24">
      <c r="A25" s="36"/>
      <c r="B25" s="36"/>
      <c r="C25" s="52"/>
      <c r="D25" s="23"/>
      <c r="E25" s="42"/>
      <c r="F25" s="23"/>
      <c r="G25" s="36"/>
      <c r="H25" s="36"/>
      <c r="I25" s="36"/>
      <c r="J25" s="36"/>
      <c r="K25" s="63"/>
      <c r="L25" s="36"/>
      <c r="O25" s="6">
        <f t="shared" si="1"/>
        <v>19</v>
      </c>
      <c r="P25" s="74">
        <v>0</v>
      </c>
      <c r="Q25" s="42">
        <f t="shared" si="0"/>
        <v>0</v>
      </c>
      <c r="R25" s="74">
        <v>0</v>
      </c>
    </row>
    <row r="26" spans="1:24">
      <c r="A26" s="36"/>
      <c r="B26" s="36"/>
      <c r="C26" s="52"/>
      <c r="D26" s="23"/>
      <c r="E26" s="42"/>
      <c r="F26" s="23"/>
      <c r="G26" s="36"/>
      <c r="H26" s="36"/>
      <c r="I26" s="36"/>
      <c r="J26" s="36"/>
      <c r="K26" s="63"/>
      <c r="L26" s="36"/>
      <c r="O26" s="6">
        <f t="shared" si="1"/>
        <v>20</v>
      </c>
      <c r="P26" s="74">
        <v>0</v>
      </c>
      <c r="Q26" s="42">
        <f t="shared" si="0"/>
        <v>0</v>
      </c>
      <c r="R26" s="74">
        <v>0</v>
      </c>
    </row>
    <row r="27" spans="1:24">
      <c r="A27" s="36"/>
      <c r="B27" s="36"/>
      <c r="C27" s="52"/>
      <c r="D27" s="23"/>
      <c r="E27" s="42"/>
      <c r="F27" s="23"/>
      <c r="G27" s="36"/>
      <c r="H27" s="36"/>
      <c r="I27" s="36"/>
      <c r="J27" s="36"/>
      <c r="K27" s="63"/>
      <c r="L27" s="36"/>
      <c r="O27" s="6">
        <f t="shared" si="1"/>
        <v>21</v>
      </c>
      <c r="P27" s="74">
        <v>0</v>
      </c>
      <c r="Q27" s="42">
        <f t="shared" si="0"/>
        <v>0</v>
      </c>
      <c r="R27" s="74">
        <v>0</v>
      </c>
    </row>
    <row r="28" spans="1:24">
      <c r="A28" s="36"/>
      <c r="B28" s="36"/>
      <c r="C28" s="52"/>
      <c r="D28" s="23"/>
      <c r="E28" s="42"/>
      <c r="F28" s="23"/>
      <c r="G28" s="36"/>
      <c r="H28" s="36"/>
      <c r="I28" s="36"/>
      <c r="J28" s="36"/>
      <c r="K28" s="63"/>
      <c r="L28" s="36"/>
      <c r="O28" s="6">
        <f t="shared" si="1"/>
        <v>22</v>
      </c>
      <c r="P28" s="74">
        <v>0</v>
      </c>
      <c r="Q28" s="42">
        <f t="shared" si="0"/>
        <v>0</v>
      </c>
      <c r="R28" s="74">
        <v>0</v>
      </c>
    </row>
    <row r="29" spans="1:24">
      <c r="A29" s="36"/>
      <c r="B29" s="36"/>
      <c r="C29" s="52"/>
      <c r="D29" s="23"/>
      <c r="E29" s="42"/>
      <c r="F29" s="23"/>
      <c r="G29" s="36"/>
      <c r="H29" s="36"/>
      <c r="I29" s="36"/>
      <c r="J29" s="36"/>
      <c r="K29" s="63"/>
      <c r="L29" s="36"/>
      <c r="O29" s="6">
        <f t="shared" si="1"/>
        <v>23</v>
      </c>
      <c r="P29" s="74">
        <v>0</v>
      </c>
      <c r="Q29" s="42">
        <f t="shared" si="0"/>
        <v>0</v>
      </c>
      <c r="R29" s="74">
        <v>0</v>
      </c>
    </row>
    <row r="30" spans="1:24">
      <c r="A30" s="36"/>
      <c r="B30" s="36"/>
      <c r="C30" s="52"/>
      <c r="D30" s="23"/>
      <c r="E30" s="42"/>
      <c r="F30" s="23"/>
      <c r="G30" s="36"/>
      <c r="H30" s="36"/>
      <c r="I30" s="36"/>
      <c r="J30" s="36"/>
      <c r="K30" s="63"/>
      <c r="L30" s="36"/>
      <c r="O30" s="6">
        <f t="shared" si="1"/>
        <v>24</v>
      </c>
      <c r="P30" s="74">
        <v>0</v>
      </c>
      <c r="Q30" s="42">
        <f t="shared" si="0"/>
        <v>0</v>
      </c>
      <c r="R30" s="74">
        <v>0</v>
      </c>
    </row>
    <row r="31" spans="1:24">
      <c r="A31" s="36"/>
      <c r="B31" s="36"/>
      <c r="C31" s="52"/>
      <c r="D31" s="23"/>
      <c r="E31" s="42"/>
      <c r="F31" s="23"/>
      <c r="G31" s="36"/>
      <c r="H31" s="36"/>
      <c r="I31" s="36"/>
      <c r="J31" s="36"/>
      <c r="K31" s="63"/>
      <c r="L31" s="36"/>
      <c r="O31" s="6">
        <f t="shared" si="1"/>
        <v>25</v>
      </c>
      <c r="P31" s="74">
        <v>0</v>
      </c>
      <c r="Q31" s="42">
        <f t="shared" si="0"/>
        <v>0</v>
      </c>
      <c r="R31" s="74">
        <v>0</v>
      </c>
    </row>
    <row r="32" spans="1:24">
      <c r="A32" s="36"/>
      <c r="B32" s="36"/>
      <c r="C32" s="52"/>
      <c r="D32" s="23"/>
      <c r="E32" s="42"/>
      <c r="F32" s="23"/>
      <c r="G32" s="36"/>
      <c r="H32" s="36"/>
      <c r="I32" s="36"/>
      <c r="J32" s="36"/>
      <c r="K32" s="63"/>
      <c r="L32" s="36"/>
      <c r="O32" s="6">
        <f t="shared" si="1"/>
        <v>26</v>
      </c>
      <c r="P32" s="74">
        <v>0</v>
      </c>
      <c r="Q32" s="42">
        <f t="shared" si="0"/>
        <v>0</v>
      </c>
      <c r="R32" s="74">
        <v>0</v>
      </c>
    </row>
    <row r="33" spans="1:41">
      <c r="A33" s="36"/>
      <c r="B33" s="36"/>
      <c r="C33" s="52"/>
      <c r="D33" s="23"/>
      <c r="E33" s="42"/>
      <c r="F33" s="23"/>
      <c r="G33" s="36"/>
      <c r="H33" s="36"/>
      <c r="I33" s="36"/>
      <c r="J33" s="36"/>
      <c r="K33" s="63"/>
      <c r="L33" s="36"/>
      <c r="O33" s="6">
        <f t="shared" si="1"/>
        <v>27</v>
      </c>
      <c r="P33" s="74">
        <v>0</v>
      </c>
      <c r="Q33" s="42">
        <f t="shared" si="0"/>
        <v>0</v>
      </c>
      <c r="R33" s="74">
        <v>0</v>
      </c>
    </row>
    <row r="34" spans="1:41">
      <c r="A34" s="36"/>
      <c r="B34" s="36"/>
      <c r="C34" s="52"/>
      <c r="D34" s="23"/>
      <c r="E34" s="42"/>
      <c r="F34" s="23"/>
      <c r="G34" s="36"/>
      <c r="H34" s="36"/>
      <c r="I34" s="36"/>
      <c r="J34" s="36"/>
      <c r="K34" s="63"/>
      <c r="L34" s="36"/>
      <c r="O34" s="6">
        <f t="shared" si="1"/>
        <v>28</v>
      </c>
      <c r="P34" s="74">
        <v>0</v>
      </c>
      <c r="Q34" s="42">
        <f t="shared" si="0"/>
        <v>0</v>
      </c>
      <c r="R34" s="74">
        <v>0</v>
      </c>
    </row>
    <row r="35" spans="1:41">
      <c r="A35" s="36"/>
      <c r="B35" s="36"/>
      <c r="C35" s="52"/>
      <c r="D35" s="23"/>
      <c r="E35" s="42"/>
      <c r="F35" s="23"/>
      <c r="G35" s="36"/>
      <c r="H35" s="36"/>
      <c r="I35" s="36"/>
      <c r="J35" s="36"/>
      <c r="K35" s="63"/>
      <c r="L35" s="36"/>
      <c r="O35" s="6">
        <f t="shared" si="1"/>
        <v>29</v>
      </c>
      <c r="P35" s="74">
        <v>0</v>
      </c>
      <c r="Q35" s="42">
        <f t="shared" si="0"/>
        <v>0</v>
      </c>
      <c r="R35" s="74">
        <v>0</v>
      </c>
    </row>
    <row r="36" spans="1:41">
      <c r="A36" s="36"/>
      <c r="B36" s="36"/>
      <c r="C36" s="52"/>
      <c r="D36" s="23"/>
      <c r="E36" s="42"/>
      <c r="F36" s="23"/>
      <c r="G36" s="36"/>
      <c r="H36" s="36"/>
      <c r="I36" s="36"/>
      <c r="J36" s="36"/>
      <c r="K36" s="63"/>
      <c r="L36" s="36"/>
      <c r="O36" s="6">
        <f t="shared" si="1"/>
        <v>30</v>
      </c>
      <c r="P36" s="74">
        <v>0</v>
      </c>
      <c r="Q36" s="42">
        <f t="shared" si="0"/>
        <v>0</v>
      </c>
      <c r="R36" s="74">
        <v>0</v>
      </c>
    </row>
    <row r="37" spans="1:41">
      <c r="A37" s="36"/>
      <c r="B37" s="36"/>
      <c r="C37" s="52"/>
      <c r="D37" s="23"/>
      <c r="E37" s="42"/>
      <c r="F37" s="23"/>
      <c r="G37" s="36"/>
      <c r="H37" s="36"/>
      <c r="I37" s="36"/>
      <c r="J37" s="36"/>
      <c r="K37" s="63"/>
      <c r="L37" s="36"/>
      <c r="O37" s="6">
        <f t="shared" si="1"/>
        <v>31</v>
      </c>
      <c r="P37" s="74">
        <v>0</v>
      </c>
      <c r="Q37" s="42">
        <f t="shared" si="0"/>
        <v>0</v>
      </c>
      <c r="R37" s="74">
        <v>0</v>
      </c>
    </row>
    <row r="38" spans="1:41">
      <c r="A38" s="36"/>
      <c r="B38" s="36"/>
      <c r="C38" s="52"/>
      <c r="D38" s="23"/>
      <c r="E38" s="42"/>
      <c r="F38" s="23"/>
      <c r="G38" s="36"/>
      <c r="H38" s="36"/>
      <c r="I38" s="36"/>
      <c r="J38" s="36"/>
      <c r="K38" s="63"/>
      <c r="L38" s="36"/>
      <c r="O38" s="6">
        <f t="shared" si="1"/>
        <v>32</v>
      </c>
      <c r="P38" s="74">
        <v>0</v>
      </c>
      <c r="Q38" s="42">
        <f t="shared" si="0"/>
        <v>0</v>
      </c>
      <c r="R38" s="74">
        <v>0</v>
      </c>
    </row>
    <row r="39" spans="1:41">
      <c r="A39" s="36"/>
      <c r="B39" s="36"/>
      <c r="C39" s="52"/>
      <c r="D39" s="23"/>
      <c r="E39" s="42"/>
      <c r="F39" s="23"/>
      <c r="G39" s="36"/>
      <c r="H39" s="36"/>
      <c r="I39" s="36"/>
      <c r="J39" s="36"/>
      <c r="K39" s="63"/>
      <c r="L39" s="36"/>
      <c r="O39" s="6">
        <f t="shared" si="1"/>
        <v>33</v>
      </c>
      <c r="P39" s="74">
        <v>0</v>
      </c>
      <c r="Q39" s="42">
        <f t="shared" si="0"/>
        <v>0</v>
      </c>
      <c r="R39" s="74">
        <v>0</v>
      </c>
    </row>
    <row r="40" spans="1:41">
      <c r="A40" s="36"/>
      <c r="B40" s="36"/>
      <c r="C40" s="52"/>
      <c r="D40" s="23"/>
      <c r="E40" s="42"/>
      <c r="F40" s="23"/>
      <c r="G40" s="36"/>
      <c r="H40" s="36"/>
      <c r="I40" s="36"/>
      <c r="J40" s="36"/>
      <c r="K40" s="63"/>
      <c r="L40" s="36"/>
      <c r="O40" s="6">
        <f t="shared" si="1"/>
        <v>34</v>
      </c>
      <c r="P40" s="74">
        <v>0</v>
      </c>
      <c r="Q40" s="42">
        <f t="shared" si="0"/>
        <v>0</v>
      </c>
      <c r="R40" s="74">
        <v>0</v>
      </c>
    </row>
    <row r="41" spans="1:41" ht="15" thickBot="1">
      <c r="A41" s="36"/>
      <c r="B41" s="36"/>
      <c r="C41" s="52"/>
      <c r="D41" s="23"/>
      <c r="E41" s="42"/>
      <c r="F41" s="23"/>
      <c r="G41" s="36"/>
      <c r="H41" s="36"/>
      <c r="I41" s="36"/>
      <c r="J41" s="36"/>
      <c r="K41" s="63"/>
      <c r="L41" s="36"/>
      <c r="O41" s="7">
        <v>35</v>
      </c>
      <c r="P41" s="75">
        <v>0</v>
      </c>
      <c r="Q41" s="78">
        <f t="shared" si="0"/>
        <v>0</v>
      </c>
      <c r="R41" s="75">
        <v>0</v>
      </c>
    </row>
    <row r="42" spans="1:41">
      <c r="A42" s="36"/>
      <c r="B42" s="36"/>
      <c r="C42" s="52"/>
      <c r="D42" s="36"/>
      <c r="E42" s="36"/>
      <c r="F42" s="36"/>
      <c r="G42" s="36"/>
      <c r="H42" s="36"/>
      <c r="I42" s="36"/>
      <c r="J42" s="36"/>
      <c r="K42" s="63"/>
      <c r="L42" s="36"/>
      <c r="O42" s="1"/>
    </row>
    <row r="43" spans="1:41">
      <c r="A43" s="36"/>
      <c r="B43" s="36"/>
      <c r="C43" s="52"/>
      <c r="D43" s="36"/>
      <c r="E43" s="36"/>
      <c r="F43" s="36"/>
      <c r="G43" s="36"/>
      <c r="H43" s="36"/>
      <c r="I43" s="36"/>
      <c r="J43" s="36"/>
      <c r="K43" s="63"/>
      <c r="L43" s="36"/>
      <c r="O43" s="1"/>
    </row>
    <row r="44" spans="1:41">
      <c r="A44" s="36"/>
      <c r="B44" s="36"/>
      <c r="C44" s="52"/>
      <c r="D44" s="36"/>
      <c r="E44" s="36"/>
      <c r="F44" s="36"/>
      <c r="G44" s="36"/>
      <c r="H44" s="36"/>
      <c r="I44" s="36"/>
      <c r="J44" s="36"/>
      <c r="K44" s="63"/>
      <c r="L44" s="36"/>
      <c r="O44" s="1"/>
    </row>
    <row r="45" spans="1:41" ht="15" thickBot="1">
      <c r="A45" s="36"/>
      <c r="B45" s="36"/>
      <c r="C45" s="52"/>
      <c r="D45" s="36"/>
      <c r="E45" s="36"/>
      <c r="F45" s="36"/>
      <c r="G45" s="36"/>
      <c r="H45" s="36"/>
      <c r="I45" s="36"/>
      <c r="J45" s="36"/>
      <c r="K45" s="63"/>
      <c r="L45" s="36"/>
      <c r="O45" s="1"/>
    </row>
    <row r="46" spans="1:41" ht="15" thickBot="1">
      <c r="A46" s="36"/>
      <c r="B46" s="21"/>
      <c r="C46" s="64"/>
      <c r="D46" s="64"/>
      <c r="E46" s="36"/>
      <c r="F46" s="36"/>
      <c r="G46" s="51"/>
      <c r="H46" s="25"/>
      <c r="I46" s="36"/>
      <c r="J46" s="36"/>
      <c r="K46" s="63"/>
      <c r="L46" s="9" t="s">
        <v>42</v>
      </c>
      <c r="N46" s="22" t="s">
        <v>12</v>
      </c>
      <c r="O46" s="12" t="s">
        <v>1</v>
      </c>
      <c r="P46" s="48" t="s">
        <v>30</v>
      </c>
      <c r="Q46" s="2" t="s">
        <v>4</v>
      </c>
      <c r="R46" s="9" t="s">
        <v>21</v>
      </c>
      <c r="S46" s="13" t="s">
        <v>3</v>
      </c>
      <c r="T46" s="14">
        <f>AVERAGE(P47:P81)</f>
        <v>4444.1339708000005</v>
      </c>
      <c r="V46" s="9" t="s">
        <v>36</v>
      </c>
      <c r="W46" s="9" t="s">
        <v>34</v>
      </c>
      <c r="X46" s="9" t="s">
        <v>35</v>
      </c>
      <c r="Z46" s="9" t="s">
        <v>38</v>
      </c>
      <c r="AC46" s="22" t="s">
        <v>39</v>
      </c>
      <c r="AD46" s="12" t="s">
        <v>1</v>
      </c>
      <c r="AE46" s="48" t="s">
        <v>30</v>
      </c>
      <c r="AF46" s="2" t="s">
        <v>4</v>
      </c>
      <c r="AG46" s="9" t="s">
        <v>21</v>
      </c>
      <c r="AH46" s="13" t="s">
        <v>3</v>
      </c>
      <c r="AI46" s="14">
        <f>AVERAGE(AE47:AE81)</f>
        <v>17041.376406057141</v>
      </c>
      <c r="AK46" s="9" t="s">
        <v>36</v>
      </c>
      <c r="AL46" s="9" t="s">
        <v>34</v>
      </c>
      <c r="AM46" s="9" t="s">
        <v>35</v>
      </c>
      <c r="AO46" s="9" t="s">
        <v>38</v>
      </c>
    </row>
    <row r="47" spans="1:41">
      <c r="A47" s="36"/>
      <c r="B47" s="21"/>
      <c r="C47" s="52"/>
      <c r="D47" s="23"/>
      <c r="E47" s="42"/>
      <c r="F47" s="23"/>
      <c r="G47" s="51"/>
      <c r="H47" s="52"/>
      <c r="I47" s="36"/>
      <c r="J47" s="36"/>
      <c r="K47" s="63"/>
      <c r="L47" s="36">
        <f>(R47-$R$47)/$T$67</f>
        <v>0</v>
      </c>
      <c r="N47" s="21"/>
      <c r="O47" s="5">
        <v>1</v>
      </c>
      <c r="P47" s="73">
        <v>3410.4265300000002</v>
      </c>
      <c r="Q47" s="79">
        <f>(P47-$T$46)^2</f>
        <v>1068551.0731652861</v>
      </c>
      <c r="R47" s="73">
        <v>1457.65841</v>
      </c>
      <c r="S47" s="8" t="s">
        <v>6</v>
      </c>
      <c r="T47" s="1">
        <f>SUM(Q47:Q81)/($J$2-1)</f>
        <v>2959048.4435343388</v>
      </c>
      <c r="V47">
        <v>1</v>
      </c>
      <c r="W47">
        <f>V47/$J$2</f>
        <v>2.8571428571428571E-2</v>
      </c>
      <c r="X47">
        <f>R47/$T$63</f>
        <v>9.3713158551248822E-3</v>
      </c>
      <c r="Z47" s="59">
        <f>ABS(P47-$T$46)</f>
        <v>1033.7074408000003</v>
      </c>
      <c r="AC47" s="21"/>
      <c r="AD47" s="5">
        <v>1</v>
      </c>
      <c r="AE47" s="44">
        <v>18757.55286</v>
      </c>
      <c r="AF47" s="79">
        <f>(AE47-$T$46)^2</f>
        <v>204873960.29770732</v>
      </c>
      <c r="AG47" s="44">
        <v>13593.103168</v>
      </c>
      <c r="AH47" s="8" t="s">
        <v>6</v>
      </c>
      <c r="AI47" s="1">
        <f>SUM(AF47:AF81)/($J$2-1)</f>
        <v>167895657.1638529</v>
      </c>
      <c r="AK47">
        <v>1</v>
      </c>
      <c r="AL47">
        <f>AK47/$J$2</f>
        <v>2.8571428571428571E-2</v>
      </c>
      <c r="AM47">
        <f>AG47/$AI$63</f>
        <v>2.2790082618592281E-2</v>
      </c>
      <c r="AO47" s="59">
        <f>ABS(AE47-$AI$46)</f>
        <v>1716.1764539428586</v>
      </c>
    </row>
    <row r="48" spans="1:41">
      <c r="A48" s="36"/>
      <c r="B48" s="21"/>
      <c r="C48" s="52"/>
      <c r="D48" s="23"/>
      <c r="E48" s="42"/>
      <c r="F48" s="23"/>
      <c r="G48" s="51"/>
      <c r="H48" s="52"/>
      <c r="I48" s="36"/>
      <c r="J48" s="36"/>
      <c r="K48" s="63"/>
      <c r="L48" s="36">
        <f t="shared" ref="L48:L81" si="2">(R48-$R$47)/$T$67</f>
        <v>6.0937411279270888E-3</v>
      </c>
      <c r="N48" s="21"/>
      <c r="O48" s="6">
        <f>O47+1</f>
        <v>2</v>
      </c>
      <c r="P48" s="74">
        <v>3537.272962</v>
      </c>
      <c r="Q48" s="71">
        <f t="shared" ref="Q48:Q81" si="3">(P48-$T$46)^2</f>
        <v>822396.88928175461</v>
      </c>
      <c r="R48" s="74">
        <v>1500.3289930000001</v>
      </c>
      <c r="S48" s="8" t="s">
        <v>5</v>
      </c>
      <c r="T48" s="1">
        <f>SQRT(T47)</f>
        <v>1720.1884906993009</v>
      </c>
      <c r="V48">
        <f>V47+1</f>
        <v>2</v>
      </c>
      <c r="W48">
        <f t="shared" ref="W48:W81" si="4">V48/$J$2</f>
        <v>5.7142857142857141E-2</v>
      </c>
      <c r="X48">
        <f>SUM($R$47:R48)/$T$63</f>
        <v>1.9016961764720702E-2</v>
      </c>
      <c r="Z48" s="59">
        <f t="shared" ref="Z48:Z81" si="5">ABS(P48-$T$46)</f>
        <v>906.86100880000049</v>
      </c>
      <c r="AC48" s="21"/>
      <c r="AD48" s="6">
        <f>AD47+1</f>
        <v>2</v>
      </c>
      <c r="AE48" s="45">
        <v>19475.240237000002</v>
      </c>
      <c r="AF48" s="71">
        <f t="shared" ref="AF48:AF81" si="6">(AE48-$T$46)^2</f>
        <v>225934155.58579692</v>
      </c>
      <c r="AG48" s="45">
        <v>13751.566070999999</v>
      </c>
      <c r="AH48" s="8" t="s">
        <v>5</v>
      </c>
      <c r="AI48" s="1">
        <f>SQRT(AI47)</f>
        <v>12957.455659343501</v>
      </c>
      <c r="AK48">
        <f>AK47+1</f>
        <v>2</v>
      </c>
      <c r="AL48">
        <f t="shared" ref="AL48:AL81" si="7">AK48/$J$2</f>
        <v>5.7142857142857141E-2</v>
      </c>
      <c r="AM48">
        <f>SUM($AG$47:AG48)/$AI$63</f>
        <v>4.5845842809606262E-2</v>
      </c>
      <c r="AO48" s="59">
        <f t="shared" ref="AO48:AO81" si="8">ABS(AE48-$AI$46)</f>
        <v>2433.8638309428607</v>
      </c>
    </row>
    <row r="49" spans="1:41">
      <c r="A49" s="36"/>
      <c r="B49" s="36"/>
      <c r="C49" s="52"/>
      <c r="D49" s="23"/>
      <c r="E49" s="42"/>
      <c r="F49" s="23"/>
      <c r="G49" s="51"/>
      <c r="H49" s="52"/>
      <c r="I49" s="36"/>
      <c r="J49" s="36"/>
      <c r="K49" s="63"/>
      <c r="L49" s="36">
        <f t="shared" si="2"/>
        <v>6.9819956417544821E-2</v>
      </c>
      <c r="O49" s="6">
        <f t="shared" ref="O49:O80" si="9">O48+1</f>
        <v>3</v>
      </c>
      <c r="P49" s="74">
        <v>7715.2219949999999</v>
      </c>
      <c r="Q49" s="71">
        <f t="shared" si="3"/>
        <v>10700016.862064656</v>
      </c>
      <c r="R49" s="74">
        <v>1946.5630389999999</v>
      </c>
      <c r="S49" s="8" t="s">
        <v>7</v>
      </c>
      <c r="T49" s="1">
        <v>1.96</v>
      </c>
      <c r="V49">
        <f t="shared" ref="V49:V81" si="10">V48+1</f>
        <v>3</v>
      </c>
      <c r="W49">
        <f t="shared" si="4"/>
        <v>8.5714285714285715E-2</v>
      </c>
      <c r="X49">
        <f>SUM($R$47:R49)/$T$63</f>
        <v>3.1531455520758353E-2</v>
      </c>
      <c r="Z49" s="59">
        <f t="shared" si="5"/>
        <v>3271.0880241999994</v>
      </c>
      <c r="AD49" s="6">
        <f t="shared" ref="AD49:AD80" si="11">AD48+1</f>
        <v>3</v>
      </c>
      <c r="AE49" s="45">
        <v>21269.124234999999</v>
      </c>
      <c r="AF49" s="71">
        <f t="shared" si="6"/>
        <v>283080297.39042473</v>
      </c>
      <c r="AG49" s="45">
        <v>14150.485397</v>
      </c>
      <c r="AH49" s="8" t="s">
        <v>7</v>
      </c>
      <c r="AI49" s="1">
        <v>1.96</v>
      </c>
      <c r="AK49">
        <f t="shared" ref="AK49:AK81" si="12">AK48+1</f>
        <v>3</v>
      </c>
      <c r="AL49">
        <f t="shared" si="7"/>
        <v>8.5714285714285715E-2</v>
      </c>
      <c r="AM49">
        <f>SUM($AG$47:AG49)/$AI$63</f>
        <v>6.957042779252616E-2</v>
      </c>
      <c r="AO49" s="59">
        <f t="shared" si="8"/>
        <v>4227.7478289428582</v>
      </c>
    </row>
    <row r="50" spans="1:41" ht="15" thickBot="1">
      <c r="A50" s="36"/>
      <c r="B50" s="36"/>
      <c r="C50" s="52"/>
      <c r="D50" s="23"/>
      <c r="E50" s="42"/>
      <c r="F50" s="23"/>
      <c r="G50" s="36"/>
      <c r="H50" s="36"/>
      <c r="I50" s="36"/>
      <c r="J50" s="36"/>
      <c r="K50" s="63"/>
      <c r="L50" s="36">
        <f t="shared" si="2"/>
        <v>0.15809164053623842</v>
      </c>
      <c r="O50" s="6">
        <f t="shared" si="9"/>
        <v>4</v>
      </c>
      <c r="P50" s="74">
        <v>5550.8644219999996</v>
      </c>
      <c r="Q50" s="71">
        <f t="shared" si="3"/>
        <v>1224852.2916133536</v>
      </c>
      <c r="R50" s="74">
        <v>2564.67335</v>
      </c>
      <c r="V50">
        <f t="shared" si="10"/>
        <v>4</v>
      </c>
      <c r="W50">
        <f t="shared" si="4"/>
        <v>0.11428571428571428</v>
      </c>
      <c r="X50">
        <f>SUM($R$47:R50)/$T$63</f>
        <v>4.8019793160899465E-2</v>
      </c>
      <c r="Z50" s="59">
        <f t="shared" si="5"/>
        <v>1106.7304511999992</v>
      </c>
      <c r="AD50" s="6">
        <f t="shared" si="11"/>
        <v>4</v>
      </c>
      <c r="AE50" s="45">
        <v>15877.674446999999</v>
      </c>
      <c r="AF50" s="71">
        <f t="shared" si="6"/>
        <v>130725847.82090372</v>
      </c>
      <c r="AG50" s="45">
        <v>14346.857112</v>
      </c>
      <c r="AK50">
        <f t="shared" si="12"/>
        <v>4</v>
      </c>
      <c r="AL50">
        <f t="shared" si="7"/>
        <v>0.11428571428571428</v>
      </c>
      <c r="AM50">
        <f>SUM($AG$47:AG50)/$AI$63</f>
        <v>9.3624247943714337E-2</v>
      </c>
      <c r="AO50" s="59">
        <f t="shared" si="8"/>
        <v>1163.7019590571417</v>
      </c>
    </row>
    <row r="51" spans="1:41">
      <c r="A51" s="36"/>
      <c r="B51" s="36"/>
      <c r="C51" s="52"/>
      <c r="D51" s="23"/>
      <c r="E51" s="42"/>
      <c r="F51" s="23"/>
      <c r="G51" s="36"/>
      <c r="H51" s="36"/>
      <c r="I51" s="36"/>
      <c r="J51" s="36"/>
      <c r="K51" s="63"/>
      <c r="L51" s="36">
        <f t="shared" si="2"/>
        <v>0.18152959254553006</v>
      </c>
      <c r="O51" s="6">
        <f t="shared" si="9"/>
        <v>5</v>
      </c>
      <c r="P51" s="74">
        <v>4867.5575310000004</v>
      </c>
      <c r="Q51" s="71">
        <f t="shared" si="3"/>
        <v>179287.51133244293</v>
      </c>
      <c r="R51" s="74">
        <v>2728.7943810000002</v>
      </c>
      <c r="S51" s="10" t="s">
        <v>10</v>
      </c>
      <c r="T51" s="10">
        <f>T46-(T48/SQRT($J$2))*T49</f>
        <v>3874.234719034981</v>
      </c>
      <c r="V51">
        <f t="shared" si="10"/>
        <v>5</v>
      </c>
      <c r="W51">
        <f t="shared" si="4"/>
        <v>0.14285714285714285</v>
      </c>
      <c r="X51">
        <f>SUM($R$47:R51)/$T$63</f>
        <v>6.5563268280040027E-2</v>
      </c>
      <c r="Z51" s="59">
        <f t="shared" si="5"/>
        <v>423.42356019999988</v>
      </c>
      <c r="AD51" s="6">
        <f t="shared" si="11"/>
        <v>5</v>
      </c>
      <c r="AE51" s="45">
        <v>16767.101691</v>
      </c>
      <c r="AF51" s="71">
        <f t="shared" si="6"/>
        <v>151855533.43309113</v>
      </c>
      <c r="AG51" s="45">
        <v>14362.359962</v>
      </c>
      <c r="AH51" s="10" t="s">
        <v>10</v>
      </c>
      <c r="AI51" s="10">
        <f>AI46-(AI48/SQRT($J$2))*AI49</f>
        <v>12748.565283924641</v>
      </c>
      <c r="AK51">
        <f t="shared" si="12"/>
        <v>5</v>
      </c>
      <c r="AL51">
        <f t="shared" si="7"/>
        <v>0.14285714285714285</v>
      </c>
      <c r="AM51">
        <f>SUM($AG$47:AG51)/$AI$63</f>
        <v>0.11770406004302185</v>
      </c>
      <c r="AO51" s="59">
        <f t="shared" si="8"/>
        <v>274.27471505714129</v>
      </c>
    </row>
    <row r="52" spans="1:41" ht="15" thickBot="1">
      <c r="A52" s="36"/>
      <c r="B52" s="36"/>
      <c r="C52" s="52"/>
      <c r="D52" s="23"/>
      <c r="E52" s="42"/>
      <c r="F52" s="23"/>
      <c r="G52" s="36"/>
      <c r="H52" s="36"/>
      <c r="I52" s="36"/>
      <c r="J52" s="36"/>
      <c r="K52" s="63"/>
      <c r="L52" s="36">
        <f t="shared" si="2"/>
        <v>0.18264069129938276</v>
      </c>
      <c r="O52" s="6">
        <f t="shared" si="9"/>
        <v>6</v>
      </c>
      <c r="P52" s="74">
        <v>2736.574697</v>
      </c>
      <c r="Q52" s="71">
        <f t="shared" si="3"/>
        <v>2915758.673540385</v>
      </c>
      <c r="R52" s="74">
        <v>2736.574697</v>
      </c>
      <c r="S52" s="11" t="s">
        <v>11</v>
      </c>
      <c r="T52" s="11">
        <f>T46+(T48/SQRT($J$2))*T49</f>
        <v>5014.03322256502</v>
      </c>
      <c r="V52">
        <f t="shared" si="10"/>
        <v>6</v>
      </c>
      <c r="W52">
        <f t="shared" si="4"/>
        <v>0.17142857142857143</v>
      </c>
      <c r="X52">
        <f>SUM($R$47:R52)/$T$63</f>
        <v>8.3156763210535903E-2</v>
      </c>
      <c r="Z52" s="59">
        <f t="shared" si="5"/>
        <v>1707.5592738000005</v>
      </c>
      <c r="AD52" s="6">
        <f t="shared" si="11"/>
        <v>6</v>
      </c>
      <c r="AE52" s="45">
        <v>16974.015734000001</v>
      </c>
      <c r="AF52" s="71">
        <f t="shared" si="6"/>
        <v>156997936.99977192</v>
      </c>
      <c r="AG52" s="45">
        <v>14449.891514999999</v>
      </c>
      <c r="AH52" s="11" t="s">
        <v>11</v>
      </c>
      <c r="AI52" s="11">
        <f>AI46+(AI48/SQRT($J$2))*AI49</f>
        <v>21334.187528189643</v>
      </c>
      <c r="AK52">
        <f t="shared" si="12"/>
        <v>6</v>
      </c>
      <c r="AL52">
        <f t="shared" si="7"/>
        <v>0.17142857142857143</v>
      </c>
      <c r="AM52">
        <f>SUM($AG$47:AG52)/$AI$63</f>
        <v>0.14193062680901211</v>
      </c>
      <c r="AO52" s="59">
        <f t="shared" si="8"/>
        <v>67.360672057140619</v>
      </c>
    </row>
    <row r="53" spans="1:41" ht="15" thickBot="1">
      <c r="A53" s="36"/>
      <c r="B53" s="36"/>
      <c r="C53" s="52"/>
      <c r="D53" s="23"/>
      <c r="E53" s="42"/>
      <c r="F53" s="23"/>
      <c r="G53" s="65"/>
      <c r="H53" s="42"/>
      <c r="I53" s="36"/>
      <c r="J53" s="36"/>
      <c r="K53" s="63"/>
      <c r="L53" s="36">
        <f t="shared" si="2"/>
        <v>0.18581437842394</v>
      </c>
      <c r="O53" s="6">
        <f t="shared" si="9"/>
        <v>7</v>
      </c>
      <c r="P53" s="74">
        <v>4813.6808559999999</v>
      </c>
      <c r="Q53" s="71">
        <f t="shared" si="3"/>
        <v>136564.90036102157</v>
      </c>
      <c r="R53" s="74">
        <v>2758.7980040000002</v>
      </c>
      <c r="S53" s="76" t="s">
        <v>25</v>
      </c>
      <c r="T53" s="62">
        <f>T46-T51</f>
        <v>569.89925176501947</v>
      </c>
      <c r="V53">
        <f t="shared" si="10"/>
        <v>7</v>
      </c>
      <c r="W53">
        <f t="shared" si="4"/>
        <v>0.2</v>
      </c>
      <c r="X53">
        <f>SUM($R$47:R53)/$T$63</f>
        <v>0.1008931322381547</v>
      </c>
      <c r="Z53" s="59">
        <f t="shared" si="5"/>
        <v>369.54688519999945</v>
      </c>
      <c r="AD53" s="6">
        <f t="shared" si="11"/>
        <v>7</v>
      </c>
      <c r="AE53" s="45">
        <v>18072.162544999999</v>
      </c>
      <c r="AF53" s="71">
        <f t="shared" si="6"/>
        <v>185723162.81921163</v>
      </c>
      <c r="AG53" s="45">
        <v>14798.792581</v>
      </c>
      <c r="AH53" s="76" t="s">
        <v>25</v>
      </c>
      <c r="AI53" s="62">
        <f>AI46-AI51</f>
        <v>4292.8111221324998</v>
      </c>
      <c r="AK53">
        <f t="shared" si="12"/>
        <v>7</v>
      </c>
      <c r="AL53">
        <f t="shared" si="7"/>
        <v>0.2</v>
      </c>
      <c r="AM53">
        <f>SUM($AG$47:AG53)/$AI$63</f>
        <v>0.16674215817223823</v>
      </c>
      <c r="AO53" s="59">
        <f t="shared" si="8"/>
        <v>1030.7861389428581</v>
      </c>
    </row>
    <row r="54" spans="1:41" ht="15" thickBot="1">
      <c r="A54" s="36"/>
      <c r="B54" s="36"/>
      <c r="C54" s="52"/>
      <c r="D54" s="23"/>
      <c r="E54" s="42"/>
      <c r="F54" s="23"/>
      <c r="G54" s="36"/>
      <c r="H54" s="36"/>
      <c r="I54" s="36"/>
      <c r="J54" s="36"/>
      <c r="K54" s="63"/>
      <c r="L54" s="36">
        <f t="shared" si="2"/>
        <v>0.20100543878215571</v>
      </c>
      <c r="O54" s="6">
        <f t="shared" si="9"/>
        <v>8</v>
      </c>
      <c r="P54" s="74">
        <v>2758.7980040000002</v>
      </c>
      <c r="Q54" s="71">
        <f t="shared" si="3"/>
        <v>2840357.3209896917</v>
      </c>
      <c r="R54" s="74">
        <v>2865.1713119999999</v>
      </c>
      <c r="V54">
        <f t="shared" si="10"/>
        <v>8</v>
      </c>
      <c r="W54">
        <f t="shared" si="4"/>
        <v>0.22857142857142856</v>
      </c>
      <c r="X54">
        <f>SUM($R$47:R54)/$T$63</f>
        <v>0.1193133774475893</v>
      </c>
      <c r="Z54" s="59">
        <f t="shared" si="5"/>
        <v>1685.3359668000003</v>
      </c>
      <c r="AD54" s="6">
        <f t="shared" si="11"/>
        <v>8</v>
      </c>
      <c r="AE54" s="45">
        <v>14362.359962</v>
      </c>
      <c r="AF54" s="71">
        <f t="shared" si="6"/>
        <v>98371206.812515244</v>
      </c>
      <c r="AG54" s="45">
        <v>14804.838256999999</v>
      </c>
      <c r="AK54">
        <f t="shared" si="12"/>
        <v>8</v>
      </c>
      <c r="AL54">
        <f t="shared" si="7"/>
        <v>0.22857142857142856</v>
      </c>
      <c r="AM54">
        <f>SUM($AG$47:AG54)/$AI$63</f>
        <v>0.19156382566507527</v>
      </c>
      <c r="AO54" s="59">
        <f t="shared" si="8"/>
        <v>2679.0164440571407</v>
      </c>
    </row>
    <row r="55" spans="1:41" ht="15" thickBot="1">
      <c r="A55" s="36"/>
      <c r="B55" s="36"/>
      <c r="C55" s="52"/>
      <c r="D55" s="23"/>
      <c r="E55" s="42"/>
      <c r="F55" s="23"/>
      <c r="G55" s="36"/>
      <c r="H55" s="36"/>
      <c r="I55" s="36"/>
      <c r="J55" s="36"/>
      <c r="K55" s="63"/>
      <c r="L55" s="36">
        <f t="shared" si="2"/>
        <v>0.25901208909988532</v>
      </c>
      <c r="O55" s="6">
        <f t="shared" si="9"/>
        <v>9</v>
      </c>
      <c r="P55" s="74">
        <v>4153.3332339999997</v>
      </c>
      <c r="Q55" s="71">
        <f t="shared" si="3"/>
        <v>84565.068523423324</v>
      </c>
      <c r="R55" s="74">
        <v>3271.3548919999998</v>
      </c>
      <c r="S55" s="37" t="s">
        <v>18</v>
      </c>
      <c r="T55" s="37">
        <f>MEDIAN(P47:P81)</f>
        <v>4168.6621260000002</v>
      </c>
      <c r="V55">
        <f t="shared" si="10"/>
        <v>9</v>
      </c>
      <c r="W55">
        <f t="shared" si="4"/>
        <v>0.25714285714285712</v>
      </c>
      <c r="X55">
        <f>SUM($R$47:R55)/$T$63</f>
        <v>0.14034498523499947</v>
      </c>
      <c r="Z55" s="59">
        <f t="shared" si="5"/>
        <v>290.80073680000078</v>
      </c>
      <c r="AD55" s="6">
        <f t="shared" si="11"/>
        <v>9</v>
      </c>
      <c r="AE55" s="45">
        <v>17524.587634</v>
      </c>
      <c r="AF55" s="71">
        <f t="shared" si="6"/>
        <v>171098268.03512225</v>
      </c>
      <c r="AG55" s="45">
        <v>15734.798081000001</v>
      </c>
      <c r="AH55" s="37" t="s">
        <v>18</v>
      </c>
      <c r="AI55" s="37">
        <f>MEDIAN(AE47:AE81)</f>
        <v>16974.015734000001</v>
      </c>
      <c r="AK55">
        <f t="shared" si="12"/>
        <v>9</v>
      </c>
      <c r="AL55">
        <f t="shared" si="7"/>
        <v>0.25714285714285712</v>
      </c>
      <c r="AM55">
        <f>SUM($AG$47:AG55)/$AI$63</f>
        <v>0.21794465598916521</v>
      </c>
      <c r="AO55" s="59">
        <f t="shared" si="8"/>
        <v>483.21122794285839</v>
      </c>
    </row>
    <row r="56" spans="1:41" ht="15" thickBot="1">
      <c r="A56" s="36"/>
      <c r="B56" s="36"/>
      <c r="C56" s="52"/>
      <c r="D56" s="23"/>
      <c r="E56" s="42"/>
      <c r="F56" s="23"/>
      <c r="G56" s="36"/>
      <c r="H56" s="36"/>
      <c r="I56" s="36"/>
      <c r="J56" s="36"/>
      <c r="K56" s="63"/>
      <c r="L56" s="36">
        <f t="shared" si="2"/>
        <v>0.27887276361208468</v>
      </c>
      <c r="O56" s="6">
        <f t="shared" si="9"/>
        <v>10</v>
      </c>
      <c r="P56" s="74">
        <v>6204.5570090000001</v>
      </c>
      <c r="Q56" s="71">
        <f t="shared" si="3"/>
        <v>3099089.2734253174</v>
      </c>
      <c r="R56" s="74">
        <v>3410.4265300000002</v>
      </c>
      <c r="V56">
        <f t="shared" si="10"/>
        <v>10</v>
      </c>
      <c r="W56">
        <f t="shared" si="4"/>
        <v>0.2857142857142857</v>
      </c>
      <c r="X56">
        <f>SUM($R$47:R56)/$T$63</f>
        <v>0.1622706874393503</v>
      </c>
      <c r="Z56" s="59">
        <f t="shared" si="5"/>
        <v>1760.4230381999996</v>
      </c>
      <c r="AD56" s="6">
        <f t="shared" si="11"/>
        <v>10</v>
      </c>
      <c r="AE56" s="45">
        <v>21151.669362000001</v>
      </c>
      <c r="AF56" s="71">
        <f t="shared" si="6"/>
        <v>279141738.8482005</v>
      </c>
      <c r="AG56" s="45">
        <v>15877.674446999999</v>
      </c>
      <c r="AK56">
        <f t="shared" si="12"/>
        <v>10</v>
      </c>
      <c r="AL56">
        <f t="shared" si="7"/>
        <v>0.2857142857142857</v>
      </c>
      <c r="AM56">
        <f>SUM($AG$47:AG56)/$AI$63</f>
        <v>0.2445650316286361</v>
      </c>
      <c r="AO56" s="59">
        <f t="shared" si="8"/>
        <v>4110.2929559428594</v>
      </c>
    </row>
    <row r="57" spans="1:41">
      <c r="A57" s="36"/>
      <c r="B57" s="36"/>
      <c r="C57" s="52"/>
      <c r="D57" s="23"/>
      <c r="E57" s="42"/>
      <c r="F57" s="23"/>
      <c r="G57" s="36"/>
      <c r="H57" s="23"/>
      <c r="I57" s="36"/>
      <c r="J57" s="36"/>
      <c r="K57" s="63"/>
      <c r="L57" s="36">
        <f t="shared" si="2"/>
        <v>0.29698756929939402</v>
      </c>
      <c r="O57" s="6">
        <f t="shared" si="9"/>
        <v>11</v>
      </c>
      <c r="P57" s="74">
        <v>5517.0577599999997</v>
      </c>
      <c r="Q57" s="71">
        <f t="shared" si="3"/>
        <v>1151165.4574312842</v>
      </c>
      <c r="R57" s="74">
        <v>3537.272962</v>
      </c>
      <c r="S57" s="10" t="s">
        <v>19</v>
      </c>
      <c r="T57" s="44">
        <f>R58</f>
        <v>3606.3065539999998</v>
      </c>
      <c r="V57">
        <f t="shared" si="10"/>
        <v>11</v>
      </c>
      <c r="W57">
        <f t="shared" si="4"/>
        <v>0.31428571428571428</v>
      </c>
      <c r="X57">
        <f>SUM($R$47:R57)/$T$63</f>
        <v>0.1850118879601878</v>
      </c>
      <c r="Z57" s="59">
        <f t="shared" si="5"/>
        <v>1072.9237891999992</v>
      </c>
      <c r="AD57" s="6">
        <f t="shared" si="11"/>
        <v>11</v>
      </c>
      <c r="AE57" s="45">
        <v>19728.551224999999</v>
      </c>
      <c r="AF57" s="71">
        <f t="shared" si="6"/>
        <v>233613410.80048659</v>
      </c>
      <c r="AG57" s="45">
        <v>16050.124464</v>
      </c>
      <c r="AH57" s="10" t="s">
        <v>19</v>
      </c>
      <c r="AI57" s="44">
        <f>AG58</f>
        <v>16076.554937999999</v>
      </c>
      <c r="AK57">
        <f t="shared" si="12"/>
        <v>11</v>
      </c>
      <c r="AL57">
        <f t="shared" si="7"/>
        <v>0.31428571428571428</v>
      </c>
      <c r="AM57">
        <f>SUM($AG$47:AG57)/$AI$63</f>
        <v>0.27147453551839934</v>
      </c>
      <c r="AO57" s="59">
        <f t="shared" si="8"/>
        <v>2687.1748189428581</v>
      </c>
    </row>
    <row r="58" spans="1:41" ht="15" thickBot="1">
      <c r="A58" s="36"/>
      <c r="B58" s="36"/>
      <c r="C58" s="52"/>
      <c r="D58" s="23"/>
      <c r="E58" s="42"/>
      <c r="F58" s="23"/>
      <c r="G58" s="36"/>
      <c r="H58" s="23"/>
      <c r="I58" s="36"/>
      <c r="J58" s="36"/>
      <c r="K58" s="63"/>
      <c r="L58" s="36">
        <f t="shared" si="2"/>
        <v>0.30684618404527025</v>
      </c>
      <c r="O58" s="6">
        <f t="shared" si="9"/>
        <v>12</v>
      </c>
      <c r="P58" s="74">
        <v>1946.5630389999999</v>
      </c>
      <c r="Q58" s="71">
        <f t="shared" si="3"/>
        <v>6237860.5593723245</v>
      </c>
      <c r="R58" s="74">
        <v>3606.3065539999998</v>
      </c>
      <c r="S58" s="11" t="s">
        <v>20</v>
      </c>
      <c r="T58" s="46">
        <f>R70</f>
        <v>5080.2368660000002</v>
      </c>
      <c r="V58">
        <f t="shared" si="10"/>
        <v>12</v>
      </c>
      <c r="W58">
        <f t="shared" si="4"/>
        <v>0.34285714285714286</v>
      </c>
      <c r="X58">
        <f>SUM($R$47:R58)/$T$63</f>
        <v>0.20819690686179793</v>
      </c>
      <c r="Z58" s="59">
        <f t="shared" si="5"/>
        <v>2497.5709318000008</v>
      </c>
      <c r="AD58" s="6">
        <f t="shared" si="11"/>
        <v>12</v>
      </c>
      <c r="AE58" s="45">
        <v>15734.798081000001</v>
      </c>
      <c r="AF58" s="71">
        <f t="shared" si="6"/>
        <v>127479096.04935834</v>
      </c>
      <c r="AG58" s="45">
        <v>16076.554937999999</v>
      </c>
      <c r="AH58" s="11" t="s">
        <v>20</v>
      </c>
      <c r="AI58" s="46">
        <f>AG70</f>
        <v>17524.587634</v>
      </c>
      <c r="AK58">
        <f t="shared" si="12"/>
        <v>12</v>
      </c>
      <c r="AL58">
        <f t="shared" si="7"/>
        <v>0.34285714285714286</v>
      </c>
      <c r="AM58">
        <f>SUM($AG$47:AG58)/$AI$63</f>
        <v>0.29842835251891175</v>
      </c>
      <c r="AO58" s="59">
        <f t="shared" si="8"/>
        <v>1306.5783250571403</v>
      </c>
    </row>
    <row r="59" spans="1:41">
      <c r="A59" s="36"/>
      <c r="B59" s="36"/>
      <c r="C59" s="52"/>
      <c r="D59" s="23"/>
      <c r="E59" s="42"/>
      <c r="F59" s="23"/>
      <c r="G59" s="36"/>
      <c r="H59" s="42"/>
      <c r="I59" s="36"/>
      <c r="J59" s="36"/>
      <c r="K59" s="63"/>
      <c r="L59" s="36">
        <f t="shared" si="2"/>
        <v>0.31840781464897633</v>
      </c>
      <c r="O59" s="6">
        <f t="shared" si="9"/>
        <v>13</v>
      </c>
      <c r="P59" s="74">
        <v>6592.7319020000004</v>
      </c>
      <c r="Q59" s="71">
        <f t="shared" si="3"/>
        <v>4616473.0699569201</v>
      </c>
      <c r="R59" s="74">
        <v>3687.2652800000001</v>
      </c>
      <c r="S59" s="10" t="s">
        <v>23</v>
      </c>
      <c r="T59" s="15">
        <f>T55-T57</f>
        <v>562.35557200000039</v>
      </c>
      <c r="V59">
        <f t="shared" si="10"/>
        <v>13</v>
      </c>
      <c r="W59">
        <f t="shared" si="4"/>
        <v>0.37142857142857144</v>
      </c>
      <c r="X59">
        <f>SUM($R$47:R59)/$T$63</f>
        <v>0.23190241107558388</v>
      </c>
      <c r="Z59" s="59">
        <f t="shared" si="5"/>
        <v>2148.5979311999999</v>
      </c>
      <c r="AD59" s="6">
        <f t="shared" si="11"/>
        <v>13</v>
      </c>
      <c r="AE59" s="45">
        <v>17452.799682000001</v>
      </c>
      <c r="AF59" s="71">
        <f t="shared" si="6"/>
        <v>169225383.58575058</v>
      </c>
      <c r="AG59" s="45">
        <v>16173.461218</v>
      </c>
      <c r="AH59" s="10" t="s">
        <v>23</v>
      </c>
      <c r="AI59" s="15">
        <f>AI55-AI57</f>
        <v>897.46079600000121</v>
      </c>
      <c r="AK59">
        <f t="shared" si="12"/>
        <v>13</v>
      </c>
      <c r="AL59">
        <f t="shared" si="7"/>
        <v>0.37142857142857144</v>
      </c>
      <c r="AM59">
        <f>SUM($AG$47:AG59)/$AI$63</f>
        <v>0.32554464177466752</v>
      </c>
      <c r="AO59" s="59">
        <f t="shared" si="8"/>
        <v>411.42327594285962</v>
      </c>
    </row>
    <row r="60" spans="1:41" ht="15" thickBot="1">
      <c r="A60" s="36"/>
      <c r="B60" s="36"/>
      <c r="C60" s="52"/>
      <c r="D60" s="23"/>
      <c r="E60" s="42"/>
      <c r="F60" s="23"/>
      <c r="G60" s="36"/>
      <c r="H60" s="42"/>
      <c r="I60" s="36"/>
      <c r="J60" s="36"/>
      <c r="K60" s="63"/>
      <c r="L60" s="36">
        <f t="shared" si="2"/>
        <v>0.34912125327045546</v>
      </c>
      <c r="O60" s="6">
        <f t="shared" si="9"/>
        <v>14</v>
      </c>
      <c r="P60" s="74">
        <v>5756.126827</v>
      </c>
      <c r="Q60" s="71">
        <f t="shared" si="3"/>
        <v>1721325.2547198327</v>
      </c>
      <c r="R60" s="74">
        <v>3902.3319040000001</v>
      </c>
      <c r="S60" s="11" t="s">
        <v>24</v>
      </c>
      <c r="T60" s="16">
        <f>T58-T55</f>
        <v>911.57474000000002</v>
      </c>
      <c r="V60">
        <f t="shared" si="10"/>
        <v>14</v>
      </c>
      <c r="W60">
        <f t="shared" si="4"/>
        <v>0.4</v>
      </c>
      <c r="X60">
        <f>SUM($R$47:R60)/$T$63</f>
        <v>0.25699058303208144</v>
      </c>
      <c r="Z60" s="59">
        <f t="shared" si="5"/>
        <v>1311.9928561999996</v>
      </c>
      <c r="AD60" s="6">
        <f t="shared" si="11"/>
        <v>14</v>
      </c>
      <c r="AE60" s="45">
        <v>20991.736663</v>
      </c>
      <c r="AF60" s="71">
        <f t="shared" si="6"/>
        <v>273823154.85890466</v>
      </c>
      <c r="AG60" s="45">
        <v>16228.463788999999</v>
      </c>
      <c r="AH60" s="11" t="s">
        <v>24</v>
      </c>
      <c r="AI60" s="16">
        <f>AI58-AI55</f>
        <v>550.571899999999</v>
      </c>
      <c r="AK60">
        <f t="shared" si="12"/>
        <v>14</v>
      </c>
      <c r="AL60">
        <f t="shared" si="7"/>
        <v>0.4</v>
      </c>
      <c r="AM60">
        <f>SUM($AG$47:AG60)/$AI$63</f>
        <v>0.35275314787905843</v>
      </c>
      <c r="AO60" s="59">
        <f t="shared" si="8"/>
        <v>3950.3602569428585</v>
      </c>
    </row>
    <row r="61" spans="1:41">
      <c r="A61" s="36"/>
      <c r="B61" s="36"/>
      <c r="C61" s="52"/>
      <c r="D61" s="23"/>
      <c r="E61" s="42"/>
      <c r="F61" s="23"/>
      <c r="G61" s="36"/>
      <c r="H61" s="36"/>
      <c r="I61" s="36"/>
      <c r="J61" s="36"/>
      <c r="K61" s="63"/>
      <c r="L61" s="36">
        <f t="shared" si="2"/>
        <v>0.35077939927043278</v>
      </c>
      <c r="O61" s="6">
        <f t="shared" si="9"/>
        <v>15</v>
      </c>
      <c r="P61" s="74">
        <v>4168.6621260000002</v>
      </c>
      <c r="Q61" s="71">
        <f t="shared" si="3"/>
        <v>75884.737277515465</v>
      </c>
      <c r="R61" s="74">
        <v>3913.9428429999998</v>
      </c>
      <c r="V61">
        <f t="shared" si="10"/>
        <v>15</v>
      </c>
      <c r="W61">
        <f t="shared" si="4"/>
        <v>0.42857142857142855</v>
      </c>
      <c r="X61">
        <f>SUM($R$47:R61)/$T$63</f>
        <v>0.28215340195387428</v>
      </c>
      <c r="Z61" s="59">
        <f t="shared" si="5"/>
        <v>275.47184480000033</v>
      </c>
      <c r="AD61" s="6">
        <f t="shared" si="11"/>
        <v>15</v>
      </c>
      <c r="AE61" s="45">
        <v>14449.891514999999</v>
      </c>
      <c r="AF61" s="71">
        <f t="shared" si="6"/>
        <v>100115184.03331517</v>
      </c>
      <c r="AG61" s="45">
        <v>16338.465762</v>
      </c>
      <c r="AK61">
        <f t="shared" si="12"/>
        <v>15</v>
      </c>
      <c r="AL61">
        <f t="shared" si="7"/>
        <v>0.42857142857142855</v>
      </c>
      <c r="AM61">
        <f>SUM($AG$47:AG61)/$AI$63</f>
        <v>0.38014608236760078</v>
      </c>
      <c r="AO61" s="59">
        <f t="shared" si="8"/>
        <v>2591.4848910571418</v>
      </c>
    </row>
    <row r="62" spans="1:41" ht="15" thickBot="1">
      <c r="A62" s="36"/>
      <c r="B62" s="36"/>
      <c r="C62" s="52"/>
      <c r="D62" s="23"/>
      <c r="E62" s="42"/>
      <c r="F62" s="23"/>
      <c r="G62" s="36"/>
      <c r="H62" s="36"/>
      <c r="I62" s="36"/>
      <c r="J62" s="36"/>
      <c r="K62" s="63"/>
      <c r="L62" s="36">
        <f t="shared" si="2"/>
        <v>0.35551208385444127</v>
      </c>
      <c r="O62" s="6">
        <f t="shared" si="9"/>
        <v>16</v>
      </c>
      <c r="P62" s="74">
        <v>5561.9329520000001</v>
      </c>
      <c r="Q62" s="71">
        <f t="shared" si="3"/>
        <v>1249474.5623717571</v>
      </c>
      <c r="R62" s="74">
        <v>3947.0828150000002</v>
      </c>
      <c r="V62">
        <f t="shared" si="10"/>
        <v>16</v>
      </c>
      <c r="W62">
        <f t="shared" si="4"/>
        <v>0.45714285714285713</v>
      </c>
      <c r="X62">
        <f>SUM($R$47:R62)/$T$63</f>
        <v>0.30752927843628036</v>
      </c>
      <c r="Z62" s="59">
        <f t="shared" si="5"/>
        <v>1117.7989811999996</v>
      </c>
      <c r="AD62" s="6">
        <f t="shared" si="11"/>
        <v>16</v>
      </c>
      <c r="AE62" s="45">
        <v>17523.678902</v>
      </c>
      <c r="AF62" s="71">
        <f t="shared" si="6"/>
        <v>171074495.60727957</v>
      </c>
      <c r="AG62" s="45">
        <v>16767.101691</v>
      </c>
      <c r="AK62">
        <f t="shared" si="12"/>
        <v>16</v>
      </c>
      <c r="AL62">
        <f t="shared" si="7"/>
        <v>0.45714285714285713</v>
      </c>
      <c r="AM62">
        <f>SUM($AG$47:AG62)/$AI$63</f>
        <v>0.40825766425508314</v>
      </c>
      <c r="AO62" s="59">
        <f t="shared" si="8"/>
        <v>482.30249594285851</v>
      </c>
    </row>
    <row r="63" spans="1:41" ht="15" thickBot="1">
      <c r="A63" s="36"/>
      <c r="B63" s="36"/>
      <c r="C63" s="52"/>
      <c r="D63" s="23"/>
      <c r="E63" s="42"/>
      <c r="F63" s="23"/>
      <c r="G63" s="36"/>
      <c r="H63" s="36"/>
      <c r="I63" s="36"/>
      <c r="J63" s="36"/>
      <c r="K63" s="63"/>
      <c r="L63" s="36">
        <f t="shared" si="2"/>
        <v>0.38496648950229678</v>
      </c>
      <c r="O63" s="6">
        <f t="shared" si="9"/>
        <v>17</v>
      </c>
      <c r="P63" s="74">
        <v>2564.67335</v>
      </c>
      <c r="Q63" s="71">
        <f t="shared" si="3"/>
        <v>3532372.2251379234</v>
      </c>
      <c r="R63" s="74">
        <v>4153.3332339999997</v>
      </c>
      <c r="S63" s="9" t="s">
        <v>33</v>
      </c>
      <c r="T63" s="37">
        <f>SUM(R47:R81)</f>
        <v>155544.68897800002</v>
      </c>
      <c r="V63">
        <f t="shared" si="10"/>
        <v>17</v>
      </c>
      <c r="W63">
        <f t="shared" si="4"/>
        <v>0.48571428571428571</v>
      </c>
      <c r="X63">
        <f>SUM($R$47:R63)/$T$63</f>
        <v>0.33423114309838681</v>
      </c>
      <c r="Z63" s="59">
        <f t="shared" si="5"/>
        <v>1879.4606208000005</v>
      </c>
      <c r="AD63" s="6">
        <f t="shared" si="11"/>
        <v>17</v>
      </c>
      <c r="AE63" s="45">
        <v>17610.174275000001</v>
      </c>
      <c r="AF63" s="71">
        <f t="shared" si="6"/>
        <v>173344617.29181883</v>
      </c>
      <c r="AG63" s="45">
        <v>16876.123812999998</v>
      </c>
      <c r="AH63" s="37" t="s">
        <v>33</v>
      </c>
      <c r="AI63" s="37">
        <f>SUM(AG47:AG81)</f>
        <v>596448.17421199987</v>
      </c>
      <c r="AK63">
        <f t="shared" si="12"/>
        <v>17</v>
      </c>
      <c r="AL63">
        <f t="shared" si="7"/>
        <v>0.48571428571428571</v>
      </c>
      <c r="AM63">
        <f>SUM($AG$47:AG63)/$AI$63</f>
        <v>0.43655203171675905</v>
      </c>
      <c r="AO63" s="59">
        <f t="shared" si="8"/>
        <v>568.79786894286008</v>
      </c>
    </row>
    <row r="64" spans="1:41" ht="15" thickBot="1">
      <c r="A64" s="36"/>
      <c r="B64" s="36"/>
      <c r="C64" s="52"/>
      <c r="D64" s="23"/>
      <c r="E64" s="42"/>
      <c r="F64" s="23"/>
      <c r="G64" s="36"/>
      <c r="H64" s="36"/>
      <c r="I64" s="36"/>
      <c r="J64" s="36"/>
      <c r="K64" s="63"/>
      <c r="L64" s="36">
        <f t="shared" si="2"/>
        <v>0.38715559246407155</v>
      </c>
      <c r="O64" s="6">
        <f t="shared" si="9"/>
        <v>18</v>
      </c>
      <c r="P64" s="74">
        <v>5080.2368660000002</v>
      </c>
      <c r="Q64" s="71">
        <f t="shared" si="3"/>
        <v>404626.8932818218</v>
      </c>
      <c r="R64" s="74">
        <v>4168.6621260000002</v>
      </c>
      <c r="V64">
        <f t="shared" si="10"/>
        <v>18</v>
      </c>
      <c r="W64">
        <f t="shared" si="4"/>
        <v>0.51428571428571423</v>
      </c>
      <c r="X64">
        <f>SUM($R$47:R64)/$T$63</f>
        <v>0.36103155752198446</v>
      </c>
      <c r="Z64" s="59">
        <f t="shared" si="5"/>
        <v>636.10289519999969</v>
      </c>
      <c r="AD64" s="6">
        <f t="shared" si="11"/>
        <v>18</v>
      </c>
      <c r="AE64" s="45">
        <v>17068.030134000001</v>
      </c>
      <c r="AF64" s="71">
        <f t="shared" si="6"/>
        <v>159362754.33925566</v>
      </c>
      <c r="AG64" s="45">
        <v>16974.015734000001</v>
      </c>
      <c r="AK64">
        <f t="shared" si="12"/>
        <v>18</v>
      </c>
      <c r="AL64">
        <f t="shared" si="7"/>
        <v>0.51428571428571423</v>
      </c>
      <c r="AM64">
        <f>SUM($AG$47:AG64)/$AI$63</f>
        <v>0.46501052395110165</v>
      </c>
      <c r="AO64" s="59">
        <f t="shared" si="8"/>
        <v>26.653727942859405</v>
      </c>
    </row>
    <row r="65" spans="1:41" ht="15" thickBot="1">
      <c r="A65" s="36"/>
      <c r="B65" s="36"/>
      <c r="C65" s="52"/>
      <c r="D65" s="23"/>
      <c r="E65" s="42"/>
      <c r="F65" s="23"/>
      <c r="G65" s="36"/>
      <c r="H65" s="36"/>
      <c r="I65" s="36"/>
      <c r="J65" s="36"/>
      <c r="K65" s="63"/>
      <c r="L65" s="36">
        <f t="shared" si="2"/>
        <v>0.39513666253574781</v>
      </c>
      <c r="O65" s="6">
        <f t="shared" si="9"/>
        <v>19</v>
      </c>
      <c r="P65" s="74">
        <v>6896.389236</v>
      </c>
      <c r="Q65" s="71">
        <f t="shared" si="3"/>
        <v>6013555.8857011199</v>
      </c>
      <c r="R65" s="74">
        <v>4224.5484699999997</v>
      </c>
      <c r="S65" s="9" t="s">
        <v>37</v>
      </c>
      <c r="T65" s="9">
        <f>1/(2*T46)*(SUM(Z47:Z81)/$J$2)</f>
        <v>0.15497352322591618</v>
      </c>
      <c r="V65">
        <f t="shared" si="10"/>
        <v>19</v>
      </c>
      <c r="W65">
        <f t="shared" si="4"/>
        <v>0.54285714285714282</v>
      </c>
      <c r="X65">
        <f>SUM($R$47:R65)/$T$63</f>
        <v>0.38819126639894597</v>
      </c>
      <c r="Z65" s="59">
        <f t="shared" si="5"/>
        <v>2452.2552651999995</v>
      </c>
      <c r="AD65" s="6">
        <f t="shared" si="11"/>
        <v>19</v>
      </c>
      <c r="AE65" s="45">
        <v>14346.857112</v>
      </c>
      <c r="AF65" s="71">
        <f t="shared" si="6"/>
        <v>98063925.611258</v>
      </c>
      <c r="AG65" s="45">
        <v>17068.030134000001</v>
      </c>
      <c r="AH65" s="37" t="s">
        <v>37</v>
      </c>
      <c r="AI65" s="9">
        <f>1/(2*AI46)*(SUM(AO47:AO81)/$J$2)</f>
        <v>4.9275190334612771E-2</v>
      </c>
      <c r="AK65">
        <f t="shared" si="12"/>
        <v>19</v>
      </c>
      <c r="AL65">
        <f t="shared" si="7"/>
        <v>0.54285714285714282</v>
      </c>
      <c r="AM65">
        <f>SUM($AG$47:AG65)/$AI$63</f>
        <v>0.49362663993896516</v>
      </c>
      <c r="AO65" s="59">
        <f t="shared" si="8"/>
        <v>2694.5192940571415</v>
      </c>
    </row>
    <row r="66" spans="1:41" ht="15" thickBot="1">
      <c r="A66" s="36"/>
      <c r="B66" s="36"/>
      <c r="C66" s="52"/>
      <c r="D66" s="23"/>
      <c r="E66" s="42"/>
      <c r="F66" s="23"/>
      <c r="G66" s="36"/>
      <c r="H66" s="36"/>
      <c r="I66" s="36"/>
      <c r="J66" s="36"/>
      <c r="K66" s="63"/>
      <c r="L66" s="36">
        <f t="shared" si="2"/>
        <v>0.41966162614182606</v>
      </c>
      <c r="O66" s="6">
        <f t="shared" si="9"/>
        <v>20</v>
      </c>
      <c r="P66" s="74">
        <v>8460.0206870000002</v>
      </c>
      <c r="Q66" s="71">
        <f t="shared" si="3"/>
        <v>16127346.117351618</v>
      </c>
      <c r="R66" s="74">
        <v>4396.2811499999998</v>
      </c>
      <c r="V66">
        <f t="shared" si="10"/>
        <v>20</v>
      </c>
      <c r="W66">
        <f t="shared" si="4"/>
        <v>0.5714285714285714</v>
      </c>
      <c r="X66">
        <f>SUM($R$47:R66)/$T$63</f>
        <v>0.41645504820265516</v>
      </c>
      <c r="Z66" s="59">
        <f t="shared" si="5"/>
        <v>4015.8867161999997</v>
      </c>
      <c r="AD66" s="6">
        <f t="shared" si="11"/>
        <v>20</v>
      </c>
      <c r="AE66" s="45">
        <v>20141.774442000002</v>
      </c>
      <c r="AF66" s="71">
        <f t="shared" si="6"/>
        <v>246415916.36305618</v>
      </c>
      <c r="AG66" s="45">
        <v>17096.018447999999</v>
      </c>
      <c r="AK66">
        <f t="shared" si="12"/>
        <v>20</v>
      </c>
      <c r="AL66">
        <f t="shared" si="7"/>
        <v>0.5714285714285714</v>
      </c>
      <c r="AM66">
        <f>SUM($AG$47:AG66)/$AI$63</f>
        <v>0.52228968089903938</v>
      </c>
      <c r="AO66" s="59">
        <f t="shared" si="8"/>
        <v>3100.3980359428606</v>
      </c>
    </row>
    <row r="67" spans="1:41" ht="15" thickBot="1">
      <c r="A67" s="36"/>
      <c r="B67" s="36"/>
      <c r="C67" s="52"/>
      <c r="D67" s="23"/>
      <c r="E67" s="42"/>
      <c r="F67" s="23"/>
      <c r="G67" s="36"/>
      <c r="H67" s="36"/>
      <c r="I67" s="36"/>
      <c r="J67" s="36"/>
      <c r="K67" s="63"/>
      <c r="L67" s="36">
        <f t="shared" si="2"/>
        <v>0.44072428659349128</v>
      </c>
      <c r="O67" s="6">
        <f t="shared" si="9"/>
        <v>21</v>
      </c>
      <c r="P67" s="74">
        <v>4543.7695290000001</v>
      </c>
      <c r="Q67" s="71">
        <f t="shared" si="3"/>
        <v>9927.2444578255181</v>
      </c>
      <c r="R67" s="74">
        <v>4543.7695290000001</v>
      </c>
      <c r="S67" s="9" t="s">
        <v>26</v>
      </c>
      <c r="T67" s="9">
        <f>R81-R47</f>
        <v>7002.3622770000002</v>
      </c>
      <c r="V67">
        <f t="shared" si="10"/>
        <v>21</v>
      </c>
      <c r="W67">
        <f t="shared" si="4"/>
        <v>0.6</v>
      </c>
      <c r="X67">
        <f>SUM($R$47:R67)/$T$63</f>
        <v>0.44566703582405615</v>
      </c>
      <c r="Z67" s="59">
        <f t="shared" si="5"/>
        <v>99.63555819999965</v>
      </c>
      <c r="AD67" s="6">
        <f t="shared" si="11"/>
        <v>21</v>
      </c>
      <c r="AE67" s="45">
        <v>14150.485397</v>
      </c>
      <c r="AF67" s="71">
        <f t="shared" si="6"/>
        <v>94213258.008894756</v>
      </c>
      <c r="AG67" s="45">
        <v>17452.799682000001</v>
      </c>
      <c r="AK67">
        <f t="shared" si="12"/>
        <v>21</v>
      </c>
      <c r="AL67">
        <f t="shared" si="7"/>
        <v>0.6</v>
      </c>
      <c r="AM67">
        <f>SUM($AG$47:AG67)/$AI$63</f>
        <v>0.55155089827984172</v>
      </c>
      <c r="AO67" s="59">
        <f t="shared" si="8"/>
        <v>2890.8910090571408</v>
      </c>
    </row>
    <row r="68" spans="1:41">
      <c r="A68" s="36"/>
      <c r="B68" s="36"/>
      <c r="C68" s="52"/>
      <c r="D68" s="23"/>
      <c r="E68" s="42"/>
      <c r="F68" s="23"/>
      <c r="G68" s="36"/>
      <c r="H68" s="36"/>
      <c r="I68" s="36"/>
      <c r="J68" s="36"/>
      <c r="K68" s="63"/>
      <c r="L68" s="36">
        <f t="shared" si="2"/>
        <v>0.47927003962979903</v>
      </c>
      <c r="O68" s="6">
        <f t="shared" si="9"/>
        <v>22</v>
      </c>
      <c r="P68" s="74">
        <v>4224.5484699999997</v>
      </c>
      <c r="Q68" s="71">
        <f t="shared" si="3"/>
        <v>48217.792161587138</v>
      </c>
      <c r="R68" s="74">
        <v>4813.6808559999999</v>
      </c>
      <c r="V68">
        <f t="shared" si="10"/>
        <v>22</v>
      </c>
      <c r="W68">
        <f t="shared" si="4"/>
        <v>0.62857142857142856</v>
      </c>
      <c r="X68">
        <f>SUM($R$47:R68)/$T$63</f>
        <v>0.47661428891015056</v>
      </c>
      <c r="Z68" s="59">
        <f t="shared" si="5"/>
        <v>219.58550080000077</v>
      </c>
      <c r="AD68" s="6">
        <f t="shared" si="11"/>
        <v>22</v>
      </c>
      <c r="AE68" s="45">
        <v>13751.566070999999</v>
      </c>
      <c r="AF68" s="71">
        <f t="shared" si="6"/>
        <v>86628292.299833372</v>
      </c>
      <c r="AG68" s="45">
        <v>17521.778954000001</v>
      </c>
      <c r="AK68">
        <f t="shared" si="12"/>
        <v>22</v>
      </c>
      <c r="AL68">
        <f t="shared" si="7"/>
        <v>0.62857142857142856</v>
      </c>
      <c r="AM68">
        <f>SUM($AG$47:AG68)/$AI$63</f>
        <v>0.58092776572880145</v>
      </c>
      <c r="AO68" s="59">
        <f t="shared" si="8"/>
        <v>3289.8103350571419</v>
      </c>
    </row>
    <row r="69" spans="1:41">
      <c r="A69" s="36"/>
      <c r="B69" s="36"/>
      <c r="C69" s="52"/>
      <c r="D69" s="23"/>
      <c r="E69" s="42"/>
      <c r="F69" s="23"/>
      <c r="G69" s="36"/>
      <c r="H69" s="36"/>
      <c r="I69" s="36"/>
      <c r="J69" s="36"/>
      <c r="K69" s="63"/>
      <c r="L69" s="36">
        <f t="shared" si="2"/>
        <v>0.48696411098297138</v>
      </c>
      <c r="O69" s="6">
        <f t="shared" si="9"/>
        <v>23</v>
      </c>
      <c r="P69" s="74">
        <v>3947.0828150000002</v>
      </c>
      <c r="Q69" s="71">
        <f t="shared" si="3"/>
        <v>247059.85148211615</v>
      </c>
      <c r="R69" s="74">
        <v>4867.5575310000004</v>
      </c>
      <c r="V69">
        <f t="shared" si="10"/>
        <v>23</v>
      </c>
      <c r="W69">
        <f t="shared" si="4"/>
        <v>0.65714285714285714</v>
      </c>
      <c r="X69">
        <f>SUM($R$47:R69)/$T$63</f>
        <v>0.50790791624633336</v>
      </c>
      <c r="Z69" s="59">
        <f t="shared" si="5"/>
        <v>497.05115580000029</v>
      </c>
      <c r="AD69" s="6">
        <f t="shared" si="11"/>
        <v>23</v>
      </c>
      <c r="AE69" s="45">
        <v>16050.124464</v>
      </c>
      <c r="AF69" s="71">
        <f t="shared" si="6"/>
        <v>134699015.32824877</v>
      </c>
      <c r="AG69" s="45">
        <v>17523.678902</v>
      </c>
      <c r="AK69">
        <f t="shared" si="12"/>
        <v>23</v>
      </c>
      <c r="AL69">
        <f t="shared" si="7"/>
        <v>0.65714285714285714</v>
      </c>
      <c r="AM69">
        <f>SUM($AG$47:AG69)/$AI$63</f>
        <v>0.61030781861462258</v>
      </c>
      <c r="AO69" s="59">
        <f t="shared" si="8"/>
        <v>991.2519420571407</v>
      </c>
    </row>
    <row r="70" spans="1:41">
      <c r="A70" s="36"/>
      <c r="B70" s="36"/>
      <c r="C70" s="52"/>
      <c r="D70" s="23"/>
      <c r="E70" s="42"/>
      <c r="F70" s="23"/>
      <c r="G70" s="36"/>
      <c r="H70" s="36"/>
      <c r="I70" s="36"/>
      <c r="J70" s="36"/>
      <c r="K70" s="63"/>
      <c r="L70" s="36">
        <f t="shared" si="2"/>
        <v>0.51733662337047914</v>
      </c>
      <c r="O70" s="6">
        <f t="shared" si="9"/>
        <v>24</v>
      </c>
      <c r="P70" s="74">
        <v>4396.2811499999998</v>
      </c>
      <c r="Q70" s="71">
        <f t="shared" si="3"/>
        <v>2289.8924585169798</v>
      </c>
      <c r="R70" s="74">
        <v>5080.2368660000002</v>
      </c>
      <c r="V70">
        <f t="shared" si="10"/>
        <v>24</v>
      </c>
      <c r="W70">
        <f t="shared" si="4"/>
        <v>0.68571428571428572</v>
      </c>
      <c r="X70">
        <f>SUM($R$47:R70)/$T$63</f>
        <v>0.54056886339521704</v>
      </c>
      <c r="Z70" s="59">
        <f t="shared" si="5"/>
        <v>47.8528208000007</v>
      </c>
      <c r="AD70" s="6">
        <f t="shared" si="11"/>
        <v>24</v>
      </c>
      <c r="AE70" s="45">
        <v>18595.993460999998</v>
      </c>
      <c r="AF70" s="71">
        <f t="shared" si="6"/>
        <v>200275127.03036371</v>
      </c>
      <c r="AG70" s="45">
        <v>17524.587634</v>
      </c>
      <c r="AK70">
        <f t="shared" si="12"/>
        <v>24</v>
      </c>
      <c r="AL70">
        <f t="shared" si="7"/>
        <v>0.68571428571428572</v>
      </c>
      <c r="AM70">
        <f>SUM($AG$47:AG70)/$AI$63</f>
        <v>0.63968939507288347</v>
      </c>
      <c r="AO70" s="59">
        <f t="shared" si="8"/>
        <v>1554.6170549428571</v>
      </c>
    </row>
    <row r="71" spans="1:41">
      <c r="A71" s="36"/>
      <c r="B71" s="36"/>
      <c r="C71" s="52"/>
      <c r="D71" s="23"/>
      <c r="E71" s="42"/>
      <c r="F71" s="23"/>
      <c r="G71" s="36"/>
      <c r="H71" s="36"/>
      <c r="I71" s="36"/>
      <c r="J71" s="36"/>
      <c r="K71" s="63"/>
      <c r="L71" s="36">
        <f t="shared" si="2"/>
        <v>0.57971855631256419</v>
      </c>
      <c r="O71" s="6">
        <f t="shared" si="9"/>
        <v>25</v>
      </c>
      <c r="P71" s="74">
        <v>2865.1713119999999</v>
      </c>
      <c r="Q71" s="71">
        <f t="shared" si="3"/>
        <v>2493123.0778847667</v>
      </c>
      <c r="R71" s="74">
        <v>5517.0577599999997</v>
      </c>
      <c r="V71">
        <f t="shared" si="10"/>
        <v>25</v>
      </c>
      <c r="W71">
        <f t="shared" si="4"/>
        <v>0.7142857142857143</v>
      </c>
      <c r="X71">
        <f>SUM($R$47:R71)/$T$63</f>
        <v>0.57603814104300821</v>
      </c>
      <c r="Z71" s="59">
        <f t="shared" si="5"/>
        <v>1578.9626588000006</v>
      </c>
      <c r="AD71" s="6">
        <f t="shared" si="11"/>
        <v>25</v>
      </c>
      <c r="AE71" s="45">
        <v>16228.463788999999</v>
      </c>
      <c r="AF71" s="71">
        <f t="shared" si="6"/>
        <v>138870429.26411763</v>
      </c>
      <c r="AG71" s="45">
        <v>17610.174275000001</v>
      </c>
      <c r="AK71">
        <f t="shared" si="12"/>
        <v>25</v>
      </c>
      <c r="AL71">
        <f t="shared" si="7"/>
        <v>0.7142857142857143</v>
      </c>
      <c r="AM71">
        <f>SUM($AG$47:AG71)/$AI$63</f>
        <v>0.66921446537470097</v>
      </c>
      <c r="AO71" s="59">
        <f t="shared" si="8"/>
        <v>812.91261705714169</v>
      </c>
    </row>
    <row r="72" spans="1:41">
      <c r="A72" s="36"/>
      <c r="B72" s="36"/>
      <c r="C72" s="52"/>
      <c r="D72" s="23"/>
      <c r="E72" s="42"/>
      <c r="F72" s="23"/>
      <c r="G72" s="36"/>
      <c r="H72" s="36"/>
      <c r="I72" s="36"/>
      <c r="J72" s="36"/>
      <c r="K72" s="63"/>
      <c r="L72" s="36">
        <f t="shared" si="2"/>
        <v>0.58454645019503892</v>
      </c>
      <c r="O72" s="6">
        <f t="shared" si="9"/>
        <v>26</v>
      </c>
      <c r="P72" s="74">
        <v>3913.9428429999998</v>
      </c>
      <c r="Q72" s="71">
        <f t="shared" si="3"/>
        <v>281102.63199783664</v>
      </c>
      <c r="R72" s="74">
        <v>5550.8644219999996</v>
      </c>
      <c r="V72">
        <f t="shared" si="10"/>
        <v>26</v>
      </c>
      <c r="W72">
        <f t="shared" si="4"/>
        <v>0.74285714285714288</v>
      </c>
      <c r="X72">
        <f>SUM($R$47:R72)/$T$63</f>
        <v>0.61172476241511498</v>
      </c>
      <c r="Z72" s="59">
        <f t="shared" si="5"/>
        <v>530.19112780000069</v>
      </c>
      <c r="AD72" s="6">
        <f t="shared" si="11"/>
        <v>26</v>
      </c>
      <c r="AE72" s="45">
        <v>14804.838256999999</v>
      </c>
      <c r="AF72" s="71">
        <f t="shared" si="6"/>
        <v>107344193.30608301</v>
      </c>
      <c r="AG72" s="45">
        <v>18072.162544999999</v>
      </c>
      <c r="AK72">
        <f t="shared" si="12"/>
        <v>26</v>
      </c>
      <c r="AL72">
        <f t="shared" si="7"/>
        <v>0.74285714285714288</v>
      </c>
      <c r="AM72">
        <f>SUM($AG$47:AG72)/$AI$63</f>
        <v>0.69951410133029113</v>
      </c>
      <c r="AO72" s="59">
        <f t="shared" si="8"/>
        <v>2236.5381490571417</v>
      </c>
    </row>
    <row r="73" spans="1:41">
      <c r="A73" s="36"/>
      <c r="B73" s="36"/>
      <c r="C73" s="52"/>
      <c r="D73" s="23"/>
      <c r="E73" s="42"/>
      <c r="F73" s="23"/>
      <c r="G73" s="36"/>
      <c r="H73" s="36"/>
      <c r="I73" s="36"/>
      <c r="J73" s="36"/>
      <c r="K73" s="63"/>
      <c r="L73" s="36">
        <f t="shared" si="2"/>
        <v>0.58612713533558869</v>
      </c>
      <c r="O73" s="6">
        <f t="shared" si="9"/>
        <v>27</v>
      </c>
      <c r="P73" s="74">
        <v>3902.3319040000001</v>
      </c>
      <c r="Q73" s="71">
        <f t="shared" si="3"/>
        <v>293549.47958875209</v>
      </c>
      <c r="R73" s="74">
        <v>5561.9329520000001</v>
      </c>
      <c r="V73">
        <f t="shared" si="10"/>
        <v>27</v>
      </c>
      <c r="W73">
        <f t="shared" si="4"/>
        <v>0.77142857142857146</v>
      </c>
      <c r="X73">
        <f>SUM($R$47:R73)/$T$63</f>
        <v>0.6474825435939161</v>
      </c>
      <c r="Z73" s="59">
        <f t="shared" si="5"/>
        <v>541.80206680000038</v>
      </c>
      <c r="AD73" s="6">
        <f t="shared" si="11"/>
        <v>27</v>
      </c>
      <c r="AE73" s="45">
        <v>16338.465762</v>
      </c>
      <c r="AF73" s="71">
        <f t="shared" si="6"/>
        <v>141475128.75915095</v>
      </c>
      <c r="AG73" s="45">
        <v>18595.993460999998</v>
      </c>
      <c r="AK73">
        <f t="shared" si="12"/>
        <v>27</v>
      </c>
      <c r="AL73">
        <f t="shared" si="7"/>
        <v>0.77142857142857146</v>
      </c>
      <c r="AM73">
        <f>SUM($AG$47:AG73)/$AI$63</f>
        <v>0.73069198780059197</v>
      </c>
      <c r="AO73" s="59">
        <f t="shared" si="8"/>
        <v>702.91064405714133</v>
      </c>
    </row>
    <row r="74" spans="1:41">
      <c r="A74" s="36"/>
      <c r="B74" s="36"/>
      <c r="C74" s="52"/>
      <c r="D74" s="23"/>
      <c r="E74" s="42"/>
      <c r="F74" s="23"/>
      <c r="G74" s="36"/>
      <c r="H74" s="36"/>
      <c r="I74" s="36"/>
      <c r="J74" s="36"/>
      <c r="K74" s="63"/>
      <c r="L74" s="36">
        <f t="shared" si="2"/>
        <v>0.61385975860157571</v>
      </c>
      <c r="O74" s="6">
        <f t="shared" si="9"/>
        <v>28</v>
      </c>
      <c r="P74" s="74">
        <v>6090.3780070000003</v>
      </c>
      <c r="Q74" s="42">
        <f>(P74-$T$46)^2</f>
        <v>2710119.426724066</v>
      </c>
      <c r="R74" s="74">
        <v>5756.126827</v>
      </c>
      <c r="V74">
        <f t="shared" si="10"/>
        <v>28</v>
      </c>
      <c r="W74">
        <f t="shared" si="4"/>
        <v>0.8</v>
      </c>
      <c r="X74">
        <f>SUM($R$47:R74)/$T$63</f>
        <v>0.68448880118342548</v>
      </c>
      <c r="Z74" s="59">
        <f t="shared" si="5"/>
        <v>1646.2440361999998</v>
      </c>
      <c r="AD74" s="6">
        <f t="shared" si="11"/>
        <v>28</v>
      </c>
      <c r="AE74" s="45">
        <v>16076.554937999999</v>
      </c>
      <c r="AF74" s="42">
        <f>(AE74-$T$46)^2</f>
        <v>135313217.55815417</v>
      </c>
      <c r="AG74" s="45">
        <v>18757.55286</v>
      </c>
      <c r="AK74">
        <f t="shared" si="12"/>
        <v>28</v>
      </c>
      <c r="AL74">
        <f t="shared" si="7"/>
        <v>0.8</v>
      </c>
      <c r="AM74">
        <f>SUM($AG$47:AG74)/$AI$63</f>
        <v>0.76214074340250426</v>
      </c>
      <c r="AO74" s="59">
        <f t="shared" si="8"/>
        <v>964.82146805714183</v>
      </c>
    </row>
    <row r="75" spans="1:41">
      <c r="A75" s="36"/>
      <c r="B75" s="36"/>
      <c r="C75" s="52"/>
      <c r="D75" s="23"/>
      <c r="E75" s="42"/>
      <c r="F75" s="23"/>
      <c r="G75" s="36"/>
      <c r="H75" s="36"/>
      <c r="I75" s="36"/>
      <c r="J75" s="36"/>
      <c r="K75" s="63"/>
      <c r="L75" s="36">
        <f t="shared" si="2"/>
        <v>0.66159381844847676</v>
      </c>
      <c r="O75" s="6">
        <f t="shared" si="9"/>
        <v>29</v>
      </c>
      <c r="P75" s="74">
        <v>3271.3548919999998</v>
      </c>
      <c r="Q75" s="71">
        <f t="shared" si="3"/>
        <v>1375410.7676709781</v>
      </c>
      <c r="R75" s="74">
        <v>6090.3780070000003</v>
      </c>
      <c r="V75">
        <f t="shared" si="10"/>
        <v>29</v>
      </c>
      <c r="W75">
        <f t="shared" si="4"/>
        <v>0.82857142857142863</v>
      </c>
      <c r="X75">
        <f>SUM($R$47:R75)/$T$63</f>
        <v>0.72364396647397056</v>
      </c>
      <c r="Z75" s="59">
        <f t="shared" si="5"/>
        <v>1172.7790788000007</v>
      </c>
      <c r="AD75" s="6">
        <f t="shared" si="11"/>
        <v>29</v>
      </c>
      <c r="AE75" s="45">
        <v>13593.103168</v>
      </c>
      <c r="AF75" s="71">
        <f t="shared" ref="AF75:AF81" si="13">(AE75-$T$46)^2</f>
        <v>83703637.371314406</v>
      </c>
      <c r="AG75" s="45">
        <v>19112.623153</v>
      </c>
      <c r="AK75">
        <f t="shared" si="12"/>
        <v>29</v>
      </c>
      <c r="AL75">
        <f t="shared" si="7"/>
        <v>0.82857142857142863</v>
      </c>
      <c r="AM75">
        <f>SUM($AG$47:AG75)/$AI$63</f>
        <v>0.79418480687583248</v>
      </c>
      <c r="AO75" s="59">
        <f t="shared" si="8"/>
        <v>3448.2732380571415</v>
      </c>
    </row>
    <row r="76" spans="1:41">
      <c r="A76" s="36"/>
      <c r="B76" s="36"/>
      <c r="C76" s="52"/>
      <c r="D76" s="23"/>
      <c r="E76" s="42"/>
      <c r="F76" s="23"/>
      <c r="G76" s="36"/>
      <c r="H76" s="36"/>
      <c r="I76" s="36"/>
      <c r="J76" s="36"/>
      <c r="K76" s="63"/>
      <c r="L76" s="36">
        <f t="shared" si="2"/>
        <v>0.67789960176606268</v>
      </c>
      <c r="O76" s="6">
        <f t="shared" si="9"/>
        <v>30</v>
      </c>
      <c r="P76" s="74">
        <v>2728.7943810000002</v>
      </c>
      <c r="Q76" s="71">
        <f t="shared" si="3"/>
        <v>2942389.9083352336</v>
      </c>
      <c r="R76" s="74">
        <v>6204.5570090000001</v>
      </c>
      <c r="V76">
        <f t="shared" si="10"/>
        <v>30</v>
      </c>
      <c r="W76">
        <f t="shared" si="4"/>
        <v>0.8571428571428571</v>
      </c>
      <c r="X76">
        <f>SUM($R$47:R76)/$T$63</f>
        <v>0.7635331909133698</v>
      </c>
      <c r="Z76" s="59">
        <f t="shared" si="5"/>
        <v>1715.3395898000003</v>
      </c>
      <c r="AD76" s="6">
        <f t="shared" si="11"/>
        <v>30</v>
      </c>
      <c r="AE76" s="45">
        <v>19112.623153</v>
      </c>
      <c r="AF76" s="71">
        <f t="shared" si="13"/>
        <v>215164574.88831839</v>
      </c>
      <c r="AG76" s="45">
        <v>19475.240237000002</v>
      </c>
      <c r="AK76">
        <f t="shared" si="12"/>
        <v>30</v>
      </c>
      <c r="AL76">
        <f t="shared" si="7"/>
        <v>0.8571428571428571</v>
      </c>
      <c r="AM76">
        <f>SUM($AG$47:AG76)/$AI$63</f>
        <v>0.82683683110699013</v>
      </c>
      <c r="AO76" s="59">
        <f t="shared" si="8"/>
        <v>2071.2467469428593</v>
      </c>
    </row>
    <row r="77" spans="1:41">
      <c r="A77" s="36"/>
      <c r="B77" s="36"/>
      <c r="C77" s="52"/>
      <c r="D77" s="23"/>
      <c r="E77" s="42"/>
      <c r="F77" s="23"/>
      <c r="G77" s="36"/>
      <c r="H77" s="36"/>
      <c r="I77" s="36"/>
      <c r="J77" s="36"/>
      <c r="K77" s="63"/>
      <c r="L77" s="36">
        <f t="shared" si="2"/>
        <v>0.73333445041349732</v>
      </c>
      <c r="O77" s="6">
        <f t="shared" si="9"/>
        <v>31</v>
      </c>
      <c r="P77" s="74">
        <v>3687.2652800000001</v>
      </c>
      <c r="Q77" s="71">
        <f t="shared" si="3"/>
        <v>572850.21511330665</v>
      </c>
      <c r="R77" s="74">
        <v>6592.7319020000004</v>
      </c>
      <c r="V77">
        <f t="shared" si="10"/>
        <v>31</v>
      </c>
      <c r="W77">
        <f t="shared" si="4"/>
        <v>0.88571428571428568</v>
      </c>
      <c r="X77">
        <f>SUM($R$47:R77)/$T$63</f>
        <v>0.80591799971216116</v>
      </c>
      <c r="Z77" s="59">
        <f t="shared" si="5"/>
        <v>756.86869080000042</v>
      </c>
      <c r="AD77" s="6">
        <f t="shared" si="11"/>
        <v>31</v>
      </c>
      <c r="AE77" s="45">
        <v>16173.461218</v>
      </c>
      <c r="AF77" s="71">
        <f t="shared" si="13"/>
        <v>137577117.67190832</v>
      </c>
      <c r="AG77" s="45">
        <v>19728.551224999999</v>
      </c>
      <c r="AK77">
        <f t="shared" si="12"/>
        <v>31</v>
      </c>
      <c r="AL77">
        <f t="shared" si="7"/>
        <v>0.88571428571428568</v>
      </c>
      <c r="AM77">
        <f>SUM($AG$47:AG77)/$AI$63</f>
        <v>0.85991355441336037</v>
      </c>
      <c r="AO77" s="59">
        <f t="shared" si="8"/>
        <v>867.91518805714077</v>
      </c>
    </row>
    <row r="78" spans="1:41">
      <c r="A78" s="36"/>
      <c r="B78" s="36"/>
      <c r="C78" s="52"/>
      <c r="D78" s="23"/>
      <c r="E78" s="42"/>
      <c r="F78" s="23"/>
      <c r="G78" s="36"/>
      <c r="H78" s="36"/>
      <c r="I78" s="36"/>
      <c r="J78" s="36"/>
      <c r="K78" s="63"/>
      <c r="L78" s="36">
        <f t="shared" si="2"/>
        <v>0.77669943525545471</v>
      </c>
      <c r="O78" s="6">
        <f t="shared" si="9"/>
        <v>32</v>
      </c>
      <c r="P78" s="74">
        <v>7116.792453</v>
      </c>
      <c r="Q78" s="71">
        <f t="shared" si="3"/>
        <v>7143103.3624756048</v>
      </c>
      <c r="R78" s="74">
        <v>6896.389236</v>
      </c>
      <c r="V78">
        <f t="shared" si="10"/>
        <v>32</v>
      </c>
      <c r="W78">
        <f t="shared" si="4"/>
        <v>0.91428571428571426</v>
      </c>
      <c r="X78">
        <f>SUM($R$47:R78)/$T$63</f>
        <v>0.85025502774772077</v>
      </c>
      <c r="Z78" s="59">
        <f t="shared" si="5"/>
        <v>2672.6584821999995</v>
      </c>
      <c r="AD78" s="6">
        <f t="shared" si="11"/>
        <v>32</v>
      </c>
      <c r="AE78" s="45">
        <v>16876.123812999998</v>
      </c>
      <c r="AF78" s="71">
        <f t="shared" si="13"/>
        <v>154554371.43656391</v>
      </c>
      <c r="AG78" s="45">
        <v>20141.774442000002</v>
      </c>
      <c r="AK78">
        <f t="shared" si="12"/>
        <v>32</v>
      </c>
      <c r="AL78">
        <f t="shared" si="7"/>
        <v>0.91428571428571426</v>
      </c>
      <c r="AM78">
        <f>SUM($AG$47:AG78)/$AI$63</f>
        <v>0.89368308429516508</v>
      </c>
      <c r="AO78" s="59">
        <f t="shared" si="8"/>
        <v>165.2525930571428</v>
      </c>
    </row>
    <row r="79" spans="1:41">
      <c r="A79" s="36"/>
      <c r="B79" s="36"/>
      <c r="C79" s="52"/>
      <c r="D79" s="23"/>
      <c r="E79" s="42"/>
      <c r="F79" s="23"/>
      <c r="G79" s="36"/>
      <c r="H79" s="36"/>
      <c r="I79" s="36"/>
      <c r="J79" s="36"/>
      <c r="K79" s="63"/>
      <c r="L79" s="36">
        <f t="shared" si="2"/>
        <v>0.80817498711656555</v>
      </c>
      <c r="O79" s="6">
        <f t="shared" si="9"/>
        <v>33</v>
      </c>
      <c r="P79" s="74">
        <v>3606.3065539999998</v>
      </c>
      <c r="Q79" s="71">
        <f t="shared" si="3"/>
        <v>701954.78034176212</v>
      </c>
      <c r="R79" s="74">
        <v>7116.792453</v>
      </c>
      <c r="V79">
        <f t="shared" si="10"/>
        <v>33</v>
      </c>
      <c r="W79">
        <f t="shared" si="4"/>
        <v>0.94285714285714284</v>
      </c>
      <c r="X79">
        <f>SUM($R$47:R79)/$T$63</f>
        <v>0.89600903259199161</v>
      </c>
      <c r="Z79" s="59">
        <f t="shared" si="5"/>
        <v>837.82741680000072</v>
      </c>
      <c r="AD79" s="6">
        <f t="shared" si="11"/>
        <v>33</v>
      </c>
      <c r="AE79" s="45">
        <v>17096.018447999999</v>
      </c>
      <c r="AF79" s="71">
        <f t="shared" si="13"/>
        <v>160070180.82441425</v>
      </c>
      <c r="AG79" s="45">
        <v>20991.736663</v>
      </c>
      <c r="AK79">
        <f t="shared" si="12"/>
        <v>33</v>
      </c>
      <c r="AL79">
        <f t="shared" si="7"/>
        <v>0.94285714285714284</v>
      </c>
      <c r="AM79">
        <f>SUM($AG$47:AG79)/$AI$63</f>
        <v>0.9288776536988409</v>
      </c>
      <c r="AO79" s="59">
        <f t="shared" si="8"/>
        <v>54.642041942857759</v>
      </c>
    </row>
    <row r="80" spans="1:41">
      <c r="A80" s="36"/>
      <c r="B80" s="36"/>
      <c r="C80" s="52"/>
      <c r="D80" s="23"/>
      <c r="E80" s="42"/>
      <c r="F80" s="23"/>
      <c r="G80" s="36"/>
      <c r="H80" s="36"/>
      <c r="I80" s="36"/>
      <c r="J80" s="36"/>
      <c r="K80" s="63"/>
      <c r="L80" s="36">
        <f t="shared" si="2"/>
        <v>0.89363608129125649</v>
      </c>
      <c r="O80" s="6">
        <f t="shared" si="9"/>
        <v>34</v>
      </c>
      <c r="P80" s="74">
        <v>1500.3289930000001</v>
      </c>
      <c r="Q80" s="71">
        <f t="shared" si="3"/>
        <v>8665987.7473200615</v>
      </c>
      <c r="R80" s="74">
        <v>7715.2219949999999</v>
      </c>
      <c r="V80">
        <f t="shared" si="10"/>
        <v>34</v>
      </c>
      <c r="W80">
        <f t="shared" si="4"/>
        <v>0.97142857142857142</v>
      </c>
      <c r="X80">
        <f>SUM($R$47:R80)/$T$63</f>
        <v>0.94561035325226317</v>
      </c>
      <c r="Z80" s="59">
        <f t="shared" si="5"/>
        <v>2943.8049778000004</v>
      </c>
      <c r="AD80" s="6">
        <f t="shared" si="11"/>
        <v>34</v>
      </c>
      <c r="AE80" s="45">
        <v>14798.792581</v>
      </c>
      <c r="AF80" s="71">
        <f t="shared" si="13"/>
        <v>107218954.933789</v>
      </c>
      <c r="AG80" s="45">
        <v>21151.669362000001</v>
      </c>
      <c r="AK80">
        <f t="shared" si="12"/>
        <v>34</v>
      </c>
      <c r="AL80">
        <f t="shared" si="7"/>
        <v>0.97142857142857142</v>
      </c>
      <c r="AM80">
        <f>SUM($AG$47:AG80)/$AI$63</f>
        <v>0.9643403649225688</v>
      </c>
      <c r="AO80" s="59">
        <f t="shared" si="8"/>
        <v>2242.5838250571414</v>
      </c>
    </row>
    <row r="81" spans="1:41" ht="15" thickBot="1">
      <c r="A81" s="36"/>
      <c r="B81" s="36"/>
      <c r="C81" s="52"/>
      <c r="D81" s="23"/>
      <c r="E81" s="42"/>
      <c r="F81" s="23"/>
      <c r="G81" s="36"/>
      <c r="H81" s="36"/>
      <c r="I81" s="36"/>
      <c r="J81" s="36"/>
      <c r="K81" s="63"/>
      <c r="L81" s="36">
        <f t="shared" si="2"/>
        <v>1</v>
      </c>
      <c r="O81" s="7">
        <v>35</v>
      </c>
      <c r="P81" s="75">
        <v>1457.65841</v>
      </c>
      <c r="Q81" s="80">
        <f t="shared" si="3"/>
        <v>8919036.2752556782</v>
      </c>
      <c r="R81" s="75">
        <v>8460.0206870000002</v>
      </c>
      <c r="V81">
        <f t="shared" si="10"/>
        <v>35</v>
      </c>
      <c r="W81">
        <f t="shared" si="4"/>
        <v>1</v>
      </c>
      <c r="X81">
        <f>SUM($R$47:R81)/$T$63</f>
        <v>1</v>
      </c>
      <c r="Z81" s="59">
        <f t="shared" si="5"/>
        <v>2986.4755608000005</v>
      </c>
      <c r="AD81" s="7">
        <v>35</v>
      </c>
      <c r="AE81" s="46">
        <v>17521.778954000001</v>
      </c>
      <c r="AF81" s="80">
        <f t="shared" si="13"/>
        <v>171024798.30661613</v>
      </c>
      <c r="AG81" s="46">
        <v>21269.124234999999</v>
      </c>
      <c r="AK81">
        <f t="shared" si="12"/>
        <v>35</v>
      </c>
      <c r="AL81">
        <f t="shared" si="7"/>
        <v>1</v>
      </c>
      <c r="AM81">
        <f>SUM($AG$47:AG81)/$AI$63</f>
        <v>1</v>
      </c>
      <c r="AO81" s="59">
        <f t="shared" si="8"/>
        <v>480.40254794286011</v>
      </c>
    </row>
    <row r="82" spans="1:41">
      <c r="A82" s="36"/>
      <c r="B82" s="36"/>
      <c r="C82" s="52"/>
      <c r="D82" s="36"/>
      <c r="E82" s="36"/>
      <c r="F82" s="36"/>
      <c r="G82" s="36"/>
      <c r="H82" s="36"/>
      <c r="I82" s="36"/>
      <c r="J82" s="36"/>
      <c r="K82" s="63"/>
      <c r="L82" s="36"/>
      <c r="O82" s="1"/>
    </row>
    <row r="83" spans="1:41">
      <c r="A83" s="36"/>
      <c r="B83" s="36"/>
      <c r="C83" s="52"/>
      <c r="D83" s="36"/>
      <c r="E83" s="36"/>
      <c r="F83" s="36"/>
      <c r="G83" s="36"/>
      <c r="H83" s="36"/>
      <c r="I83" s="36"/>
      <c r="J83" s="36"/>
      <c r="K83" s="63"/>
      <c r="L83" s="36"/>
      <c r="O83" s="1"/>
    </row>
    <row r="84" spans="1:41" ht="15" thickBot="1">
      <c r="A84" s="36"/>
      <c r="B84" s="36"/>
      <c r="C84" s="52"/>
      <c r="D84" s="36"/>
      <c r="E84" s="36"/>
      <c r="F84" s="36"/>
      <c r="G84" s="36"/>
      <c r="H84" s="36"/>
      <c r="I84" s="36"/>
      <c r="J84" s="36"/>
      <c r="K84" s="63"/>
      <c r="L84" s="36"/>
      <c r="O84" s="1"/>
      <c r="V84" s="36"/>
    </row>
    <row r="85" spans="1:41" ht="15" thickBot="1">
      <c r="A85" s="36"/>
      <c r="B85" s="21"/>
      <c r="C85" s="64"/>
      <c r="D85" s="64"/>
      <c r="E85" s="36"/>
      <c r="F85" s="36"/>
      <c r="G85" s="51"/>
      <c r="H85" s="25"/>
      <c r="I85" s="36"/>
      <c r="J85" s="36"/>
      <c r="K85" s="63"/>
      <c r="L85" s="9" t="s">
        <v>42</v>
      </c>
      <c r="N85" s="22" t="s">
        <v>13</v>
      </c>
      <c r="O85" s="12" t="s">
        <v>1</v>
      </c>
      <c r="P85" s="48" t="s">
        <v>30</v>
      </c>
      <c r="Q85" s="2" t="s">
        <v>4</v>
      </c>
      <c r="R85" s="9" t="s">
        <v>21</v>
      </c>
      <c r="S85" s="13" t="s">
        <v>3</v>
      </c>
      <c r="T85" s="14">
        <f>AVERAGE(P86:P120)</f>
        <v>7713.7097400000002</v>
      </c>
      <c r="V85" s="9" t="s">
        <v>36</v>
      </c>
      <c r="W85" s="9" t="s">
        <v>34</v>
      </c>
      <c r="X85" s="9" t="s">
        <v>35</v>
      </c>
      <c r="Z85" s="9" t="s">
        <v>38</v>
      </c>
      <c r="AC85" s="22" t="s">
        <v>40</v>
      </c>
      <c r="AD85" s="12" t="s">
        <v>1</v>
      </c>
      <c r="AE85" s="48" t="s">
        <v>30</v>
      </c>
      <c r="AF85" s="2" t="s">
        <v>4</v>
      </c>
      <c r="AG85" s="9" t="s">
        <v>21</v>
      </c>
      <c r="AH85" s="13" t="s">
        <v>3</v>
      </c>
      <c r="AI85" s="14">
        <f>AVERAGE(AE86:AE120)</f>
        <v>2867.2671408571427</v>
      </c>
      <c r="AK85" s="9" t="s">
        <v>36</v>
      </c>
      <c r="AL85" s="9" t="s">
        <v>34</v>
      </c>
      <c r="AM85" s="9" t="s">
        <v>35</v>
      </c>
      <c r="AO85" s="9" t="s">
        <v>38</v>
      </c>
    </row>
    <row r="86" spans="1:41">
      <c r="A86" s="36"/>
      <c r="B86" s="21"/>
      <c r="C86" s="66"/>
      <c r="D86" s="23"/>
      <c r="E86" s="42"/>
      <c r="F86" s="23"/>
      <c r="G86" s="51"/>
      <c r="H86" s="52"/>
      <c r="I86" s="36"/>
      <c r="J86" s="36"/>
      <c r="K86" s="63"/>
      <c r="L86" s="36">
        <f>(R86-$R$86)/$T$106</f>
        <v>0</v>
      </c>
      <c r="N86" s="21"/>
      <c r="O86" s="5">
        <v>1</v>
      </c>
      <c r="P86" s="73">
        <v>3207.1524920000002</v>
      </c>
      <c r="Q86" s="79">
        <f>(P86-$T$85)^2</f>
        <v>20309058.229501333</v>
      </c>
      <c r="R86" s="73">
        <v>3207.1524920000002</v>
      </c>
      <c r="S86" s="8" t="s">
        <v>6</v>
      </c>
      <c r="T86" s="1">
        <f>SUM(Q86:Q120)/($J$2-1)</f>
        <v>5796926.3342722403</v>
      </c>
      <c r="V86">
        <v>1</v>
      </c>
      <c r="W86">
        <f>V86/$J$2</f>
        <v>2.8571428571428571E-2</v>
      </c>
      <c r="X86">
        <f>SUM($R$86:R86)/$T$102</f>
        <v>1.1879229505835301E-2</v>
      </c>
      <c r="Z86" s="59">
        <f>ABS(P86-$T$85)</f>
        <v>4506.5572480000001</v>
      </c>
      <c r="AC86" s="21"/>
      <c r="AD86" s="5">
        <v>1</v>
      </c>
      <c r="AE86" s="44">
        <v>4493.586217</v>
      </c>
      <c r="AF86" s="79">
        <f>(AE86-$T$46)^2</f>
        <v>2445.5246542253685</v>
      </c>
      <c r="AG86" s="44">
        <v>723.070966</v>
      </c>
      <c r="AH86" s="8" t="s">
        <v>6</v>
      </c>
      <c r="AI86" s="1">
        <f>SUM(AF86:AF120)/($J$2-1)</f>
        <v>5893032.2119751498</v>
      </c>
      <c r="AK86">
        <v>1</v>
      </c>
      <c r="AL86">
        <f>AK86/$J$2</f>
        <v>2.8571428571428571E-2</v>
      </c>
      <c r="AM86">
        <f>AG86/$AI$102</f>
        <v>7.2051781163882033E-3</v>
      </c>
      <c r="AO86" s="59">
        <f>ABS(AE86-$AI$85)</f>
        <v>1626.3190761428573</v>
      </c>
    </row>
    <row r="87" spans="1:41">
      <c r="A87" s="36"/>
      <c r="B87" s="21"/>
      <c r="C87" s="66"/>
      <c r="D87" s="23"/>
      <c r="E87" s="42"/>
      <c r="F87" s="23"/>
      <c r="G87" s="51"/>
      <c r="H87" s="52"/>
      <c r="I87" s="36"/>
      <c r="J87" s="36"/>
      <c r="K87" s="63"/>
      <c r="L87" s="36">
        <f t="shared" ref="L87:L120" si="14">(R87-$R$86)/$T$106</f>
        <v>6.4559753099452624E-2</v>
      </c>
      <c r="N87" s="21"/>
      <c r="O87" s="6">
        <f>O86+1</f>
        <v>2</v>
      </c>
      <c r="P87" s="74">
        <v>7049.4482260000004</v>
      </c>
      <c r="Q87" s="71">
        <f t="shared" ref="Q87:Q120" si="15">(P87-$T$85)^2</f>
        <v>441243.35898157192</v>
      </c>
      <c r="R87" s="74">
        <v>3896.0820269999999</v>
      </c>
      <c r="S87" s="8" t="s">
        <v>5</v>
      </c>
      <c r="T87" s="1">
        <f>SQRT(T86)</f>
        <v>2407.6806960791623</v>
      </c>
      <c r="V87">
        <f>V86+1</f>
        <v>2</v>
      </c>
      <c r="W87">
        <f t="shared" ref="W87:W120" si="16">V87/$J$2</f>
        <v>5.7142857142857141E-2</v>
      </c>
      <c r="X87">
        <f>SUM($R$86:R87)/$T$102</f>
        <v>2.6310240406545848E-2</v>
      </c>
      <c r="Z87" s="59">
        <f t="shared" ref="Z87:Z120" si="17">ABS(P87-$T$85)</f>
        <v>664.26151399999981</v>
      </c>
      <c r="AC87" s="21"/>
      <c r="AD87" s="6">
        <f>AD86+1</f>
        <v>2</v>
      </c>
      <c r="AE87" s="45">
        <v>723.070966</v>
      </c>
      <c r="AF87" s="71">
        <f t="shared" ref="AF87:AF120" si="18">(AE87-$T$46)^2</f>
        <v>13846309.885691207</v>
      </c>
      <c r="AG87" s="45">
        <v>856.763194</v>
      </c>
      <c r="AH87" s="8" t="s">
        <v>5</v>
      </c>
      <c r="AI87" s="1">
        <f>SQRT(AI86)</f>
        <v>2427.5568401121218</v>
      </c>
      <c r="AK87">
        <f>AK86+1</f>
        <v>2</v>
      </c>
      <c r="AL87">
        <f t="shared" ref="AL87:AL120" si="19">AK87/$J$2</f>
        <v>5.7142857142857141E-2</v>
      </c>
      <c r="AM87">
        <f>SUM($AG$86:AG87)/$AI$102</f>
        <v>1.5742557857252617E-2</v>
      </c>
      <c r="AO87" s="59">
        <f t="shared" ref="AO87:AO120" si="20">ABS(AE87-$AI$85)</f>
        <v>2144.196174857143</v>
      </c>
    </row>
    <row r="88" spans="1:41">
      <c r="A88" s="36"/>
      <c r="B88" s="36"/>
      <c r="C88" s="66"/>
      <c r="D88" s="23"/>
      <c r="E88" s="42"/>
      <c r="F88" s="23"/>
      <c r="G88" s="51"/>
      <c r="H88" s="52"/>
      <c r="I88" s="36"/>
      <c r="J88" s="36"/>
      <c r="K88" s="63"/>
      <c r="L88" s="36">
        <f t="shared" si="14"/>
        <v>0.11279169207955658</v>
      </c>
      <c r="O88" s="6">
        <f t="shared" ref="O88:O119" si="21">O87+1</f>
        <v>3</v>
      </c>
      <c r="P88" s="74">
        <v>6723.6236369999997</v>
      </c>
      <c r="Q88" s="71">
        <f t="shared" si="15"/>
        <v>980270.49135372764</v>
      </c>
      <c r="R88" s="74">
        <v>4410.7743190000001</v>
      </c>
      <c r="S88" s="8" t="s">
        <v>7</v>
      </c>
      <c r="T88" s="1">
        <v>1.96</v>
      </c>
      <c r="V88">
        <f t="shared" ref="V88:V120" si="22">V87+1</f>
        <v>3</v>
      </c>
      <c r="W88">
        <f t="shared" si="16"/>
        <v>8.5714285714285715E-2</v>
      </c>
      <c r="X88">
        <f>SUM($R$86:R88)/$T$102</f>
        <v>4.2647661394336345E-2</v>
      </c>
      <c r="Z88" s="59">
        <f t="shared" si="17"/>
        <v>990.08610300000055</v>
      </c>
      <c r="AD88" s="6">
        <f t="shared" ref="AD88:AD119" si="23">AD87+1</f>
        <v>3</v>
      </c>
      <c r="AE88" s="45">
        <v>5147.3734850000001</v>
      </c>
      <c r="AF88" s="71">
        <f t="shared" si="18"/>
        <v>494545.81433225138</v>
      </c>
      <c r="AG88" s="45">
        <v>961.57380499999999</v>
      </c>
      <c r="AH88" s="8" t="s">
        <v>7</v>
      </c>
      <c r="AI88" s="1">
        <v>1.96</v>
      </c>
      <c r="AK88">
        <f t="shared" ref="AK88:AK120" si="24">AK87+1</f>
        <v>3</v>
      </c>
      <c r="AL88">
        <f t="shared" si="19"/>
        <v>8.5714285714285715E-2</v>
      </c>
      <c r="AM88">
        <f>SUM($AG$86:AG88)/$AI$102</f>
        <v>2.5324342858806859E-2</v>
      </c>
      <c r="AO88" s="59">
        <f t="shared" si="20"/>
        <v>2280.1063441428573</v>
      </c>
    </row>
    <row r="89" spans="1:41" ht="15" thickBot="1">
      <c r="A89" s="36"/>
      <c r="B89" s="36"/>
      <c r="C89" s="66"/>
      <c r="D89" s="23"/>
      <c r="E89" s="42"/>
      <c r="F89" s="23"/>
      <c r="G89" s="36"/>
      <c r="H89" s="36"/>
      <c r="I89" s="36"/>
      <c r="J89" s="36"/>
      <c r="K89" s="63"/>
      <c r="L89" s="36">
        <f t="shared" si="14"/>
        <v>0.18401176237082156</v>
      </c>
      <c r="O89" s="6">
        <f t="shared" si="21"/>
        <v>4</v>
      </c>
      <c r="P89" s="74">
        <v>6357.094118</v>
      </c>
      <c r="Q89" s="71">
        <f t="shared" si="15"/>
        <v>1840405.9458544475</v>
      </c>
      <c r="R89" s="74">
        <v>5170.7773790000001</v>
      </c>
      <c r="V89">
        <f t="shared" si="22"/>
        <v>4</v>
      </c>
      <c r="W89">
        <f t="shared" si="16"/>
        <v>0.11428571428571428</v>
      </c>
      <c r="X89">
        <f>SUM($R$86:R89)/$T$102</f>
        <v>6.1800118710270711E-2</v>
      </c>
      <c r="Z89" s="59">
        <f t="shared" si="17"/>
        <v>1356.6156220000003</v>
      </c>
      <c r="AD89" s="6">
        <f t="shared" si="23"/>
        <v>4</v>
      </c>
      <c r="AE89" s="45">
        <v>856.763194</v>
      </c>
      <c r="AF89" s="71">
        <f t="shared" si="18"/>
        <v>12869229.090238638</v>
      </c>
      <c r="AG89" s="45">
        <v>1022.669843</v>
      </c>
      <c r="AK89">
        <f t="shared" si="24"/>
        <v>4</v>
      </c>
      <c r="AL89">
        <f t="shared" si="19"/>
        <v>0.11428571428571428</v>
      </c>
      <c r="AM89">
        <f>SUM($AG$86:AG89)/$AI$102</f>
        <v>3.5514930947049585E-2</v>
      </c>
      <c r="AO89" s="59">
        <f t="shared" si="20"/>
        <v>2010.5039468571426</v>
      </c>
    </row>
    <row r="90" spans="1:41">
      <c r="A90" s="36"/>
      <c r="B90" s="36"/>
      <c r="C90" s="66"/>
      <c r="D90" s="23"/>
      <c r="E90" s="42"/>
      <c r="F90" s="23"/>
      <c r="G90" s="36"/>
      <c r="H90" s="36"/>
      <c r="I90" s="36"/>
      <c r="J90" s="36"/>
      <c r="K90" s="63"/>
      <c r="L90" s="36">
        <f t="shared" si="14"/>
        <v>0.18647129908039453</v>
      </c>
      <c r="O90" s="6">
        <f t="shared" si="21"/>
        <v>5</v>
      </c>
      <c r="P90" s="74">
        <v>6721.7883629999997</v>
      </c>
      <c r="Q90" s="71">
        <f t="shared" si="15"/>
        <v>983908.01814957731</v>
      </c>
      <c r="R90" s="74">
        <v>5197.0235679999996</v>
      </c>
      <c r="S90" s="10" t="s">
        <v>10</v>
      </c>
      <c r="T90" s="10">
        <f>T85-(T87/SQRT($J$2))*T88</f>
        <v>6916.0439989469442</v>
      </c>
      <c r="V90">
        <f t="shared" si="22"/>
        <v>5</v>
      </c>
      <c r="W90">
        <f t="shared" si="16"/>
        <v>0.14285714285714285</v>
      </c>
      <c r="X90">
        <f>SUM($R$86:R90)/$T$102</f>
        <v>8.1049791392035747E-2</v>
      </c>
      <c r="Z90" s="59">
        <f t="shared" si="17"/>
        <v>991.92137700000058</v>
      </c>
      <c r="AD90" s="6">
        <f t="shared" si="23"/>
        <v>5</v>
      </c>
      <c r="AE90" s="45">
        <v>6583.7980390000002</v>
      </c>
      <c r="AF90" s="71">
        <f t="shared" si="18"/>
        <v>4578162.3247461729</v>
      </c>
      <c r="AG90" s="45">
        <v>1077.552872</v>
      </c>
      <c r="AH90" s="10" t="s">
        <v>10</v>
      </c>
      <c r="AI90" s="10">
        <f>AI85-(AI87/SQRT($J$2))*AI88</f>
        <v>2063.0164239868423</v>
      </c>
      <c r="AK90">
        <f t="shared" si="24"/>
        <v>5</v>
      </c>
      <c r="AL90">
        <f t="shared" si="19"/>
        <v>0.14285714285714285</v>
      </c>
      <c r="AM90">
        <f>SUM($AG$86:AG90)/$AI$102</f>
        <v>4.6252411412536366E-2</v>
      </c>
      <c r="AO90" s="59">
        <f t="shared" si="20"/>
        <v>3716.5308981428575</v>
      </c>
    </row>
    <row r="91" spans="1:41" ht="15" thickBot="1">
      <c r="A91" s="36"/>
      <c r="B91" s="36"/>
      <c r="C91" s="66"/>
      <c r="D91" s="23"/>
      <c r="E91" s="42"/>
      <c r="F91" s="23"/>
      <c r="G91" s="36"/>
      <c r="H91" s="36"/>
      <c r="I91" s="36"/>
      <c r="J91" s="36"/>
      <c r="K91" s="63"/>
      <c r="L91" s="36">
        <f t="shared" si="14"/>
        <v>0.23008943015741115</v>
      </c>
      <c r="O91" s="6">
        <f t="shared" si="21"/>
        <v>6</v>
      </c>
      <c r="P91" s="74">
        <v>8560.2535480000006</v>
      </c>
      <c r="Q91" s="71">
        <f t="shared" si="15"/>
        <v>716636.41886314144</v>
      </c>
      <c r="R91" s="74">
        <v>5662.4810289999996</v>
      </c>
      <c r="S91" s="11" t="s">
        <v>11</v>
      </c>
      <c r="T91" s="11">
        <f>T85+(T87/SQRT($J$2))*T88</f>
        <v>8511.3754810530554</v>
      </c>
      <c r="V91">
        <f t="shared" si="22"/>
        <v>6</v>
      </c>
      <c r="W91">
        <f t="shared" si="16"/>
        <v>0.17142857142857143</v>
      </c>
      <c r="X91">
        <f>SUM($R$86:R91)/$T$102</f>
        <v>0.10202350931898782</v>
      </c>
      <c r="Z91" s="59">
        <f t="shared" si="17"/>
        <v>846.54380800000035</v>
      </c>
      <c r="AD91" s="6">
        <f t="shared" si="23"/>
        <v>6</v>
      </c>
      <c r="AE91" s="45">
        <v>1522.210292</v>
      </c>
      <c r="AF91" s="71">
        <f t="shared" si="18"/>
        <v>8537637.9847321305</v>
      </c>
      <c r="AG91" s="45">
        <v>1157.168242</v>
      </c>
      <c r="AH91" s="11" t="s">
        <v>11</v>
      </c>
      <c r="AI91" s="11">
        <f>AI85+(AI87/SQRT($J$2))*AI88</f>
        <v>3671.5178577274432</v>
      </c>
      <c r="AK91">
        <f t="shared" si="24"/>
        <v>6</v>
      </c>
      <c r="AL91">
        <f t="shared" si="19"/>
        <v>0.17142857142857143</v>
      </c>
      <c r="AM91">
        <f>SUM($AG$86:AG91)/$AI$102</f>
        <v>5.7783234369460083E-2</v>
      </c>
      <c r="AO91" s="59">
        <f t="shared" si="20"/>
        <v>1345.0568488571428</v>
      </c>
    </row>
    <row r="92" spans="1:41" ht="15" thickBot="1">
      <c r="A92" s="36"/>
      <c r="B92" s="36"/>
      <c r="C92" s="66"/>
      <c r="D92" s="23"/>
      <c r="E92" s="42"/>
      <c r="F92" s="23"/>
      <c r="G92" s="65"/>
      <c r="H92" s="42"/>
      <c r="I92" s="36"/>
      <c r="J92" s="36"/>
      <c r="K92" s="63"/>
      <c r="L92" s="36">
        <f t="shared" si="14"/>
        <v>0.23440219840778009</v>
      </c>
      <c r="O92" s="6">
        <f t="shared" si="21"/>
        <v>7</v>
      </c>
      <c r="P92" s="74">
        <v>4410.7743190000001</v>
      </c>
      <c r="Q92" s="71">
        <f t="shared" si="15"/>
        <v>10909382.395296449</v>
      </c>
      <c r="R92" s="74">
        <v>5708.5034079999996</v>
      </c>
      <c r="S92" s="76" t="s">
        <v>25</v>
      </c>
      <c r="T92" s="62">
        <f>T85-T90</f>
        <v>797.66574105305608</v>
      </c>
      <c r="V92">
        <f t="shared" si="22"/>
        <v>7</v>
      </c>
      <c r="W92">
        <f t="shared" si="16"/>
        <v>0.2</v>
      </c>
      <c r="X92">
        <f>SUM($R$86:R92)/$T$102</f>
        <v>0.12316769322905396</v>
      </c>
      <c r="Z92" s="59">
        <f t="shared" si="17"/>
        <v>3302.9354210000001</v>
      </c>
      <c r="AD92" s="6">
        <f t="shared" si="23"/>
        <v>7</v>
      </c>
      <c r="AE92" s="45">
        <v>961.57380499999999</v>
      </c>
      <c r="AF92" s="71">
        <f t="shared" si="18"/>
        <v>12128225.308416927</v>
      </c>
      <c r="AG92" s="45">
        <v>1267.2271559999999</v>
      </c>
      <c r="AH92" s="76" t="s">
        <v>25</v>
      </c>
      <c r="AI92" s="62">
        <f>AI85-AI90</f>
        <v>804.25071687030049</v>
      </c>
      <c r="AK92">
        <f t="shared" si="24"/>
        <v>7</v>
      </c>
      <c r="AL92">
        <f t="shared" si="19"/>
        <v>0.2</v>
      </c>
      <c r="AM92">
        <f>SUM($AG$86:AG92)/$AI$102</f>
        <v>7.0410760300163897E-2</v>
      </c>
      <c r="AO92" s="59">
        <f t="shared" si="20"/>
        <v>1905.6933358571428</v>
      </c>
    </row>
    <row r="93" spans="1:41" ht="15" thickBot="1">
      <c r="A93" s="36"/>
      <c r="B93" s="36"/>
      <c r="C93" s="66"/>
      <c r="D93" s="23"/>
      <c r="E93" s="42"/>
      <c r="F93" s="23"/>
      <c r="G93" s="36"/>
      <c r="H93" s="36"/>
      <c r="I93" s="36"/>
      <c r="J93" s="36"/>
      <c r="K93" s="63"/>
      <c r="L93" s="36">
        <f t="shared" si="14"/>
        <v>0.27355657482477624</v>
      </c>
      <c r="O93" s="6">
        <f t="shared" si="21"/>
        <v>8</v>
      </c>
      <c r="P93" s="74">
        <v>9040.4376979999997</v>
      </c>
      <c r="Q93" s="71">
        <f t="shared" si="15"/>
        <v>1760207.0745388484</v>
      </c>
      <c r="R93" s="74">
        <v>6126.3272850000003</v>
      </c>
      <c r="V93">
        <f t="shared" si="22"/>
        <v>8</v>
      </c>
      <c r="W93">
        <f t="shared" si="16"/>
        <v>0.22857142857142856</v>
      </c>
      <c r="X93">
        <f>SUM($R$86:R93)/$T$102</f>
        <v>0.14585948852968597</v>
      </c>
      <c r="Z93" s="59">
        <f t="shared" si="17"/>
        <v>1326.7279579999995</v>
      </c>
      <c r="AD93" s="6">
        <f t="shared" si="23"/>
        <v>8</v>
      </c>
      <c r="AE93" s="45">
        <v>1022.669843</v>
      </c>
      <c r="AF93" s="71">
        <f t="shared" si="18"/>
        <v>11706416.777822217</v>
      </c>
      <c r="AG93" s="45">
        <v>1286.5441949999999</v>
      </c>
      <c r="AK93">
        <f t="shared" si="24"/>
        <v>8</v>
      </c>
      <c r="AL93">
        <f t="shared" si="19"/>
        <v>0.22857142857142856</v>
      </c>
      <c r="AM93">
        <f>SUM($AG$86:AG93)/$AI$102</f>
        <v>8.3230774538683716E-2</v>
      </c>
      <c r="AO93" s="59">
        <f t="shared" si="20"/>
        <v>1844.5972978571426</v>
      </c>
    </row>
    <row r="94" spans="1:41" ht="15" thickBot="1">
      <c r="A94" s="36"/>
      <c r="B94" s="36"/>
      <c r="C94" s="66"/>
      <c r="D94" s="23"/>
      <c r="E94" s="42"/>
      <c r="F94" s="23"/>
      <c r="G94" s="36"/>
      <c r="H94" s="43"/>
      <c r="I94" s="36"/>
      <c r="J94" s="36"/>
      <c r="K94" s="63"/>
      <c r="L94" s="36">
        <f t="shared" si="14"/>
        <v>0.28284516254360936</v>
      </c>
      <c r="O94" s="6">
        <f t="shared" si="21"/>
        <v>9</v>
      </c>
      <c r="P94" s="74">
        <v>12398.616474</v>
      </c>
      <c r="Q94" s="71">
        <f t="shared" si="15"/>
        <v>21948351.10627855</v>
      </c>
      <c r="R94" s="74">
        <v>6225.4475899999998</v>
      </c>
      <c r="S94" s="37" t="s">
        <v>18</v>
      </c>
      <c r="T94" s="37">
        <f>MEDIAN(P86:P120)</f>
        <v>7160.9296750000003</v>
      </c>
      <c r="V94">
        <f t="shared" si="22"/>
        <v>9</v>
      </c>
      <c r="W94">
        <f t="shared" si="16"/>
        <v>0.25714285714285712</v>
      </c>
      <c r="X94">
        <f>SUM($R$86:R94)/$T$102</f>
        <v>0.16891842348292901</v>
      </c>
      <c r="Z94" s="59">
        <f t="shared" si="17"/>
        <v>4684.9067340000001</v>
      </c>
      <c r="AD94" s="6">
        <f t="shared" si="23"/>
        <v>9</v>
      </c>
      <c r="AE94" s="45">
        <v>2420.5673409999999</v>
      </c>
      <c r="AF94" s="71">
        <f t="shared" si="18"/>
        <v>4094821.9052401325</v>
      </c>
      <c r="AG94" s="45">
        <v>1362.8130900000001</v>
      </c>
      <c r="AH94" s="37" t="s">
        <v>18</v>
      </c>
      <c r="AI94" s="37">
        <f>MEDIAN(AE86:AE120)</f>
        <v>2065.1376770000002</v>
      </c>
      <c r="AK94">
        <f t="shared" si="24"/>
        <v>9</v>
      </c>
      <c r="AL94">
        <f t="shared" si="19"/>
        <v>0.25714285714285712</v>
      </c>
      <c r="AM94">
        <f>SUM($AG$86:AG94)/$AI$102</f>
        <v>9.6810784682246007E-2</v>
      </c>
      <c r="AO94" s="59">
        <f t="shared" si="20"/>
        <v>446.69979985714281</v>
      </c>
    </row>
    <row r="95" spans="1:41" ht="15" thickBot="1">
      <c r="A95" s="36"/>
      <c r="B95" s="36"/>
      <c r="C95" s="66"/>
      <c r="D95" s="23"/>
      <c r="E95" s="42"/>
      <c r="F95" s="23"/>
      <c r="G95" s="36"/>
      <c r="H95" s="36"/>
      <c r="I95" s="36"/>
      <c r="J95" s="36"/>
      <c r="K95" s="63"/>
      <c r="L95" s="36">
        <f t="shared" si="14"/>
        <v>0.29518179047476661</v>
      </c>
      <c r="O95" s="6">
        <f t="shared" si="21"/>
        <v>10</v>
      </c>
      <c r="P95" s="74">
        <v>3896.0820269999999</v>
      </c>
      <c r="Q95" s="71">
        <f t="shared" si="15"/>
        <v>14574281.355065612</v>
      </c>
      <c r="R95" s="74">
        <v>6357.094118</v>
      </c>
      <c r="V95">
        <f t="shared" si="22"/>
        <v>10</v>
      </c>
      <c r="W95">
        <f t="shared" si="16"/>
        <v>0.2857142857142857</v>
      </c>
      <c r="X95">
        <f>SUM($R$86:R95)/$T$102</f>
        <v>0.19246497457655179</v>
      </c>
      <c r="Z95" s="59">
        <f t="shared" si="17"/>
        <v>3817.6277130000003</v>
      </c>
      <c r="AD95" s="6">
        <f t="shared" si="23"/>
        <v>10</v>
      </c>
      <c r="AE95" s="45">
        <v>1157.168242</v>
      </c>
      <c r="AF95" s="71">
        <f t="shared" si="18"/>
        <v>10804143.702305719</v>
      </c>
      <c r="AG95" s="45">
        <v>1388.337552</v>
      </c>
      <c r="AK95">
        <f t="shared" si="24"/>
        <v>10</v>
      </c>
      <c r="AL95">
        <f t="shared" si="19"/>
        <v>0.2857142857142857</v>
      </c>
      <c r="AM95">
        <f>SUM($AG$86:AG95)/$AI$102</f>
        <v>0.11064513818030966</v>
      </c>
      <c r="AO95" s="59">
        <f t="shared" si="20"/>
        <v>1710.0988988571428</v>
      </c>
    </row>
    <row r="96" spans="1:41">
      <c r="A96" s="36"/>
      <c r="B96" s="36"/>
      <c r="C96" s="66"/>
      <c r="D96" s="23"/>
      <c r="E96" s="42"/>
      <c r="F96" s="23"/>
      <c r="G96" s="36"/>
      <c r="H96" s="23"/>
      <c r="I96" s="36"/>
      <c r="J96" s="36"/>
      <c r="K96" s="63"/>
      <c r="L96" s="36">
        <f t="shared" si="14"/>
        <v>0.31475790387364982</v>
      </c>
      <c r="O96" s="6">
        <f t="shared" si="21"/>
        <v>11</v>
      </c>
      <c r="P96" s="74">
        <v>7160.9296750000003</v>
      </c>
      <c r="Q96" s="71">
        <f t="shared" si="15"/>
        <v>305565.80026140413</v>
      </c>
      <c r="R96" s="74">
        <v>6565.9945870000001</v>
      </c>
      <c r="S96" s="10" t="s">
        <v>19</v>
      </c>
      <c r="T96" s="44">
        <f>R97</f>
        <v>6721.7883629999997</v>
      </c>
      <c r="V96">
        <f t="shared" si="22"/>
        <v>11</v>
      </c>
      <c r="W96">
        <f t="shared" si="16"/>
        <v>0.31428571428571428</v>
      </c>
      <c r="X96">
        <f>SUM($R$86:R96)/$T$102</f>
        <v>0.21678528888265597</v>
      </c>
      <c r="Z96" s="59">
        <f t="shared" si="17"/>
        <v>552.78006499999992</v>
      </c>
      <c r="AD96" s="6">
        <f t="shared" si="23"/>
        <v>11</v>
      </c>
      <c r="AE96" s="45">
        <v>5444.6708079999999</v>
      </c>
      <c r="AF96" s="71">
        <f t="shared" si="18"/>
        <v>1001073.962594178</v>
      </c>
      <c r="AG96" s="45">
        <v>1522.210292</v>
      </c>
      <c r="AH96" s="10" t="s">
        <v>19</v>
      </c>
      <c r="AI96" s="44">
        <f>AG97</f>
        <v>1575.3531459999999</v>
      </c>
      <c r="AK96">
        <f t="shared" si="24"/>
        <v>11</v>
      </c>
      <c r="AL96">
        <f t="shared" si="19"/>
        <v>0.31428571428571428</v>
      </c>
      <c r="AM96">
        <f>SUM($AG$86:AG96)/$AI$102</f>
        <v>0.12581349204899381</v>
      </c>
      <c r="AO96" s="59">
        <f t="shared" si="20"/>
        <v>2577.4036671428571</v>
      </c>
    </row>
    <row r="97" spans="1:41" ht="15" thickBot="1">
      <c r="A97" s="36"/>
      <c r="B97" s="36"/>
      <c r="C97" s="66"/>
      <c r="D97" s="23"/>
      <c r="E97" s="42"/>
      <c r="F97" s="23"/>
      <c r="G97" s="36"/>
      <c r="H97" s="23"/>
      <c r="I97" s="36"/>
      <c r="J97" s="36"/>
      <c r="K97" s="63"/>
      <c r="L97" s="36">
        <f t="shared" si="14"/>
        <v>0.32935737624638151</v>
      </c>
      <c r="O97" s="6">
        <f t="shared" si="21"/>
        <v>12</v>
      </c>
      <c r="P97" s="74">
        <v>6834.704659</v>
      </c>
      <c r="Q97" s="71">
        <f t="shared" si="15"/>
        <v>772649.93242381699</v>
      </c>
      <c r="R97" s="74">
        <v>6721.7883629999997</v>
      </c>
      <c r="S97" s="11" t="s">
        <v>20</v>
      </c>
      <c r="T97" s="46">
        <f>R109</f>
        <v>8350.0229839999993</v>
      </c>
      <c r="V97">
        <f t="shared" si="22"/>
        <v>12</v>
      </c>
      <c r="W97">
        <f t="shared" si="16"/>
        <v>0.34285714285714286</v>
      </c>
      <c r="X97">
        <f>SUM($R$86:R97)/$T$102</f>
        <v>0.24168266025894972</v>
      </c>
      <c r="Z97" s="59">
        <f t="shared" si="17"/>
        <v>879.00508100000025</v>
      </c>
      <c r="AD97" s="6">
        <f t="shared" si="23"/>
        <v>12</v>
      </c>
      <c r="AE97" s="45">
        <v>1286.5441949999999</v>
      </c>
      <c r="AF97" s="71">
        <f t="shared" si="18"/>
        <v>9970373.1922366973</v>
      </c>
      <c r="AG97" s="45">
        <v>1575.3531459999999</v>
      </c>
      <c r="AH97" s="11" t="s">
        <v>20</v>
      </c>
      <c r="AI97" s="46">
        <f>AG109</f>
        <v>3606.4830200000001</v>
      </c>
      <c r="AK97">
        <f t="shared" si="24"/>
        <v>12</v>
      </c>
      <c r="AL97">
        <f t="shared" si="19"/>
        <v>0.34285714285714286</v>
      </c>
      <c r="AM97">
        <f>SUM($AG$86:AG97)/$AI$102</f>
        <v>0.1415113979902794</v>
      </c>
      <c r="AO97" s="59">
        <f t="shared" si="20"/>
        <v>1580.7229458571428</v>
      </c>
    </row>
    <row r="98" spans="1:41">
      <c r="A98" s="36"/>
      <c r="B98" s="36"/>
      <c r="C98" s="66"/>
      <c r="D98" s="23"/>
      <c r="E98" s="42"/>
      <c r="F98" s="23"/>
      <c r="G98" s="36"/>
      <c r="H98" s="42"/>
      <c r="I98" s="36"/>
      <c r="J98" s="36"/>
      <c r="K98" s="63"/>
      <c r="L98" s="36">
        <f t="shared" si="14"/>
        <v>0.32952936021613516</v>
      </c>
      <c r="O98" s="6">
        <f t="shared" si="21"/>
        <v>13</v>
      </c>
      <c r="P98" s="74">
        <v>5170.7773790000001</v>
      </c>
      <c r="Q98" s="71">
        <f t="shared" si="15"/>
        <v>6466504.9926210353</v>
      </c>
      <c r="R98" s="74">
        <v>6723.6236369999997</v>
      </c>
      <c r="S98" s="10" t="s">
        <v>23</v>
      </c>
      <c r="T98" s="15">
        <f>T94-T96</f>
        <v>439.14131200000065</v>
      </c>
      <c r="V98">
        <f t="shared" si="22"/>
        <v>13</v>
      </c>
      <c r="W98">
        <f t="shared" si="16"/>
        <v>0.37142857142857144</v>
      </c>
      <c r="X98">
        <f>SUM($R$86:R98)/$T$102</f>
        <v>0.26658682945390239</v>
      </c>
      <c r="Z98" s="59">
        <f t="shared" si="17"/>
        <v>2542.9323610000001</v>
      </c>
      <c r="AD98" s="6">
        <f t="shared" si="23"/>
        <v>13</v>
      </c>
      <c r="AE98" s="45">
        <v>5301.73153</v>
      </c>
      <c r="AF98" s="71">
        <f t="shared" si="18"/>
        <v>735473.57354579668</v>
      </c>
      <c r="AG98" s="45">
        <v>1601.2458730000001</v>
      </c>
      <c r="AH98" s="10" t="s">
        <v>23</v>
      </c>
      <c r="AI98" s="15">
        <f>AI94-AI96</f>
        <v>489.78453100000024</v>
      </c>
      <c r="AK98">
        <f t="shared" si="24"/>
        <v>13</v>
      </c>
      <c r="AL98">
        <f t="shared" si="19"/>
        <v>0.37142857142857144</v>
      </c>
      <c r="AM98">
        <f>SUM($AG$86:AG98)/$AI$102</f>
        <v>0.15746731693267615</v>
      </c>
      <c r="AO98" s="59">
        <f t="shared" si="20"/>
        <v>2434.4643891428573</v>
      </c>
    </row>
    <row r="99" spans="1:41" ht="15" thickBot="1">
      <c r="A99" s="36"/>
      <c r="B99" s="36"/>
      <c r="C99" s="66"/>
      <c r="D99" s="23"/>
      <c r="E99" s="42"/>
      <c r="F99" s="23"/>
      <c r="G99" s="36"/>
      <c r="H99" s="42"/>
      <c r="I99" s="36"/>
      <c r="J99" s="36"/>
      <c r="K99" s="63"/>
      <c r="L99" s="36">
        <f t="shared" si="14"/>
        <v>0.33553576977924587</v>
      </c>
      <c r="O99" s="6">
        <f t="shared" si="21"/>
        <v>14</v>
      </c>
      <c r="P99" s="74">
        <v>7997.458028</v>
      </c>
      <c r="Q99" s="71">
        <f t="shared" si="15"/>
        <v>80513.090942930823</v>
      </c>
      <c r="R99" s="74">
        <v>6787.719188</v>
      </c>
      <c r="S99" s="11" t="s">
        <v>24</v>
      </c>
      <c r="T99" s="16">
        <f>T97-T94</f>
        <v>1189.093308999999</v>
      </c>
      <c r="V99">
        <f t="shared" si="22"/>
        <v>14</v>
      </c>
      <c r="W99">
        <f t="shared" si="16"/>
        <v>0.4</v>
      </c>
      <c r="X99">
        <f>SUM($R$86:R99)/$T$102</f>
        <v>0.29172840730420624</v>
      </c>
      <c r="Z99" s="59">
        <f t="shared" si="17"/>
        <v>283.74828799999977</v>
      </c>
      <c r="AD99" s="6">
        <f t="shared" si="23"/>
        <v>14</v>
      </c>
      <c r="AE99" s="45">
        <v>4555.6733409999997</v>
      </c>
      <c r="AF99" s="71">
        <f t="shared" si="18"/>
        <v>12441.031104612472</v>
      </c>
      <c r="AG99" s="45">
        <v>1644.950466</v>
      </c>
      <c r="AH99" s="11" t="s">
        <v>24</v>
      </c>
      <c r="AI99" s="16">
        <f>AI97-AI94</f>
        <v>1541.345343</v>
      </c>
      <c r="AK99">
        <f t="shared" si="24"/>
        <v>14</v>
      </c>
      <c r="AL99">
        <f t="shared" si="19"/>
        <v>0.4</v>
      </c>
      <c r="AM99">
        <f>SUM($AG$86:AG99)/$AI$102</f>
        <v>0.17385873860146681</v>
      </c>
      <c r="AO99" s="59">
        <f t="shared" si="20"/>
        <v>1688.406200142857</v>
      </c>
    </row>
    <row r="100" spans="1:41">
      <c r="A100" s="36"/>
      <c r="B100" s="36"/>
      <c r="C100" s="66"/>
      <c r="D100" s="23"/>
      <c r="E100" s="42"/>
      <c r="F100" s="23"/>
      <c r="G100" s="36"/>
      <c r="H100" s="36"/>
      <c r="I100" s="36"/>
      <c r="J100" s="36"/>
      <c r="K100" s="63"/>
      <c r="L100" s="36">
        <f t="shared" si="14"/>
        <v>0.33993878961351887</v>
      </c>
      <c r="O100" s="6">
        <f t="shared" si="21"/>
        <v>15</v>
      </c>
      <c r="P100" s="74">
        <v>6909.6240690000004</v>
      </c>
      <c r="Q100" s="71">
        <f t="shared" si="15"/>
        <v>646553.76630751998</v>
      </c>
      <c r="R100" s="74">
        <v>6834.704659</v>
      </c>
      <c r="V100">
        <f t="shared" si="22"/>
        <v>15</v>
      </c>
      <c r="W100">
        <f t="shared" si="16"/>
        <v>0.42857142857142855</v>
      </c>
      <c r="X100">
        <f>SUM($R$86:R100)/$T$102</f>
        <v>0.31704401841137614</v>
      </c>
      <c r="Z100" s="59">
        <f t="shared" si="17"/>
        <v>804.08567099999982</v>
      </c>
      <c r="AD100" s="6">
        <f t="shared" si="23"/>
        <v>15</v>
      </c>
      <c r="AE100" s="45">
        <v>4749.4414390000002</v>
      </c>
      <c r="AF100" s="71">
        <f t="shared" si="18"/>
        <v>93212.650138693818</v>
      </c>
      <c r="AG100" s="45">
        <v>1701.2011600000001</v>
      </c>
      <c r="AK100">
        <f t="shared" si="24"/>
        <v>15</v>
      </c>
      <c r="AL100">
        <f t="shared" si="19"/>
        <v>0.42857142857142855</v>
      </c>
      <c r="AM100">
        <f>SUM($AG$86:AG100)/$AI$102</f>
        <v>0.19081068100542473</v>
      </c>
      <c r="AO100" s="59">
        <f t="shared" si="20"/>
        <v>1882.1742981428574</v>
      </c>
    </row>
    <row r="101" spans="1:41" ht="15" thickBot="1">
      <c r="A101" s="36"/>
      <c r="B101" s="36"/>
      <c r="C101" s="66"/>
      <c r="D101" s="23"/>
      <c r="E101" s="42"/>
      <c r="F101" s="23"/>
      <c r="G101" s="36"/>
      <c r="H101" s="36"/>
      <c r="I101" s="36"/>
      <c r="J101" s="36"/>
      <c r="K101" s="63"/>
      <c r="L101" s="36">
        <f t="shared" si="14"/>
        <v>0.34695950561745198</v>
      </c>
      <c r="O101" s="6">
        <f t="shared" si="21"/>
        <v>16</v>
      </c>
      <c r="P101" s="74">
        <v>12575.930075</v>
      </c>
      <c r="Q101" s="71">
        <f t="shared" si="15"/>
        <v>23641186.586087514</v>
      </c>
      <c r="R101" s="74">
        <v>6909.6240690000004</v>
      </c>
      <c r="V101">
        <f t="shared" si="22"/>
        <v>16</v>
      </c>
      <c r="W101">
        <f t="shared" si="16"/>
        <v>0.45714285714285713</v>
      </c>
      <c r="X101">
        <f>SUM($R$86:R101)/$T$102</f>
        <v>0.34263712953391845</v>
      </c>
      <c r="Z101" s="59">
        <f t="shared" si="17"/>
        <v>4862.220335</v>
      </c>
      <c r="AD101" s="6">
        <f t="shared" si="23"/>
        <v>16</v>
      </c>
      <c r="AE101" s="45">
        <v>1997.7214240000001</v>
      </c>
      <c r="AF101" s="71">
        <f t="shared" si="18"/>
        <v>5984934.3491404634</v>
      </c>
      <c r="AG101" s="45">
        <v>1793.131044</v>
      </c>
      <c r="AK101">
        <f t="shared" si="24"/>
        <v>16</v>
      </c>
      <c r="AL101">
        <f t="shared" si="19"/>
        <v>0.45714285714285713</v>
      </c>
      <c r="AM101">
        <f>SUM($AG$86:AG101)/$AI$102</f>
        <v>0.20867867621690048</v>
      </c>
      <c r="AO101" s="59">
        <f t="shared" si="20"/>
        <v>869.54571685714268</v>
      </c>
    </row>
    <row r="102" spans="1:41" ht="15" thickBot="1">
      <c r="A102" s="36"/>
      <c r="B102" s="36"/>
      <c r="C102" s="66"/>
      <c r="D102" s="23"/>
      <c r="E102" s="42"/>
      <c r="F102" s="23"/>
      <c r="G102" s="36"/>
      <c r="H102" s="36"/>
      <c r="I102" s="36"/>
      <c r="J102" s="36"/>
      <c r="K102" s="63"/>
      <c r="L102" s="36">
        <f t="shared" si="14"/>
        <v>0.36006246113707435</v>
      </c>
      <c r="O102" s="6">
        <f t="shared" si="21"/>
        <v>17</v>
      </c>
      <c r="P102" s="74">
        <v>6787.719188</v>
      </c>
      <c r="Q102" s="71">
        <f t="shared" si="15"/>
        <v>857458.50239326514</v>
      </c>
      <c r="R102" s="74">
        <v>7049.4482260000004</v>
      </c>
      <c r="S102" s="9" t="s">
        <v>33</v>
      </c>
      <c r="T102" s="37">
        <f>SUM(R86:R120)</f>
        <v>269979.84090000001</v>
      </c>
      <c r="V102">
        <f t="shared" si="22"/>
        <v>17</v>
      </c>
      <c r="W102">
        <f t="shared" si="16"/>
        <v>0.48571428571428571</v>
      </c>
      <c r="X102">
        <f>SUM($R$86:R102)/$T$102</f>
        <v>0.36874814657319105</v>
      </c>
      <c r="Z102" s="59">
        <f t="shared" si="17"/>
        <v>925.99055200000021</v>
      </c>
      <c r="AD102" s="6">
        <f t="shared" si="23"/>
        <v>17</v>
      </c>
      <c r="AE102" s="45">
        <v>1575.3531459999999</v>
      </c>
      <c r="AF102" s="71">
        <f t="shared" si="18"/>
        <v>8229903.4207401713</v>
      </c>
      <c r="AG102" s="45">
        <v>1997.7214240000001</v>
      </c>
      <c r="AH102" s="37" t="s">
        <v>33</v>
      </c>
      <c r="AI102" s="37">
        <f>SUM(AG86:AG120)</f>
        <v>100354.34993</v>
      </c>
      <c r="AK102">
        <f t="shared" si="24"/>
        <v>17</v>
      </c>
      <c r="AL102">
        <f t="shared" si="19"/>
        <v>0.48571428571428571</v>
      </c>
      <c r="AM102">
        <f>SUM($AG$86:AG102)/$AI$102</f>
        <v>0.22858535116814541</v>
      </c>
      <c r="AO102" s="59">
        <f t="shared" si="20"/>
        <v>1291.9139948571428</v>
      </c>
    </row>
    <row r="103" spans="1:41" ht="15" thickBot="1">
      <c r="A103" s="36"/>
      <c r="B103" s="36"/>
      <c r="C103" s="66"/>
      <c r="D103" s="23"/>
      <c r="E103" s="42"/>
      <c r="F103" s="23"/>
      <c r="G103" s="36"/>
      <c r="H103" s="36"/>
      <c r="I103" s="36"/>
      <c r="J103" s="36"/>
      <c r="K103" s="63"/>
      <c r="L103" s="36">
        <f t="shared" si="14"/>
        <v>0.37050941464533005</v>
      </c>
      <c r="O103" s="6">
        <f t="shared" si="21"/>
        <v>18</v>
      </c>
      <c r="P103" s="74">
        <v>8698.5207190000001</v>
      </c>
      <c r="Q103" s="71">
        <f t="shared" si="15"/>
        <v>969852.66435893811</v>
      </c>
      <c r="R103" s="74">
        <v>7160.9296750000003</v>
      </c>
      <c r="V103">
        <f t="shared" si="22"/>
        <v>18</v>
      </c>
      <c r="W103">
        <f t="shared" si="16"/>
        <v>0.51428571428571423</v>
      </c>
      <c r="X103">
        <f>SUM($R$86:R103)/$T$102</f>
        <v>0.39527208869838254</v>
      </c>
      <c r="Z103" s="59">
        <f t="shared" si="17"/>
        <v>984.81097899999986</v>
      </c>
      <c r="AD103" s="6">
        <f t="shared" si="23"/>
        <v>18</v>
      </c>
      <c r="AE103" s="45">
        <v>5478.9857249999995</v>
      </c>
      <c r="AF103" s="71">
        <f t="shared" si="18"/>
        <v>1070918.1531708152</v>
      </c>
      <c r="AG103" s="45">
        <v>2065.1376770000002</v>
      </c>
      <c r="AK103">
        <f t="shared" si="24"/>
        <v>18</v>
      </c>
      <c r="AL103">
        <f t="shared" si="19"/>
        <v>0.51428571428571423</v>
      </c>
      <c r="AM103">
        <f>SUM($AG$86:AG103)/$AI$102</f>
        <v>0.24916380819009307</v>
      </c>
      <c r="AO103" s="59">
        <f t="shared" si="20"/>
        <v>2611.7185841428568</v>
      </c>
    </row>
    <row r="104" spans="1:41" ht="15" thickBot="1">
      <c r="A104" s="36"/>
      <c r="B104" s="36"/>
      <c r="C104" s="66"/>
      <c r="D104" s="23"/>
      <c r="E104" s="42"/>
      <c r="F104" s="23"/>
      <c r="G104" s="36"/>
      <c r="H104" s="36"/>
      <c r="I104" s="36"/>
      <c r="J104" s="36"/>
      <c r="K104" s="63"/>
      <c r="L104" s="36">
        <f t="shared" si="14"/>
        <v>0.39566957992628116</v>
      </c>
      <c r="O104" s="6">
        <f t="shared" si="21"/>
        <v>19</v>
      </c>
      <c r="P104" s="74">
        <v>8020.8828100000001</v>
      </c>
      <c r="Q104" s="71">
        <f t="shared" si="15"/>
        <v>94355.294933224795</v>
      </c>
      <c r="R104" s="74">
        <v>7429.418635</v>
      </c>
      <c r="S104" s="9" t="s">
        <v>37</v>
      </c>
      <c r="T104" s="9">
        <f>1/(2*T85)*(SUM(Z86:Z120)/$J$2)</f>
        <v>0.12006663422698537</v>
      </c>
      <c r="V104">
        <f t="shared" si="22"/>
        <v>19</v>
      </c>
      <c r="W104">
        <f t="shared" si="16"/>
        <v>0.54285714285714282</v>
      </c>
      <c r="X104">
        <f>SUM($R$86:R104)/$T$102</f>
        <v>0.42279050863015749</v>
      </c>
      <c r="Z104" s="59">
        <f t="shared" si="17"/>
        <v>307.17306999999983</v>
      </c>
      <c r="AD104" s="6">
        <f t="shared" si="23"/>
        <v>19</v>
      </c>
      <c r="AE104" s="45">
        <v>1362.8130900000001</v>
      </c>
      <c r="AF104" s="71">
        <f t="shared" si="18"/>
        <v>9494538.3704540897</v>
      </c>
      <c r="AG104" s="45">
        <v>2420.5673409999999</v>
      </c>
      <c r="AH104" s="37" t="s">
        <v>37</v>
      </c>
      <c r="AI104" s="9">
        <f>1/(2*AI85)*(SUM(AO86:AO120)/$J$2)</f>
        <v>0.27639958139537663</v>
      </c>
      <c r="AK104">
        <f t="shared" si="24"/>
        <v>19</v>
      </c>
      <c r="AL104">
        <f t="shared" si="19"/>
        <v>0.54285714285714282</v>
      </c>
      <c r="AM104">
        <f>SUM($AG$86:AG104)/$AI$102</f>
        <v>0.2732840116759252</v>
      </c>
      <c r="AO104" s="59">
        <f t="shared" si="20"/>
        <v>1504.4540508571426</v>
      </c>
    </row>
    <row r="105" spans="1:41" ht="15" thickBot="1">
      <c r="A105" s="36"/>
      <c r="B105" s="36"/>
      <c r="C105" s="66"/>
      <c r="D105" s="23"/>
      <c r="E105" s="42"/>
      <c r="F105" s="23"/>
      <c r="G105" s="36"/>
      <c r="H105" s="36"/>
      <c r="I105" s="36"/>
      <c r="J105" s="36"/>
      <c r="K105" s="63"/>
      <c r="L105" s="36">
        <f t="shared" si="14"/>
        <v>0.42977012384844843</v>
      </c>
      <c r="O105" s="6">
        <f t="shared" si="21"/>
        <v>20</v>
      </c>
      <c r="P105" s="74">
        <v>10061.138381999999</v>
      </c>
      <c r="Q105" s="71">
        <f t="shared" si="15"/>
        <v>5510421.2292819591</v>
      </c>
      <c r="R105" s="74">
        <v>7793.3120939999999</v>
      </c>
      <c r="V105">
        <f t="shared" si="22"/>
        <v>20</v>
      </c>
      <c r="W105">
        <f t="shared" si="16"/>
        <v>0.5714285714285714</v>
      </c>
      <c r="X105">
        <f>SUM($R$86:R105)/$T$102</f>
        <v>0.45165678274907078</v>
      </c>
      <c r="Z105" s="59">
        <f t="shared" si="17"/>
        <v>2347.4286419999989</v>
      </c>
      <c r="AD105" s="6">
        <f t="shared" si="23"/>
        <v>20</v>
      </c>
      <c r="AE105" s="45">
        <v>3431.206314</v>
      </c>
      <c r="AF105" s="71">
        <f t="shared" si="18"/>
        <v>1026022.4379103396</v>
      </c>
      <c r="AG105" s="45">
        <v>2551.5555100000001</v>
      </c>
      <c r="AK105">
        <f t="shared" si="24"/>
        <v>20</v>
      </c>
      <c r="AL105">
        <f t="shared" si="19"/>
        <v>0.5714285714285714</v>
      </c>
      <c r="AM105">
        <f>SUM($AG$86:AG105)/$AI$102</f>
        <v>0.29870947167621198</v>
      </c>
      <c r="AO105" s="59">
        <f t="shared" si="20"/>
        <v>563.93917314285727</v>
      </c>
    </row>
    <row r="106" spans="1:41" ht="15" thickBot="1">
      <c r="A106" s="36"/>
      <c r="B106" s="36"/>
      <c r="C106" s="66"/>
      <c r="D106" s="23"/>
      <c r="E106" s="42"/>
      <c r="F106" s="23"/>
      <c r="G106" s="36"/>
      <c r="H106" s="36"/>
      <c r="I106" s="36"/>
      <c r="J106" s="36"/>
      <c r="K106" s="63"/>
      <c r="L106" s="36">
        <f t="shared" si="14"/>
        <v>0.4489006886242744</v>
      </c>
      <c r="O106" s="6">
        <f t="shared" si="21"/>
        <v>21</v>
      </c>
      <c r="P106" s="74">
        <v>7793.3120939999999</v>
      </c>
      <c r="Q106" s="71">
        <f t="shared" si="15"/>
        <v>6336.5347623412599</v>
      </c>
      <c r="R106" s="74">
        <v>7997.458028</v>
      </c>
      <c r="S106" s="9" t="s">
        <v>26</v>
      </c>
      <c r="T106" s="9">
        <f>R120-R86</f>
        <v>10671.192220000001</v>
      </c>
      <c r="V106">
        <f t="shared" si="22"/>
        <v>21</v>
      </c>
      <c r="W106">
        <f t="shared" si="16"/>
        <v>0.6</v>
      </c>
      <c r="X106">
        <f>SUM($R$86:R106)/$T$102</f>
        <v>0.48127920937670271</v>
      </c>
      <c r="Z106" s="59">
        <f t="shared" si="17"/>
        <v>79.60235399999965</v>
      </c>
      <c r="AD106" s="6">
        <f t="shared" si="23"/>
        <v>21</v>
      </c>
      <c r="AE106" s="45">
        <v>2065.1376770000002</v>
      </c>
      <c r="AF106" s="71">
        <f t="shared" si="18"/>
        <v>5659623.3659141371</v>
      </c>
      <c r="AG106" s="45">
        <v>2562.8593940000001</v>
      </c>
      <c r="AK106">
        <f t="shared" si="24"/>
        <v>21</v>
      </c>
      <c r="AL106">
        <f t="shared" si="19"/>
        <v>0.6</v>
      </c>
      <c r="AM106">
        <f>SUM($AG$86:AG106)/$AI$102</f>
        <v>0.32424757137779608</v>
      </c>
      <c r="AO106" s="59">
        <f t="shared" si="20"/>
        <v>802.12946385714258</v>
      </c>
    </row>
    <row r="107" spans="1:41">
      <c r="A107" s="36"/>
      <c r="B107" s="36"/>
      <c r="C107" s="66"/>
      <c r="D107" s="23"/>
      <c r="E107" s="42"/>
      <c r="F107" s="23"/>
      <c r="G107" s="36"/>
      <c r="H107" s="36"/>
      <c r="I107" s="36"/>
      <c r="J107" s="36"/>
      <c r="K107" s="63"/>
      <c r="L107" s="36">
        <f t="shared" si="14"/>
        <v>0.45109583060251535</v>
      </c>
      <c r="O107" s="6">
        <f t="shared" si="21"/>
        <v>22</v>
      </c>
      <c r="P107" s="74">
        <v>7429.418635</v>
      </c>
      <c r="Q107" s="71">
        <f t="shared" si="15"/>
        <v>80821.432382121158</v>
      </c>
      <c r="R107" s="74">
        <v>8020.8828100000001</v>
      </c>
      <c r="V107">
        <f t="shared" si="22"/>
        <v>22</v>
      </c>
      <c r="W107">
        <f t="shared" si="16"/>
        <v>0.62857142857142856</v>
      </c>
      <c r="X107">
        <f>SUM($R$86:R107)/$T$102</f>
        <v>0.5109884009343455</v>
      </c>
      <c r="Z107" s="59">
        <f t="shared" si="17"/>
        <v>284.29110500000024</v>
      </c>
      <c r="AD107" s="6">
        <f t="shared" si="23"/>
        <v>22</v>
      </c>
      <c r="AE107" s="45">
        <v>1793.131044</v>
      </c>
      <c r="AF107" s="71">
        <f t="shared" si="18"/>
        <v>7027816.5179021703</v>
      </c>
      <c r="AG107" s="45">
        <v>2802.322545</v>
      </c>
      <c r="AK107">
        <f t="shared" si="24"/>
        <v>22</v>
      </c>
      <c r="AL107">
        <f t="shared" si="19"/>
        <v>0.62857142857142856</v>
      </c>
      <c r="AM107">
        <f>SUM($AG$86:AG107)/$AI$102</f>
        <v>0.35217184717605193</v>
      </c>
      <c r="AO107" s="59">
        <f t="shared" si="20"/>
        <v>1074.1360968571428</v>
      </c>
    </row>
    <row r="108" spans="1:41">
      <c r="A108" s="36"/>
      <c r="B108" s="36"/>
      <c r="C108" s="66"/>
      <c r="D108" s="23"/>
      <c r="E108" s="42"/>
      <c r="F108" s="23"/>
      <c r="G108" s="36"/>
      <c r="H108" s="36"/>
      <c r="I108" s="36"/>
      <c r="J108" s="36"/>
      <c r="K108" s="63"/>
      <c r="L108" s="36">
        <f t="shared" si="14"/>
        <v>0.4537795364537065</v>
      </c>
      <c r="O108" s="6">
        <f t="shared" si="21"/>
        <v>23</v>
      </c>
      <c r="P108" s="74">
        <v>5662.4810289999996</v>
      </c>
      <c r="Q108" s="71">
        <f t="shared" si="15"/>
        <v>4207539.2248307243</v>
      </c>
      <c r="R108" s="74">
        <v>8049.5211509999999</v>
      </c>
      <c r="V108">
        <f t="shared" si="22"/>
        <v>23</v>
      </c>
      <c r="W108">
        <f t="shared" si="16"/>
        <v>0.65714285714285714</v>
      </c>
      <c r="X108">
        <f>SUM($R$86:R108)/$T$102</f>
        <v>0.54080366834159432</v>
      </c>
      <c r="Z108" s="59">
        <f t="shared" si="17"/>
        <v>2051.2287110000007</v>
      </c>
      <c r="AD108" s="6">
        <f t="shared" si="23"/>
        <v>23</v>
      </c>
      <c r="AE108" s="45">
        <v>5059.4165149999999</v>
      </c>
      <c r="AF108" s="71">
        <f t="shared" si="18"/>
        <v>378572.6091972242</v>
      </c>
      <c r="AG108" s="45">
        <v>3431.206314</v>
      </c>
      <c r="AK108">
        <f t="shared" si="24"/>
        <v>23</v>
      </c>
      <c r="AL108">
        <f t="shared" si="19"/>
        <v>0.65714285714285714</v>
      </c>
      <c r="AM108">
        <f>SUM($AG$86:AG108)/$AI$102</f>
        <v>0.38636275485861249</v>
      </c>
      <c r="AO108" s="59">
        <f t="shared" si="20"/>
        <v>2192.1493741428571</v>
      </c>
    </row>
    <row r="109" spans="1:41">
      <c r="A109" s="36"/>
      <c r="B109" s="36"/>
      <c r="C109" s="66"/>
      <c r="D109" s="23"/>
      <c r="E109" s="42"/>
      <c r="F109" s="23"/>
      <c r="G109" s="36"/>
      <c r="H109" s="36"/>
      <c r="I109" s="36"/>
      <c r="J109" s="36"/>
      <c r="K109" s="63"/>
      <c r="L109" s="36">
        <f t="shared" si="14"/>
        <v>0.48193963579450905</v>
      </c>
      <c r="O109" s="6">
        <f t="shared" si="21"/>
        <v>24</v>
      </c>
      <c r="P109" s="74">
        <v>10948.665579</v>
      </c>
      <c r="Q109" s="71">
        <f t="shared" si="15"/>
        <v>10464939.280280195</v>
      </c>
      <c r="R109" s="74">
        <v>8350.0229839999993</v>
      </c>
      <c r="V109">
        <f t="shared" si="22"/>
        <v>24</v>
      </c>
      <c r="W109">
        <f t="shared" si="16"/>
        <v>0.68571428571428572</v>
      </c>
      <c r="X109">
        <f>SUM($R$86:R109)/$T$102</f>
        <v>0.57173198860493146</v>
      </c>
      <c r="Z109" s="59">
        <f t="shared" si="17"/>
        <v>3234.9558390000002</v>
      </c>
      <c r="AD109" s="6">
        <f t="shared" si="23"/>
        <v>24</v>
      </c>
      <c r="AE109" s="45">
        <v>1701.2011600000001</v>
      </c>
      <c r="AF109" s="71">
        <f t="shared" si="18"/>
        <v>7523680.4045631913</v>
      </c>
      <c r="AG109" s="45">
        <v>3606.4830200000001</v>
      </c>
      <c r="AK109">
        <f t="shared" si="24"/>
        <v>24</v>
      </c>
      <c r="AL109">
        <f t="shared" si="19"/>
        <v>0.68571428571428572</v>
      </c>
      <c r="AM109">
        <f>SUM($AG$86:AG109)/$AI$102</f>
        <v>0.42230024060303334</v>
      </c>
      <c r="AO109" s="59">
        <f t="shared" si="20"/>
        <v>1166.0659808571427</v>
      </c>
    </row>
    <row r="110" spans="1:41">
      <c r="A110" s="36"/>
      <c r="B110" s="36"/>
      <c r="C110" s="66"/>
      <c r="D110" s="23"/>
      <c r="E110" s="42"/>
      <c r="F110" s="23"/>
      <c r="G110" s="36"/>
      <c r="H110" s="36"/>
      <c r="I110" s="36"/>
      <c r="J110" s="36"/>
      <c r="K110" s="63"/>
      <c r="L110" s="36">
        <f t="shared" si="14"/>
        <v>0.50164039271705674</v>
      </c>
      <c r="O110" s="6">
        <f t="shared" si="21"/>
        <v>25</v>
      </c>
      <c r="P110" s="74">
        <v>9638.8642660000005</v>
      </c>
      <c r="Q110" s="71">
        <f t="shared" si="15"/>
        <v>3706219.9489782858</v>
      </c>
      <c r="R110" s="74">
        <v>8560.2535480000006</v>
      </c>
      <c r="V110">
        <f t="shared" si="22"/>
        <v>25</v>
      </c>
      <c r="W110">
        <f t="shared" si="16"/>
        <v>0.7142857142857143</v>
      </c>
      <c r="X110">
        <f>SUM($R$86:R110)/$T$102</f>
        <v>0.60343899872636753</v>
      </c>
      <c r="Z110" s="59">
        <f t="shared" si="17"/>
        <v>1925.1545260000003</v>
      </c>
      <c r="AD110" s="6">
        <f t="shared" si="23"/>
        <v>25</v>
      </c>
      <c r="AE110" s="45">
        <v>3606.4830200000001</v>
      </c>
      <c r="AF110" s="71">
        <f t="shared" si="18"/>
        <v>701659.11537614465</v>
      </c>
      <c r="AG110" s="45">
        <v>4293.1495930000001</v>
      </c>
      <c r="AK110">
        <f t="shared" si="24"/>
        <v>25</v>
      </c>
      <c r="AL110">
        <f t="shared" si="19"/>
        <v>0.7142857142857143</v>
      </c>
      <c r="AM110">
        <f>SUM($AG$86:AG110)/$AI$102</f>
        <v>0.46508014596831743</v>
      </c>
      <c r="AO110" s="59">
        <f t="shared" si="20"/>
        <v>739.21587914285737</v>
      </c>
    </row>
    <row r="111" spans="1:41">
      <c r="A111" s="36"/>
      <c r="B111" s="36"/>
      <c r="C111" s="66"/>
      <c r="D111" s="23"/>
      <c r="E111" s="42"/>
      <c r="F111" s="23"/>
      <c r="G111" s="36"/>
      <c r="H111" s="36"/>
      <c r="I111" s="36"/>
      <c r="J111" s="36"/>
      <c r="K111" s="63"/>
      <c r="L111" s="36">
        <f t="shared" si="14"/>
        <v>0.5145974427026111</v>
      </c>
      <c r="O111" s="6">
        <f t="shared" si="21"/>
        <v>26</v>
      </c>
      <c r="P111" s="74">
        <v>13878.344712</v>
      </c>
      <c r="Q111" s="71">
        <f t="shared" si="15"/>
        <v>38002724.338005438</v>
      </c>
      <c r="R111" s="74">
        <v>8698.5207190000001</v>
      </c>
      <c r="V111">
        <f t="shared" si="22"/>
        <v>26</v>
      </c>
      <c r="W111">
        <f t="shared" si="16"/>
        <v>0.74285714285714288</v>
      </c>
      <c r="X111">
        <f>SUM($R$86:R111)/$T$102</f>
        <v>0.6356581477191322</v>
      </c>
      <c r="Z111" s="59">
        <f t="shared" si="17"/>
        <v>6164.6349719999998</v>
      </c>
      <c r="AD111" s="6">
        <f t="shared" si="23"/>
        <v>26</v>
      </c>
      <c r="AE111" s="45">
        <v>2551.5555100000001</v>
      </c>
      <c r="AF111" s="71">
        <f t="shared" si="18"/>
        <v>3581853.2302840985</v>
      </c>
      <c r="AG111" s="45">
        <v>4493.586217</v>
      </c>
      <c r="AK111">
        <f t="shared" si="24"/>
        <v>26</v>
      </c>
      <c r="AL111">
        <f t="shared" si="19"/>
        <v>0.74285714285714288</v>
      </c>
      <c r="AM111">
        <f>SUM($AG$86:AG111)/$AI$102</f>
        <v>0.50985734018196538</v>
      </c>
      <c r="AO111" s="59">
        <f t="shared" si="20"/>
        <v>315.71163085714261</v>
      </c>
    </row>
    <row r="112" spans="1:41">
      <c r="A112" s="36"/>
      <c r="B112" s="36"/>
      <c r="C112" s="66"/>
      <c r="D112" s="23"/>
      <c r="E112" s="42"/>
      <c r="F112" s="23"/>
      <c r="G112" s="36"/>
      <c r="H112" s="36"/>
      <c r="I112" s="36"/>
      <c r="J112" s="36"/>
      <c r="K112" s="63"/>
      <c r="L112" s="36">
        <f t="shared" si="14"/>
        <v>0.5466385653767184</v>
      </c>
      <c r="O112" s="6">
        <f t="shared" si="21"/>
        <v>27</v>
      </c>
      <c r="P112" s="74">
        <v>8049.5211509999999</v>
      </c>
      <c r="Q112" s="71">
        <f t="shared" si="15"/>
        <v>112769.3037578107</v>
      </c>
      <c r="R112" s="74">
        <v>9040.4376979999997</v>
      </c>
      <c r="V112">
        <f t="shared" si="22"/>
        <v>27</v>
      </c>
      <c r="W112">
        <f t="shared" si="16"/>
        <v>0.77142857142857146</v>
      </c>
      <c r="X112">
        <f>SUM($R$86:R112)/$T$102</f>
        <v>0.66914375045103591</v>
      </c>
      <c r="Z112" s="59">
        <f t="shared" si="17"/>
        <v>335.81141099999968</v>
      </c>
      <c r="AD112" s="6">
        <f t="shared" si="23"/>
        <v>27</v>
      </c>
      <c r="AE112" s="45">
        <v>1644.950466</v>
      </c>
      <c r="AF112" s="71">
        <f t="shared" si="18"/>
        <v>7835428.2935444135</v>
      </c>
      <c r="AG112" s="45">
        <v>4555.6733409999997</v>
      </c>
      <c r="AK112">
        <f t="shared" si="24"/>
        <v>27</v>
      </c>
      <c r="AL112">
        <f t="shared" si="19"/>
        <v>0.77142857142857146</v>
      </c>
      <c r="AM112">
        <f>SUM($AG$86:AG112)/$AI$102</f>
        <v>0.55525321334718158</v>
      </c>
      <c r="AO112" s="59">
        <f t="shared" si="20"/>
        <v>1222.3166748571427</v>
      </c>
    </row>
    <row r="113" spans="1:41">
      <c r="A113" s="36"/>
      <c r="B113" s="36"/>
      <c r="C113" s="66"/>
      <c r="D113" s="23"/>
      <c r="E113" s="42"/>
      <c r="F113" s="23"/>
      <c r="G113" s="36"/>
      <c r="H113" s="36"/>
      <c r="I113" s="36"/>
      <c r="J113" s="36"/>
      <c r="K113" s="63"/>
      <c r="L113" s="36">
        <f t="shared" si="14"/>
        <v>0.59624137686088829</v>
      </c>
      <c r="O113" s="6">
        <f t="shared" si="21"/>
        <v>28</v>
      </c>
      <c r="P113" s="74">
        <v>8350.0229839999993</v>
      </c>
      <c r="Q113" s="71">
        <f t="shared" si="15"/>
        <v>404894.54448980233</v>
      </c>
      <c r="R113" s="74">
        <v>9569.7588340000002</v>
      </c>
      <c r="V113">
        <f t="shared" si="22"/>
        <v>28</v>
      </c>
      <c r="W113">
        <f t="shared" si="16"/>
        <v>0.8</v>
      </c>
      <c r="X113">
        <f>SUM($R$86:R113)/$T$102</f>
        <v>0.70458994821935239</v>
      </c>
      <c r="Z113" s="59">
        <f t="shared" si="17"/>
        <v>636.31324399999903</v>
      </c>
      <c r="AD113" s="6">
        <f t="shared" si="23"/>
        <v>28</v>
      </c>
      <c r="AE113" s="45">
        <v>2562.8593940000001</v>
      </c>
      <c r="AF113" s="42">
        <f>(AE113-$T$46)^2</f>
        <v>3539194.0333140208</v>
      </c>
      <c r="AG113" s="45">
        <v>4749.4414390000002</v>
      </c>
      <c r="AK113">
        <f t="shared" si="24"/>
        <v>28</v>
      </c>
      <c r="AL113">
        <f t="shared" si="19"/>
        <v>0.8</v>
      </c>
      <c r="AM113">
        <f>SUM($AG$86:AG113)/$AI$102</f>
        <v>0.60257992556556439</v>
      </c>
      <c r="AO113" s="59">
        <f t="shared" si="20"/>
        <v>304.40774685714268</v>
      </c>
    </row>
    <row r="114" spans="1:41">
      <c r="A114" s="36"/>
      <c r="B114" s="36"/>
      <c r="C114" s="66"/>
      <c r="D114" s="23"/>
      <c r="E114" s="42"/>
      <c r="F114" s="23"/>
      <c r="G114" s="36"/>
      <c r="H114" s="36"/>
      <c r="I114" s="36"/>
      <c r="J114" s="36"/>
      <c r="K114" s="63"/>
      <c r="L114" s="36">
        <f t="shared" si="14"/>
        <v>0.60271726358238165</v>
      </c>
      <c r="O114" s="6">
        <f t="shared" si="21"/>
        <v>29</v>
      </c>
      <c r="P114" s="74">
        <v>10253.199291999999</v>
      </c>
      <c r="Q114" s="71">
        <f t="shared" si="15"/>
        <v>6449007.184717156</v>
      </c>
      <c r="R114" s="74">
        <v>9638.8642660000005</v>
      </c>
      <c r="V114">
        <f t="shared" si="22"/>
        <v>29</v>
      </c>
      <c r="W114">
        <f t="shared" si="16"/>
        <v>0.82857142857142863</v>
      </c>
      <c r="X114">
        <f>SUM($R$86:R114)/$T$102</f>
        <v>0.74029211114332494</v>
      </c>
      <c r="Z114" s="59">
        <f t="shared" si="17"/>
        <v>2539.4895519999991</v>
      </c>
      <c r="AD114" s="6">
        <f t="shared" si="23"/>
        <v>29</v>
      </c>
      <c r="AE114" s="45">
        <v>4293.1495930000001</v>
      </c>
      <c r="AF114" s="71">
        <f t="shared" ref="AF114:AF120" si="25">(AE114-$T$46)^2</f>
        <v>22796.282339653255</v>
      </c>
      <c r="AG114" s="45">
        <v>5059.4165149999999</v>
      </c>
      <c r="AK114">
        <f t="shared" si="24"/>
        <v>29</v>
      </c>
      <c r="AL114">
        <f t="shared" si="19"/>
        <v>0.82857142857142863</v>
      </c>
      <c r="AM114">
        <f>SUM($AG$86:AG114)/$AI$102</f>
        <v>0.6529954433635381</v>
      </c>
      <c r="AO114" s="59">
        <f t="shared" si="20"/>
        <v>1425.8824521428573</v>
      </c>
    </row>
    <row r="115" spans="1:41">
      <c r="A115" s="36"/>
      <c r="B115" s="36"/>
      <c r="C115" s="66"/>
      <c r="D115" s="23"/>
      <c r="E115" s="42"/>
      <c r="F115" s="23"/>
      <c r="G115" s="36"/>
      <c r="H115" s="36"/>
      <c r="I115" s="36"/>
      <c r="J115" s="36"/>
      <c r="K115" s="63"/>
      <c r="L115" s="36">
        <f t="shared" si="14"/>
        <v>0.64228867297078818</v>
      </c>
      <c r="O115" s="6">
        <f t="shared" si="21"/>
        <v>30</v>
      </c>
      <c r="P115" s="74">
        <v>5708.5034079999996</v>
      </c>
      <c r="Q115" s="71">
        <f t="shared" si="15"/>
        <v>4020852.4338928969</v>
      </c>
      <c r="R115" s="74">
        <v>10061.138381999999</v>
      </c>
      <c r="V115">
        <f t="shared" si="22"/>
        <v>30</v>
      </c>
      <c r="W115">
        <f t="shared" si="16"/>
        <v>0.8571428571428571</v>
      </c>
      <c r="X115">
        <f>SUM($R$86:R115)/$T$102</f>
        <v>0.77755836905525044</v>
      </c>
      <c r="Z115" s="59">
        <f t="shared" si="17"/>
        <v>2005.2063320000007</v>
      </c>
      <c r="AD115" s="6">
        <f t="shared" si="23"/>
        <v>30</v>
      </c>
      <c r="AE115" s="45">
        <v>6866.8571169999996</v>
      </c>
      <c r="AF115" s="71">
        <f t="shared" si="25"/>
        <v>5869587.4431332219</v>
      </c>
      <c r="AG115" s="45">
        <v>5147.3734850000001</v>
      </c>
      <c r="AK115">
        <f t="shared" si="24"/>
        <v>30</v>
      </c>
      <c r="AL115">
        <f t="shared" si="19"/>
        <v>0.8571428571428571</v>
      </c>
      <c r="AM115">
        <f>SUM($AG$86:AG115)/$AI$102</f>
        <v>0.70428742511211639</v>
      </c>
      <c r="AO115" s="59">
        <f t="shared" si="20"/>
        <v>3999.5899761428568</v>
      </c>
    </row>
    <row r="116" spans="1:41">
      <c r="A116" s="36"/>
      <c r="B116" s="36"/>
      <c r="C116" s="66"/>
      <c r="D116" s="23"/>
      <c r="E116" s="42"/>
      <c r="F116" s="23"/>
      <c r="G116" s="36"/>
      <c r="H116" s="36"/>
      <c r="I116" s="36"/>
      <c r="J116" s="36"/>
      <c r="K116" s="63"/>
      <c r="L116" s="36">
        <f t="shared" si="14"/>
        <v>0.66028674722907377</v>
      </c>
      <c r="O116" s="6">
        <f t="shared" si="21"/>
        <v>31</v>
      </c>
      <c r="P116" s="74">
        <v>5197.0235679999996</v>
      </c>
      <c r="Q116" s="71">
        <f t="shared" si="15"/>
        <v>6333709.2883360172</v>
      </c>
      <c r="R116" s="74">
        <v>10253.199291999999</v>
      </c>
      <c r="V116">
        <f t="shared" si="22"/>
        <v>31</v>
      </c>
      <c r="W116">
        <f t="shared" si="16"/>
        <v>0.88571428571428568</v>
      </c>
      <c r="X116">
        <f>SUM($R$86:R116)/$T$102</f>
        <v>0.81553601678561471</v>
      </c>
      <c r="Z116" s="59">
        <f t="shared" si="17"/>
        <v>2516.6861720000006</v>
      </c>
      <c r="AD116" s="6">
        <f t="shared" si="23"/>
        <v>31</v>
      </c>
      <c r="AE116" s="45">
        <v>2802.322545</v>
      </c>
      <c r="AF116" s="71">
        <f t="shared" si="25"/>
        <v>2695544.7578874305</v>
      </c>
      <c r="AG116" s="45">
        <v>5301.73153</v>
      </c>
      <c r="AK116">
        <f t="shared" si="24"/>
        <v>31</v>
      </c>
      <c r="AL116">
        <f t="shared" si="19"/>
        <v>0.88571428571428568</v>
      </c>
      <c r="AM116">
        <f>SUM($AG$86:AG116)/$AI$102</f>
        <v>0.75711753694780781</v>
      </c>
      <c r="AO116" s="59">
        <f t="shared" si="20"/>
        <v>64.944595857142758</v>
      </c>
    </row>
    <row r="117" spans="1:41">
      <c r="A117" s="36"/>
      <c r="B117" s="36"/>
      <c r="C117" s="66"/>
      <c r="D117" s="23"/>
      <c r="E117" s="42"/>
      <c r="F117" s="23"/>
      <c r="G117" s="36"/>
      <c r="H117" s="36"/>
      <c r="I117" s="36"/>
      <c r="J117" s="36"/>
      <c r="K117" s="63"/>
      <c r="L117" s="36">
        <f t="shared" si="14"/>
        <v>0.72545906093705426</v>
      </c>
      <c r="O117" s="6">
        <f t="shared" si="21"/>
        <v>32</v>
      </c>
      <c r="P117" s="74">
        <v>9569.7588340000002</v>
      </c>
      <c r="Q117" s="71">
        <f t="shared" si="15"/>
        <v>3444918.2393382206</v>
      </c>
      <c r="R117" s="74">
        <v>10948.665579</v>
      </c>
      <c r="V117">
        <f t="shared" si="22"/>
        <v>32</v>
      </c>
      <c r="W117">
        <f t="shared" si="16"/>
        <v>0.91428571428571426</v>
      </c>
      <c r="X117">
        <f>SUM($R$86:R117)/$T$102</f>
        <v>0.85608965791119551</v>
      </c>
      <c r="Z117" s="59">
        <f t="shared" si="17"/>
        <v>1856.049094</v>
      </c>
      <c r="AD117" s="6">
        <f t="shared" si="23"/>
        <v>32</v>
      </c>
      <c r="AE117" s="45">
        <v>1601.2458730000001</v>
      </c>
      <c r="AF117" s="71">
        <f t="shared" si="25"/>
        <v>8082012.7366129057</v>
      </c>
      <c r="AG117" s="45">
        <v>5444.6708079999999</v>
      </c>
      <c r="AK117">
        <f t="shared" si="24"/>
        <v>32</v>
      </c>
      <c r="AL117">
        <f t="shared" si="19"/>
        <v>0.91428571428571426</v>
      </c>
      <c r="AM117">
        <f>SUM($AG$86:AG117)/$AI$102</f>
        <v>0.81137199439581886</v>
      </c>
      <c r="AO117" s="59">
        <f t="shared" si="20"/>
        <v>1266.0212678571427</v>
      </c>
    </row>
    <row r="118" spans="1:41">
      <c r="A118" s="36"/>
      <c r="B118" s="36"/>
      <c r="C118" s="66"/>
      <c r="D118" s="23"/>
      <c r="E118" s="42"/>
      <c r="F118" s="23"/>
      <c r="G118" s="36"/>
      <c r="H118" s="36"/>
      <c r="I118" s="36"/>
      <c r="J118" s="36"/>
      <c r="K118" s="63"/>
      <c r="L118" s="36">
        <f t="shared" si="14"/>
        <v>0.86133430946668865</v>
      </c>
      <c r="O118" s="6">
        <f t="shared" si="21"/>
        <v>33</v>
      </c>
      <c r="P118" s="74">
        <v>6126.3272850000003</v>
      </c>
      <c r="Q118" s="71">
        <f t="shared" si="15"/>
        <v>2519783.0584418266</v>
      </c>
      <c r="R118" s="74">
        <v>12398.616474</v>
      </c>
      <c r="V118">
        <f t="shared" si="22"/>
        <v>33</v>
      </c>
      <c r="W118">
        <f t="shared" si="16"/>
        <v>0.94285714285714284</v>
      </c>
      <c r="X118">
        <f>SUM($R$86:R118)/$T$102</f>
        <v>0.90201388852288933</v>
      </c>
      <c r="Z118" s="59">
        <f t="shared" si="17"/>
        <v>1587.3824549999999</v>
      </c>
      <c r="AD118" s="6">
        <f t="shared" si="23"/>
        <v>33</v>
      </c>
      <c r="AE118" s="45">
        <v>1077.552872</v>
      </c>
      <c r="AF118" s="71">
        <f t="shared" si="25"/>
        <v>11333868.294797417</v>
      </c>
      <c r="AG118" s="45">
        <v>5478.9857249999995</v>
      </c>
      <c r="AK118">
        <f t="shared" si="24"/>
        <v>33</v>
      </c>
      <c r="AL118">
        <f t="shared" si="19"/>
        <v>0.94285714285714284</v>
      </c>
      <c r="AM118">
        <f>SUM($AG$86:AG118)/$AI$102</f>
        <v>0.86596838935848619</v>
      </c>
      <c r="AO118" s="59">
        <f t="shared" si="20"/>
        <v>1789.7142688571428</v>
      </c>
    </row>
    <row r="119" spans="1:41">
      <c r="A119" s="36"/>
      <c r="B119" s="36"/>
      <c r="C119" s="66"/>
      <c r="D119" s="23"/>
      <c r="E119" s="42"/>
      <c r="F119" s="23"/>
      <c r="G119" s="36"/>
      <c r="H119" s="36"/>
      <c r="I119" s="36"/>
      <c r="J119" s="36"/>
      <c r="K119" s="63"/>
      <c r="L119" s="36">
        <f t="shared" si="14"/>
        <v>0.87795040983714923</v>
      </c>
      <c r="O119" s="6">
        <f t="shared" si="21"/>
        <v>34</v>
      </c>
      <c r="P119" s="74">
        <v>6225.4475899999998</v>
      </c>
      <c r="Q119" s="71">
        <f t="shared" si="15"/>
        <v>2214924.2271226239</v>
      </c>
      <c r="R119" s="74">
        <v>12575.930075</v>
      </c>
      <c r="V119">
        <f t="shared" si="22"/>
        <v>34</v>
      </c>
      <c r="W119">
        <f t="shared" si="16"/>
        <v>0.97142857142857142</v>
      </c>
      <c r="X119">
        <f>SUM($R$86:R119)/$T$102</f>
        <v>0.94859488521166846</v>
      </c>
      <c r="Z119" s="59">
        <f t="shared" si="17"/>
        <v>1488.2621500000005</v>
      </c>
      <c r="AD119" s="6">
        <f t="shared" si="23"/>
        <v>34</v>
      </c>
      <c r="AE119" s="45">
        <v>1388.337552</v>
      </c>
      <c r="AF119" s="71">
        <f t="shared" si="25"/>
        <v>9337891.7531509083</v>
      </c>
      <c r="AG119" s="45">
        <v>6583.7980390000002</v>
      </c>
      <c r="AK119">
        <f t="shared" si="24"/>
        <v>34</v>
      </c>
      <c r="AL119">
        <f t="shared" si="19"/>
        <v>0.97142857142857142</v>
      </c>
      <c r="AM119">
        <f>SUM($AG$86:AG119)/$AI$102</f>
        <v>0.93157389667921897</v>
      </c>
      <c r="AO119" s="59">
        <f t="shared" si="20"/>
        <v>1478.9295888571428</v>
      </c>
    </row>
    <row r="120" spans="1:41" ht="15" thickBot="1">
      <c r="A120" s="36"/>
      <c r="B120" s="36"/>
      <c r="C120" s="66"/>
      <c r="D120" s="23"/>
      <c r="E120" s="42"/>
      <c r="F120" s="23"/>
      <c r="G120" s="36"/>
      <c r="H120" s="36"/>
      <c r="I120" s="36"/>
      <c r="J120" s="36"/>
      <c r="K120" s="63"/>
      <c r="L120" s="36">
        <f t="shared" si="14"/>
        <v>1</v>
      </c>
      <c r="O120" s="7">
        <v>35</v>
      </c>
      <c r="P120" s="75">
        <v>6565.9945870000001</v>
      </c>
      <c r="Q120" s="80">
        <f t="shared" si="15"/>
        <v>1317250.0724258136</v>
      </c>
      <c r="R120" s="75">
        <v>13878.344712</v>
      </c>
      <c r="V120">
        <f t="shared" si="22"/>
        <v>35</v>
      </c>
      <c r="W120">
        <f t="shared" si="16"/>
        <v>1</v>
      </c>
      <c r="X120">
        <f>SUM($R$86:R120)/$T$102</f>
        <v>1</v>
      </c>
      <c r="Z120" s="59">
        <f t="shared" si="17"/>
        <v>1147.7151530000001</v>
      </c>
      <c r="AD120" s="7">
        <v>35</v>
      </c>
      <c r="AE120" s="46">
        <v>1267.2271559999999</v>
      </c>
      <c r="AF120" s="80">
        <f t="shared" si="25"/>
        <v>10092736.909922685</v>
      </c>
      <c r="AG120" s="46">
        <v>6866.8571169999996</v>
      </c>
      <c r="AK120">
        <f t="shared" si="24"/>
        <v>35</v>
      </c>
      <c r="AL120">
        <f t="shared" si="19"/>
        <v>1</v>
      </c>
      <c r="AM120">
        <f>SUM($AG$86:AG120)/$AI$102</f>
        <v>1</v>
      </c>
      <c r="AO120" s="59">
        <f t="shared" si="20"/>
        <v>1600.0399848571428</v>
      </c>
    </row>
    <row r="121" spans="1:41">
      <c r="A121" s="36"/>
      <c r="B121" s="36"/>
      <c r="C121" s="52"/>
      <c r="D121" s="36"/>
      <c r="E121" s="36"/>
      <c r="F121" s="36"/>
      <c r="G121" s="36"/>
      <c r="H121" s="36"/>
      <c r="I121" s="36"/>
      <c r="J121" s="36"/>
      <c r="K121" s="63"/>
      <c r="L121" s="36"/>
      <c r="O121" s="1"/>
    </row>
    <row r="122" spans="1:41">
      <c r="A122" s="36"/>
      <c r="B122" s="36"/>
      <c r="C122" s="52"/>
      <c r="D122" s="36"/>
      <c r="E122" s="36"/>
      <c r="F122" s="36"/>
      <c r="G122" s="36"/>
      <c r="H122" s="36"/>
      <c r="I122" s="36"/>
      <c r="J122" s="36"/>
      <c r="K122" s="63"/>
      <c r="L122" s="36"/>
      <c r="O122" s="1"/>
    </row>
    <row r="123" spans="1:41" ht="15" thickBot="1">
      <c r="A123" s="36"/>
      <c r="B123" s="36"/>
      <c r="C123" s="52"/>
      <c r="D123" s="36"/>
      <c r="E123" s="36"/>
      <c r="F123" s="36"/>
      <c r="G123" s="36"/>
      <c r="H123" s="36"/>
      <c r="I123" s="36"/>
      <c r="J123" s="36"/>
      <c r="K123" s="63"/>
      <c r="L123" s="36"/>
      <c r="O123" s="1"/>
      <c r="V123" s="36"/>
    </row>
    <row r="124" spans="1:41" ht="15" thickBot="1">
      <c r="A124" s="36"/>
      <c r="B124" s="21"/>
      <c r="C124" s="64"/>
      <c r="D124" s="67"/>
      <c r="E124" s="36"/>
      <c r="F124" s="36"/>
      <c r="G124" s="51"/>
      <c r="H124" s="25"/>
      <c r="I124" s="36"/>
      <c r="J124" s="36"/>
      <c r="K124" s="63"/>
      <c r="L124" s="9" t="s">
        <v>42</v>
      </c>
      <c r="N124" s="22" t="s">
        <v>15</v>
      </c>
      <c r="O124" s="12" t="s">
        <v>1</v>
      </c>
      <c r="P124" s="48" t="s">
        <v>30</v>
      </c>
      <c r="Q124" s="2" t="s">
        <v>4</v>
      </c>
      <c r="R124" s="9" t="s">
        <v>21</v>
      </c>
      <c r="S124" s="13" t="s">
        <v>3</v>
      </c>
      <c r="T124" s="14">
        <f>AVERAGE(P125:P159)</f>
        <v>9367.3061815714282</v>
      </c>
      <c r="V124" s="9" t="s">
        <v>36</v>
      </c>
      <c r="W124" s="9" t="s">
        <v>34</v>
      </c>
      <c r="X124" s="9" t="s">
        <v>35</v>
      </c>
      <c r="Z124" s="9" t="s">
        <v>38</v>
      </c>
      <c r="AC124" s="22" t="s">
        <v>41</v>
      </c>
      <c r="AD124" s="12" t="s">
        <v>1</v>
      </c>
      <c r="AE124" s="48" t="s">
        <v>30</v>
      </c>
      <c r="AF124" s="2" t="s">
        <v>4</v>
      </c>
      <c r="AG124" s="9" t="s">
        <v>21</v>
      </c>
      <c r="AH124" s="13" t="s">
        <v>3</v>
      </c>
      <c r="AI124" s="14">
        <f>AVERAGE(AE125:AE159)</f>
        <v>38382.117610599998</v>
      </c>
      <c r="AK124" s="9" t="s">
        <v>36</v>
      </c>
      <c r="AL124" s="9" t="s">
        <v>34</v>
      </c>
      <c r="AM124" s="9" t="s">
        <v>35</v>
      </c>
      <c r="AO124" s="9" t="s">
        <v>38</v>
      </c>
    </row>
    <row r="125" spans="1:41">
      <c r="A125" s="36"/>
      <c r="B125" s="21"/>
      <c r="C125" s="52"/>
      <c r="D125" s="23"/>
      <c r="E125" s="42"/>
      <c r="F125" s="23"/>
      <c r="G125" s="51"/>
      <c r="H125" s="52"/>
      <c r="I125" s="36"/>
      <c r="J125" s="36"/>
      <c r="K125" s="63"/>
      <c r="L125" s="36">
        <f>(R125-$R$125)/$T$145</f>
        <v>0</v>
      </c>
      <c r="N125" s="21"/>
      <c r="O125" s="5">
        <v>1</v>
      </c>
      <c r="P125" s="73">
        <v>6992.5276720000002</v>
      </c>
      <c r="Q125" s="79">
        <f>(P125-$T$124)^2</f>
        <v>5639572.9695222927</v>
      </c>
      <c r="R125" s="73">
        <v>6039.1114729999999</v>
      </c>
      <c r="S125" s="8" t="s">
        <v>6</v>
      </c>
      <c r="T125" s="1">
        <f>SUM(Q125:Q159)/($J$2-1)</f>
        <v>4738406.1171336621</v>
      </c>
      <c r="V125">
        <v>1</v>
      </c>
      <c r="W125">
        <f>V125/$J$2</f>
        <v>2.8571428571428571E-2</v>
      </c>
      <c r="X125">
        <f>SUM($R$125:R125)/$T$141</f>
        <v>1.8420027993231298E-2</v>
      </c>
      <c r="Z125" s="59">
        <f>ABS(P125-$T$124)</f>
        <v>2374.778509571428</v>
      </c>
      <c r="AC125" s="21"/>
      <c r="AD125" s="5">
        <v>1</v>
      </c>
      <c r="AE125" s="44">
        <v>34451.589689</v>
      </c>
      <c r="AF125" s="79">
        <f>(AE125-$T$46)^2</f>
        <v>900447398.67973387</v>
      </c>
      <c r="AG125" s="44">
        <v>34451.589689</v>
      </c>
      <c r="AH125" s="8" t="s">
        <v>6</v>
      </c>
      <c r="AI125" s="1">
        <f>SUM(AF125:AF159)/($J$2-1)</f>
        <v>1189401992.0164533</v>
      </c>
      <c r="AK125">
        <v>1</v>
      </c>
      <c r="AL125">
        <f>AK125/$J$2</f>
        <v>2.8571428571428571E-2</v>
      </c>
      <c r="AM125">
        <f>AG125/$AI$141</f>
        <v>2.5645566092986641E-2</v>
      </c>
      <c r="AO125" s="59">
        <f>ABS(AE125-$AI$124)</f>
        <v>3930.5279215999981</v>
      </c>
    </row>
    <row r="126" spans="1:41">
      <c r="A126" s="36"/>
      <c r="B126" s="21"/>
      <c r="C126" s="52"/>
      <c r="D126" s="23"/>
      <c r="E126" s="42"/>
      <c r="F126" s="23"/>
      <c r="G126" s="51"/>
      <c r="H126" s="52"/>
      <c r="I126" s="36"/>
      <c r="J126" s="36"/>
      <c r="K126" s="63"/>
      <c r="L126" s="36">
        <f t="shared" ref="L126:L159" si="26">(R126-$R$125)/$T$145</f>
        <v>2.2558876671666294E-2</v>
      </c>
      <c r="N126" s="21"/>
      <c r="O126" s="6">
        <f>O125+1</f>
        <v>2</v>
      </c>
      <c r="P126" s="74">
        <v>8207.7287429999997</v>
      </c>
      <c r="Q126" s="71">
        <f>(P126-$T$124)^2</f>
        <v>1344619.836043875</v>
      </c>
      <c r="R126" s="74">
        <v>6257.8683579999997</v>
      </c>
      <c r="S126" s="51" t="s">
        <v>5</v>
      </c>
      <c r="T126" s="52">
        <f>SQRT(T125)</f>
        <v>2176.7880276071123</v>
      </c>
      <c r="V126">
        <f>V125+1</f>
        <v>2</v>
      </c>
      <c r="W126">
        <f t="shared" ref="W126:W159" si="27">V126/$J$2</f>
        <v>5.7142857142857141E-2</v>
      </c>
      <c r="X126">
        <f>SUM($R$125:R126)/$T$141</f>
        <v>3.7507291218570403E-2</v>
      </c>
      <c r="Z126" s="59">
        <f t="shared" ref="Z126:Z159" si="28">ABS(P126-$T$124)</f>
        <v>1159.5774385714285</v>
      </c>
      <c r="AC126" s="21"/>
      <c r="AD126" s="6">
        <f>AD125+1</f>
        <v>2</v>
      </c>
      <c r="AE126" s="45">
        <v>40286.676238</v>
      </c>
      <c r="AF126" s="71">
        <f t="shared" ref="AF126:AF159" si="29">(AE126-$T$46)^2</f>
        <v>1284687836.1760185</v>
      </c>
      <c r="AG126" s="45">
        <v>34638.969408999998</v>
      </c>
      <c r="AH126" s="8" t="s">
        <v>5</v>
      </c>
      <c r="AI126" s="1">
        <f>SQRT(AI125)</f>
        <v>34487.707839409297</v>
      </c>
      <c r="AK126">
        <f>AK125+1</f>
        <v>2</v>
      </c>
      <c r="AL126">
        <f t="shared" ref="AL126:AL159" si="30">AK126/$J$2</f>
        <v>5.7142857142857141E-2</v>
      </c>
      <c r="AM126">
        <f>SUM($AG$125:AG126)/$AI$141</f>
        <v>5.1430616576595742E-2</v>
      </c>
      <c r="AO126" s="59">
        <f t="shared" ref="AO126:AO159" si="31">ABS(AE126-$AI$124)</f>
        <v>1904.5586274000016</v>
      </c>
    </row>
    <row r="127" spans="1:41">
      <c r="A127" s="36"/>
      <c r="B127" s="36"/>
      <c r="C127" s="52"/>
      <c r="D127" s="23"/>
      <c r="E127" s="42"/>
      <c r="F127" s="23"/>
      <c r="G127" s="51"/>
      <c r="H127" s="52"/>
      <c r="I127" s="36"/>
      <c r="J127" s="36"/>
      <c r="K127" s="63"/>
      <c r="L127" s="36">
        <f t="shared" si="26"/>
        <v>7.1809482288884896E-2</v>
      </c>
      <c r="O127" s="6">
        <f>O126+1</f>
        <v>3</v>
      </c>
      <c r="P127" s="74">
        <v>10845.394096</v>
      </c>
      <c r="Q127" s="71">
        <f>(P127-$T$124)^2</f>
        <v>2184743.882779805</v>
      </c>
      <c r="R127" s="74">
        <v>6735.45903</v>
      </c>
      <c r="S127" s="8" t="s">
        <v>7</v>
      </c>
      <c r="T127" s="1">
        <v>1.96</v>
      </c>
      <c r="V127">
        <f t="shared" ref="V127:V159" si="32">V126+1</f>
        <v>3</v>
      </c>
      <c r="W127">
        <f t="shared" si="27"/>
        <v>8.5714285714285715E-2</v>
      </c>
      <c r="X127">
        <f>SUM($R$125:R127)/$T$141</f>
        <v>5.8051264356762972E-2</v>
      </c>
      <c r="Z127" s="59">
        <f t="shared" si="28"/>
        <v>1478.0879144285718</v>
      </c>
      <c r="AD127" s="6">
        <f t="shared" ref="AD127:AD158" si="33">AD126+1</f>
        <v>3</v>
      </c>
      <c r="AE127" s="45">
        <v>39143.277610999998</v>
      </c>
      <c r="AF127" s="71">
        <f t="shared" si="29"/>
        <v>1204030569.3632319</v>
      </c>
      <c r="AG127" s="45">
        <v>35583.228493000002</v>
      </c>
      <c r="AH127" s="8" t="s">
        <v>7</v>
      </c>
      <c r="AI127" s="1">
        <v>1.96</v>
      </c>
      <c r="AK127">
        <f t="shared" ref="AK127:AK159" si="34">AK126+1</f>
        <v>3</v>
      </c>
      <c r="AL127">
        <f t="shared" si="30"/>
        <v>8.5714285714285715E-2</v>
      </c>
      <c r="AM127">
        <f>SUM($AG$125:AG127)/$AI$141</f>
        <v>7.7918568115460274E-2</v>
      </c>
      <c r="AO127" s="59">
        <f t="shared" si="31"/>
        <v>761.16000039999926</v>
      </c>
    </row>
    <row r="128" spans="1:41" ht="15" thickBot="1">
      <c r="A128" s="36"/>
      <c r="B128" s="36"/>
      <c r="C128" s="52"/>
      <c r="D128" s="23"/>
      <c r="E128" s="42"/>
      <c r="F128" s="23"/>
      <c r="G128" s="36"/>
      <c r="H128" s="36"/>
      <c r="I128" s="36"/>
      <c r="J128" s="36"/>
      <c r="K128" s="63"/>
      <c r="L128" s="36">
        <f t="shared" si="26"/>
        <v>9.8319184102524937E-2</v>
      </c>
      <c r="O128" s="6">
        <f>O127+1</f>
        <v>4</v>
      </c>
      <c r="P128" s="74">
        <v>13229.644603999999</v>
      </c>
      <c r="Q128" s="71">
        <f>(P128-$T$124)^2</f>
        <v>14917658.089368023</v>
      </c>
      <c r="R128" s="74">
        <v>6992.5276720000002</v>
      </c>
      <c r="V128">
        <f t="shared" si="32"/>
        <v>4</v>
      </c>
      <c r="W128">
        <f t="shared" si="27"/>
        <v>0.11428571428571428</v>
      </c>
      <c r="X128">
        <f>SUM($R$125:R128)/$T$141</f>
        <v>7.9379328267744284E-2</v>
      </c>
      <c r="Z128" s="59">
        <f t="shared" si="28"/>
        <v>3862.338422428571</v>
      </c>
      <c r="AD128" s="6">
        <f t="shared" si="33"/>
        <v>4</v>
      </c>
      <c r="AE128" s="45">
        <v>38193.867037000004</v>
      </c>
      <c r="AF128" s="71">
        <f t="shared" si="29"/>
        <v>1139044482.0397539</v>
      </c>
      <c r="AG128" s="45">
        <v>35806.891975999999</v>
      </c>
      <c r="AK128">
        <f t="shared" si="34"/>
        <v>4</v>
      </c>
      <c r="AL128">
        <f t="shared" si="30"/>
        <v>0.11428571428571428</v>
      </c>
      <c r="AM128">
        <f>SUM($AG$125:AG128)/$AI$141</f>
        <v>0.10457301347036185</v>
      </c>
      <c r="AO128" s="59">
        <f t="shared" si="31"/>
        <v>188.25057359999482</v>
      </c>
    </row>
    <row r="129" spans="1:41">
      <c r="A129" s="36"/>
      <c r="B129" s="36"/>
      <c r="C129" s="52"/>
      <c r="D129" s="23"/>
      <c r="E129" s="42"/>
      <c r="F129" s="23"/>
      <c r="G129" s="36"/>
      <c r="H129" s="36"/>
      <c r="I129" s="36"/>
      <c r="J129" s="36"/>
      <c r="K129" s="63"/>
      <c r="L129" s="36">
        <f t="shared" si="26"/>
        <v>9.9939414343282615E-2</v>
      </c>
      <c r="O129" s="6">
        <f>O128+1</f>
        <v>5</v>
      </c>
      <c r="P129" s="74">
        <v>12368.42928</v>
      </c>
      <c r="Q129" s="71">
        <f>(P129-$T$124)^2</f>
        <v>9006739.8519215137</v>
      </c>
      <c r="R129" s="74">
        <v>7008.2392929999996</v>
      </c>
      <c r="S129" s="10" t="s">
        <v>10</v>
      </c>
      <c r="T129" s="10">
        <f>T124-(T126/SQRT($J$2))*T127</f>
        <v>8646.1352896071239</v>
      </c>
      <c r="V129">
        <f t="shared" si="32"/>
        <v>5</v>
      </c>
      <c r="W129">
        <f t="shared" si="27"/>
        <v>0.14285714285714285</v>
      </c>
      <c r="X129">
        <f>SUM($R$125:R129)/$T$141</f>
        <v>0.10075531454279074</v>
      </c>
      <c r="Z129" s="59">
        <f t="shared" si="28"/>
        <v>3001.1230984285721</v>
      </c>
      <c r="AD129" s="6">
        <f t="shared" si="33"/>
        <v>5</v>
      </c>
      <c r="AE129" s="45">
        <v>38244.066396000002</v>
      </c>
      <c r="AF129" s="71">
        <f t="shared" si="29"/>
        <v>1142435431.9480865</v>
      </c>
      <c r="AG129" s="45">
        <v>35841.624838000003</v>
      </c>
      <c r="AH129" s="10" t="s">
        <v>10</v>
      </c>
      <c r="AI129" s="10">
        <f>AI124-(AI126/SQRT($J$2))*AI127</f>
        <v>26956.323868206171</v>
      </c>
      <c r="AK129">
        <f t="shared" si="34"/>
        <v>5</v>
      </c>
      <c r="AL129">
        <f t="shared" si="30"/>
        <v>0.14285714285714285</v>
      </c>
      <c r="AM129">
        <f>SUM($AG$125:AG129)/$AI$141</f>
        <v>0.13125331376885413</v>
      </c>
      <c r="AO129" s="59">
        <f t="shared" si="31"/>
        <v>138.05121459999646</v>
      </c>
    </row>
    <row r="130" spans="1:41" ht="15" thickBot="1">
      <c r="A130" s="36"/>
      <c r="B130" s="36"/>
      <c r="C130" s="52"/>
      <c r="D130" s="23"/>
      <c r="E130" s="42"/>
      <c r="F130" s="23"/>
      <c r="G130" s="36"/>
      <c r="H130" s="36"/>
      <c r="I130" s="36"/>
      <c r="J130" s="36"/>
      <c r="K130" s="63"/>
      <c r="L130" s="36">
        <f t="shared" si="26"/>
        <v>0.1024632759636184</v>
      </c>
      <c r="O130" s="6">
        <f>O129+1</f>
        <v>6</v>
      </c>
      <c r="P130" s="74">
        <v>8766.6633770000008</v>
      </c>
      <c r="Q130" s="71">
        <f>(P130-$T$124)^2</f>
        <v>360771.77868342993</v>
      </c>
      <c r="R130" s="74">
        <v>7032.7135660000004</v>
      </c>
      <c r="S130" s="11" t="s">
        <v>11</v>
      </c>
      <c r="T130" s="11">
        <f>T124+(T126/SQRT($J$2))*T127</f>
        <v>10088.477073535732</v>
      </c>
      <c r="V130">
        <f t="shared" si="32"/>
        <v>6</v>
      </c>
      <c r="W130">
        <f t="shared" si="27"/>
        <v>0.17142857142857143</v>
      </c>
      <c r="X130">
        <f>SUM($R$125:R130)/$T$141</f>
        <v>0.12220595034132908</v>
      </c>
      <c r="Z130" s="59">
        <f t="shared" si="28"/>
        <v>600.6428045714274</v>
      </c>
      <c r="AD130" s="6">
        <f t="shared" si="33"/>
        <v>6</v>
      </c>
      <c r="AE130" s="45">
        <v>37902.718063</v>
      </c>
      <c r="AF130" s="71">
        <f t="shared" si="29"/>
        <v>1119476849.4548187</v>
      </c>
      <c r="AG130" s="45">
        <v>36682.643126000003</v>
      </c>
      <c r="AH130" s="11" t="s">
        <v>11</v>
      </c>
      <c r="AI130" s="11">
        <f>AI124+(AI126/SQRT($J$2))*AI127</f>
        <v>49807.911352993826</v>
      </c>
      <c r="AK130">
        <f t="shared" si="34"/>
        <v>6</v>
      </c>
      <c r="AL130">
        <f t="shared" si="30"/>
        <v>0.17142857142857143</v>
      </c>
      <c r="AM130">
        <f>SUM($AG$125:AG130)/$AI$141</f>
        <v>0.15855966326522136</v>
      </c>
      <c r="AO130" s="59">
        <f t="shared" si="31"/>
        <v>479.39954759999819</v>
      </c>
    </row>
    <row r="131" spans="1:41" ht="15" thickBot="1">
      <c r="A131" s="36"/>
      <c r="B131" s="36"/>
      <c r="C131" s="52"/>
      <c r="D131" s="23"/>
      <c r="E131" s="42"/>
      <c r="F131" s="23"/>
      <c r="G131" s="65"/>
      <c r="H131" s="42"/>
      <c r="I131" s="36"/>
      <c r="J131" s="36"/>
      <c r="K131" s="63"/>
      <c r="L131" s="36">
        <f t="shared" si="26"/>
        <v>0.10592377153558871</v>
      </c>
      <c r="O131" s="6">
        <f>O130+1</f>
        <v>7</v>
      </c>
      <c r="P131" s="74">
        <v>8416.4781299999995</v>
      </c>
      <c r="Q131" s="71">
        <f>(P131-$T$124)^2</f>
        <v>904073.98365511943</v>
      </c>
      <c r="R131" s="74">
        <v>7066.2705219999998</v>
      </c>
      <c r="S131" s="76" t="s">
        <v>25</v>
      </c>
      <c r="T131" s="62">
        <f>T124-T129</f>
        <v>721.17089196430425</v>
      </c>
      <c r="V131">
        <f t="shared" si="32"/>
        <v>7</v>
      </c>
      <c r="W131">
        <f t="shared" si="27"/>
        <v>0.2</v>
      </c>
      <c r="X131">
        <f>SUM($R$125:R131)/$T$141</f>
        <v>0.14375893895644504</v>
      </c>
      <c r="Z131" s="59">
        <f t="shared" si="28"/>
        <v>950.82805157142866</v>
      </c>
      <c r="AD131" s="6">
        <f t="shared" si="33"/>
        <v>7</v>
      </c>
      <c r="AE131" s="45">
        <v>35841.624838000003</v>
      </c>
      <c r="AF131" s="71">
        <f t="shared" si="29"/>
        <v>985802432.75590754</v>
      </c>
      <c r="AG131" s="45">
        <v>36687.567728000002</v>
      </c>
      <c r="AH131" s="76" t="s">
        <v>25</v>
      </c>
      <c r="AI131" s="62">
        <f>AI124-AI129</f>
        <v>11425.793742393827</v>
      </c>
      <c r="AK131">
        <f t="shared" si="34"/>
        <v>7</v>
      </c>
      <c r="AL131">
        <f t="shared" si="30"/>
        <v>0.2</v>
      </c>
      <c r="AM131">
        <f>SUM($AG$125:AG131)/$AI$141</f>
        <v>0.18586967860711887</v>
      </c>
      <c r="AO131" s="59">
        <f t="shared" si="31"/>
        <v>2540.4927725999951</v>
      </c>
    </row>
    <row r="132" spans="1:41" ht="15" thickBot="1">
      <c r="A132" s="36"/>
      <c r="B132" s="36"/>
      <c r="C132" s="52"/>
      <c r="D132" s="23"/>
      <c r="E132" s="42"/>
      <c r="F132" s="23"/>
      <c r="G132" s="36"/>
      <c r="H132" s="36"/>
      <c r="I132" s="36"/>
      <c r="J132" s="36"/>
      <c r="K132" s="63"/>
      <c r="L132" s="36">
        <f t="shared" si="26"/>
        <v>0.13790671105575975</v>
      </c>
      <c r="O132" s="6">
        <f>O131+1</f>
        <v>8</v>
      </c>
      <c r="P132" s="74">
        <v>11917.073612</v>
      </c>
      <c r="Q132" s="71">
        <f>(P132-$T$124)^2</f>
        <v>6501313.9492743229</v>
      </c>
      <c r="R132" s="74">
        <v>7376.4139889999997</v>
      </c>
      <c r="V132">
        <f t="shared" si="32"/>
        <v>8</v>
      </c>
      <c r="W132">
        <f t="shared" si="27"/>
        <v>0.22857142857142856</v>
      </c>
      <c r="X132">
        <f>SUM($R$125:R132)/$T$141</f>
        <v>0.16625790304652932</v>
      </c>
      <c r="Z132" s="59">
        <f t="shared" si="28"/>
        <v>2549.767430428572</v>
      </c>
      <c r="AD132" s="6">
        <f t="shared" si="33"/>
        <v>8</v>
      </c>
      <c r="AE132" s="45">
        <v>40054.694588999999</v>
      </c>
      <c r="AF132" s="71">
        <f t="shared" si="29"/>
        <v>1268112027.5424967</v>
      </c>
      <c r="AG132" s="45">
        <v>36965.793046999999</v>
      </c>
      <c r="AK132">
        <f t="shared" si="34"/>
        <v>8</v>
      </c>
      <c r="AL132">
        <f t="shared" si="30"/>
        <v>0.22857142857142856</v>
      </c>
      <c r="AM132">
        <f>SUM($AG$125:AG132)/$AI$141</f>
        <v>0.21338680328334805</v>
      </c>
      <c r="AO132" s="59">
        <f t="shared" si="31"/>
        <v>1672.5769784000004</v>
      </c>
    </row>
    <row r="133" spans="1:41" ht="15" thickBot="1">
      <c r="A133" s="36"/>
      <c r="B133" s="36"/>
      <c r="C133" s="52"/>
      <c r="D133" s="23"/>
      <c r="E133" s="42"/>
      <c r="F133" s="23"/>
      <c r="G133" s="36"/>
      <c r="H133" s="43"/>
      <c r="I133" s="36"/>
      <c r="J133" s="36"/>
      <c r="K133" s="63"/>
      <c r="L133" s="36">
        <f t="shared" si="26"/>
        <v>0.16760740295625914</v>
      </c>
      <c r="O133" s="6">
        <f>O132+1</f>
        <v>9</v>
      </c>
      <c r="P133" s="74">
        <v>9727.3959709999999</v>
      </c>
      <c r="Q133" s="71">
        <f>(P133-$T$124)^2</f>
        <v>129664.65645071314</v>
      </c>
      <c r="R133" s="74">
        <v>7664.4261509999997</v>
      </c>
      <c r="S133" s="37" t="s">
        <v>18</v>
      </c>
      <c r="T133" s="37">
        <f>MEDIAN(P125:P159)</f>
        <v>8766.6633770000008</v>
      </c>
      <c r="V133">
        <f t="shared" si="32"/>
        <v>9</v>
      </c>
      <c r="W133">
        <f t="shared" si="27"/>
        <v>0.25714285714285712</v>
      </c>
      <c r="X133">
        <f>SUM($R$125:R133)/$T$141</f>
        <v>0.18963533942680891</v>
      </c>
      <c r="Z133" s="59">
        <f t="shared" si="28"/>
        <v>360.08978942857175</v>
      </c>
      <c r="AD133" s="6">
        <f t="shared" si="33"/>
        <v>9</v>
      </c>
      <c r="AE133" s="45">
        <v>38476.158178999998</v>
      </c>
      <c r="AF133" s="71">
        <f t="shared" si="29"/>
        <v>1158178671.7075107</v>
      </c>
      <c r="AG133" s="45">
        <v>37131.19801</v>
      </c>
      <c r="AH133" s="37" t="s">
        <v>18</v>
      </c>
      <c r="AI133" s="37">
        <f>MEDIAN(AE125:AE159)</f>
        <v>38244.066396000002</v>
      </c>
      <c r="AK133">
        <f t="shared" si="34"/>
        <v>9</v>
      </c>
      <c r="AL133">
        <f t="shared" si="30"/>
        <v>0.25714285714285712</v>
      </c>
      <c r="AM133">
        <f>SUM($AG$125:AG133)/$AI$141</f>
        <v>0.24102705446691741</v>
      </c>
      <c r="AO133" s="59">
        <f t="shared" si="31"/>
        <v>94.040568399999756</v>
      </c>
    </row>
    <row r="134" spans="1:41" ht="15" thickBot="1">
      <c r="A134" s="36"/>
      <c r="B134" s="36"/>
      <c r="C134" s="52"/>
      <c r="D134" s="23"/>
      <c r="E134" s="42"/>
      <c r="F134" s="23"/>
      <c r="G134" s="36"/>
      <c r="H134" s="36"/>
      <c r="I134" s="36"/>
      <c r="J134" s="36"/>
      <c r="K134" s="63"/>
      <c r="L134" s="36">
        <f t="shared" si="26"/>
        <v>0.19062142980145966</v>
      </c>
      <c r="O134" s="6">
        <f>O133+1</f>
        <v>10</v>
      </c>
      <c r="P134" s="74">
        <v>8482.0489109999999</v>
      </c>
      <c r="Q134" s="71">
        <f>(P134-$T$124)^2</f>
        <v>783680.43509957497</v>
      </c>
      <c r="R134" s="74">
        <v>7887.5966969999999</v>
      </c>
      <c r="V134">
        <f t="shared" si="32"/>
        <v>10</v>
      </c>
      <c r="W134">
        <f t="shared" si="27"/>
        <v>0.2857142857142857</v>
      </c>
      <c r="X134">
        <f>SUM($R$125:R134)/$T$141</f>
        <v>0.21369347324461113</v>
      </c>
      <c r="Z134" s="59">
        <f t="shared" si="28"/>
        <v>885.25727057142831</v>
      </c>
      <c r="AD134" s="6">
        <f t="shared" si="33"/>
        <v>10</v>
      </c>
      <c r="AE134" s="45">
        <v>38197.564661999997</v>
      </c>
      <c r="AF134" s="71">
        <f t="shared" si="29"/>
        <v>1139294083.4256418</v>
      </c>
      <c r="AG134" s="45">
        <v>37454.689317999997</v>
      </c>
      <c r="AK134">
        <f t="shared" si="34"/>
        <v>10</v>
      </c>
      <c r="AL134">
        <f t="shared" si="30"/>
        <v>0.2857142857142857</v>
      </c>
      <c r="AM134">
        <f>SUM($AG$125:AG134)/$AI$141</f>
        <v>0.26890811072783477</v>
      </c>
      <c r="AO134" s="59">
        <f t="shared" si="31"/>
        <v>184.5529486000014</v>
      </c>
    </row>
    <row r="135" spans="1:41">
      <c r="A135" s="36"/>
      <c r="B135" s="36"/>
      <c r="C135" s="52"/>
      <c r="D135" s="23"/>
      <c r="E135" s="42"/>
      <c r="F135" s="23"/>
      <c r="G135" s="36"/>
      <c r="H135" s="23"/>
      <c r="I135" s="36"/>
      <c r="J135" s="36"/>
      <c r="K135" s="63"/>
      <c r="L135" s="36">
        <f t="shared" si="26"/>
        <v>0.22363442202962291</v>
      </c>
      <c r="O135" s="6">
        <f>O134+1</f>
        <v>11</v>
      </c>
      <c r="P135" s="74">
        <v>8477.2070999999996</v>
      </c>
      <c r="Q135" s="71">
        <f>(P135-$T$124)^2</f>
        <v>792276.37501430057</v>
      </c>
      <c r="R135" s="74">
        <v>8207.7287429999997</v>
      </c>
      <c r="S135" s="10" t="s">
        <v>19</v>
      </c>
      <c r="T135" s="44">
        <f>R136</f>
        <v>8266.8263050000005</v>
      </c>
      <c r="V135">
        <f t="shared" si="32"/>
        <v>11</v>
      </c>
      <c r="W135">
        <f t="shared" si="27"/>
        <v>0.31428571428571428</v>
      </c>
      <c r="X135">
        <f>SUM($R$125:R135)/$T$141</f>
        <v>0.23872804892397104</v>
      </c>
      <c r="Z135" s="59">
        <f t="shared" si="28"/>
        <v>890.09908157142854</v>
      </c>
      <c r="AD135" s="6">
        <f t="shared" si="33"/>
        <v>11</v>
      </c>
      <c r="AE135" s="45">
        <v>37871.871408999999</v>
      </c>
      <c r="AF135" s="71">
        <f t="shared" si="29"/>
        <v>1117413630.2372377</v>
      </c>
      <c r="AG135" s="45">
        <v>37674.797703999997</v>
      </c>
      <c r="AH135" s="10" t="s">
        <v>19</v>
      </c>
      <c r="AI135" s="44">
        <f>AG136</f>
        <v>37729.760576000001</v>
      </c>
      <c r="AK135">
        <f t="shared" si="34"/>
        <v>11</v>
      </c>
      <c r="AL135">
        <f t="shared" si="30"/>
        <v>0.31428571428571428</v>
      </c>
      <c r="AM135">
        <f>SUM($AG$125:AG135)/$AI$141</f>
        <v>0.29695301441093908</v>
      </c>
      <c r="AO135" s="59">
        <f t="shared" si="31"/>
        <v>510.24620159999904</v>
      </c>
    </row>
    <row r="136" spans="1:41" ht="15" thickBot="1">
      <c r="A136" s="36"/>
      <c r="B136" s="36"/>
      <c r="C136" s="52"/>
      <c r="D136" s="23"/>
      <c r="E136" s="42"/>
      <c r="F136" s="23"/>
      <c r="G136" s="36"/>
      <c r="H136" s="23"/>
      <c r="I136" s="36"/>
      <c r="J136" s="36"/>
      <c r="K136" s="63"/>
      <c r="L136" s="36">
        <f t="shared" si="26"/>
        <v>0.22972874273067959</v>
      </c>
      <c r="O136" s="6">
        <f>O135+1</f>
        <v>12</v>
      </c>
      <c r="P136" s="74">
        <v>7376.4139889999997</v>
      </c>
      <c r="Q136" s="71">
        <f>(P136-$T$124)^2</f>
        <v>3963651.7224418698</v>
      </c>
      <c r="R136" s="74">
        <v>8266.8263050000005</v>
      </c>
      <c r="S136" s="11" t="s">
        <v>20</v>
      </c>
      <c r="T136" s="46">
        <f>R148</f>
        <v>10452.630463</v>
      </c>
      <c r="V136">
        <f t="shared" si="32"/>
        <v>12</v>
      </c>
      <c r="W136">
        <f t="shared" si="27"/>
        <v>0.34285714285714286</v>
      </c>
      <c r="X136">
        <f>SUM($R$125:R136)/$T$141</f>
        <v>0.26394287938936006</v>
      </c>
      <c r="Z136" s="59">
        <f t="shared" si="28"/>
        <v>1990.8921925714285</v>
      </c>
      <c r="AD136" s="6">
        <f t="shared" si="33"/>
        <v>12</v>
      </c>
      <c r="AE136" s="45">
        <v>39250.519357999998</v>
      </c>
      <c r="AF136" s="71">
        <f t="shared" si="29"/>
        <v>1211484463.7222893</v>
      </c>
      <c r="AG136" s="45">
        <v>37729.760576000001</v>
      </c>
      <c r="AH136" s="11" t="s">
        <v>20</v>
      </c>
      <c r="AI136" s="46">
        <f>AG148</f>
        <v>39250.519357999998</v>
      </c>
      <c r="AK136">
        <f t="shared" si="34"/>
        <v>12</v>
      </c>
      <c r="AL136">
        <f t="shared" si="30"/>
        <v>0.34285714285714286</v>
      </c>
      <c r="AM136">
        <f>SUM($AG$125:AG136)/$AI$141</f>
        <v>0.32503883214124002</v>
      </c>
      <c r="AO136" s="59">
        <f t="shared" si="31"/>
        <v>868.40174739999929</v>
      </c>
    </row>
    <row r="137" spans="1:41">
      <c r="A137" s="36"/>
      <c r="B137" s="36"/>
      <c r="C137" s="52"/>
      <c r="D137" s="23"/>
      <c r="E137" s="42"/>
      <c r="F137" s="23"/>
      <c r="G137" s="36"/>
      <c r="H137" s="42"/>
      <c r="I137" s="36"/>
      <c r="J137" s="36"/>
      <c r="K137" s="63"/>
      <c r="L137" s="36">
        <f t="shared" si="26"/>
        <v>0.2412087620455933</v>
      </c>
      <c r="O137" s="6">
        <f>O136+1</f>
        <v>13</v>
      </c>
      <c r="P137" s="74">
        <v>7032.7135660000004</v>
      </c>
      <c r="Q137" s="71">
        <f>(P137-$T$124)^2</f>
        <v>5450322.680680641</v>
      </c>
      <c r="R137" s="74">
        <v>8378.1498119999997</v>
      </c>
      <c r="S137" s="10" t="s">
        <v>23</v>
      </c>
      <c r="T137" s="15">
        <f>T133-T135</f>
        <v>499.83707200000026</v>
      </c>
      <c r="V137">
        <f t="shared" si="32"/>
        <v>13</v>
      </c>
      <c r="W137">
        <f t="shared" si="27"/>
        <v>0.37142857142857144</v>
      </c>
      <c r="X137">
        <f>SUM($R$125:R137)/$T$141</f>
        <v>0.2894972601552217</v>
      </c>
      <c r="Z137" s="59">
        <f t="shared" si="28"/>
        <v>2334.5926155714278</v>
      </c>
      <c r="AD137" s="6">
        <f t="shared" si="33"/>
        <v>13</v>
      </c>
      <c r="AE137" s="45">
        <v>38017.660036000001</v>
      </c>
      <c r="AF137" s="71">
        <f t="shared" si="29"/>
        <v>1127181652.4506638</v>
      </c>
      <c r="AG137" s="45">
        <v>37871.871408999999</v>
      </c>
      <c r="AH137" s="10" t="s">
        <v>23</v>
      </c>
      <c r="AI137" s="15">
        <f>AI133-AI135</f>
        <v>514.3058200000014</v>
      </c>
      <c r="AK137">
        <f t="shared" si="34"/>
        <v>13</v>
      </c>
      <c r="AL137">
        <f t="shared" si="30"/>
        <v>0.37142857142857144</v>
      </c>
      <c r="AM137">
        <f>SUM($AG$125:AG137)/$AI$141</f>
        <v>0.3532304363618925</v>
      </c>
      <c r="AO137" s="59">
        <f t="shared" si="31"/>
        <v>364.45757459999732</v>
      </c>
    </row>
    <row r="138" spans="1:41" ht="15" thickBot="1">
      <c r="A138" s="36"/>
      <c r="B138" s="36"/>
      <c r="C138" s="52"/>
      <c r="D138" s="23"/>
      <c r="E138" s="42"/>
      <c r="F138" s="23"/>
      <c r="G138" s="36"/>
      <c r="H138" s="42"/>
      <c r="I138" s="36"/>
      <c r="J138" s="36"/>
      <c r="K138" s="63"/>
      <c r="L138" s="36">
        <f t="shared" si="26"/>
        <v>0.24516129500835881</v>
      </c>
      <c r="O138" s="6">
        <f>O137+1</f>
        <v>14</v>
      </c>
      <c r="P138" s="74">
        <v>8647.4969130000009</v>
      </c>
      <c r="Q138" s="71">
        <f>(P138-$T$124)^2</f>
        <v>518125.38312133314</v>
      </c>
      <c r="R138" s="74">
        <v>8416.4781299999995</v>
      </c>
      <c r="S138" s="11" t="s">
        <v>24</v>
      </c>
      <c r="T138" s="16">
        <f>T136-T133</f>
        <v>1685.9670859999987</v>
      </c>
      <c r="V138">
        <f t="shared" si="32"/>
        <v>14</v>
      </c>
      <c r="W138">
        <f t="shared" si="27"/>
        <v>0.4</v>
      </c>
      <c r="X138">
        <f>SUM($R$125:R138)/$T$141</f>
        <v>0.31516854697483809</v>
      </c>
      <c r="Z138" s="59">
        <f t="shared" si="28"/>
        <v>719.80926857142731</v>
      </c>
      <c r="AD138" s="6">
        <f t="shared" si="33"/>
        <v>14</v>
      </c>
      <c r="AE138" s="45">
        <v>36965.793046999999</v>
      </c>
      <c r="AF138" s="71">
        <f t="shared" si="29"/>
        <v>1057658309.0685817</v>
      </c>
      <c r="AG138" s="45">
        <v>37902.718063</v>
      </c>
      <c r="AH138" s="11" t="s">
        <v>24</v>
      </c>
      <c r="AI138" s="16">
        <f>AI136-AI133</f>
        <v>1006.4529619999958</v>
      </c>
      <c r="AK138">
        <f t="shared" si="34"/>
        <v>14</v>
      </c>
      <c r="AL138">
        <f t="shared" si="30"/>
        <v>0.4</v>
      </c>
      <c r="AM138">
        <f>SUM($AG$125:AG138)/$AI$141</f>
        <v>0.38144500265515319</v>
      </c>
      <c r="AO138" s="59">
        <f t="shared" si="31"/>
        <v>1416.3245635999992</v>
      </c>
    </row>
    <row r="139" spans="1:41">
      <c r="A139" s="36"/>
      <c r="B139" s="36"/>
      <c r="C139" s="52"/>
      <c r="D139" s="23"/>
      <c r="E139" s="42"/>
      <c r="F139" s="23"/>
      <c r="G139" s="36"/>
      <c r="H139" s="36"/>
      <c r="I139" s="36"/>
      <c r="J139" s="36"/>
      <c r="K139" s="63"/>
      <c r="L139" s="36">
        <f t="shared" si="26"/>
        <v>0.25142385147430651</v>
      </c>
      <c r="O139" s="6">
        <f>O138+1</f>
        <v>15</v>
      </c>
      <c r="P139" s="74">
        <v>7887.5966969999999</v>
      </c>
      <c r="Q139" s="71">
        <f>(P139-$T$124)^2</f>
        <v>2189540.1587306419</v>
      </c>
      <c r="R139" s="74">
        <v>8477.2070999999996</v>
      </c>
      <c r="V139">
        <f t="shared" si="32"/>
        <v>15</v>
      </c>
      <c r="W139">
        <f t="shared" si="27"/>
        <v>0.42857142857142855</v>
      </c>
      <c r="X139">
        <f>SUM($R$125:R139)/$T$141</f>
        <v>0.34102506457424736</v>
      </c>
      <c r="Z139" s="59">
        <f t="shared" si="28"/>
        <v>1479.7094845714282</v>
      </c>
      <c r="AD139" s="6">
        <f t="shared" si="33"/>
        <v>15</v>
      </c>
      <c r="AE139" s="45">
        <v>35806.891975999999</v>
      </c>
      <c r="AF139" s="71">
        <f t="shared" si="29"/>
        <v>983622589.69273651</v>
      </c>
      <c r="AG139" s="45">
        <v>38017.660036000001</v>
      </c>
      <c r="AK139">
        <f t="shared" si="34"/>
        <v>15</v>
      </c>
      <c r="AL139">
        <f t="shared" si="30"/>
        <v>0.42857142857142855</v>
      </c>
      <c r="AM139">
        <f>SUM($AG$125:AG139)/$AI$141</f>
        <v>0.40974513109495153</v>
      </c>
      <c r="AO139" s="59">
        <f t="shared" si="31"/>
        <v>2575.2256345999995</v>
      </c>
    </row>
    <row r="140" spans="1:41" ht="15" thickBot="1">
      <c r="A140" s="36"/>
      <c r="B140" s="36"/>
      <c r="C140" s="52"/>
      <c r="D140" s="23"/>
      <c r="E140" s="42"/>
      <c r="F140" s="23"/>
      <c r="G140" s="36"/>
      <c r="H140" s="36"/>
      <c r="I140" s="36"/>
      <c r="J140" s="36"/>
      <c r="K140" s="63"/>
      <c r="L140" s="36">
        <f t="shared" si="26"/>
        <v>0.25192315378068431</v>
      </c>
      <c r="O140" s="6">
        <f>O139+1</f>
        <v>16</v>
      </c>
      <c r="P140" s="74">
        <v>8266.8263050000005</v>
      </c>
      <c r="Q140" s="71">
        <f>(P140-$T$124)^2</f>
        <v>1211055.9587386646</v>
      </c>
      <c r="R140" s="74">
        <v>8482.0489109999999</v>
      </c>
      <c r="S140" s="36"/>
      <c r="T140" s="36"/>
      <c r="V140">
        <f t="shared" si="32"/>
        <v>16</v>
      </c>
      <c r="W140">
        <f t="shared" si="27"/>
        <v>0.45714285714285713</v>
      </c>
      <c r="X140">
        <f>SUM($R$125:R140)/$T$141</f>
        <v>0.36689635028889295</v>
      </c>
      <c r="Z140" s="59">
        <f t="shared" si="28"/>
        <v>1100.4798765714277</v>
      </c>
      <c r="AD140" s="6">
        <f t="shared" si="33"/>
        <v>16</v>
      </c>
      <c r="AE140" s="45">
        <v>39608.718991000002</v>
      </c>
      <c r="AF140" s="71">
        <f t="shared" si="29"/>
        <v>1236548039.6428742</v>
      </c>
      <c r="AG140" s="45">
        <v>38193.867037000004</v>
      </c>
      <c r="AK140">
        <f t="shared" si="34"/>
        <v>16</v>
      </c>
      <c r="AL140">
        <f t="shared" si="30"/>
        <v>0.45714285714285713</v>
      </c>
      <c r="AM140">
        <f>SUM($AG$125:AG140)/$AI$141</f>
        <v>0.4381764270173244</v>
      </c>
      <c r="AO140" s="59">
        <f t="shared" si="31"/>
        <v>1226.6013804000031</v>
      </c>
    </row>
    <row r="141" spans="1:41" ht="15" thickBot="1">
      <c r="A141" s="36"/>
      <c r="B141" s="36"/>
      <c r="C141" s="52"/>
      <c r="D141" s="23"/>
      <c r="E141" s="42"/>
      <c r="F141" s="23"/>
      <c r="G141" s="36"/>
      <c r="H141" s="36"/>
      <c r="I141" s="36"/>
      <c r="J141" s="36"/>
      <c r="K141" s="63"/>
      <c r="L141" s="36">
        <f t="shared" si="26"/>
        <v>0.26898465597153709</v>
      </c>
      <c r="O141" s="6">
        <f>O140+1</f>
        <v>17</v>
      </c>
      <c r="P141" s="74">
        <v>10374.437565</v>
      </c>
      <c r="Q141" s="71">
        <f>(P141-$T$124)^2</f>
        <v>1014313.6234867494</v>
      </c>
      <c r="R141" s="74">
        <v>8647.4969130000009</v>
      </c>
      <c r="S141" s="9" t="s">
        <v>33</v>
      </c>
      <c r="T141" s="37">
        <f>SUM(R125:R159)</f>
        <v>327855.71635499998</v>
      </c>
      <c r="V141">
        <f t="shared" si="32"/>
        <v>17</v>
      </c>
      <c r="W141">
        <f t="shared" si="27"/>
        <v>0.48571428571428571</v>
      </c>
      <c r="X141">
        <f>SUM($R$125:R141)/$T$141</f>
        <v>0.39327227262796405</v>
      </c>
      <c r="Z141" s="59">
        <f t="shared" si="28"/>
        <v>1007.131383428572</v>
      </c>
      <c r="AD141" s="6">
        <f t="shared" si="33"/>
        <v>17</v>
      </c>
      <c r="AE141" s="45">
        <v>37131.19801</v>
      </c>
      <c r="AF141" s="71">
        <f t="shared" si="29"/>
        <v>1068444155.5027617</v>
      </c>
      <c r="AG141" s="45">
        <v>38197.564661999997</v>
      </c>
      <c r="AH141" s="37" t="s">
        <v>33</v>
      </c>
      <c r="AI141" s="37">
        <f>SUM(AG125:AG159)</f>
        <v>1343374.1163709997</v>
      </c>
      <c r="AK141">
        <f t="shared" si="34"/>
        <v>17</v>
      </c>
      <c r="AL141">
        <f t="shared" si="30"/>
        <v>0.48571428571428571</v>
      </c>
      <c r="AM141">
        <f>SUM($AG$125:AG141)/$AI$141</f>
        <v>0.46661047543057449</v>
      </c>
      <c r="AO141" s="59">
        <f t="shared" si="31"/>
        <v>1250.9196005999984</v>
      </c>
    </row>
    <row r="142" spans="1:41" ht="15" thickBot="1">
      <c r="A142" s="36"/>
      <c r="B142" s="36"/>
      <c r="C142" s="52"/>
      <c r="D142" s="23"/>
      <c r="E142" s="42"/>
      <c r="F142" s="23"/>
      <c r="G142" s="36"/>
      <c r="H142" s="36"/>
      <c r="I142" s="36"/>
      <c r="J142" s="36"/>
      <c r="K142" s="63"/>
      <c r="L142" s="36">
        <f t="shared" si="26"/>
        <v>0.28127346491473704</v>
      </c>
      <c r="O142" s="6">
        <f>O141+1</f>
        <v>18</v>
      </c>
      <c r="P142" s="74">
        <v>9285.9882400000006</v>
      </c>
      <c r="Q142" s="71">
        <f>(P142-$T$124)^2</f>
        <v>6612.6076214141103</v>
      </c>
      <c r="R142" s="74">
        <v>8766.6633770000008</v>
      </c>
      <c r="S142" s="36"/>
      <c r="T142" s="36"/>
      <c r="V142">
        <f t="shared" si="32"/>
        <v>18</v>
      </c>
      <c r="W142">
        <f t="shared" si="27"/>
        <v>0.51428571428571423</v>
      </c>
      <c r="X142">
        <f>SUM($R$125:R142)/$T$141</f>
        <v>0.42001166724479455</v>
      </c>
      <c r="Z142" s="59">
        <f t="shared" si="28"/>
        <v>81.317941571427582</v>
      </c>
      <c r="AD142" s="6">
        <f t="shared" si="33"/>
        <v>18</v>
      </c>
      <c r="AE142" s="45">
        <v>38405.633200999997</v>
      </c>
      <c r="AF142" s="71">
        <f t="shared" si="29"/>
        <v>1153383429.9628749</v>
      </c>
      <c r="AG142" s="45">
        <v>38244.066396000002</v>
      </c>
      <c r="AK142">
        <f t="shared" si="34"/>
        <v>18</v>
      </c>
      <c r="AL142">
        <f t="shared" si="30"/>
        <v>0.51428571428571423</v>
      </c>
      <c r="AM142">
        <f>SUM($AG$125:AG142)/$AI$141</f>
        <v>0.49507913946834287</v>
      </c>
      <c r="AO142" s="59">
        <f t="shared" si="31"/>
        <v>23.515590399998473</v>
      </c>
    </row>
    <row r="143" spans="1:41" ht="15" thickBot="1">
      <c r="A143" s="36"/>
      <c r="B143" s="36"/>
      <c r="C143" s="52"/>
      <c r="D143" s="23"/>
      <c r="E143" s="42"/>
      <c r="F143" s="23"/>
      <c r="G143" s="36"/>
      <c r="H143" s="36"/>
      <c r="I143" s="36"/>
      <c r="J143" s="36"/>
      <c r="K143" s="63"/>
      <c r="L143" s="36">
        <f t="shared" si="26"/>
        <v>0.3348278274983284</v>
      </c>
      <c r="O143" s="6">
        <f>O142+1</f>
        <v>19</v>
      </c>
      <c r="P143" s="74">
        <v>9993.0112680000002</v>
      </c>
      <c r="Q143" s="71">
        <f>(P143-$T$124)^2</f>
        <v>391506.85518258682</v>
      </c>
      <c r="R143" s="74">
        <v>9285.9882400000006</v>
      </c>
      <c r="S143" s="9" t="s">
        <v>37</v>
      </c>
      <c r="T143" s="9">
        <f>1/(2*T124)*(SUM(Z125:Z159)/$J$2)</f>
        <v>9.4522076700049973E-2</v>
      </c>
      <c r="V143">
        <f t="shared" si="32"/>
        <v>19</v>
      </c>
      <c r="W143">
        <f t="shared" si="27"/>
        <v>0.54285714285714282</v>
      </c>
      <c r="X143">
        <f>SUM($R$125:R143)/$T$141</f>
        <v>0.4483350661570929</v>
      </c>
      <c r="Z143" s="59">
        <f t="shared" si="28"/>
        <v>625.70508642857203</v>
      </c>
      <c r="AD143" s="6">
        <f t="shared" si="33"/>
        <v>19</v>
      </c>
      <c r="AE143" s="45">
        <v>37674.797703999997</v>
      </c>
      <c r="AF143" s="71">
        <f t="shared" si="29"/>
        <v>1104277012.1490135</v>
      </c>
      <c r="AG143" s="45">
        <v>38405.633200999997</v>
      </c>
      <c r="AH143" s="37" t="s">
        <v>37</v>
      </c>
      <c r="AI143" s="9">
        <f>1/(2*AI124)*(SUM(AO125:AO159)/$J$2)</f>
        <v>1.9206574817371539E-2</v>
      </c>
      <c r="AK143">
        <f t="shared" si="34"/>
        <v>19</v>
      </c>
      <c r="AL143">
        <f t="shared" si="30"/>
        <v>0.54285714285714282</v>
      </c>
      <c r="AM143">
        <f>SUM($AG$125:AG143)/$AI$141</f>
        <v>0.52366807291061379</v>
      </c>
      <c r="AO143" s="59">
        <f t="shared" si="31"/>
        <v>707.31990660000156</v>
      </c>
    </row>
    <row r="144" spans="1:41" ht="15" thickBot="1">
      <c r="A144" s="36"/>
      <c r="B144" s="36"/>
      <c r="C144" s="52"/>
      <c r="D144" s="23"/>
      <c r="E144" s="42"/>
      <c r="F144" s="23"/>
      <c r="G144" s="36"/>
      <c r="H144" s="36"/>
      <c r="I144" s="36"/>
      <c r="J144" s="36"/>
      <c r="K144" s="63"/>
      <c r="L144" s="36">
        <f t="shared" si="26"/>
        <v>0.34326785753632316</v>
      </c>
      <c r="O144" s="6">
        <f>O143+1</f>
        <v>20</v>
      </c>
      <c r="P144" s="74">
        <v>10971.999717999999</v>
      </c>
      <c r="Q144" s="71">
        <f>(P144-$T$124)^2</f>
        <v>2575041.3458556333</v>
      </c>
      <c r="R144" s="74">
        <v>9367.8325050000003</v>
      </c>
      <c r="V144">
        <f t="shared" si="32"/>
        <v>20</v>
      </c>
      <c r="W144">
        <f t="shared" si="27"/>
        <v>0.5714285714285714</v>
      </c>
      <c r="X144">
        <f>SUM($R$125:R144)/$T$141</f>
        <v>0.47690810007929718</v>
      </c>
      <c r="Z144" s="59">
        <f t="shared" si="28"/>
        <v>1604.693536428571</v>
      </c>
      <c r="AD144" s="6">
        <f t="shared" si="33"/>
        <v>20</v>
      </c>
      <c r="AE144" s="45">
        <v>39275.217654</v>
      </c>
      <c r="AF144" s="71">
        <f t="shared" si="29"/>
        <v>1213204390.5460811</v>
      </c>
      <c r="AG144" s="45">
        <v>38476.158178999998</v>
      </c>
      <c r="AK144">
        <f t="shared" si="34"/>
        <v>20</v>
      </c>
      <c r="AL144">
        <f t="shared" si="30"/>
        <v>0.5714285714285714</v>
      </c>
      <c r="AM144">
        <f>SUM($AG$125:AG144)/$AI$141</f>
        <v>0.55230950474267837</v>
      </c>
      <c r="AO144" s="59">
        <f t="shared" si="31"/>
        <v>893.1000434000016</v>
      </c>
    </row>
    <row r="145" spans="1:41" ht="15" thickBot="1">
      <c r="A145" s="36"/>
      <c r="B145" s="36"/>
      <c r="C145" s="52"/>
      <c r="D145" s="23"/>
      <c r="E145" s="42"/>
      <c r="F145" s="23"/>
      <c r="G145" s="36"/>
      <c r="H145" s="36"/>
      <c r="I145" s="36"/>
      <c r="J145" s="36"/>
      <c r="K145" s="63"/>
      <c r="L145" s="36">
        <f t="shared" si="26"/>
        <v>0.38034713796734082</v>
      </c>
      <c r="O145" s="6">
        <f>O144+1</f>
        <v>21</v>
      </c>
      <c r="P145" s="74">
        <v>6735.45903</v>
      </c>
      <c r="Q145" s="71">
        <f>(P145-$T$124)^2</f>
        <v>6926619.4292346397</v>
      </c>
      <c r="R145" s="74">
        <v>9727.3959709999999</v>
      </c>
      <c r="S145" s="9" t="s">
        <v>26</v>
      </c>
      <c r="T145" s="9">
        <f>R159-R125</f>
        <v>9697.153284</v>
      </c>
      <c r="V145">
        <f t="shared" si="32"/>
        <v>21</v>
      </c>
      <c r="W145">
        <f t="shared" si="27"/>
        <v>0.6</v>
      </c>
      <c r="X145">
        <f>SUM($R$125:R145)/$T$141</f>
        <v>0.50657784651271676</v>
      </c>
      <c r="Z145" s="59">
        <f t="shared" si="28"/>
        <v>2631.8471515714282</v>
      </c>
      <c r="AD145" s="6">
        <f t="shared" si="33"/>
        <v>21</v>
      </c>
      <c r="AE145" s="45">
        <v>36682.643126000003</v>
      </c>
      <c r="AF145" s="71">
        <f t="shared" si="29"/>
        <v>1039321472.5499142</v>
      </c>
      <c r="AG145" s="45">
        <v>39117.563275</v>
      </c>
      <c r="AK145">
        <f t="shared" si="34"/>
        <v>21</v>
      </c>
      <c r="AL145">
        <f t="shared" si="30"/>
        <v>0.6</v>
      </c>
      <c r="AM145">
        <f>SUM($AG$125:AG145)/$AI$141</f>
        <v>0.58142839485548814</v>
      </c>
      <c r="AO145" s="59">
        <f t="shared" si="31"/>
        <v>1699.4744845999958</v>
      </c>
    </row>
    <row r="146" spans="1:41">
      <c r="A146" s="36"/>
      <c r="B146" s="36"/>
      <c r="C146" s="52"/>
      <c r="D146" s="23"/>
      <c r="E146" s="42"/>
      <c r="F146" s="23"/>
      <c r="G146" s="36"/>
      <c r="H146" s="36"/>
      <c r="I146" s="36"/>
      <c r="J146" s="36"/>
      <c r="K146" s="63"/>
      <c r="L146" s="36">
        <f t="shared" si="26"/>
        <v>0.40773819689163948</v>
      </c>
      <c r="O146" s="6">
        <f>O145+1</f>
        <v>22</v>
      </c>
      <c r="P146" s="74">
        <v>6039.1114729999999</v>
      </c>
      <c r="Q146" s="71">
        <f>(P146-$T$124)^2</f>
        <v>11076880.018162854</v>
      </c>
      <c r="R146" s="74">
        <v>9993.0112680000002</v>
      </c>
      <c r="V146">
        <f t="shared" si="32"/>
        <v>22</v>
      </c>
      <c r="W146">
        <f t="shared" si="27"/>
        <v>0.62857142857142856</v>
      </c>
      <c r="X146">
        <f>SUM($R$125:R146)/$T$141</f>
        <v>0.5370577520611064</v>
      </c>
      <c r="Z146" s="59">
        <f t="shared" si="28"/>
        <v>3328.1947085714282</v>
      </c>
      <c r="AD146" s="6">
        <f t="shared" si="33"/>
        <v>22</v>
      </c>
      <c r="AE146" s="45">
        <v>40111.336992999997</v>
      </c>
      <c r="AF146" s="71">
        <f t="shared" si="29"/>
        <v>1272149371.4268324</v>
      </c>
      <c r="AG146" s="45">
        <v>39143.277610999998</v>
      </c>
      <c r="AK146">
        <f t="shared" si="34"/>
        <v>22</v>
      </c>
      <c r="AL146">
        <f t="shared" si="30"/>
        <v>0.62857142857142856</v>
      </c>
      <c r="AM146">
        <f>SUM($AG$125:AG146)/$AI$141</f>
        <v>0.61056642657277471</v>
      </c>
      <c r="AO146" s="59">
        <f t="shared" si="31"/>
        <v>1729.2193823999987</v>
      </c>
    </row>
    <row r="147" spans="1:41">
      <c r="A147" s="36"/>
      <c r="B147" s="36"/>
      <c r="C147" s="52"/>
      <c r="D147" s="23"/>
      <c r="E147" s="42"/>
      <c r="F147" s="23"/>
      <c r="G147" s="36"/>
      <c r="H147" s="36"/>
      <c r="I147" s="36"/>
      <c r="J147" s="36"/>
      <c r="K147" s="63"/>
      <c r="L147" s="36">
        <f t="shared" si="26"/>
        <v>0.44707203908523885</v>
      </c>
      <c r="O147" s="6">
        <f>O146+1</f>
        <v>23</v>
      </c>
      <c r="P147" s="74">
        <v>11119.860699000001</v>
      </c>
      <c r="Q147" s="71">
        <f>(P147-$T$124)^2</f>
        <v>3071447.3365592971</v>
      </c>
      <c r="R147" s="74">
        <v>10374.437565</v>
      </c>
      <c r="V147">
        <f t="shared" si="32"/>
        <v>23</v>
      </c>
      <c r="W147">
        <f t="shared" si="27"/>
        <v>0.65714285714285714</v>
      </c>
      <c r="X147">
        <f>SUM($R$125:R147)/$T$141</f>
        <v>0.56870105442697583</v>
      </c>
      <c r="Z147" s="59">
        <f t="shared" si="28"/>
        <v>1752.5545174285726</v>
      </c>
      <c r="AD147" s="6">
        <f t="shared" si="33"/>
        <v>23</v>
      </c>
      <c r="AE147" s="45">
        <v>39547.842873000001</v>
      </c>
      <c r="AF147" s="71">
        <f t="shared" si="29"/>
        <v>1232270378.6903956</v>
      </c>
      <c r="AG147" s="45">
        <v>39151.507822</v>
      </c>
      <c r="AK147">
        <f t="shared" si="34"/>
        <v>23</v>
      </c>
      <c r="AL147">
        <f t="shared" si="30"/>
        <v>0.65714285714285714</v>
      </c>
      <c r="AM147">
        <f>SUM($AG$125:AG147)/$AI$141</f>
        <v>0.63971058481200305</v>
      </c>
      <c r="AO147" s="59">
        <f t="shared" si="31"/>
        <v>1165.725262400003</v>
      </c>
    </row>
    <row r="148" spans="1:41">
      <c r="A148" s="36"/>
      <c r="B148" s="36"/>
      <c r="C148" s="52"/>
      <c r="D148" s="23"/>
      <c r="E148" s="42"/>
      <c r="F148" s="23"/>
      <c r="G148" s="36"/>
      <c r="H148" s="36"/>
      <c r="I148" s="36"/>
      <c r="J148" s="36"/>
      <c r="K148" s="63"/>
      <c r="L148" s="36">
        <f t="shared" si="26"/>
        <v>0.45513552903017096</v>
      </c>
      <c r="O148" s="6">
        <f>O147+1</f>
        <v>24</v>
      </c>
      <c r="P148" s="74">
        <v>10856.625781000001</v>
      </c>
      <c r="Q148" s="71">
        <f>(P148-$T$124)^2</f>
        <v>2218072.8692420837</v>
      </c>
      <c r="R148" s="74">
        <v>10452.630463</v>
      </c>
      <c r="V148">
        <f t="shared" si="32"/>
        <v>24</v>
      </c>
      <c r="W148">
        <f t="shared" si="27"/>
        <v>0.68571428571428572</v>
      </c>
      <c r="X148">
        <f>SUM($R$125:R148)/$T$141</f>
        <v>0.60058285468719141</v>
      </c>
      <c r="Z148" s="59">
        <f t="shared" si="28"/>
        <v>1489.3195994285725</v>
      </c>
      <c r="AD148" s="6">
        <f t="shared" si="33"/>
        <v>24</v>
      </c>
      <c r="AE148" s="45">
        <v>37729.760576000001</v>
      </c>
      <c r="AF148" s="71">
        <f t="shared" si="29"/>
        <v>1107932938.500798</v>
      </c>
      <c r="AG148" s="45">
        <v>39250.519357999998</v>
      </c>
      <c r="AK148">
        <f t="shared" si="34"/>
        <v>24</v>
      </c>
      <c r="AL148">
        <f t="shared" si="30"/>
        <v>0.68571428571428572</v>
      </c>
      <c r="AM148">
        <f>SUM($AG$125:AG148)/$AI$141</f>
        <v>0.66892844667168483</v>
      </c>
      <c r="AO148" s="59">
        <f t="shared" si="31"/>
        <v>652.35703459999786</v>
      </c>
    </row>
    <row r="149" spans="1:41">
      <c r="A149" s="36"/>
      <c r="B149" s="36"/>
      <c r="C149" s="52"/>
      <c r="D149" s="23"/>
      <c r="E149" s="42"/>
      <c r="F149" s="23"/>
      <c r="G149" s="36"/>
      <c r="H149" s="36"/>
      <c r="I149" s="36"/>
      <c r="J149" s="36"/>
      <c r="K149" s="63"/>
      <c r="L149" s="36">
        <f t="shared" si="26"/>
        <v>0.4956385118641175</v>
      </c>
      <c r="O149" s="6">
        <f>O148+1</f>
        <v>25</v>
      </c>
      <c r="P149" s="74">
        <v>11883.529929</v>
      </c>
      <c r="Q149" s="71">
        <f>(P149-$T$124)^2</f>
        <v>6331381.9471234865</v>
      </c>
      <c r="R149" s="74">
        <v>10845.394096</v>
      </c>
      <c r="V149">
        <f t="shared" si="32"/>
        <v>25</v>
      </c>
      <c r="W149">
        <f t="shared" si="27"/>
        <v>0.7142857142857143</v>
      </c>
      <c r="X149">
        <f>SUM($R$125:R149)/$T$141</f>
        <v>0.63366263202514905</v>
      </c>
      <c r="Z149" s="59">
        <f t="shared" si="28"/>
        <v>2516.2237474285721</v>
      </c>
      <c r="AD149" s="6">
        <f t="shared" si="33"/>
        <v>25</v>
      </c>
      <c r="AE149" s="45">
        <v>43432.799142000003</v>
      </c>
      <c r="AF149" s="71">
        <f t="shared" si="29"/>
        <v>1520116011.831944</v>
      </c>
      <c r="AG149" s="45">
        <v>39275.217654</v>
      </c>
      <c r="AK149">
        <f t="shared" si="34"/>
        <v>25</v>
      </c>
      <c r="AL149">
        <f t="shared" si="30"/>
        <v>0.7142857142857143</v>
      </c>
      <c r="AM149">
        <f>SUM($AG$125:AG149)/$AI$141</f>
        <v>0.69816469380148538</v>
      </c>
      <c r="AO149" s="59">
        <f t="shared" si="31"/>
        <v>5050.681531400005</v>
      </c>
    </row>
    <row r="150" spans="1:41">
      <c r="A150" s="36"/>
      <c r="B150" s="36"/>
      <c r="C150" s="52"/>
      <c r="D150" s="23"/>
      <c r="E150" s="42"/>
      <c r="F150" s="23"/>
      <c r="G150" s="36"/>
      <c r="H150" s="36"/>
      <c r="I150" s="36"/>
      <c r="J150" s="36"/>
      <c r="K150" s="63"/>
      <c r="L150" s="36">
        <f t="shared" si="26"/>
        <v>0.49679675745135932</v>
      </c>
      <c r="O150" s="6">
        <f>O149+1</f>
        <v>26</v>
      </c>
      <c r="P150" s="74">
        <v>7664.4261509999997</v>
      </c>
      <c r="Q150" s="71">
        <f>(P150-$T$124)^2</f>
        <v>2899800.3985189493</v>
      </c>
      <c r="R150" s="74">
        <v>10856.625781000001</v>
      </c>
      <c r="S150" s="36"/>
      <c r="T150" s="36"/>
      <c r="V150">
        <f t="shared" si="32"/>
        <v>26</v>
      </c>
      <c r="W150">
        <f t="shared" si="27"/>
        <v>0.74285714285714288</v>
      </c>
      <c r="X150">
        <f>SUM($R$125:R150)/$T$141</f>
        <v>0.66677666737490804</v>
      </c>
      <c r="Z150" s="59">
        <f t="shared" si="28"/>
        <v>1702.8800305714285</v>
      </c>
      <c r="AD150" s="6">
        <f t="shared" si="33"/>
        <v>26</v>
      </c>
      <c r="AE150" s="45">
        <v>41857.884923999998</v>
      </c>
      <c r="AF150" s="71">
        <f t="shared" si="29"/>
        <v>1399788760.3880737</v>
      </c>
      <c r="AG150" s="45">
        <v>39458.017204999996</v>
      </c>
      <c r="AK150">
        <f t="shared" si="34"/>
        <v>26</v>
      </c>
      <c r="AL150">
        <f t="shared" si="30"/>
        <v>0.74285714285714288</v>
      </c>
      <c r="AM150">
        <f>SUM($AG$125:AG150)/$AI$141</f>
        <v>0.72753701587033115</v>
      </c>
      <c r="AO150" s="59">
        <f t="shared" si="31"/>
        <v>3475.7673133999997</v>
      </c>
    </row>
    <row r="151" spans="1:41">
      <c r="A151" s="36"/>
      <c r="B151" s="36"/>
      <c r="C151" s="52"/>
      <c r="D151" s="23"/>
      <c r="E151" s="42"/>
      <c r="F151" s="23"/>
      <c r="G151" s="36"/>
      <c r="H151" s="36"/>
      <c r="I151" s="36"/>
      <c r="J151" s="36"/>
      <c r="K151" s="63"/>
      <c r="L151" s="36">
        <f t="shared" si="26"/>
        <v>0.49760048023182313</v>
      </c>
      <c r="O151" s="6">
        <f>O150+1</f>
        <v>27</v>
      </c>
      <c r="P151" s="74">
        <v>15736.264757000001</v>
      </c>
      <c r="Q151" s="71">
        <f>(P151-$T$124)^2</f>
        <v>40563633.335525155</v>
      </c>
      <c r="R151" s="74">
        <v>10864.419604000001</v>
      </c>
      <c r="V151">
        <f t="shared" si="32"/>
        <v>27</v>
      </c>
      <c r="W151">
        <f t="shared" si="27"/>
        <v>0.77142857142857146</v>
      </c>
      <c r="X151">
        <f>SUM($R$125:R151)/$T$141</f>
        <v>0.69991447483724945</v>
      </c>
      <c r="Z151" s="59">
        <f t="shared" si="28"/>
        <v>6368.9585754285727</v>
      </c>
      <c r="AD151" s="6">
        <f t="shared" si="33"/>
        <v>27</v>
      </c>
      <c r="AE151" s="45">
        <v>36687.567728000002</v>
      </c>
      <c r="AF151" s="71">
        <f t="shared" si="29"/>
        <v>1039639020.4549445</v>
      </c>
      <c r="AG151" s="45">
        <v>39547.842873000001</v>
      </c>
      <c r="AK151">
        <f t="shared" si="34"/>
        <v>27</v>
      </c>
      <c r="AL151">
        <f t="shared" si="30"/>
        <v>0.77142857142857146</v>
      </c>
      <c r="AM151">
        <f>SUM($AG$125:AG151)/$AI$141</f>
        <v>0.75697620365208984</v>
      </c>
      <c r="AO151" s="59">
        <f t="shared" si="31"/>
        <v>1694.5498825999966</v>
      </c>
    </row>
    <row r="152" spans="1:41">
      <c r="A152" s="36"/>
      <c r="B152" s="36"/>
      <c r="C152" s="52"/>
      <c r="D152" s="23"/>
      <c r="E152" s="42"/>
      <c r="F152" s="23"/>
      <c r="G152" s="36"/>
      <c r="H152" s="36"/>
      <c r="I152" s="36"/>
      <c r="J152" s="36"/>
      <c r="K152" s="63"/>
      <c r="L152" s="36">
        <f t="shared" si="26"/>
        <v>0.50869446945209273</v>
      </c>
      <c r="O152" s="6">
        <f>O151+1</f>
        <v>28</v>
      </c>
      <c r="P152" s="74">
        <v>7066.2705219999998</v>
      </c>
      <c r="Q152" s="71">
        <f>(P152-$T$124)^2</f>
        <v>5294765.106619318</v>
      </c>
      <c r="R152" s="74">
        <v>10971.999717999999</v>
      </c>
      <c r="S152" s="36"/>
      <c r="T152" s="36"/>
      <c r="V152">
        <f t="shared" si="32"/>
        <v>28</v>
      </c>
      <c r="W152">
        <f t="shared" si="27"/>
        <v>0.8</v>
      </c>
      <c r="X152">
        <f>SUM($R$125:R152)/$T$141</f>
        <v>0.73338041479395766</v>
      </c>
      <c r="Z152" s="59">
        <f t="shared" si="28"/>
        <v>2301.0356595714284</v>
      </c>
      <c r="AD152" s="6">
        <f t="shared" si="33"/>
        <v>28</v>
      </c>
      <c r="AE152" s="45">
        <v>39805.222076999999</v>
      </c>
      <c r="AF152" s="42">
        <f>(AE152-$T$46)^2</f>
        <v>1250406552.0544388</v>
      </c>
      <c r="AG152" s="45">
        <v>39608.718991000002</v>
      </c>
      <c r="AK152">
        <f t="shared" si="34"/>
        <v>28</v>
      </c>
      <c r="AL152">
        <f t="shared" si="30"/>
        <v>0.8</v>
      </c>
      <c r="AM152">
        <f>SUM($AG$125:AG152)/$AI$141</f>
        <v>0.78646070726750805</v>
      </c>
      <c r="AO152" s="59">
        <f t="shared" si="31"/>
        <v>1423.1044664000001</v>
      </c>
    </row>
    <row r="153" spans="1:41">
      <c r="A153" s="36"/>
      <c r="B153" s="36"/>
      <c r="C153" s="52"/>
      <c r="D153" s="23"/>
      <c r="E153" s="42"/>
      <c r="F153" s="23"/>
      <c r="G153" s="36"/>
      <c r="H153" s="36"/>
      <c r="I153" s="36"/>
      <c r="J153" s="36"/>
      <c r="K153" s="63"/>
      <c r="L153" s="36">
        <f t="shared" si="26"/>
        <v>0.52394234443865895</v>
      </c>
      <c r="O153" s="6">
        <f>O152+1</f>
        <v>29</v>
      </c>
      <c r="P153" s="74">
        <v>6257.8683579999997</v>
      </c>
      <c r="Q153" s="71">
        <f>(P153-$T$124)^2</f>
        <v>9668603.5786566213</v>
      </c>
      <c r="R153" s="74">
        <v>11119.860699000001</v>
      </c>
      <c r="V153">
        <f t="shared" si="32"/>
        <v>29</v>
      </c>
      <c r="W153">
        <f t="shared" si="27"/>
        <v>0.82857142857142863</v>
      </c>
      <c r="X153">
        <f>SUM($R$125:R153)/$T$141</f>
        <v>0.76729734881184586</v>
      </c>
      <c r="Z153" s="59">
        <f t="shared" si="28"/>
        <v>3109.4378235714285</v>
      </c>
      <c r="AD153" s="6">
        <f t="shared" si="33"/>
        <v>29</v>
      </c>
      <c r="AE153" s="45">
        <v>41314.544721999999</v>
      </c>
      <c r="AF153" s="71">
        <f t="shared" ref="AF153:AF159" si="35">(AE153-$T$46)^2</f>
        <v>1359427188.9622045</v>
      </c>
      <c r="AG153" s="45">
        <v>39805.222076999999</v>
      </c>
      <c r="AK153">
        <f t="shared" si="34"/>
        <v>29</v>
      </c>
      <c r="AL153">
        <f t="shared" si="30"/>
        <v>0.82857142857142863</v>
      </c>
      <c r="AM153">
        <f>SUM($AG$125:AG153)/$AI$141</f>
        <v>0.81609148665495823</v>
      </c>
      <c r="AO153" s="59">
        <f t="shared" si="31"/>
        <v>2932.4271114000003</v>
      </c>
    </row>
    <row r="154" spans="1:41">
      <c r="A154" s="36"/>
      <c r="B154" s="36"/>
      <c r="C154" s="52"/>
      <c r="D154" s="23"/>
      <c r="E154" s="42"/>
      <c r="F154" s="23"/>
      <c r="G154" s="36"/>
      <c r="H154" s="36"/>
      <c r="I154" s="36"/>
      <c r="J154" s="36"/>
      <c r="K154" s="63"/>
      <c r="L154" s="36">
        <f t="shared" si="26"/>
        <v>0.52787045827623735</v>
      </c>
      <c r="O154" s="6">
        <f>O153+1</f>
        <v>30</v>
      </c>
      <c r="P154" s="74">
        <v>10864.419604000001</v>
      </c>
      <c r="Q154" s="71">
        <f>(P154-$T$124)^2</f>
        <v>2241348.5996157932</v>
      </c>
      <c r="R154" s="74">
        <v>11157.952221</v>
      </c>
      <c r="V154">
        <f t="shared" si="32"/>
        <v>30</v>
      </c>
      <c r="W154">
        <f t="shared" si="27"/>
        <v>0.8571428571428571</v>
      </c>
      <c r="X154">
        <f>SUM($R$125:R154)/$T$141</f>
        <v>0.80133046662675145</v>
      </c>
      <c r="Z154" s="59">
        <f t="shared" si="28"/>
        <v>1497.1134224285724</v>
      </c>
      <c r="AD154" s="6">
        <f t="shared" si="33"/>
        <v>30</v>
      </c>
      <c r="AE154" s="45">
        <v>39117.563275</v>
      </c>
      <c r="AF154" s="71">
        <f t="shared" si="35"/>
        <v>1202246699.7133553</v>
      </c>
      <c r="AG154" s="45">
        <v>40054.694588999999</v>
      </c>
      <c r="AK154">
        <f t="shared" si="34"/>
        <v>30</v>
      </c>
      <c r="AL154">
        <f t="shared" si="30"/>
        <v>0.8571428571428571</v>
      </c>
      <c r="AM154">
        <f>SUM($AG$125:AG154)/$AI$141</f>
        <v>0.8459079719518493</v>
      </c>
      <c r="AO154" s="59">
        <f t="shared" si="31"/>
        <v>735.44566440000199</v>
      </c>
    </row>
    <row r="155" spans="1:41">
      <c r="A155" s="36"/>
      <c r="B155" s="36"/>
      <c r="C155" s="52"/>
      <c r="D155" s="23"/>
      <c r="E155" s="42"/>
      <c r="F155" s="23"/>
      <c r="G155" s="36"/>
      <c r="H155" s="36"/>
      <c r="I155" s="36"/>
      <c r="J155" s="36"/>
      <c r="K155" s="63"/>
      <c r="L155" s="36">
        <f t="shared" si="26"/>
        <v>0.60269424281898365</v>
      </c>
      <c r="O155" s="6">
        <f>O154+1</f>
        <v>31</v>
      </c>
      <c r="P155" s="74">
        <v>10452.630463</v>
      </c>
      <c r="Q155" s="71">
        <f>(P155-$T$124)^2</f>
        <v>1177928.7958584446</v>
      </c>
      <c r="R155" s="74">
        <v>11883.529929</v>
      </c>
      <c r="V155">
        <f t="shared" si="32"/>
        <v>31</v>
      </c>
      <c r="W155">
        <f t="shared" si="27"/>
        <v>0.88571428571428568</v>
      </c>
      <c r="X155">
        <f>SUM($R$125:R155)/$T$141</f>
        <v>0.83757668511919525</v>
      </c>
      <c r="Z155" s="59">
        <f t="shared" si="28"/>
        <v>1085.3242814285713</v>
      </c>
      <c r="AD155" s="6">
        <f t="shared" si="33"/>
        <v>31</v>
      </c>
      <c r="AE155" s="45">
        <v>34638.969408999998</v>
      </c>
      <c r="AF155" s="71">
        <f t="shared" si="35"/>
        <v>911728087.13997841</v>
      </c>
      <c r="AG155" s="45">
        <v>40111.336992999997</v>
      </c>
      <c r="AK155">
        <f t="shared" si="34"/>
        <v>31</v>
      </c>
      <c r="AL155">
        <f t="shared" si="30"/>
        <v>0.88571428571428568</v>
      </c>
      <c r="AM155">
        <f>SUM($AG$125:AG155)/$AI$141</f>
        <v>0.87576662152994078</v>
      </c>
      <c r="AO155" s="59">
        <f t="shared" si="31"/>
        <v>3743.1482016000009</v>
      </c>
    </row>
    <row r="156" spans="1:41">
      <c r="A156" s="36"/>
      <c r="B156" s="36"/>
      <c r="C156" s="52"/>
      <c r="D156" s="23"/>
      <c r="E156" s="42"/>
      <c r="F156" s="23"/>
      <c r="G156" s="36"/>
      <c r="H156" s="36"/>
      <c r="I156" s="36"/>
      <c r="J156" s="36"/>
      <c r="K156" s="63"/>
      <c r="L156" s="36">
        <f t="shared" si="26"/>
        <v>0.60615336963874278</v>
      </c>
      <c r="O156" s="6">
        <f>O155+1</f>
        <v>32</v>
      </c>
      <c r="P156" s="74">
        <v>7008.2392929999996</v>
      </c>
      <c r="Q156" s="71">
        <f>(P156-$T$124)^2</f>
        <v>5565196.5847540805</v>
      </c>
      <c r="R156" s="74">
        <v>11917.073612</v>
      </c>
      <c r="S156" s="36"/>
      <c r="T156" s="36"/>
      <c r="V156">
        <f t="shared" si="32"/>
        <v>32</v>
      </c>
      <c r="W156">
        <f t="shared" si="27"/>
        <v>0.91428571428571426</v>
      </c>
      <c r="X156">
        <f>SUM($R$125:R156)/$T$141</f>
        <v>0.87392521594394457</v>
      </c>
      <c r="Z156" s="59">
        <f t="shared" si="28"/>
        <v>2359.0668885714285</v>
      </c>
      <c r="AD156" s="6">
        <f t="shared" si="33"/>
        <v>32</v>
      </c>
      <c r="AE156" s="45">
        <v>39458.017204999996</v>
      </c>
      <c r="AF156" s="71">
        <f t="shared" si="35"/>
        <v>1225972019.1381915</v>
      </c>
      <c r="AG156" s="45">
        <v>40286.676238</v>
      </c>
      <c r="AK156">
        <f t="shared" si="34"/>
        <v>32</v>
      </c>
      <c r="AL156">
        <f t="shared" si="30"/>
        <v>0.91428571428571426</v>
      </c>
      <c r="AM156">
        <f>SUM($AG$125:AG156)/$AI$141</f>
        <v>0.90575579263800909</v>
      </c>
      <c r="AO156" s="59">
        <f t="shared" si="31"/>
        <v>1075.899594399998</v>
      </c>
    </row>
    <row r="157" spans="1:41">
      <c r="A157" s="36"/>
      <c r="B157" s="36"/>
      <c r="C157" s="52"/>
      <c r="D157" s="23"/>
      <c r="E157" s="42"/>
      <c r="F157" s="23"/>
      <c r="G157" s="36"/>
      <c r="H157" s="36"/>
      <c r="I157" s="36"/>
      <c r="J157" s="36"/>
      <c r="K157" s="63"/>
      <c r="L157" s="36">
        <f t="shared" si="26"/>
        <v>0.65269854168884567</v>
      </c>
      <c r="O157" s="6">
        <f>O156+1</f>
        <v>33</v>
      </c>
      <c r="P157" s="74">
        <v>11157.952221</v>
      </c>
      <c r="Q157" s="71">
        <f>(P157-$T$124)^2</f>
        <v>3206413.238521229</v>
      </c>
      <c r="R157" s="74">
        <v>12368.42928</v>
      </c>
      <c r="V157">
        <f t="shared" si="32"/>
        <v>33</v>
      </c>
      <c r="W157">
        <f t="shared" si="27"/>
        <v>0.94285714285714284</v>
      </c>
      <c r="X157">
        <f>SUM($R$125:R157)/$T$141</f>
        <v>0.9116504367133379</v>
      </c>
      <c r="Z157" s="59">
        <f t="shared" si="28"/>
        <v>1790.6460394285714</v>
      </c>
      <c r="AD157" s="6">
        <f t="shared" si="33"/>
        <v>33</v>
      </c>
      <c r="AE157" s="45">
        <v>39151.507822</v>
      </c>
      <c r="AF157" s="71">
        <f t="shared" si="35"/>
        <v>1204601799.6469615</v>
      </c>
      <c r="AG157" s="45">
        <v>41314.544721999999</v>
      </c>
      <c r="AK157">
        <f t="shared" si="34"/>
        <v>33</v>
      </c>
      <c r="AL157">
        <f t="shared" si="30"/>
        <v>0.94285714285714284</v>
      </c>
      <c r="AM157">
        <f>SUM($AG$125:AG157)/$AI$141</f>
        <v>0.93651010315994121</v>
      </c>
      <c r="AO157" s="59">
        <f t="shared" si="31"/>
        <v>769.39021140000114</v>
      </c>
    </row>
    <row r="158" spans="1:41">
      <c r="A158" s="36"/>
      <c r="B158" s="36"/>
      <c r="C158" s="52"/>
      <c r="D158" s="23"/>
      <c r="E158" s="42"/>
      <c r="F158" s="23"/>
      <c r="G158" s="36"/>
      <c r="H158" s="36"/>
      <c r="I158" s="36"/>
      <c r="J158" s="36"/>
      <c r="K158" s="63"/>
      <c r="L158" s="36">
        <f t="shared" si="26"/>
        <v>0.74150969056704041</v>
      </c>
      <c r="O158" s="6">
        <f>O157+1</f>
        <v>34</v>
      </c>
      <c r="P158" s="74">
        <v>9367.8325050000003</v>
      </c>
      <c r="Q158" s="71">
        <f>(P158-$T$124)^2</f>
        <v>0.27701635146393361</v>
      </c>
      <c r="R158" s="74">
        <v>13229.644603999999</v>
      </c>
      <c r="V158">
        <f t="shared" si="32"/>
        <v>34</v>
      </c>
      <c r="W158">
        <f t="shared" si="27"/>
        <v>0.97142857142857142</v>
      </c>
      <c r="X158">
        <f>SUM($R$125:R158)/$T$141</f>
        <v>0.95200246946446132</v>
      </c>
      <c r="Z158" s="59">
        <f t="shared" si="28"/>
        <v>0.52632342857214098</v>
      </c>
      <c r="AD158" s="6">
        <f t="shared" si="33"/>
        <v>34</v>
      </c>
      <c r="AE158" s="45">
        <v>35583.228493000002</v>
      </c>
      <c r="AF158" s="71">
        <f t="shared" si="35"/>
        <v>969643207.6625061</v>
      </c>
      <c r="AG158" s="45">
        <v>41857.884923999998</v>
      </c>
      <c r="AK158">
        <f t="shared" si="34"/>
        <v>34</v>
      </c>
      <c r="AL158">
        <f t="shared" si="30"/>
        <v>0.97142857142857142</v>
      </c>
      <c r="AM158">
        <f>SUM($AG$125:AG158)/$AI$141</f>
        <v>0.96766887301704929</v>
      </c>
      <c r="AO158" s="59">
        <f t="shared" si="31"/>
        <v>2798.8891175999961</v>
      </c>
    </row>
    <row r="159" spans="1:41" ht="15" thickBot="1">
      <c r="A159" s="36"/>
      <c r="B159" s="36"/>
      <c r="C159" s="52"/>
      <c r="D159" s="23"/>
      <c r="E159" s="42"/>
      <c r="F159" s="23"/>
      <c r="G159" s="36"/>
      <c r="H159" s="36"/>
      <c r="I159" s="36"/>
      <c r="J159" s="36"/>
      <c r="K159" s="63"/>
      <c r="L159" s="36">
        <f t="shared" si="26"/>
        <v>1</v>
      </c>
      <c r="O159" s="7">
        <v>35</v>
      </c>
      <c r="P159" s="75">
        <v>8378.1498119999997</v>
      </c>
      <c r="Q159" s="80">
        <f>(P159-$T$124)^2</f>
        <v>978430.32346372842</v>
      </c>
      <c r="R159" s="75">
        <v>15736.264757000001</v>
      </c>
      <c r="S159" s="36"/>
      <c r="T159" s="36"/>
      <c r="V159">
        <f t="shared" si="32"/>
        <v>35</v>
      </c>
      <c r="W159">
        <f t="shared" si="27"/>
        <v>1</v>
      </c>
      <c r="X159">
        <f>SUM($R$125:R159)/$T$141</f>
        <v>1</v>
      </c>
      <c r="Z159" s="59">
        <f t="shared" si="28"/>
        <v>989.15636957142851</v>
      </c>
      <c r="AD159" s="7">
        <v>35</v>
      </c>
      <c r="AE159" s="46">
        <v>37454.689317999997</v>
      </c>
      <c r="AF159" s="80">
        <f t="shared" si="35"/>
        <v>1089696764.3305542</v>
      </c>
      <c r="AG159" s="46">
        <v>43432.799142000003</v>
      </c>
      <c r="AK159">
        <f t="shared" si="34"/>
        <v>35</v>
      </c>
      <c r="AL159">
        <f t="shared" si="30"/>
        <v>1</v>
      </c>
      <c r="AM159">
        <f>SUM($AG$125:AG159)/$AI$141</f>
        <v>1</v>
      </c>
      <c r="AO159" s="59">
        <f t="shared" si="31"/>
        <v>927.42829260000144</v>
      </c>
    </row>
    <row r="160" spans="1:41">
      <c r="A160" s="36"/>
      <c r="B160" s="36"/>
      <c r="C160" s="52"/>
      <c r="D160" s="36"/>
      <c r="E160" s="36"/>
      <c r="F160" s="36"/>
      <c r="G160" s="36"/>
      <c r="H160" s="36"/>
      <c r="I160" s="36"/>
      <c r="J160" s="36"/>
      <c r="K160" s="63"/>
      <c r="L160" s="36"/>
      <c r="O160" s="1"/>
    </row>
    <row r="161" spans="1:22">
      <c r="A161" s="36"/>
      <c r="B161" s="36"/>
      <c r="C161" s="52"/>
      <c r="D161" s="36"/>
      <c r="E161" s="36"/>
      <c r="F161" s="36"/>
      <c r="G161" s="36"/>
      <c r="H161" s="36"/>
      <c r="I161" s="36"/>
      <c r="J161" s="36"/>
      <c r="K161" s="63"/>
      <c r="L161" s="36"/>
      <c r="O161" s="1"/>
    </row>
    <row r="162" spans="1:22" ht="15" thickBot="1">
      <c r="A162" s="36"/>
      <c r="B162" s="36"/>
      <c r="C162" s="52"/>
      <c r="D162" s="36"/>
      <c r="E162" s="36"/>
      <c r="F162" s="36"/>
      <c r="G162" s="36"/>
      <c r="H162" s="36"/>
      <c r="I162" s="36"/>
      <c r="J162" s="36"/>
      <c r="K162" s="63"/>
      <c r="L162" s="36"/>
      <c r="O162" s="1"/>
    </row>
    <row r="163" spans="1:22" ht="26.4" thickBot="1">
      <c r="A163" s="36"/>
      <c r="B163" s="36"/>
      <c r="C163" s="68"/>
      <c r="D163" s="69"/>
      <c r="E163" s="70"/>
      <c r="F163" s="68"/>
      <c r="G163" s="70"/>
      <c r="H163" s="70"/>
      <c r="I163" s="70"/>
      <c r="J163" s="70"/>
      <c r="K163" s="63"/>
      <c r="L163" s="36"/>
      <c r="O163" s="24" t="s">
        <v>17</v>
      </c>
      <c r="P163" s="19"/>
      <c r="Q163" s="17"/>
      <c r="R163" s="20" t="s">
        <v>16</v>
      </c>
      <c r="S163" s="17"/>
      <c r="T163" s="17"/>
      <c r="U163" s="17"/>
      <c r="V163" s="18"/>
    </row>
    <row r="164" spans="1:22" ht="15" thickBot="1">
      <c r="A164" s="36"/>
      <c r="B164" s="36"/>
      <c r="C164" s="52"/>
      <c r="D164" s="36"/>
      <c r="E164" s="36"/>
      <c r="F164" s="36"/>
      <c r="G164" s="36"/>
      <c r="H164" s="36"/>
      <c r="I164" s="36"/>
      <c r="J164" s="36"/>
      <c r="K164" s="63"/>
      <c r="L164" s="36"/>
      <c r="O164" s="1"/>
    </row>
    <row r="165" spans="1:22" ht="15" thickBot="1">
      <c r="A165" s="36"/>
      <c r="B165" s="21"/>
      <c r="C165" s="64"/>
      <c r="D165" s="67"/>
      <c r="E165" s="36"/>
      <c r="F165" s="36"/>
      <c r="G165" s="51"/>
      <c r="H165" s="25"/>
      <c r="I165" s="36"/>
      <c r="J165" s="36"/>
      <c r="K165" s="63"/>
      <c r="L165" s="36"/>
      <c r="N165" s="22" t="s">
        <v>0</v>
      </c>
      <c r="O165" s="12" t="s">
        <v>1</v>
      </c>
      <c r="P165" s="48" t="s">
        <v>30</v>
      </c>
      <c r="Q165" s="2" t="s">
        <v>4</v>
      </c>
      <c r="R165" s="9" t="s">
        <v>21</v>
      </c>
      <c r="S165" s="13" t="s">
        <v>3</v>
      </c>
      <c r="T165" s="14">
        <f>AVERAGE(P166:P200)</f>
        <v>0</v>
      </c>
    </row>
    <row r="166" spans="1:22">
      <c r="A166" s="36"/>
      <c r="B166" s="21"/>
      <c r="C166" s="52"/>
      <c r="D166" s="23"/>
      <c r="E166" s="43"/>
      <c r="F166" s="23"/>
      <c r="G166" s="51"/>
      <c r="H166" s="52"/>
      <c r="I166" s="36"/>
      <c r="J166" s="36"/>
      <c r="K166" s="63"/>
      <c r="L166" s="36"/>
      <c r="N166" s="21"/>
      <c r="O166" s="5">
        <v>1</v>
      </c>
      <c r="P166" s="44">
        <v>0</v>
      </c>
      <c r="Q166" s="26">
        <f>(P166-$T$165)^2</f>
        <v>0</v>
      </c>
      <c r="R166" s="44">
        <v>0</v>
      </c>
      <c r="S166" s="8" t="s">
        <v>6</v>
      </c>
      <c r="T166" s="1">
        <f>SUM(Q166:Q200)/($J$2-1)</f>
        <v>0</v>
      </c>
    </row>
    <row r="167" spans="1:22">
      <c r="A167" s="36"/>
      <c r="B167" s="21"/>
      <c r="C167" s="52"/>
      <c r="D167" s="23"/>
      <c r="E167" s="43"/>
      <c r="F167" s="23"/>
      <c r="G167" s="51"/>
      <c r="H167" s="52"/>
      <c r="I167" s="36"/>
      <c r="J167" s="36"/>
      <c r="K167" s="63"/>
      <c r="L167" s="36"/>
      <c r="N167" s="21"/>
      <c r="O167" s="6">
        <f>O166+1</f>
        <v>2</v>
      </c>
      <c r="P167" s="45">
        <v>0</v>
      </c>
      <c r="Q167" s="30">
        <f t="shared" ref="Q167:Q200" si="36">(P167-$T$165)^2</f>
        <v>0</v>
      </c>
      <c r="R167" s="45">
        <v>0</v>
      </c>
      <c r="S167" s="8" t="s">
        <v>5</v>
      </c>
      <c r="T167" s="1">
        <f>SQRT(T166)</f>
        <v>0</v>
      </c>
    </row>
    <row r="168" spans="1:22">
      <c r="A168" s="36"/>
      <c r="B168" s="36"/>
      <c r="C168" s="52"/>
      <c r="D168" s="23"/>
      <c r="E168" s="43"/>
      <c r="F168" s="23"/>
      <c r="G168" s="51"/>
      <c r="H168" s="52"/>
      <c r="I168" s="36"/>
      <c r="J168" s="36"/>
      <c r="K168" s="63"/>
      <c r="L168" s="36"/>
      <c r="O168" s="6">
        <f t="shared" ref="O168:O199" si="37">O167+1</f>
        <v>3</v>
      </c>
      <c r="P168" s="45">
        <v>0</v>
      </c>
      <c r="Q168" s="30">
        <f t="shared" si="36"/>
        <v>0</v>
      </c>
      <c r="R168" s="45">
        <v>0</v>
      </c>
      <c r="S168" s="8" t="s">
        <v>7</v>
      </c>
      <c r="T168" s="1">
        <v>1.96</v>
      </c>
    </row>
    <row r="169" spans="1:22" ht="15" thickBot="1">
      <c r="A169" s="36"/>
      <c r="B169" s="36"/>
      <c r="C169" s="52"/>
      <c r="D169" s="23"/>
      <c r="E169" s="43"/>
      <c r="F169" s="23"/>
      <c r="G169" s="36"/>
      <c r="H169" s="36"/>
      <c r="I169" s="36"/>
      <c r="J169" s="36"/>
      <c r="K169" s="63"/>
      <c r="L169" s="36"/>
      <c r="O169" s="6">
        <f t="shared" si="37"/>
        <v>4</v>
      </c>
      <c r="P169" s="45">
        <v>0</v>
      </c>
      <c r="Q169" s="30">
        <f t="shared" si="36"/>
        <v>0</v>
      </c>
      <c r="R169" s="45">
        <v>0</v>
      </c>
    </row>
    <row r="170" spans="1:22">
      <c r="A170" s="36"/>
      <c r="B170" s="36"/>
      <c r="C170" s="52"/>
      <c r="D170" s="23"/>
      <c r="E170" s="43"/>
      <c r="F170" s="23"/>
      <c r="G170" s="36"/>
      <c r="H170" s="36"/>
      <c r="I170" s="36"/>
      <c r="J170" s="36"/>
      <c r="K170" s="63"/>
      <c r="L170" s="36"/>
      <c r="O170" s="6">
        <f t="shared" si="37"/>
        <v>5</v>
      </c>
      <c r="P170" s="45">
        <v>0</v>
      </c>
      <c r="Q170" s="30">
        <f t="shared" si="36"/>
        <v>0</v>
      </c>
      <c r="R170" s="45">
        <v>0</v>
      </c>
      <c r="S170" s="2" t="s">
        <v>10</v>
      </c>
      <c r="T170" s="10">
        <f>T165-(T167/SQRT($J$2))*T168</f>
        <v>0</v>
      </c>
      <c r="U170" s="59"/>
    </row>
    <row r="171" spans="1:22" ht="15" thickBot="1">
      <c r="A171" s="36"/>
      <c r="B171" s="36"/>
      <c r="C171" s="52"/>
      <c r="D171" s="23"/>
      <c r="E171" s="43"/>
      <c r="F171" s="23"/>
      <c r="G171" s="36"/>
      <c r="H171" s="36"/>
      <c r="I171" s="36"/>
      <c r="J171" s="36"/>
      <c r="K171" s="63"/>
      <c r="L171" s="36"/>
      <c r="O171" s="6">
        <f t="shared" si="37"/>
        <v>6</v>
      </c>
      <c r="P171" s="45">
        <v>0</v>
      </c>
      <c r="Q171" s="30">
        <f t="shared" si="36"/>
        <v>0</v>
      </c>
      <c r="R171" s="45">
        <v>0</v>
      </c>
      <c r="S171" s="3" t="s">
        <v>11</v>
      </c>
      <c r="T171" s="11">
        <f>T165+(T167/SQRT($J$2))*T168</f>
        <v>0</v>
      </c>
      <c r="U171" s="59"/>
    </row>
    <row r="172" spans="1:22" ht="15" thickBot="1">
      <c r="A172" s="36"/>
      <c r="B172" s="36"/>
      <c r="C172" s="52"/>
      <c r="D172" s="23"/>
      <c r="E172" s="43"/>
      <c r="F172" s="23"/>
      <c r="G172" s="65"/>
      <c r="H172" s="42"/>
      <c r="I172" s="36"/>
      <c r="J172" s="36"/>
      <c r="K172" s="63"/>
      <c r="L172" s="36"/>
      <c r="O172" s="6">
        <f t="shared" si="37"/>
        <v>7</v>
      </c>
      <c r="P172" s="45">
        <v>0</v>
      </c>
      <c r="Q172" s="30">
        <f t="shared" si="36"/>
        <v>0</v>
      </c>
      <c r="R172" s="45">
        <v>0</v>
      </c>
      <c r="S172" s="61" t="s">
        <v>25</v>
      </c>
      <c r="T172" s="62">
        <f>T165-T170</f>
        <v>0</v>
      </c>
    </row>
    <row r="173" spans="1:22" ht="15" thickBot="1">
      <c r="A173" s="36"/>
      <c r="B173" s="36"/>
      <c r="C173" s="52"/>
      <c r="D173" s="23"/>
      <c r="E173" s="43"/>
      <c r="F173" s="23"/>
      <c r="G173" s="36"/>
      <c r="H173" s="36"/>
      <c r="I173" s="36"/>
      <c r="J173" s="36"/>
      <c r="K173" s="63"/>
      <c r="L173" s="36"/>
      <c r="O173" s="6">
        <f t="shared" si="37"/>
        <v>8</v>
      </c>
      <c r="P173" s="45">
        <v>0</v>
      </c>
      <c r="Q173" s="30">
        <f t="shared" si="36"/>
        <v>0</v>
      </c>
      <c r="R173" s="45">
        <v>0</v>
      </c>
    </row>
    <row r="174" spans="1:22" ht="15" thickBot="1">
      <c r="A174" s="36"/>
      <c r="B174" s="36"/>
      <c r="C174" s="52"/>
      <c r="D174" s="23"/>
      <c r="E174" s="43"/>
      <c r="F174" s="23"/>
      <c r="G174" s="36"/>
      <c r="H174" s="42"/>
      <c r="I174" s="36"/>
      <c r="J174" s="36"/>
      <c r="K174" s="63"/>
      <c r="L174" s="36"/>
      <c r="O174" s="6">
        <f t="shared" si="37"/>
        <v>9</v>
      </c>
      <c r="P174" s="45">
        <v>0</v>
      </c>
      <c r="Q174" s="30">
        <f t="shared" si="36"/>
        <v>0</v>
      </c>
      <c r="R174" s="45">
        <v>0</v>
      </c>
      <c r="S174" s="9" t="s">
        <v>18</v>
      </c>
      <c r="T174" s="37">
        <f>MEDIAN(P166:P200)</f>
        <v>0</v>
      </c>
    </row>
    <row r="175" spans="1:22" ht="15" thickBot="1">
      <c r="A175" s="36"/>
      <c r="B175" s="36"/>
      <c r="C175" s="52"/>
      <c r="D175" s="23"/>
      <c r="E175" s="43"/>
      <c r="F175" s="23"/>
      <c r="G175" s="36"/>
      <c r="H175" s="36"/>
      <c r="I175" s="36"/>
      <c r="J175" s="36"/>
      <c r="K175" s="63"/>
      <c r="L175" s="36"/>
      <c r="O175" s="6">
        <f t="shared" si="37"/>
        <v>10</v>
      </c>
      <c r="P175" s="45">
        <v>0</v>
      </c>
      <c r="Q175" s="30">
        <f t="shared" si="36"/>
        <v>0</v>
      </c>
      <c r="R175" s="45">
        <v>0</v>
      </c>
    </row>
    <row r="176" spans="1:22">
      <c r="A176" s="36"/>
      <c r="B176" s="36"/>
      <c r="C176" s="52"/>
      <c r="D176" s="23"/>
      <c r="E176" s="43"/>
      <c r="F176" s="23"/>
      <c r="G176" s="36"/>
      <c r="H176" s="23"/>
      <c r="I176" s="36"/>
      <c r="J176" s="36"/>
      <c r="K176" s="63"/>
      <c r="L176" s="36"/>
      <c r="O176" s="6">
        <f t="shared" si="37"/>
        <v>11</v>
      </c>
      <c r="P176" s="45">
        <v>0</v>
      </c>
      <c r="Q176" s="30">
        <f t="shared" si="36"/>
        <v>0</v>
      </c>
      <c r="R176" s="45">
        <v>0</v>
      </c>
      <c r="S176" s="2" t="s">
        <v>19</v>
      </c>
      <c r="T176" s="44"/>
    </row>
    <row r="177" spans="1:20" ht="15" thickBot="1">
      <c r="A177" s="36"/>
      <c r="B177" s="36"/>
      <c r="C177" s="52"/>
      <c r="D177" s="23"/>
      <c r="E177" s="43"/>
      <c r="F177" s="23"/>
      <c r="G177" s="36"/>
      <c r="H177" s="23"/>
      <c r="I177" s="36"/>
      <c r="J177" s="36"/>
      <c r="K177" s="63"/>
      <c r="L177" s="36"/>
      <c r="O177" s="6">
        <f t="shared" si="37"/>
        <v>12</v>
      </c>
      <c r="P177" s="45">
        <v>0</v>
      </c>
      <c r="Q177" s="30">
        <f t="shared" si="36"/>
        <v>0</v>
      </c>
      <c r="R177" s="45">
        <v>0</v>
      </c>
      <c r="S177" s="3" t="s">
        <v>20</v>
      </c>
      <c r="T177" s="46"/>
    </row>
    <row r="178" spans="1:20">
      <c r="A178" s="36"/>
      <c r="B178" s="36"/>
      <c r="C178" s="52"/>
      <c r="D178" s="23"/>
      <c r="E178" s="43"/>
      <c r="F178" s="23"/>
      <c r="G178" s="36"/>
      <c r="H178" s="42"/>
      <c r="I178" s="36"/>
      <c r="J178" s="36"/>
      <c r="K178" s="63"/>
      <c r="L178" s="36"/>
      <c r="O178" s="6">
        <f t="shared" si="37"/>
        <v>13</v>
      </c>
      <c r="P178" s="45">
        <v>0</v>
      </c>
      <c r="Q178" s="30">
        <f t="shared" si="36"/>
        <v>0</v>
      </c>
      <c r="R178" s="45">
        <v>0</v>
      </c>
      <c r="S178" s="2" t="s">
        <v>23</v>
      </c>
      <c r="T178" s="15">
        <f>T174-T176</f>
        <v>0</v>
      </c>
    </row>
    <row r="179" spans="1:20" ht="15" thickBot="1">
      <c r="A179" s="36"/>
      <c r="B179" s="36"/>
      <c r="C179" s="52"/>
      <c r="D179" s="23"/>
      <c r="E179" s="43"/>
      <c r="F179" s="23"/>
      <c r="G179" s="36"/>
      <c r="H179" s="42"/>
      <c r="I179" s="36"/>
      <c r="J179" s="36"/>
      <c r="K179" s="63"/>
      <c r="L179" s="36"/>
      <c r="O179" s="6">
        <f t="shared" si="37"/>
        <v>14</v>
      </c>
      <c r="P179" s="45">
        <v>0</v>
      </c>
      <c r="Q179" s="30">
        <f t="shared" si="36"/>
        <v>0</v>
      </c>
      <c r="R179" s="45">
        <v>0</v>
      </c>
      <c r="S179" s="3" t="s">
        <v>24</v>
      </c>
      <c r="T179" s="16">
        <f>T177-T174</f>
        <v>0</v>
      </c>
    </row>
    <row r="180" spans="1:20">
      <c r="A180" s="36"/>
      <c r="B180" s="36"/>
      <c r="C180" s="52"/>
      <c r="D180" s="23"/>
      <c r="E180" s="43"/>
      <c r="F180" s="23"/>
      <c r="G180" s="36"/>
      <c r="H180" s="36"/>
      <c r="I180" s="36"/>
      <c r="J180" s="36"/>
      <c r="K180" s="63"/>
      <c r="L180" s="36"/>
      <c r="O180" s="6">
        <f t="shared" si="37"/>
        <v>15</v>
      </c>
      <c r="P180" s="45">
        <v>0</v>
      </c>
      <c r="Q180" s="30">
        <f t="shared" si="36"/>
        <v>0</v>
      </c>
      <c r="R180" s="45">
        <v>0</v>
      </c>
    </row>
    <row r="181" spans="1:20" ht="15" thickBot="1">
      <c r="A181" s="36"/>
      <c r="B181" s="36"/>
      <c r="C181" s="52"/>
      <c r="D181" s="23"/>
      <c r="E181" s="43"/>
      <c r="F181" s="23"/>
      <c r="G181" s="36"/>
      <c r="H181" s="36"/>
      <c r="I181" s="36"/>
      <c r="J181" s="36"/>
      <c r="K181" s="63"/>
      <c r="L181" s="36"/>
      <c r="O181" s="6">
        <f t="shared" si="37"/>
        <v>16</v>
      </c>
      <c r="P181" s="45">
        <v>0</v>
      </c>
      <c r="Q181" s="30">
        <f t="shared" si="36"/>
        <v>0</v>
      </c>
      <c r="R181" s="45">
        <v>0</v>
      </c>
    </row>
    <row r="182" spans="1:20" ht="15" thickBot="1">
      <c r="A182" s="36"/>
      <c r="B182" s="36"/>
      <c r="C182" s="52"/>
      <c r="D182" s="23"/>
      <c r="E182" s="43"/>
      <c r="F182" s="23"/>
      <c r="G182" s="36"/>
      <c r="H182" s="36"/>
      <c r="I182" s="36"/>
      <c r="J182" s="36"/>
      <c r="K182" s="63"/>
      <c r="L182" s="36"/>
      <c r="O182" s="6">
        <f t="shared" si="37"/>
        <v>17</v>
      </c>
      <c r="P182" s="45">
        <v>0</v>
      </c>
      <c r="Q182" s="30">
        <f t="shared" si="36"/>
        <v>0</v>
      </c>
      <c r="R182" s="45">
        <v>0</v>
      </c>
      <c r="S182" s="9" t="s">
        <v>33</v>
      </c>
      <c r="T182" s="37">
        <f>SUM(R166:R200)</f>
        <v>0</v>
      </c>
    </row>
    <row r="183" spans="1:20">
      <c r="A183" s="36"/>
      <c r="B183" s="36"/>
      <c r="C183" s="52"/>
      <c r="D183" s="23"/>
      <c r="E183" s="43"/>
      <c r="F183" s="23"/>
      <c r="G183" s="36"/>
      <c r="H183" s="36"/>
      <c r="I183" s="36"/>
      <c r="J183" s="36"/>
      <c r="K183" s="63"/>
      <c r="L183" s="36"/>
      <c r="O183" s="6">
        <f t="shared" si="37"/>
        <v>18</v>
      </c>
      <c r="P183" s="45">
        <v>0</v>
      </c>
      <c r="Q183" s="30">
        <f t="shared" si="36"/>
        <v>0</v>
      </c>
      <c r="R183" s="45">
        <v>0</v>
      </c>
    </row>
    <row r="184" spans="1:20">
      <c r="A184" s="36"/>
      <c r="B184" s="36"/>
      <c r="C184" s="52"/>
      <c r="D184" s="23"/>
      <c r="E184" s="43"/>
      <c r="F184" s="23"/>
      <c r="G184" s="36"/>
      <c r="H184" s="36"/>
      <c r="I184" s="36"/>
      <c r="J184" s="36"/>
      <c r="K184" s="63"/>
      <c r="L184" s="36"/>
      <c r="O184" s="6">
        <f t="shared" si="37"/>
        <v>19</v>
      </c>
      <c r="P184" s="45">
        <v>0</v>
      </c>
      <c r="Q184" s="30">
        <f t="shared" si="36"/>
        <v>0</v>
      </c>
      <c r="R184" s="45">
        <v>0</v>
      </c>
    </row>
    <row r="185" spans="1:20">
      <c r="A185" s="36"/>
      <c r="B185" s="36"/>
      <c r="C185" s="52"/>
      <c r="D185" s="23"/>
      <c r="E185" s="43"/>
      <c r="F185" s="23"/>
      <c r="G185" s="36"/>
      <c r="H185" s="36"/>
      <c r="I185" s="36"/>
      <c r="J185" s="36"/>
      <c r="K185" s="63"/>
      <c r="L185" s="36"/>
      <c r="O185" s="6">
        <f t="shared" si="37"/>
        <v>20</v>
      </c>
      <c r="P185" s="45">
        <v>0</v>
      </c>
      <c r="Q185" s="30">
        <f t="shared" si="36"/>
        <v>0</v>
      </c>
      <c r="R185" s="45">
        <v>0</v>
      </c>
    </row>
    <row r="186" spans="1:20">
      <c r="A186" s="36"/>
      <c r="B186" s="36"/>
      <c r="C186" s="52"/>
      <c r="D186" s="23"/>
      <c r="E186" s="43"/>
      <c r="F186" s="23"/>
      <c r="G186" s="36"/>
      <c r="H186" s="36"/>
      <c r="I186" s="36"/>
      <c r="J186" s="36"/>
      <c r="K186" s="63"/>
      <c r="L186" s="36"/>
      <c r="O186" s="6">
        <f t="shared" si="37"/>
        <v>21</v>
      </c>
      <c r="P186" s="45">
        <v>0</v>
      </c>
      <c r="Q186" s="30">
        <f t="shared" si="36"/>
        <v>0</v>
      </c>
      <c r="R186" s="45">
        <v>0</v>
      </c>
    </row>
    <row r="187" spans="1:20">
      <c r="A187" s="36"/>
      <c r="B187" s="36"/>
      <c r="C187" s="52"/>
      <c r="D187" s="23"/>
      <c r="E187" s="43"/>
      <c r="F187" s="23"/>
      <c r="G187" s="36"/>
      <c r="H187" s="36"/>
      <c r="I187" s="36"/>
      <c r="J187" s="36"/>
      <c r="K187" s="63"/>
      <c r="L187" s="36"/>
      <c r="O187" s="6">
        <f t="shared" si="37"/>
        <v>22</v>
      </c>
      <c r="P187" s="45">
        <v>0</v>
      </c>
      <c r="Q187" s="30">
        <f t="shared" si="36"/>
        <v>0</v>
      </c>
      <c r="R187" s="45">
        <v>0</v>
      </c>
    </row>
    <row r="188" spans="1:20">
      <c r="A188" s="36"/>
      <c r="B188" s="36"/>
      <c r="C188" s="52"/>
      <c r="D188" s="23"/>
      <c r="E188" s="43"/>
      <c r="F188" s="23"/>
      <c r="G188" s="36"/>
      <c r="H188" s="36"/>
      <c r="I188" s="36"/>
      <c r="J188" s="36"/>
      <c r="K188" s="63"/>
      <c r="L188" s="36"/>
      <c r="O188" s="6">
        <f t="shared" si="37"/>
        <v>23</v>
      </c>
      <c r="P188" s="45">
        <v>0</v>
      </c>
      <c r="Q188" s="30">
        <f t="shared" si="36"/>
        <v>0</v>
      </c>
      <c r="R188" s="45">
        <v>0</v>
      </c>
    </row>
    <row r="189" spans="1:20">
      <c r="A189" s="36"/>
      <c r="B189" s="36"/>
      <c r="C189" s="52"/>
      <c r="D189" s="23"/>
      <c r="E189" s="43"/>
      <c r="F189" s="23"/>
      <c r="G189" s="36"/>
      <c r="H189" s="36"/>
      <c r="I189" s="36"/>
      <c r="J189" s="36"/>
      <c r="K189" s="63"/>
      <c r="L189" s="36"/>
      <c r="O189" s="6">
        <f t="shared" si="37"/>
        <v>24</v>
      </c>
      <c r="P189" s="45">
        <v>0</v>
      </c>
      <c r="Q189" s="30">
        <f t="shared" si="36"/>
        <v>0</v>
      </c>
      <c r="R189" s="45">
        <v>0</v>
      </c>
    </row>
    <row r="190" spans="1:20">
      <c r="A190" s="36"/>
      <c r="B190" s="36"/>
      <c r="C190" s="52"/>
      <c r="D190" s="23"/>
      <c r="E190" s="43"/>
      <c r="F190" s="23"/>
      <c r="G190" s="36"/>
      <c r="H190" s="36"/>
      <c r="I190" s="36"/>
      <c r="J190" s="36"/>
      <c r="K190" s="63"/>
      <c r="L190" s="36"/>
      <c r="O190" s="6">
        <f t="shared" si="37"/>
        <v>25</v>
      </c>
      <c r="P190" s="45">
        <v>0</v>
      </c>
      <c r="Q190" s="30">
        <f t="shared" si="36"/>
        <v>0</v>
      </c>
      <c r="R190" s="45">
        <v>0</v>
      </c>
    </row>
    <row r="191" spans="1:20">
      <c r="A191" s="36"/>
      <c r="B191" s="36"/>
      <c r="C191" s="52"/>
      <c r="D191" s="23"/>
      <c r="E191" s="43"/>
      <c r="F191" s="23"/>
      <c r="G191" s="36"/>
      <c r="H191" s="36"/>
      <c r="I191" s="36"/>
      <c r="J191" s="36"/>
      <c r="K191" s="63"/>
      <c r="L191" s="36"/>
      <c r="O191" s="6">
        <f t="shared" si="37"/>
        <v>26</v>
      </c>
      <c r="P191" s="45">
        <v>0</v>
      </c>
      <c r="Q191" s="30">
        <f t="shared" si="36"/>
        <v>0</v>
      </c>
      <c r="R191" s="45">
        <v>0</v>
      </c>
    </row>
    <row r="192" spans="1:20">
      <c r="A192" s="36"/>
      <c r="B192" s="36"/>
      <c r="C192" s="52"/>
      <c r="D192" s="23"/>
      <c r="E192" s="43"/>
      <c r="F192" s="23"/>
      <c r="G192" s="36"/>
      <c r="H192" s="36"/>
      <c r="I192" s="36"/>
      <c r="J192" s="36"/>
      <c r="K192" s="63"/>
      <c r="L192" s="36"/>
      <c r="O192" s="6">
        <f t="shared" si="37"/>
        <v>27</v>
      </c>
      <c r="P192" s="45">
        <v>0</v>
      </c>
      <c r="Q192" s="30">
        <f t="shared" si="36"/>
        <v>0</v>
      </c>
      <c r="R192" s="45">
        <v>0</v>
      </c>
    </row>
    <row r="193" spans="1:26">
      <c r="A193" s="36"/>
      <c r="B193" s="36"/>
      <c r="C193" s="52"/>
      <c r="D193" s="23"/>
      <c r="E193" s="43"/>
      <c r="F193" s="23"/>
      <c r="G193" s="36"/>
      <c r="H193" s="36"/>
      <c r="I193" s="36"/>
      <c r="J193" s="36"/>
      <c r="K193" s="63"/>
      <c r="L193" s="36"/>
      <c r="O193" s="6">
        <f t="shared" si="37"/>
        <v>28</v>
      </c>
      <c r="P193" s="45">
        <v>0</v>
      </c>
      <c r="Q193" s="30">
        <f t="shared" si="36"/>
        <v>0</v>
      </c>
      <c r="R193" s="45">
        <v>0</v>
      </c>
    </row>
    <row r="194" spans="1:26">
      <c r="A194" s="36"/>
      <c r="B194" s="36"/>
      <c r="C194" s="52"/>
      <c r="D194" s="23"/>
      <c r="E194" s="43"/>
      <c r="F194" s="23"/>
      <c r="G194" s="36"/>
      <c r="H194" s="36"/>
      <c r="I194" s="36"/>
      <c r="J194" s="36"/>
      <c r="K194" s="63"/>
      <c r="L194" s="36"/>
      <c r="O194" s="6">
        <f t="shared" si="37"/>
        <v>29</v>
      </c>
      <c r="P194" s="45">
        <v>0</v>
      </c>
      <c r="Q194" s="30">
        <f t="shared" si="36"/>
        <v>0</v>
      </c>
      <c r="R194" s="45">
        <v>0</v>
      </c>
    </row>
    <row r="195" spans="1:26">
      <c r="A195" s="36"/>
      <c r="B195" s="36"/>
      <c r="C195" s="52"/>
      <c r="D195" s="23"/>
      <c r="E195" s="43"/>
      <c r="F195" s="23"/>
      <c r="G195" s="36"/>
      <c r="H195" s="36"/>
      <c r="I195" s="36"/>
      <c r="J195" s="36"/>
      <c r="K195" s="63"/>
      <c r="L195" s="36"/>
      <c r="O195" s="6">
        <f t="shared" si="37"/>
        <v>30</v>
      </c>
      <c r="P195" s="45">
        <v>0</v>
      </c>
      <c r="Q195" s="30">
        <f t="shared" si="36"/>
        <v>0</v>
      </c>
      <c r="R195" s="45">
        <v>0</v>
      </c>
    </row>
    <row r="196" spans="1:26">
      <c r="A196" s="36"/>
      <c r="B196" s="36"/>
      <c r="C196" s="52"/>
      <c r="D196" s="23"/>
      <c r="E196" s="43"/>
      <c r="F196" s="23"/>
      <c r="G196" s="36"/>
      <c r="H196" s="36"/>
      <c r="I196" s="36"/>
      <c r="J196" s="36"/>
      <c r="K196" s="63"/>
      <c r="L196" s="36"/>
      <c r="O196" s="6">
        <f t="shared" si="37"/>
        <v>31</v>
      </c>
      <c r="P196" s="45">
        <v>0</v>
      </c>
      <c r="Q196" s="30">
        <f t="shared" si="36"/>
        <v>0</v>
      </c>
      <c r="R196" s="45">
        <v>0</v>
      </c>
    </row>
    <row r="197" spans="1:26">
      <c r="A197" s="36"/>
      <c r="B197" s="36"/>
      <c r="C197" s="52"/>
      <c r="D197" s="23"/>
      <c r="E197" s="43"/>
      <c r="F197" s="23"/>
      <c r="G197" s="36"/>
      <c r="H197" s="36"/>
      <c r="I197" s="36"/>
      <c r="J197" s="36"/>
      <c r="K197" s="63"/>
      <c r="L197" s="36"/>
      <c r="O197" s="6">
        <f t="shared" si="37"/>
        <v>32</v>
      </c>
      <c r="P197" s="45">
        <v>0</v>
      </c>
      <c r="Q197" s="30">
        <f t="shared" si="36"/>
        <v>0</v>
      </c>
      <c r="R197" s="45">
        <v>0</v>
      </c>
    </row>
    <row r="198" spans="1:26">
      <c r="A198" s="36"/>
      <c r="B198" s="36"/>
      <c r="C198" s="52"/>
      <c r="D198" s="23"/>
      <c r="E198" s="43"/>
      <c r="F198" s="23"/>
      <c r="G198" s="36"/>
      <c r="H198" s="36"/>
      <c r="I198" s="36"/>
      <c r="J198" s="36"/>
      <c r="K198" s="63"/>
      <c r="L198" s="36"/>
      <c r="O198" s="6">
        <f t="shared" si="37"/>
        <v>33</v>
      </c>
      <c r="P198" s="45">
        <v>0</v>
      </c>
      <c r="Q198" s="30">
        <f t="shared" si="36"/>
        <v>0</v>
      </c>
      <c r="R198" s="45">
        <v>0</v>
      </c>
    </row>
    <row r="199" spans="1:26">
      <c r="A199" s="36"/>
      <c r="B199" s="36"/>
      <c r="C199" s="52"/>
      <c r="D199" s="23"/>
      <c r="E199" s="43"/>
      <c r="F199" s="23"/>
      <c r="G199" s="36"/>
      <c r="H199" s="36"/>
      <c r="I199" s="36"/>
      <c r="J199" s="36"/>
      <c r="K199" s="63"/>
      <c r="L199" s="36"/>
      <c r="O199" s="6">
        <f t="shared" si="37"/>
        <v>34</v>
      </c>
      <c r="P199" s="45">
        <v>0</v>
      </c>
      <c r="Q199" s="30">
        <f t="shared" si="36"/>
        <v>0</v>
      </c>
      <c r="R199" s="45">
        <v>0</v>
      </c>
    </row>
    <row r="200" spans="1:26" ht="15" thickBot="1">
      <c r="A200" s="36"/>
      <c r="B200" s="36"/>
      <c r="C200" s="52"/>
      <c r="D200" s="23"/>
      <c r="E200" s="43"/>
      <c r="F200" s="23"/>
      <c r="G200" s="36"/>
      <c r="H200" s="36"/>
      <c r="I200" s="36"/>
      <c r="J200" s="36"/>
      <c r="K200" s="63"/>
      <c r="L200" s="36"/>
      <c r="O200" s="7">
        <v>35</v>
      </c>
      <c r="P200" s="46">
        <v>0</v>
      </c>
      <c r="Q200" s="31">
        <f t="shared" si="36"/>
        <v>0</v>
      </c>
      <c r="R200" s="46">
        <v>0</v>
      </c>
    </row>
    <row r="201" spans="1:26">
      <c r="A201" s="36"/>
      <c r="B201" s="36"/>
      <c r="C201" s="52"/>
      <c r="D201" s="36"/>
      <c r="E201" s="36"/>
      <c r="F201" s="36"/>
      <c r="G201" s="36"/>
      <c r="H201" s="36"/>
      <c r="I201" s="36"/>
      <c r="J201" s="36"/>
      <c r="K201" s="63"/>
      <c r="L201" s="36"/>
      <c r="O201" s="1"/>
    </row>
    <row r="202" spans="1:26">
      <c r="A202" s="36"/>
      <c r="B202" s="36"/>
      <c r="C202" s="52"/>
      <c r="D202" s="36"/>
      <c r="E202" s="36"/>
      <c r="F202" s="36"/>
      <c r="G202" s="36"/>
      <c r="H202" s="36"/>
      <c r="I202" s="36"/>
      <c r="J202" s="36"/>
      <c r="K202" s="63"/>
      <c r="L202" s="36"/>
      <c r="O202" s="1"/>
    </row>
    <row r="203" spans="1:26">
      <c r="A203" s="36"/>
      <c r="B203" s="36"/>
      <c r="C203" s="52"/>
      <c r="D203" s="36"/>
      <c r="E203" s="36"/>
      <c r="F203" s="36"/>
      <c r="G203" s="36"/>
      <c r="H203" s="36"/>
      <c r="I203" s="36"/>
      <c r="J203" s="36"/>
      <c r="K203" s="63"/>
      <c r="L203" s="36"/>
      <c r="O203" s="1"/>
    </row>
    <row r="204" spans="1:26" ht="15" thickBot="1">
      <c r="A204" s="36"/>
      <c r="B204" s="36"/>
      <c r="C204" s="52"/>
      <c r="D204" s="36"/>
      <c r="E204" s="36"/>
      <c r="F204" s="36"/>
      <c r="G204" s="36"/>
      <c r="H204" s="36"/>
      <c r="I204" s="36"/>
      <c r="J204" s="36"/>
      <c r="K204" s="63"/>
      <c r="L204" s="36"/>
      <c r="O204" s="1"/>
    </row>
    <row r="205" spans="1:26" ht="15" thickBot="1">
      <c r="A205" s="36"/>
      <c r="B205" s="21"/>
      <c r="C205" s="64"/>
      <c r="D205" s="67"/>
      <c r="E205" s="36"/>
      <c r="F205" s="36"/>
      <c r="G205" s="51"/>
      <c r="H205" s="25"/>
      <c r="I205" s="36"/>
      <c r="J205" s="36"/>
      <c r="K205" s="63"/>
      <c r="L205" s="36"/>
      <c r="N205" s="22" t="s">
        <v>12</v>
      </c>
      <c r="O205" s="12" t="s">
        <v>1</v>
      </c>
      <c r="P205" s="47" t="s">
        <v>30</v>
      </c>
      <c r="Q205" s="10" t="s">
        <v>4</v>
      </c>
      <c r="R205" s="9" t="s">
        <v>21</v>
      </c>
      <c r="S205" s="13" t="s">
        <v>3</v>
      </c>
      <c r="T205" s="14">
        <f>AVERAGE(P206:P240)</f>
        <v>8628.4635470571429</v>
      </c>
      <c r="V205" s="9" t="s">
        <v>36</v>
      </c>
      <c r="W205" s="9" t="s">
        <v>34</v>
      </c>
      <c r="X205" s="9" t="s">
        <v>35</v>
      </c>
      <c r="Z205" s="9" t="s">
        <v>38</v>
      </c>
    </row>
    <row r="206" spans="1:26">
      <c r="A206" s="36"/>
      <c r="B206" s="21"/>
      <c r="C206" s="52"/>
      <c r="D206" s="23"/>
      <c r="E206" s="71"/>
      <c r="F206" s="23"/>
      <c r="G206" s="51"/>
      <c r="H206" s="52"/>
      <c r="I206" s="36"/>
      <c r="J206" s="36"/>
      <c r="K206" s="63"/>
      <c r="L206" s="36"/>
      <c r="N206" s="21"/>
      <c r="O206" s="39">
        <v>1</v>
      </c>
      <c r="P206" s="73">
        <v>9526.8533150000003</v>
      </c>
      <c r="Q206" s="79">
        <f>(P206-$T$205)^2</f>
        <v>807104.17514442105</v>
      </c>
      <c r="R206" s="73">
        <v>2479.9638140000002</v>
      </c>
      <c r="S206" s="8" t="s">
        <v>6</v>
      </c>
      <c r="T206" s="1">
        <f>SUM(Q206:Q240)/($J$2-1)</f>
        <v>8733925.1378905978</v>
      </c>
      <c r="V206">
        <v>1</v>
      </c>
      <c r="W206">
        <f>V206/$J$2</f>
        <v>2.8571428571428571E-2</v>
      </c>
      <c r="X206">
        <f>SUM($R$206:R206)/$T$222</f>
        <v>8.2119033805960768E-3</v>
      </c>
      <c r="Z206" s="59">
        <f>ABS(P206-$T$205)</f>
        <v>898.38976794285736</v>
      </c>
    </row>
    <row r="207" spans="1:26">
      <c r="A207" s="36"/>
      <c r="B207" s="21"/>
      <c r="C207" s="52"/>
      <c r="D207" s="23"/>
      <c r="E207" s="42"/>
      <c r="F207" s="23"/>
      <c r="G207" s="51"/>
      <c r="H207" s="52"/>
      <c r="I207" s="36"/>
      <c r="J207" s="36"/>
      <c r="K207" s="63"/>
      <c r="L207" s="36"/>
      <c r="N207" s="21"/>
      <c r="O207" s="40">
        <f>O206+1</f>
        <v>2</v>
      </c>
      <c r="P207" s="74">
        <v>12682.320105999999</v>
      </c>
      <c r="Q207" s="71">
        <f t="shared" ref="Q207:Q240" si="38">(P207-$T$205)^2</f>
        <v>16433753.000484016</v>
      </c>
      <c r="R207" s="74">
        <v>2982.1346050000002</v>
      </c>
      <c r="S207" s="8" t="s">
        <v>5</v>
      </c>
      <c r="T207" s="1">
        <f>SQRT(T206)</f>
        <v>2955.321494844613</v>
      </c>
      <c r="V207">
        <f>V206+1</f>
        <v>2</v>
      </c>
      <c r="W207">
        <f t="shared" ref="W207:W240" si="39">V207/$J$2</f>
        <v>5.7142857142857141E-2</v>
      </c>
      <c r="X207">
        <f>SUM($R$206:R207)/$T$222</f>
        <v>1.8086644740105299E-2</v>
      </c>
      <c r="Z207" s="59">
        <f t="shared" ref="Z207:Z240" si="40">ABS(P207-$T$205)</f>
        <v>4053.8565589428563</v>
      </c>
    </row>
    <row r="208" spans="1:26">
      <c r="A208" s="36"/>
      <c r="B208" s="36"/>
      <c r="C208" s="52"/>
      <c r="D208" s="23"/>
      <c r="E208" s="42"/>
      <c r="F208" s="23"/>
      <c r="G208" s="51"/>
      <c r="H208" s="52"/>
      <c r="I208" s="36"/>
      <c r="J208" s="36"/>
      <c r="K208" s="63"/>
      <c r="L208" s="36"/>
      <c r="O208" s="40">
        <f t="shared" ref="O208:O239" si="41">O207+1</f>
        <v>3</v>
      </c>
      <c r="P208" s="74">
        <v>11687.271312999999</v>
      </c>
      <c r="Q208" s="71">
        <f t="shared" si="38"/>
        <v>9356304.9489923287</v>
      </c>
      <c r="R208" s="74">
        <v>3570.7372890000001</v>
      </c>
      <c r="S208" s="8" t="s">
        <v>7</v>
      </c>
      <c r="T208" s="1">
        <v>1.96</v>
      </c>
      <c r="V208">
        <f t="shared" ref="V208:V240" si="42">V207+1</f>
        <v>3</v>
      </c>
      <c r="W208">
        <f t="shared" si="39"/>
        <v>8.5714285714285715E-2</v>
      </c>
      <c r="X208">
        <f>SUM($R$206:R208)/$T$222</f>
        <v>2.9910425978051852E-2</v>
      </c>
      <c r="Z208" s="59">
        <f t="shared" si="40"/>
        <v>3058.8077659428563</v>
      </c>
    </row>
    <row r="209" spans="1:26" ht="15" thickBot="1">
      <c r="A209" s="36"/>
      <c r="B209" s="36"/>
      <c r="C209" s="52"/>
      <c r="D209" s="23"/>
      <c r="E209" s="42"/>
      <c r="F209" s="23"/>
      <c r="G209" s="36"/>
      <c r="H209" s="36"/>
      <c r="I209" s="36"/>
      <c r="J209" s="36"/>
      <c r="K209" s="63"/>
      <c r="L209" s="36"/>
      <c r="O209" s="40">
        <f t="shared" si="41"/>
        <v>4</v>
      </c>
      <c r="P209" s="74">
        <v>6530.5547569999999</v>
      </c>
      <c r="Q209" s="71">
        <f t="shared" si="38"/>
        <v>4401221.2913990263</v>
      </c>
      <c r="R209" s="74">
        <v>3935.1555149999999</v>
      </c>
      <c r="V209">
        <f t="shared" si="42"/>
        <v>4</v>
      </c>
      <c r="W209">
        <f t="shared" si="39"/>
        <v>0.11428571428571428</v>
      </c>
      <c r="X209">
        <f>SUM($R$206:R209)/$T$222</f>
        <v>4.2940905170680825E-2</v>
      </c>
      <c r="Z209" s="59">
        <f t="shared" si="40"/>
        <v>2097.9087900571431</v>
      </c>
    </row>
    <row r="210" spans="1:26">
      <c r="A210" s="36"/>
      <c r="B210" s="36"/>
      <c r="C210" s="52"/>
      <c r="D210" s="23"/>
      <c r="E210" s="42"/>
      <c r="F210" s="23"/>
      <c r="G210" s="36"/>
      <c r="H210" s="36"/>
      <c r="I210" s="36"/>
      <c r="J210" s="36"/>
      <c r="K210" s="63"/>
      <c r="L210" s="36"/>
      <c r="O210" s="40">
        <f t="shared" si="41"/>
        <v>5</v>
      </c>
      <c r="P210" s="74">
        <v>10186.427645</v>
      </c>
      <c r="Q210" s="71">
        <f t="shared" si="38"/>
        <v>2427252.1304788995</v>
      </c>
      <c r="R210" s="74">
        <v>4269.6265139999996</v>
      </c>
      <c r="S210" s="10" t="s">
        <v>10</v>
      </c>
      <c r="T210" s="10">
        <f>T205-(T207/SQRT($J$2))*T208</f>
        <v>7649.3641531573858</v>
      </c>
      <c r="U210" s="59"/>
      <c r="V210">
        <f t="shared" si="42"/>
        <v>5</v>
      </c>
      <c r="W210">
        <f t="shared" si="39"/>
        <v>0.14285714285714285</v>
      </c>
      <c r="X210">
        <f>SUM($R$206:R210)/$T$222</f>
        <v>5.7078918074847836E-2</v>
      </c>
      <c r="Z210" s="59">
        <f t="shared" si="40"/>
        <v>1557.9640979428568</v>
      </c>
    </row>
    <row r="211" spans="1:26" ht="15" thickBot="1">
      <c r="A211" s="36"/>
      <c r="B211" s="36"/>
      <c r="C211" s="52"/>
      <c r="D211" s="23"/>
      <c r="E211" s="42"/>
      <c r="F211" s="23"/>
      <c r="G211" s="36"/>
      <c r="H211" s="36"/>
      <c r="I211" s="36"/>
      <c r="J211" s="36"/>
      <c r="K211" s="63"/>
      <c r="L211" s="36"/>
      <c r="O211" s="40">
        <f t="shared" si="41"/>
        <v>6</v>
      </c>
      <c r="P211" s="74">
        <v>9968.7480410000007</v>
      </c>
      <c r="Q211" s="71">
        <f t="shared" si="38"/>
        <v>1796362.5247036624</v>
      </c>
      <c r="R211" s="74">
        <v>4880.1950559999996</v>
      </c>
      <c r="S211" s="11" t="s">
        <v>11</v>
      </c>
      <c r="T211" s="11">
        <f>T205+(T207/SQRT($J$2))*T208</f>
        <v>9607.562940956901</v>
      </c>
      <c r="U211" s="59"/>
      <c r="V211">
        <f t="shared" si="42"/>
        <v>6</v>
      </c>
      <c r="W211">
        <f t="shared" si="39"/>
        <v>0.17142857142857143</v>
      </c>
      <c r="X211">
        <f>SUM($R$206:R211)/$T$222</f>
        <v>7.3238706395990921E-2</v>
      </c>
      <c r="Z211" s="59">
        <f t="shared" si="40"/>
        <v>1340.2844939428578</v>
      </c>
    </row>
    <row r="212" spans="1:26" ht="15" thickBot="1">
      <c r="A212" s="36"/>
      <c r="B212" s="36"/>
      <c r="C212" s="52"/>
      <c r="D212" s="23"/>
      <c r="E212" s="42"/>
      <c r="F212" s="23"/>
      <c r="G212" s="65"/>
      <c r="H212" s="42"/>
      <c r="I212" s="36"/>
      <c r="J212" s="36"/>
      <c r="K212" s="63"/>
      <c r="L212" s="36"/>
      <c r="O212" s="40">
        <f t="shared" si="41"/>
        <v>7</v>
      </c>
      <c r="P212" s="74">
        <v>4880.1950559999996</v>
      </c>
      <c r="Q212" s="71">
        <f t="shared" si="38"/>
        <v>14049516.681051794</v>
      </c>
      <c r="R212" s="74">
        <v>5206.8760030000003</v>
      </c>
      <c r="S212" s="76" t="s">
        <v>25</v>
      </c>
      <c r="T212" s="62">
        <f>T205-T210</f>
        <v>979.09939389975716</v>
      </c>
      <c r="V212">
        <f t="shared" si="42"/>
        <v>7</v>
      </c>
      <c r="W212">
        <f t="shared" si="39"/>
        <v>0.2</v>
      </c>
      <c r="X212">
        <f>SUM($R$206:R212)/$T$222</f>
        <v>9.0480233231987048E-2</v>
      </c>
      <c r="Z212" s="59">
        <f t="shared" si="40"/>
        <v>3748.2684910571434</v>
      </c>
    </row>
    <row r="213" spans="1:26" ht="15" thickBot="1">
      <c r="A213" s="36"/>
      <c r="B213" s="36"/>
      <c r="C213" s="52"/>
      <c r="D213" s="23"/>
      <c r="E213" s="42"/>
      <c r="F213" s="23"/>
      <c r="G213" s="36"/>
      <c r="H213" s="36"/>
      <c r="I213" s="36"/>
      <c r="J213" s="36"/>
      <c r="K213" s="63"/>
      <c r="L213" s="36"/>
      <c r="O213" s="40">
        <f t="shared" si="41"/>
        <v>8</v>
      </c>
      <c r="P213" s="74">
        <v>6408.4463519999999</v>
      </c>
      <c r="Q213" s="71">
        <f t="shared" si="38"/>
        <v>4928476.3463493846</v>
      </c>
      <c r="R213" s="74">
        <v>5859.7603479999998</v>
      </c>
      <c r="V213">
        <f t="shared" si="42"/>
        <v>8</v>
      </c>
      <c r="W213">
        <f t="shared" si="39"/>
        <v>0.22857142857142856</v>
      </c>
      <c r="X213">
        <f>SUM($R$206:R213)/$T$222</f>
        <v>0.10988365578983893</v>
      </c>
      <c r="Z213" s="59">
        <f t="shared" si="40"/>
        <v>2220.017195057143</v>
      </c>
    </row>
    <row r="214" spans="1:26" ht="15" thickBot="1">
      <c r="A214" s="36"/>
      <c r="B214" s="36"/>
      <c r="C214" s="52"/>
      <c r="D214" s="23"/>
      <c r="E214" s="42"/>
      <c r="F214" s="23"/>
      <c r="G214" s="36"/>
      <c r="H214" s="36"/>
      <c r="I214" s="36"/>
      <c r="J214" s="36"/>
      <c r="K214" s="63"/>
      <c r="L214" s="36"/>
      <c r="O214" s="40">
        <f t="shared" si="41"/>
        <v>9</v>
      </c>
      <c r="P214" s="74">
        <v>8219.6452680000002</v>
      </c>
      <c r="Q214" s="71">
        <f t="shared" si="38"/>
        <v>167132.38529124382</v>
      </c>
      <c r="R214" s="74">
        <v>6408.4463519999999</v>
      </c>
      <c r="S214" s="37" t="s">
        <v>18</v>
      </c>
      <c r="T214" s="37">
        <f>MEDIAN(P206:P240)</f>
        <v>9526.8533150000003</v>
      </c>
      <c r="V214">
        <f t="shared" si="42"/>
        <v>9</v>
      </c>
      <c r="W214">
        <f t="shared" si="39"/>
        <v>0.25714285714285712</v>
      </c>
      <c r="X214">
        <f>SUM($R$206:R214)/$T$222</f>
        <v>0.13110394213646762</v>
      </c>
      <c r="Z214" s="59">
        <f t="shared" si="40"/>
        <v>408.81827905714272</v>
      </c>
    </row>
    <row r="215" spans="1:26" ht="15" thickBot="1">
      <c r="A215" s="36"/>
      <c r="B215" s="36"/>
      <c r="C215" s="52"/>
      <c r="D215" s="23"/>
      <c r="E215" s="42"/>
      <c r="F215" s="23"/>
      <c r="G215" s="36"/>
      <c r="H215" s="36"/>
      <c r="I215" s="36"/>
      <c r="J215" s="36"/>
      <c r="K215" s="63"/>
      <c r="L215" s="36"/>
      <c r="O215" s="40">
        <f t="shared" si="41"/>
        <v>10</v>
      </c>
      <c r="P215" s="74">
        <v>2479.9638140000002</v>
      </c>
      <c r="Q215" s="71">
        <f t="shared" si="38"/>
        <v>37804048.967403747</v>
      </c>
      <c r="R215" s="74">
        <v>6530.5547569999999</v>
      </c>
      <c r="V215">
        <f t="shared" si="42"/>
        <v>10</v>
      </c>
      <c r="W215">
        <f t="shared" si="39"/>
        <v>0.2857142857142857</v>
      </c>
      <c r="X215">
        <f>SUM($R$206:R215)/$T$222</f>
        <v>0.15272856600534479</v>
      </c>
      <c r="Z215" s="59">
        <f t="shared" si="40"/>
        <v>6148.4997330571423</v>
      </c>
    </row>
    <row r="216" spans="1:26">
      <c r="A216" s="36"/>
      <c r="B216" s="36"/>
      <c r="C216" s="52"/>
      <c r="D216" s="23"/>
      <c r="E216" s="42"/>
      <c r="F216" s="23"/>
      <c r="G216" s="36"/>
      <c r="H216" s="23"/>
      <c r="I216" s="36"/>
      <c r="J216" s="36"/>
      <c r="K216" s="63"/>
      <c r="L216" s="36"/>
      <c r="O216" s="40">
        <f t="shared" si="41"/>
        <v>11</v>
      </c>
      <c r="P216" s="74">
        <v>5859.7603479999998</v>
      </c>
      <c r="Q216" s="71">
        <f t="shared" si="38"/>
        <v>7665717.4044692582</v>
      </c>
      <c r="R216" s="74">
        <v>7150.7298870000004</v>
      </c>
      <c r="S216" s="10" t="s">
        <v>19</v>
      </c>
      <c r="T216" s="53">
        <f>R217</f>
        <v>7450.9071830000003</v>
      </c>
      <c r="V216">
        <f t="shared" si="42"/>
        <v>11</v>
      </c>
      <c r="W216">
        <f t="shared" si="39"/>
        <v>0.31428571428571428</v>
      </c>
      <c r="X216">
        <f>SUM($R$206:R216)/$T$222</f>
        <v>0.17640677558295625</v>
      </c>
      <c r="Z216" s="59">
        <f t="shared" si="40"/>
        <v>2768.7031990571431</v>
      </c>
    </row>
    <row r="217" spans="1:26" ht="15" thickBot="1">
      <c r="A217" s="36"/>
      <c r="B217" s="36"/>
      <c r="C217" s="52"/>
      <c r="D217" s="23"/>
      <c r="E217" s="42"/>
      <c r="F217" s="23"/>
      <c r="G217" s="36"/>
      <c r="H217" s="23"/>
      <c r="I217" s="36"/>
      <c r="J217" s="36"/>
      <c r="K217" s="63"/>
      <c r="L217" s="36"/>
      <c r="O217" s="40">
        <f t="shared" si="41"/>
        <v>12</v>
      </c>
      <c r="P217" s="74">
        <v>10936.675961000001</v>
      </c>
      <c r="Q217" s="71">
        <f t="shared" si="38"/>
        <v>5327844.5478799148</v>
      </c>
      <c r="R217" s="74">
        <v>7450.9071830000003</v>
      </c>
      <c r="S217" s="11" t="s">
        <v>20</v>
      </c>
      <c r="T217" s="49">
        <f>R229</f>
        <v>10222.704757</v>
      </c>
      <c r="V217">
        <f t="shared" si="42"/>
        <v>12</v>
      </c>
      <c r="W217">
        <f t="shared" si="39"/>
        <v>0.34285714285714286</v>
      </c>
      <c r="X217">
        <f>SUM($R$206:R217)/$T$222</f>
        <v>0.20107896214437893</v>
      </c>
      <c r="Z217" s="59">
        <f t="shared" si="40"/>
        <v>2308.2124139428579</v>
      </c>
    </row>
    <row r="218" spans="1:26">
      <c r="A218" s="36"/>
      <c r="B218" s="36"/>
      <c r="C218" s="52"/>
      <c r="D218" s="23"/>
      <c r="E218" s="42"/>
      <c r="F218" s="23"/>
      <c r="G218" s="36"/>
      <c r="H218" s="42"/>
      <c r="I218" s="36"/>
      <c r="J218" s="36"/>
      <c r="K218" s="63"/>
      <c r="L218" s="36"/>
      <c r="O218" s="40">
        <f t="shared" si="41"/>
        <v>13</v>
      </c>
      <c r="P218" s="74">
        <v>12773.604531999999</v>
      </c>
      <c r="Q218" s="71">
        <f t="shared" si="38"/>
        <v>17182193.785053033</v>
      </c>
      <c r="R218" s="74">
        <v>8219.6452680000002</v>
      </c>
      <c r="S218" s="10" t="s">
        <v>23</v>
      </c>
      <c r="T218" s="15">
        <f>T214-T216</f>
        <v>2075.946132</v>
      </c>
      <c r="V218">
        <f t="shared" si="42"/>
        <v>13</v>
      </c>
      <c r="W218">
        <f t="shared" si="39"/>
        <v>0.37142857142857144</v>
      </c>
      <c r="X218">
        <f>SUM($R$206:R218)/$T$222</f>
        <v>0.22829667087970074</v>
      </c>
      <c r="Z218" s="59">
        <f t="shared" si="40"/>
        <v>4145.1409849428564</v>
      </c>
    </row>
    <row r="219" spans="1:26" ht="15" thickBot="1">
      <c r="A219" s="36"/>
      <c r="B219" s="36"/>
      <c r="C219" s="52"/>
      <c r="D219" s="23"/>
      <c r="E219" s="42"/>
      <c r="F219" s="23"/>
      <c r="G219" s="36"/>
      <c r="H219" s="42"/>
      <c r="I219" s="36"/>
      <c r="J219" s="36"/>
      <c r="K219" s="63"/>
      <c r="L219" s="36"/>
      <c r="O219" s="40">
        <f t="shared" si="41"/>
        <v>14</v>
      </c>
      <c r="P219" s="74">
        <v>4269.6265139999996</v>
      </c>
      <c r="Q219" s="71">
        <f t="shared" si="38"/>
        <v>18999460.280750401</v>
      </c>
      <c r="R219" s="74">
        <v>8680.8858779999991</v>
      </c>
      <c r="S219" s="11" t="s">
        <v>24</v>
      </c>
      <c r="T219" s="16">
        <f>T217-T214</f>
        <v>695.85144199999922</v>
      </c>
      <c r="V219">
        <f t="shared" si="42"/>
        <v>14</v>
      </c>
      <c r="W219">
        <f t="shared" si="39"/>
        <v>0.4</v>
      </c>
      <c r="X219">
        <f>SUM($R$206:R219)/$T$222</f>
        <v>0.25704168549873946</v>
      </c>
      <c r="Z219" s="59">
        <f t="shared" si="40"/>
        <v>4358.8370330571433</v>
      </c>
    </row>
    <row r="220" spans="1:26">
      <c r="A220" s="36"/>
      <c r="B220" s="36"/>
      <c r="C220" s="52"/>
      <c r="D220" s="23"/>
      <c r="E220" s="42"/>
      <c r="F220" s="23"/>
      <c r="G220" s="36"/>
      <c r="H220" s="36"/>
      <c r="I220" s="36"/>
      <c r="J220" s="36"/>
      <c r="K220" s="63"/>
      <c r="L220" s="36"/>
      <c r="O220" s="40">
        <f t="shared" si="41"/>
        <v>15</v>
      </c>
      <c r="P220" s="74">
        <v>5206.8760030000003</v>
      </c>
      <c r="Q220" s="71">
        <f t="shared" si="38"/>
        <v>11707261.321646988</v>
      </c>
      <c r="R220" s="74">
        <v>9034.2641129999993</v>
      </c>
      <c r="V220">
        <f t="shared" si="42"/>
        <v>15</v>
      </c>
      <c r="W220">
        <f t="shared" si="39"/>
        <v>0.42857142857142855</v>
      </c>
      <c r="X220">
        <f>SUM($R$206:R220)/$T$222</f>
        <v>0.28695684135380889</v>
      </c>
      <c r="Z220" s="59">
        <f t="shared" si="40"/>
        <v>3421.5875440571426</v>
      </c>
    </row>
    <row r="221" spans="1:26" ht="15" thickBot="1">
      <c r="A221" s="36"/>
      <c r="B221" s="36"/>
      <c r="C221" s="52"/>
      <c r="D221" s="23"/>
      <c r="E221" s="42"/>
      <c r="F221" s="23"/>
      <c r="G221" s="36"/>
      <c r="H221" s="36"/>
      <c r="I221" s="36"/>
      <c r="J221" s="36"/>
      <c r="K221" s="63"/>
      <c r="L221" s="36"/>
      <c r="O221" s="40">
        <f t="shared" si="41"/>
        <v>16</v>
      </c>
      <c r="P221" s="74">
        <v>12362.523133999999</v>
      </c>
      <c r="Q221" s="71">
        <f t="shared" si="38"/>
        <v>13943200.998839853</v>
      </c>
      <c r="R221" s="74">
        <v>9158.4807010000004</v>
      </c>
      <c r="V221">
        <f t="shared" si="42"/>
        <v>16</v>
      </c>
      <c r="W221">
        <f t="shared" si="39"/>
        <v>0.45714285714285713</v>
      </c>
      <c r="X221">
        <f>SUM($R$206:R221)/$T$222</f>
        <v>0.31728331555681749</v>
      </c>
      <c r="Z221" s="59">
        <f t="shared" si="40"/>
        <v>3734.0595869428562</v>
      </c>
    </row>
    <row r="222" spans="1:26" ht="15" thickBot="1">
      <c r="A222" s="36"/>
      <c r="B222" s="36"/>
      <c r="C222" s="52"/>
      <c r="D222" s="23"/>
      <c r="E222" s="42"/>
      <c r="F222" s="23"/>
      <c r="G222" s="36"/>
      <c r="H222" s="36"/>
      <c r="I222" s="36"/>
      <c r="J222" s="36"/>
      <c r="K222" s="63"/>
      <c r="L222" s="36"/>
      <c r="O222" s="40">
        <f t="shared" si="41"/>
        <v>17</v>
      </c>
      <c r="P222" s="74">
        <v>7450.9071830000003</v>
      </c>
      <c r="Q222" s="71">
        <f t="shared" si="38"/>
        <v>1386638.9905314778</v>
      </c>
      <c r="R222" s="74">
        <v>9187.8985200000006</v>
      </c>
      <c r="S222" s="9" t="s">
        <v>33</v>
      </c>
      <c r="T222" s="37">
        <f>SUM(R206:R240)</f>
        <v>301996.22414700006</v>
      </c>
      <c r="V222">
        <f t="shared" si="42"/>
        <v>17</v>
      </c>
      <c r="W222">
        <f t="shared" si="39"/>
        <v>0.48571428571428571</v>
      </c>
      <c r="X222">
        <f>SUM($R$206:R222)/$T$222</f>
        <v>0.3477072009744302</v>
      </c>
      <c r="Z222" s="59">
        <f t="shared" si="40"/>
        <v>1177.5563640571427</v>
      </c>
    </row>
    <row r="223" spans="1:26" ht="15" thickBot="1">
      <c r="A223" s="36"/>
      <c r="B223" s="36"/>
      <c r="C223" s="52"/>
      <c r="D223" s="23"/>
      <c r="E223" s="42"/>
      <c r="F223" s="23"/>
      <c r="G223" s="36"/>
      <c r="H223" s="36"/>
      <c r="I223" s="36"/>
      <c r="J223" s="36"/>
      <c r="K223" s="63"/>
      <c r="L223" s="36"/>
      <c r="O223" s="40">
        <f t="shared" si="41"/>
        <v>18</v>
      </c>
      <c r="P223" s="74">
        <v>8680.8858779999991</v>
      </c>
      <c r="Q223" s="71">
        <f t="shared" si="38"/>
        <v>2748.1007814823392</v>
      </c>
      <c r="R223" s="74">
        <v>9526.8533150000003</v>
      </c>
      <c r="V223">
        <f t="shared" si="42"/>
        <v>18</v>
      </c>
      <c r="W223">
        <f t="shared" si="39"/>
        <v>0.51428571428571423</v>
      </c>
      <c r="X223">
        <f>SUM($R$206:R223)/$T$222</f>
        <v>0.37925346729583526</v>
      </c>
      <c r="Z223" s="59">
        <f t="shared" si="40"/>
        <v>52.422330942856206</v>
      </c>
    </row>
    <row r="224" spans="1:26" ht="15" thickBot="1">
      <c r="A224" s="36"/>
      <c r="B224" s="36"/>
      <c r="C224" s="52"/>
      <c r="D224" s="23"/>
      <c r="E224" s="42"/>
      <c r="F224" s="23"/>
      <c r="G224" s="36"/>
      <c r="H224" s="36"/>
      <c r="I224" s="36"/>
      <c r="J224" s="36"/>
      <c r="K224" s="63"/>
      <c r="L224" s="36"/>
      <c r="O224" s="40">
        <f t="shared" si="41"/>
        <v>19</v>
      </c>
      <c r="P224" s="74">
        <v>3570.7372890000001</v>
      </c>
      <c r="Q224" s="71">
        <f t="shared" si="38"/>
        <v>25580594.901440702</v>
      </c>
      <c r="R224" s="74">
        <v>9904.8616160000001</v>
      </c>
      <c r="S224" s="9" t="s">
        <v>37</v>
      </c>
      <c r="T224" s="9">
        <f>1/(2*T205)*(SUM(Z206:Z240)/$J$2)</f>
        <v>0.14313190054887068</v>
      </c>
      <c r="V224">
        <f t="shared" si="42"/>
        <v>19</v>
      </c>
      <c r="W224">
        <f t="shared" si="39"/>
        <v>0.54285714285714282</v>
      </c>
      <c r="X224">
        <f>SUM($R$206:R224)/$T$222</f>
        <v>0.41205143238290431</v>
      </c>
      <c r="Z224" s="59">
        <f t="shared" si="40"/>
        <v>5057.7262580571423</v>
      </c>
    </row>
    <row r="225" spans="1:26">
      <c r="A225" s="36"/>
      <c r="B225" s="36"/>
      <c r="C225" s="52"/>
      <c r="D225" s="23"/>
      <c r="E225" s="42"/>
      <c r="F225" s="23"/>
      <c r="G225" s="36"/>
      <c r="H225" s="36"/>
      <c r="I225" s="36"/>
      <c r="J225" s="36"/>
      <c r="K225" s="63"/>
      <c r="L225" s="36"/>
      <c r="O225" s="40">
        <f t="shared" si="41"/>
        <v>20</v>
      </c>
      <c r="P225" s="74">
        <v>11187.809202</v>
      </c>
      <c r="Q225" s="71">
        <f t="shared" si="38"/>
        <v>6550250.181474884</v>
      </c>
      <c r="R225" s="74">
        <v>9968.7480410000007</v>
      </c>
      <c r="V225">
        <f t="shared" si="42"/>
        <v>20</v>
      </c>
      <c r="W225">
        <f t="shared" si="39"/>
        <v>0.5714285714285714</v>
      </c>
      <c r="X225">
        <f>SUM($R$206:R225)/$T$222</f>
        <v>0.44506094456855205</v>
      </c>
      <c r="Z225" s="59">
        <f t="shared" si="40"/>
        <v>2559.3456549428574</v>
      </c>
    </row>
    <row r="226" spans="1:26">
      <c r="A226" s="36"/>
      <c r="B226" s="36"/>
      <c r="C226" s="52"/>
      <c r="D226" s="23"/>
      <c r="E226" s="42"/>
      <c r="F226" s="23"/>
      <c r="G226" s="36"/>
      <c r="H226" s="36"/>
      <c r="I226" s="36"/>
      <c r="J226" s="36"/>
      <c r="K226" s="63"/>
      <c r="L226" s="36"/>
      <c r="O226" s="40">
        <f t="shared" si="41"/>
        <v>21</v>
      </c>
      <c r="P226" s="74">
        <v>11186.719676999999</v>
      </c>
      <c r="Q226" s="71">
        <f t="shared" si="38"/>
        <v>6544674.4263901999</v>
      </c>
      <c r="R226" s="74">
        <v>10001.490347000001</v>
      </c>
      <c r="V226">
        <f t="shared" si="42"/>
        <v>21</v>
      </c>
      <c r="W226">
        <f t="shared" si="39"/>
        <v>0.6</v>
      </c>
      <c r="X226">
        <f>SUM($R$206:R226)/$T$222</f>
        <v>0.47817887634153894</v>
      </c>
      <c r="Z226" s="59">
        <f t="shared" si="40"/>
        <v>2558.2561299428562</v>
      </c>
    </row>
    <row r="227" spans="1:26">
      <c r="A227" s="36"/>
      <c r="B227" s="36"/>
      <c r="C227" s="52"/>
      <c r="D227" s="23"/>
      <c r="E227" s="42"/>
      <c r="F227" s="23"/>
      <c r="G227" s="36"/>
      <c r="H227" s="36"/>
      <c r="I227" s="36"/>
      <c r="J227" s="36"/>
      <c r="K227" s="63"/>
      <c r="L227" s="36"/>
      <c r="O227" s="40">
        <f t="shared" si="41"/>
        <v>22</v>
      </c>
      <c r="P227" s="74">
        <v>10566.382900000001</v>
      </c>
      <c r="Q227" s="71">
        <f t="shared" si="38"/>
        <v>3755531.418510464</v>
      </c>
      <c r="R227" s="74">
        <v>10003.067046</v>
      </c>
      <c r="V227">
        <f t="shared" si="42"/>
        <v>22</v>
      </c>
      <c r="W227">
        <f t="shared" si="39"/>
        <v>0.62857142857142856</v>
      </c>
      <c r="X227">
        <f>SUM($R$206:R227)/$T$222</f>
        <v>0.51130202903741806</v>
      </c>
      <c r="Z227" s="59">
        <f t="shared" si="40"/>
        <v>1937.9193529428576</v>
      </c>
    </row>
    <row r="228" spans="1:26">
      <c r="A228" s="36"/>
      <c r="B228" s="36"/>
      <c r="C228" s="52"/>
      <c r="D228" s="23"/>
      <c r="E228" s="42"/>
      <c r="F228" s="23"/>
      <c r="G228" s="36"/>
      <c r="H228" s="36"/>
      <c r="I228" s="36"/>
      <c r="J228" s="36"/>
      <c r="K228" s="63"/>
      <c r="L228" s="36"/>
      <c r="O228" s="40">
        <f t="shared" si="41"/>
        <v>23</v>
      </c>
      <c r="P228" s="74">
        <v>10003.067046</v>
      </c>
      <c r="Q228" s="71">
        <f t="shared" si="38"/>
        <v>1889534.7793059456</v>
      </c>
      <c r="R228" s="74">
        <v>10186.427645</v>
      </c>
      <c r="V228">
        <f t="shared" si="42"/>
        <v>23</v>
      </c>
      <c r="W228">
        <f t="shared" si="39"/>
        <v>0.65714285714285714</v>
      </c>
      <c r="X228">
        <f>SUM($R$206:R228)/$T$222</f>
        <v>0.54503234362586017</v>
      </c>
      <c r="Z228" s="59">
        <f t="shared" si="40"/>
        <v>1374.6034989428572</v>
      </c>
    </row>
    <row r="229" spans="1:26">
      <c r="A229" s="36"/>
      <c r="B229" s="36"/>
      <c r="C229" s="52"/>
      <c r="D229" s="23"/>
      <c r="E229" s="42"/>
      <c r="F229" s="23"/>
      <c r="G229" s="36"/>
      <c r="H229" s="36"/>
      <c r="I229" s="36"/>
      <c r="J229" s="36"/>
      <c r="K229" s="63"/>
      <c r="L229" s="36"/>
      <c r="O229" s="40">
        <f t="shared" si="41"/>
        <v>24</v>
      </c>
      <c r="P229" s="74">
        <v>10001.490347000001</v>
      </c>
      <c r="Q229" s="71">
        <f t="shared" si="38"/>
        <v>1885202.5933613246</v>
      </c>
      <c r="R229" s="74">
        <v>10222.704757</v>
      </c>
      <c r="V229">
        <f t="shared" si="42"/>
        <v>24</v>
      </c>
      <c r="W229">
        <f t="shared" si="39"/>
        <v>0.68571428571428572</v>
      </c>
      <c r="X229">
        <f>SUM($R$206:R229)/$T$222</f>
        <v>0.5788827826036137</v>
      </c>
      <c r="Z229" s="59">
        <f t="shared" si="40"/>
        <v>1373.0267999428579</v>
      </c>
    </row>
    <row r="230" spans="1:26">
      <c r="A230" s="36"/>
      <c r="B230" s="36"/>
      <c r="C230" s="52"/>
      <c r="D230" s="23"/>
      <c r="E230" s="42"/>
      <c r="F230" s="23"/>
      <c r="G230" s="36"/>
      <c r="H230" s="36"/>
      <c r="I230" s="36"/>
      <c r="J230" s="36"/>
      <c r="K230" s="63"/>
      <c r="L230" s="36"/>
      <c r="O230" s="40">
        <f t="shared" si="41"/>
        <v>25</v>
      </c>
      <c r="P230" s="74">
        <v>9187.8985200000006</v>
      </c>
      <c r="Q230" s="71">
        <f t="shared" si="38"/>
        <v>312967.48895157594</v>
      </c>
      <c r="R230" s="74">
        <v>10566.382900000001</v>
      </c>
      <c r="V230">
        <f t="shared" si="42"/>
        <v>25</v>
      </c>
      <c r="W230">
        <f t="shared" si="39"/>
        <v>0.7142857142857143</v>
      </c>
      <c r="X230">
        <f>SUM($R$206:R230)/$T$222</f>
        <v>0.61387124290587458</v>
      </c>
      <c r="Z230" s="59">
        <f t="shared" si="40"/>
        <v>559.43497294285771</v>
      </c>
    </row>
    <row r="231" spans="1:26">
      <c r="A231" s="36"/>
      <c r="B231" s="36"/>
      <c r="C231" s="52"/>
      <c r="D231" s="23"/>
      <c r="E231" s="42"/>
      <c r="F231" s="23"/>
      <c r="G231" s="36"/>
      <c r="H231" s="36"/>
      <c r="I231" s="36"/>
      <c r="J231" s="36"/>
      <c r="K231" s="63"/>
      <c r="L231" s="36"/>
      <c r="O231" s="40">
        <f t="shared" si="41"/>
        <v>26</v>
      </c>
      <c r="P231" s="74">
        <v>2982.1346050000002</v>
      </c>
      <c r="Q231" s="71">
        <f t="shared" si="38"/>
        <v>31881030.521912131</v>
      </c>
      <c r="R231" s="74">
        <v>10756.863504999999</v>
      </c>
      <c r="V231">
        <f t="shared" si="42"/>
        <v>26</v>
      </c>
      <c r="W231">
        <f t="shared" si="39"/>
        <v>0.74285714285714288</v>
      </c>
      <c r="X231">
        <f>SUM($R$206:R231)/$T$222</f>
        <v>0.64949044157427904</v>
      </c>
      <c r="Z231" s="59">
        <f t="shared" si="40"/>
        <v>5646.3289420571427</v>
      </c>
    </row>
    <row r="232" spans="1:26">
      <c r="A232" s="36"/>
      <c r="B232" s="36"/>
      <c r="C232" s="52"/>
      <c r="D232" s="23"/>
      <c r="E232" s="42"/>
      <c r="F232" s="23"/>
      <c r="G232" s="36"/>
      <c r="H232" s="36"/>
      <c r="I232" s="36"/>
      <c r="J232" s="36"/>
      <c r="K232" s="63"/>
      <c r="L232" s="36"/>
      <c r="O232" s="40">
        <f t="shared" si="41"/>
        <v>27</v>
      </c>
      <c r="P232" s="74">
        <v>9158.4807010000004</v>
      </c>
      <c r="Q232" s="71">
        <f t="shared" si="38"/>
        <v>280918.18347368669</v>
      </c>
      <c r="R232" s="74">
        <v>10936.675961000001</v>
      </c>
      <c r="V232">
        <f t="shared" si="42"/>
        <v>27</v>
      </c>
      <c r="W232">
        <f t="shared" si="39"/>
        <v>0.77142857142857146</v>
      </c>
      <c r="X232">
        <f>SUM($R$206:R232)/$T$222</f>
        <v>0.68570505317047048</v>
      </c>
      <c r="Z232" s="59">
        <f t="shared" si="40"/>
        <v>530.01715394285748</v>
      </c>
    </row>
    <row r="233" spans="1:26">
      <c r="A233" s="36"/>
      <c r="B233" s="36"/>
      <c r="C233" s="52"/>
      <c r="D233" s="23"/>
      <c r="E233" s="42"/>
      <c r="F233" s="23"/>
      <c r="G233" s="36"/>
      <c r="H233" s="36"/>
      <c r="I233" s="36"/>
      <c r="J233" s="36"/>
      <c r="K233" s="63"/>
      <c r="L233" s="36"/>
      <c r="O233" s="40">
        <f t="shared" si="41"/>
        <v>28</v>
      </c>
      <c r="P233" s="74">
        <v>3935.1555149999999</v>
      </c>
      <c r="Q233" s="71">
        <f t="shared" si="38"/>
        <v>22027140.283772089</v>
      </c>
      <c r="R233" s="74">
        <v>11186.719676999999</v>
      </c>
      <c r="V233">
        <f t="shared" si="42"/>
        <v>28</v>
      </c>
      <c r="W233">
        <f t="shared" si="39"/>
        <v>0.8</v>
      </c>
      <c r="X233">
        <f>SUM($R$206:R233)/$T$222</f>
        <v>0.72274763444312484</v>
      </c>
      <c r="Z233" s="59">
        <f t="shared" si="40"/>
        <v>4693.3080320571426</v>
      </c>
    </row>
    <row r="234" spans="1:26">
      <c r="A234" s="36"/>
      <c r="B234" s="36"/>
      <c r="C234" s="52"/>
      <c r="D234" s="23"/>
      <c r="E234" s="42"/>
      <c r="F234" s="23"/>
      <c r="G234" s="36"/>
      <c r="H234" s="36"/>
      <c r="I234" s="36"/>
      <c r="J234" s="36"/>
      <c r="K234" s="63"/>
      <c r="L234" s="36"/>
      <c r="O234" s="40">
        <f t="shared" si="41"/>
        <v>29</v>
      </c>
      <c r="P234" s="74">
        <v>7150.7298870000004</v>
      </c>
      <c r="Q234" s="71">
        <f t="shared" si="38"/>
        <v>2183696.7700658785</v>
      </c>
      <c r="R234" s="74">
        <v>11187.809202</v>
      </c>
      <c r="V234">
        <f t="shared" si="42"/>
        <v>29</v>
      </c>
      <c r="W234">
        <f t="shared" si="39"/>
        <v>0.82857142857142863</v>
      </c>
      <c r="X234">
        <f>SUM($R$206:R234)/$T$222</f>
        <v>0.7597938234595617</v>
      </c>
      <c r="Z234" s="59">
        <f t="shared" si="40"/>
        <v>1477.7336600571425</v>
      </c>
    </row>
    <row r="235" spans="1:26">
      <c r="A235" s="36"/>
      <c r="B235" s="36"/>
      <c r="C235" s="52"/>
      <c r="D235" s="23"/>
      <c r="E235" s="42"/>
      <c r="F235" s="23"/>
      <c r="G235" s="36"/>
      <c r="H235" s="36"/>
      <c r="I235" s="36"/>
      <c r="J235" s="36"/>
      <c r="K235" s="63"/>
      <c r="L235" s="36"/>
      <c r="O235" s="40">
        <f t="shared" si="41"/>
        <v>30</v>
      </c>
      <c r="P235" s="74">
        <v>9904.8616160000001</v>
      </c>
      <c r="Q235" s="71">
        <f t="shared" si="38"/>
        <v>1629192.0304010548</v>
      </c>
      <c r="R235" s="74">
        <v>11279.743334000001</v>
      </c>
      <c r="V235">
        <f t="shared" si="42"/>
        <v>30</v>
      </c>
      <c r="W235">
        <f t="shared" si="39"/>
        <v>0.8571428571428571</v>
      </c>
      <c r="X235">
        <f>SUM($R$206:R235)/$T$222</f>
        <v>0.7971444339377558</v>
      </c>
      <c r="Z235" s="59">
        <f t="shared" si="40"/>
        <v>1276.3980689428572</v>
      </c>
    </row>
    <row r="236" spans="1:26">
      <c r="A236" s="36"/>
      <c r="B236" s="36"/>
      <c r="C236" s="52"/>
      <c r="D236" s="23"/>
      <c r="E236" s="42"/>
      <c r="F236" s="23"/>
      <c r="G236" s="36"/>
      <c r="H236" s="36"/>
      <c r="I236" s="36"/>
      <c r="J236" s="36"/>
      <c r="K236" s="63"/>
      <c r="L236" s="36"/>
      <c r="O236" s="40">
        <f t="shared" si="41"/>
        <v>31</v>
      </c>
      <c r="P236" s="74">
        <v>9034.2641129999993</v>
      </c>
      <c r="Q236" s="71">
        <f t="shared" si="38"/>
        <v>164674.0993195425</v>
      </c>
      <c r="R236" s="74">
        <v>11687.271312999999</v>
      </c>
      <c r="V236">
        <f t="shared" si="42"/>
        <v>31</v>
      </c>
      <c r="W236">
        <f t="shared" si="39"/>
        <v>0.88571428571428568</v>
      </c>
      <c r="X236">
        <f>SUM($R$206:R236)/$T$222</f>
        <v>0.83584449168189201</v>
      </c>
      <c r="Z236" s="59">
        <f t="shared" si="40"/>
        <v>405.80056594285634</v>
      </c>
    </row>
    <row r="237" spans="1:26">
      <c r="A237" s="36"/>
      <c r="B237" s="36"/>
      <c r="C237" s="52"/>
      <c r="D237" s="23"/>
      <c r="E237" s="42"/>
      <c r="F237" s="23"/>
      <c r="G237" s="36"/>
      <c r="H237" s="36"/>
      <c r="I237" s="36"/>
      <c r="J237" s="36"/>
      <c r="K237" s="63"/>
      <c r="L237" s="36"/>
      <c r="O237" s="40">
        <f t="shared" si="41"/>
        <v>32</v>
      </c>
      <c r="P237" s="74">
        <v>11755.895913</v>
      </c>
      <c r="Q237" s="71">
        <f t="shared" si="38"/>
        <v>9780833.2035469376</v>
      </c>
      <c r="R237" s="74">
        <v>11755.895913</v>
      </c>
      <c r="V237">
        <f t="shared" si="42"/>
        <v>32</v>
      </c>
      <c r="W237">
        <f t="shared" si="39"/>
        <v>0.91428571428571426</v>
      </c>
      <c r="X237">
        <f>SUM($R$206:R237)/$T$222</f>
        <v>0.87477178604196226</v>
      </c>
      <c r="Z237" s="59">
        <f t="shared" si="40"/>
        <v>3127.4323659428574</v>
      </c>
    </row>
    <row r="238" spans="1:26">
      <c r="A238" s="36"/>
      <c r="B238" s="36"/>
      <c r="C238" s="52"/>
      <c r="D238" s="23"/>
      <c r="E238" s="42"/>
      <c r="F238" s="23"/>
      <c r="G238" s="36"/>
      <c r="H238" s="36"/>
      <c r="I238" s="36"/>
      <c r="J238" s="36"/>
      <c r="K238" s="63"/>
      <c r="L238" s="36"/>
      <c r="O238" s="40">
        <f t="shared" si="41"/>
        <v>33</v>
      </c>
      <c r="P238" s="74">
        <v>10756.863504999999</v>
      </c>
      <c r="Q238" s="71">
        <f t="shared" si="38"/>
        <v>4530086.3809711533</v>
      </c>
      <c r="R238" s="74">
        <v>12362.523133999999</v>
      </c>
      <c r="V238">
        <f t="shared" si="42"/>
        <v>33</v>
      </c>
      <c r="W238">
        <f t="shared" si="39"/>
        <v>0.94285714285714284</v>
      </c>
      <c r="X238">
        <f>SUM($R$206:R238)/$T$222</f>
        <v>0.91570780492404746</v>
      </c>
      <c r="Z238" s="59">
        <f t="shared" si="40"/>
        <v>2128.3999579428564</v>
      </c>
    </row>
    <row r="239" spans="1:26">
      <c r="A239" s="36"/>
      <c r="B239" s="36"/>
      <c r="C239" s="52"/>
      <c r="D239" s="23"/>
      <c r="E239" s="42"/>
      <c r="F239" s="23"/>
      <c r="G239" s="36"/>
      <c r="H239" s="36"/>
      <c r="I239" s="36"/>
      <c r="J239" s="36"/>
      <c r="K239" s="63"/>
      <c r="L239" s="36"/>
      <c r="O239" s="40">
        <f t="shared" si="41"/>
        <v>34</v>
      </c>
      <c r="P239" s="74">
        <v>10222.704757</v>
      </c>
      <c r="Q239" s="71">
        <f t="shared" si="38"/>
        <v>2541605.0354800634</v>
      </c>
      <c r="R239" s="74">
        <v>12682.320105999999</v>
      </c>
      <c r="V239">
        <f t="shared" si="42"/>
        <v>34</v>
      </c>
      <c r="W239">
        <f t="shared" si="39"/>
        <v>0.97142857142857142</v>
      </c>
      <c r="X239">
        <f>SUM($R$206:R239)/$T$222</f>
        <v>0.95770276741677962</v>
      </c>
      <c r="Z239" s="59">
        <f t="shared" si="40"/>
        <v>1594.2412099428566</v>
      </c>
    </row>
    <row r="240" spans="1:26" ht="15" thickBot="1">
      <c r="A240" s="36"/>
      <c r="B240" s="36"/>
      <c r="C240" s="52"/>
      <c r="D240" s="23"/>
      <c r="E240" s="42"/>
      <c r="F240" s="23"/>
      <c r="G240" s="36"/>
      <c r="H240" s="36"/>
      <c r="I240" s="36"/>
      <c r="J240" s="36"/>
      <c r="K240" s="63"/>
      <c r="L240" s="36"/>
      <c r="O240" s="41">
        <v>35</v>
      </c>
      <c r="P240" s="75">
        <v>11279.743334000001</v>
      </c>
      <c r="Q240" s="80">
        <f t="shared" si="38"/>
        <v>7029284.5086517651</v>
      </c>
      <c r="R240" s="75">
        <v>12773.604531999999</v>
      </c>
      <c r="V240">
        <f t="shared" si="42"/>
        <v>35</v>
      </c>
      <c r="W240">
        <f t="shared" si="39"/>
        <v>1</v>
      </c>
      <c r="X240">
        <f>SUM($R$206:R240)/$T$222</f>
        <v>1</v>
      </c>
      <c r="Z240" s="59">
        <f t="shared" si="40"/>
        <v>2651.2797869428578</v>
      </c>
    </row>
    <row r="241" spans="1:26">
      <c r="A241" s="36"/>
      <c r="B241" s="36"/>
      <c r="C241" s="52"/>
      <c r="D241" s="36"/>
      <c r="E241" s="36"/>
      <c r="F241" s="36"/>
      <c r="G241" s="36"/>
      <c r="H241" s="36"/>
      <c r="I241" s="36"/>
      <c r="J241" s="36"/>
      <c r="K241" s="63"/>
      <c r="L241" s="36"/>
      <c r="O241" s="1"/>
    </row>
    <row r="242" spans="1:26">
      <c r="A242" s="36"/>
      <c r="B242" s="36"/>
      <c r="C242" s="52"/>
      <c r="D242" s="36"/>
      <c r="E242" s="36"/>
      <c r="F242" s="36"/>
      <c r="G242" s="36"/>
      <c r="H242" s="36"/>
      <c r="I242" s="36"/>
      <c r="J242" s="36"/>
      <c r="K242" s="63"/>
      <c r="L242" s="36"/>
      <c r="O242" s="1"/>
    </row>
    <row r="243" spans="1:26" ht="15" thickBot="1">
      <c r="A243" s="36"/>
      <c r="B243" s="36"/>
      <c r="C243" s="52"/>
      <c r="D243" s="36"/>
      <c r="E243" s="36"/>
      <c r="F243" s="36"/>
      <c r="G243" s="36"/>
      <c r="H243" s="36"/>
      <c r="I243" s="36"/>
      <c r="J243" s="36"/>
      <c r="K243" s="63"/>
      <c r="L243" s="36"/>
      <c r="O243" s="1"/>
    </row>
    <row r="244" spans="1:26" ht="15" thickBot="1">
      <c r="A244" s="36"/>
      <c r="B244" s="21"/>
      <c r="C244" s="64"/>
      <c r="D244" s="67"/>
      <c r="E244" s="36"/>
      <c r="F244" s="36"/>
      <c r="G244" s="51"/>
      <c r="H244" s="25"/>
      <c r="I244" s="36"/>
      <c r="J244" s="36"/>
      <c r="K244" s="63"/>
      <c r="L244" s="36"/>
      <c r="N244" s="22" t="s">
        <v>13</v>
      </c>
      <c r="O244" s="12" t="s">
        <v>1</v>
      </c>
      <c r="P244" s="77" t="s">
        <v>30</v>
      </c>
      <c r="Q244" s="2" t="s">
        <v>4</v>
      </c>
      <c r="R244" s="2" t="s">
        <v>21</v>
      </c>
      <c r="S244" s="13" t="s">
        <v>3</v>
      </c>
      <c r="T244" s="14">
        <f>AVERAGE(P245:P279)</f>
        <v>12338.357651571429</v>
      </c>
      <c r="V244" s="9" t="s">
        <v>36</v>
      </c>
      <c r="W244" s="9" t="s">
        <v>34</v>
      </c>
      <c r="X244" s="9" t="s">
        <v>35</v>
      </c>
      <c r="Z244" s="9" t="s">
        <v>38</v>
      </c>
    </row>
    <row r="245" spans="1:26">
      <c r="A245" s="36"/>
      <c r="B245" s="21"/>
      <c r="C245" s="52"/>
      <c r="D245" s="23"/>
      <c r="E245" s="42"/>
      <c r="F245" s="23"/>
      <c r="G245" s="51"/>
      <c r="H245" s="52"/>
      <c r="I245" s="36"/>
      <c r="J245" s="36"/>
      <c r="K245" s="63"/>
      <c r="L245" s="36"/>
      <c r="N245" s="21"/>
      <c r="O245" s="5">
        <v>1</v>
      </c>
      <c r="P245" s="73">
        <v>9552.7525889999997</v>
      </c>
      <c r="Q245" s="79">
        <f t="shared" ref="Q245:Q279" si="43">(P245-$T$244)^2</f>
        <v>7759595.5646235738</v>
      </c>
      <c r="R245" s="73">
        <v>6185.4980269999996</v>
      </c>
      <c r="S245" s="8" t="s">
        <v>6</v>
      </c>
      <c r="T245" s="1">
        <f>SUM(Q245:Q279)/($J$2-1)</f>
        <v>14276023.463366413</v>
      </c>
      <c r="V245">
        <v>1</v>
      </c>
      <c r="W245">
        <f>V245/$J$2</f>
        <v>2.8571428571428571E-2</v>
      </c>
      <c r="X245">
        <f>SUM($R$245:R245)/$T$261</f>
        <v>1.4323503990390044E-2</v>
      </c>
      <c r="Z245" s="59">
        <f>ABS(P245-$T$244)</f>
        <v>2785.6050625714288</v>
      </c>
    </row>
    <row r="246" spans="1:26">
      <c r="A246" s="36"/>
      <c r="B246" s="21"/>
      <c r="C246" s="52"/>
      <c r="D246" s="23"/>
      <c r="E246" s="42"/>
      <c r="F246" s="23"/>
      <c r="G246" s="51"/>
      <c r="H246" s="52"/>
      <c r="I246" s="36"/>
      <c r="J246" s="36"/>
      <c r="K246" s="63"/>
      <c r="L246" s="36"/>
      <c r="N246" s="21"/>
      <c r="O246" s="6">
        <f t="shared" ref="O246:O278" si="44">O245+1</f>
        <v>2</v>
      </c>
      <c r="P246" s="74">
        <v>9832.4507109999995</v>
      </c>
      <c r="Q246" s="71">
        <f t="shared" si="43"/>
        <v>6279569.5948040597</v>
      </c>
      <c r="R246" s="74">
        <v>6392.4219560000001</v>
      </c>
      <c r="S246" s="8" t="s">
        <v>5</v>
      </c>
      <c r="T246" s="1">
        <f>SQRT(T245)</f>
        <v>3778.3625373124814</v>
      </c>
      <c r="V246">
        <f>V245+1</f>
        <v>2</v>
      </c>
      <c r="W246">
        <f t="shared" ref="W246:W279" si="45">V246/$J$2</f>
        <v>5.7142857142857141E-2</v>
      </c>
      <c r="X246">
        <f>SUM($R$245:R246)/$T$261</f>
        <v>2.9126173233084952E-2</v>
      </c>
      <c r="Z246" s="59">
        <f t="shared" ref="Z246:Z279" si="46">ABS(P246-$T$244)</f>
        <v>2505.906940571429</v>
      </c>
    </row>
    <row r="247" spans="1:26">
      <c r="A247" s="36"/>
      <c r="B247" s="36"/>
      <c r="C247" s="52"/>
      <c r="D247" s="23"/>
      <c r="E247" s="42"/>
      <c r="F247" s="23"/>
      <c r="G247" s="51"/>
      <c r="H247" s="52"/>
      <c r="I247" s="36"/>
      <c r="J247" s="36"/>
      <c r="K247" s="63"/>
      <c r="L247" s="36"/>
      <c r="O247" s="6">
        <f t="shared" si="44"/>
        <v>3</v>
      </c>
      <c r="P247" s="74">
        <v>12734.726809</v>
      </c>
      <c r="Q247" s="71">
        <f t="shared" si="43"/>
        <v>157108.50896063552</v>
      </c>
      <c r="R247" s="74">
        <v>6879.496392</v>
      </c>
      <c r="S247" s="8" t="s">
        <v>7</v>
      </c>
      <c r="T247" s="1">
        <v>1.96</v>
      </c>
      <c r="V247">
        <f t="shared" ref="V247:V279" si="47">V246+1</f>
        <v>3</v>
      </c>
      <c r="W247">
        <f t="shared" si="45"/>
        <v>8.5714285714285715E-2</v>
      </c>
      <c r="X247">
        <f>SUM($R$245:R247)/$T$261</f>
        <v>4.5056740762580656E-2</v>
      </c>
      <c r="Z247" s="59">
        <f t="shared" si="46"/>
        <v>396.36915742857127</v>
      </c>
    </row>
    <row r="248" spans="1:26" ht="15" thickBot="1">
      <c r="A248" s="36"/>
      <c r="B248" s="36"/>
      <c r="C248" s="52"/>
      <c r="D248" s="23"/>
      <c r="E248" s="42"/>
      <c r="F248" s="23"/>
      <c r="G248" s="36"/>
      <c r="H248" s="36"/>
      <c r="I248" s="36"/>
      <c r="J248" s="36"/>
      <c r="K248" s="63"/>
      <c r="L248" s="36"/>
      <c r="O248" s="6">
        <f t="shared" si="44"/>
        <v>4</v>
      </c>
      <c r="P248" s="74">
        <v>10009.340677</v>
      </c>
      <c r="Q248" s="71">
        <f t="shared" si="43"/>
        <v>5424320.0678418493</v>
      </c>
      <c r="R248" s="74">
        <v>6923.1655510000001</v>
      </c>
      <c r="S248" s="36"/>
      <c r="T248" s="36"/>
      <c r="V248">
        <f t="shared" si="47"/>
        <v>4</v>
      </c>
      <c r="W248">
        <f t="shared" si="45"/>
        <v>0.11428571428571428</v>
      </c>
      <c r="X248">
        <f>SUM($R$245:R248)/$T$261</f>
        <v>6.1088431171828821E-2</v>
      </c>
      <c r="Z248" s="59">
        <f t="shared" si="46"/>
        <v>2329.0169745714284</v>
      </c>
    </row>
    <row r="249" spans="1:26">
      <c r="A249" s="36"/>
      <c r="B249" s="36"/>
      <c r="C249" s="52"/>
      <c r="D249" s="23"/>
      <c r="E249" s="42"/>
      <c r="F249" s="23"/>
      <c r="G249" s="36"/>
      <c r="H249" s="36"/>
      <c r="I249" s="36"/>
      <c r="J249" s="36"/>
      <c r="K249" s="63"/>
      <c r="L249" s="36"/>
      <c r="O249" s="6">
        <f t="shared" si="44"/>
        <v>5</v>
      </c>
      <c r="P249" s="74">
        <v>10713.953594000001</v>
      </c>
      <c r="Q249" s="71">
        <f t="shared" si="43"/>
        <v>2638688.5422545192</v>
      </c>
      <c r="R249" s="74">
        <v>7536.4293449999996</v>
      </c>
      <c r="S249" s="10" t="s">
        <v>10</v>
      </c>
      <c r="T249" s="10">
        <f>T244-(T246/SQRT($J$2))*T247</f>
        <v>11086.58437523937</v>
      </c>
      <c r="V249">
        <f t="shared" si="47"/>
        <v>5</v>
      </c>
      <c r="W249">
        <f t="shared" si="45"/>
        <v>0.14285714285714285</v>
      </c>
      <c r="X249">
        <f>SUM($R$245:R249)/$T$261</f>
        <v>7.8540231386654127E-2</v>
      </c>
      <c r="Z249" s="59">
        <f t="shared" si="46"/>
        <v>1624.404057571428</v>
      </c>
    </row>
    <row r="250" spans="1:26" ht="15" thickBot="1">
      <c r="A250" s="36"/>
      <c r="B250" s="36"/>
      <c r="C250" s="52"/>
      <c r="D250" s="23"/>
      <c r="E250" s="42"/>
      <c r="F250" s="23"/>
      <c r="G250" s="36"/>
      <c r="H250" s="36"/>
      <c r="I250" s="36"/>
      <c r="J250" s="36"/>
      <c r="K250" s="63"/>
      <c r="L250" s="36"/>
      <c r="O250" s="6">
        <f t="shared" si="44"/>
        <v>6</v>
      </c>
      <c r="P250" s="74">
        <v>6879.496392</v>
      </c>
      <c r="Q250" s="71">
        <f t="shared" si="43"/>
        <v>29799166.251249764</v>
      </c>
      <c r="R250" s="74">
        <v>8926.9083549999996</v>
      </c>
      <c r="S250" s="11" t="s">
        <v>11</v>
      </c>
      <c r="T250" s="11">
        <f>T244+(T246/SQRT($J$2))*T247</f>
        <v>13590.130927903487</v>
      </c>
      <c r="V250">
        <f t="shared" si="47"/>
        <v>6</v>
      </c>
      <c r="W250">
        <f t="shared" si="45"/>
        <v>0.17142857142857143</v>
      </c>
      <c r="X250">
        <f>SUM($R$245:R250)/$T$261</f>
        <v>9.9211906793638893E-2</v>
      </c>
      <c r="Z250" s="59">
        <f t="shared" si="46"/>
        <v>5458.8612595714285</v>
      </c>
    </row>
    <row r="251" spans="1:26" ht="15" thickBot="1">
      <c r="A251" s="36"/>
      <c r="B251" s="36"/>
      <c r="C251" s="52"/>
      <c r="D251" s="23"/>
      <c r="E251" s="42"/>
      <c r="F251" s="23"/>
      <c r="G251" s="65"/>
      <c r="H251" s="42"/>
      <c r="I251" s="36"/>
      <c r="J251" s="36"/>
      <c r="K251" s="63"/>
      <c r="L251" s="36"/>
      <c r="O251" s="6">
        <f t="shared" si="44"/>
        <v>7</v>
      </c>
      <c r="P251" s="74">
        <v>12717.897987</v>
      </c>
      <c r="Q251" s="71">
        <f t="shared" si="43"/>
        <v>144050.86621723277</v>
      </c>
      <c r="R251" s="74">
        <v>9467.2851599999995</v>
      </c>
      <c r="S251" s="76" t="s">
        <v>25</v>
      </c>
      <c r="T251" s="62">
        <f>T244-T249</f>
        <v>1251.7732763320582</v>
      </c>
      <c r="V251">
        <f t="shared" si="47"/>
        <v>7</v>
      </c>
      <c r="W251">
        <f t="shared" si="45"/>
        <v>0.2</v>
      </c>
      <c r="X251">
        <f>SUM($R$245:R251)/$T$261</f>
        <v>0.12113491059632371</v>
      </c>
      <c r="Z251" s="59">
        <f t="shared" si="46"/>
        <v>379.54033542857178</v>
      </c>
    </row>
    <row r="252" spans="1:26" ht="15" thickBot="1">
      <c r="A252" s="36"/>
      <c r="B252" s="36"/>
      <c r="C252" s="52"/>
      <c r="D252" s="23"/>
      <c r="E252" s="42"/>
      <c r="F252" s="23"/>
      <c r="G252" s="36"/>
      <c r="H252" s="36"/>
      <c r="I252" s="36"/>
      <c r="J252" s="36"/>
      <c r="K252" s="63"/>
      <c r="L252" s="36"/>
      <c r="O252" s="6">
        <f t="shared" si="44"/>
        <v>8</v>
      </c>
      <c r="P252" s="74">
        <v>18741.765824999999</v>
      </c>
      <c r="Q252" s="71">
        <f t="shared" si="43"/>
        <v>41003636.235531814</v>
      </c>
      <c r="R252" s="74">
        <v>9552.7525889999997</v>
      </c>
      <c r="V252">
        <f t="shared" si="47"/>
        <v>8</v>
      </c>
      <c r="W252">
        <f t="shared" si="45"/>
        <v>0.22857142857142856</v>
      </c>
      <c r="X252">
        <f>SUM($R$245:R252)/$T$261</f>
        <v>0.1432558278176187</v>
      </c>
      <c r="Z252" s="59">
        <f t="shared" si="46"/>
        <v>6403.4081734285701</v>
      </c>
    </row>
    <row r="253" spans="1:26" ht="15" thickBot="1">
      <c r="A253" s="36"/>
      <c r="B253" s="36"/>
      <c r="C253" s="52"/>
      <c r="D253" s="23"/>
      <c r="E253" s="42"/>
      <c r="F253" s="23"/>
      <c r="G253" s="36"/>
      <c r="H253" s="36"/>
      <c r="I253" s="36"/>
      <c r="J253" s="36"/>
      <c r="K253" s="63"/>
      <c r="L253" s="36"/>
      <c r="O253" s="6">
        <f t="shared" si="44"/>
        <v>9</v>
      </c>
      <c r="P253" s="74">
        <v>12631.461009000001</v>
      </c>
      <c r="Q253" s="71">
        <f t="shared" si="43"/>
        <v>85909.578135901262</v>
      </c>
      <c r="R253" s="74">
        <v>9570.9598339999993</v>
      </c>
      <c r="S253" s="37" t="s">
        <v>18</v>
      </c>
      <c r="T253" s="37">
        <f>P245:P279</f>
        <v>12631.461009000001</v>
      </c>
      <c r="V253">
        <f t="shared" si="47"/>
        <v>9</v>
      </c>
      <c r="W253">
        <f t="shared" si="45"/>
        <v>0.25714285714285712</v>
      </c>
      <c r="X253">
        <f>SUM($R$245:R253)/$T$261</f>
        <v>0.16541890680911761</v>
      </c>
      <c r="Z253" s="59">
        <f t="shared" si="46"/>
        <v>293.10335742857205</v>
      </c>
    </row>
    <row r="254" spans="1:26" ht="15" thickBot="1">
      <c r="A254" s="36"/>
      <c r="B254" s="36"/>
      <c r="C254" s="52"/>
      <c r="D254" s="23"/>
      <c r="E254" s="42"/>
      <c r="F254" s="23"/>
      <c r="G254" s="36"/>
      <c r="H254" s="36"/>
      <c r="I254" s="36"/>
      <c r="J254" s="36"/>
      <c r="K254" s="63"/>
      <c r="L254" s="36"/>
      <c r="O254" s="6">
        <f t="shared" si="44"/>
        <v>10</v>
      </c>
      <c r="P254" s="74">
        <v>22645.398891000001</v>
      </c>
      <c r="Q254" s="71">
        <f t="shared" si="43"/>
        <v>106235099.11128128</v>
      </c>
      <c r="R254" s="74">
        <v>9832.4507109999995</v>
      </c>
      <c r="V254">
        <f t="shared" si="47"/>
        <v>10</v>
      </c>
      <c r="W254">
        <f t="shared" si="45"/>
        <v>0.2857142857142857</v>
      </c>
      <c r="X254">
        <f>SUM($R$245:R254)/$T$261</f>
        <v>0.18818750949552535</v>
      </c>
      <c r="Z254" s="59">
        <f t="shared" si="46"/>
        <v>10307.041239428572</v>
      </c>
    </row>
    <row r="255" spans="1:26">
      <c r="A255" s="36"/>
      <c r="B255" s="36"/>
      <c r="C255" s="52"/>
      <c r="D255" s="23"/>
      <c r="E255" s="42"/>
      <c r="F255" s="23"/>
      <c r="G255" s="36"/>
      <c r="H255" s="23"/>
      <c r="I255" s="36"/>
      <c r="J255" s="36"/>
      <c r="K255" s="63"/>
      <c r="L255" s="36"/>
      <c r="O255" s="6">
        <f t="shared" si="44"/>
        <v>11</v>
      </c>
      <c r="P255" s="74">
        <v>9570.9598339999993</v>
      </c>
      <c r="Q255" s="71">
        <f t="shared" si="43"/>
        <v>7658490.6806991091</v>
      </c>
      <c r="R255" s="74">
        <v>10009.340677</v>
      </c>
      <c r="S255" s="10" t="s">
        <v>19</v>
      </c>
      <c r="T255" s="44">
        <f>R256</f>
        <v>10332.311626000001</v>
      </c>
      <c r="V255">
        <f t="shared" si="47"/>
        <v>11</v>
      </c>
      <c r="W255">
        <f t="shared" si="45"/>
        <v>0.31428571428571428</v>
      </c>
      <c r="X255">
        <f>SUM($R$245:R255)/$T$261</f>
        <v>0.21136572901841114</v>
      </c>
      <c r="Z255" s="59">
        <f t="shared" si="46"/>
        <v>2767.3978175714292</v>
      </c>
    </row>
    <row r="256" spans="1:26" ht="15" thickBot="1">
      <c r="A256" s="36"/>
      <c r="B256" s="36"/>
      <c r="C256" s="52"/>
      <c r="D256" s="23"/>
      <c r="E256" s="42"/>
      <c r="F256" s="23"/>
      <c r="G256" s="36"/>
      <c r="H256" s="23"/>
      <c r="I256" s="36"/>
      <c r="J256" s="36"/>
      <c r="K256" s="63"/>
      <c r="L256" s="36"/>
      <c r="O256" s="6">
        <f t="shared" si="44"/>
        <v>12</v>
      </c>
      <c r="P256" s="74">
        <v>15548.290308</v>
      </c>
      <c r="Q256" s="71">
        <f t="shared" si="43"/>
        <v>10303667.658806583</v>
      </c>
      <c r="R256" s="74">
        <v>10332.311626000001</v>
      </c>
      <c r="S256" s="11" t="s">
        <v>20</v>
      </c>
      <c r="T256" s="46">
        <f>R268</f>
        <v>13738.091608000001</v>
      </c>
      <c r="V256">
        <f t="shared" si="47"/>
        <v>12</v>
      </c>
      <c r="W256">
        <f t="shared" si="45"/>
        <v>0.34285714285714286</v>
      </c>
      <c r="X256">
        <f>SUM($R$245:R256)/$T$261</f>
        <v>0.23529183911641122</v>
      </c>
      <c r="Z256" s="59">
        <f t="shared" si="46"/>
        <v>3209.9326564285711</v>
      </c>
    </row>
    <row r="257" spans="1:26">
      <c r="A257" s="36"/>
      <c r="B257" s="36"/>
      <c r="C257" s="52"/>
      <c r="D257" s="23"/>
      <c r="E257" s="42"/>
      <c r="F257" s="23"/>
      <c r="G257" s="36"/>
      <c r="H257" s="42"/>
      <c r="I257" s="36"/>
      <c r="J257" s="36"/>
      <c r="K257" s="63"/>
      <c r="L257" s="36"/>
      <c r="O257" s="6">
        <f t="shared" si="44"/>
        <v>13</v>
      </c>
      <c r="P257" s="74">
        <v>6185.4980269999996</v>
      </c>
      <c r="Q257" s="71">
        <f t="shared" si="43"/>
        <v>37857681.559681267</v>
      </c>
      <c r="R257" s="74">
        <v>10618.439942999999</v>
      </c>
      <c r="S257" s="10" t="s">
        <v>23</v>
      </c>
      <c r="T257" s="15">
        <f>T253-T255</f>
        <v>2299.1493829999999</v>
      </c>
      <c r="V257">
        <f t="shared" si="47"/>
        <v>13</v>
      </c>
      <c r="W257">
        <f t="shared" si="45"/>
        <v>0.37142857142857144</v>
      </c>
      <c r="X257">
        <f>SUM($R$245:R257)/$T$261</f>
        <v>0.25988052481825497</v>
      </c>
      <c r="Z257" s="59">
        <f t="shared" si="46"/>
        <v>6152.8596245714289</v>
      </c>
    </row>
    <row r="258" spans="1:26" ht="15" thickBot="1">
      <c r="A258" s="36"/>
      <c r="B258" s="36"/>
      <c r="C258" s="52"/>
      <c r="D258" s="23"/>
      <c r="E258" s="42"/>
      <c r="F258" s="23"/>
      <c r="G258" s="36"/>
      <c r="H258" s="42"/>
      <c r="I258" s="36"/>
      <c r="J258" s="36"/>
      <c r="K258" s="63"/>
      <c r="L258" s="36"/>
      <c r="O258" s="6">
        <f t="shared" si="44"/>
        <v>14</v>
      </c>
      <c r="P258" s="74">
        <v>15369.697872000001</v>
      </c>
      <c r="Q258" s="71">
        <f t="shared" si="43"/>
        <v>9189023.5319879446</v>
      </c>
      <c r="R258" s="74">
        <v>10621.602112</v>
      </c>
      <c r="S258" s="11" t="s">
        <v>24</v>
      </c>
      <c r="T258" s="16">
        <f>T256-T253</f>
        <v>1106.6305990000001</v>
      </c>
      <c r="V258">
        <f t="shared" si="47"/>
        <v>14</v>
      </c>
      <c r="W258">
        <f t="shared" si="45"/>
        <v>0.4</v>
      </c>
      <c r="X258">
        <f>SUM($R$245:R258)/$T$261</f>
        <v>0.28447653302510834</v>
      </c>
      <c r="Z258" s="59">
        <f t="shared" si="46"/>
        <v>3031.3402204285721</v>
      </c>
    </row>
    <row r="259" spans="1:26">
      <c r="A259" s="36"/>
      <c r="B259" s="36"/>
      <c r="C259" s="52"/>
      <c r="D259" s="23"/>
      <c r="E259" s="42"/>
      <c r="F259" s="23"/>
      <c r="G259" s="36"/>
      <c r="H259" s="36"/>
      <c r="I259" s="36"/>
      <c r="J259" s="36"/>
      <c r="K259" s="63"/>
      <c r="L259" s="36"/>
      <c r="O259" s="6">
        <f t="shared" si="44"/>
        <v>15</v>
      </c>
      <c r="P259" s="74">
        <v>10332.311626000001</v>
      </c>
      <c r="Q259" s="71">
        <f t="shared" si="43"/>
        <v>4024220.6567109218</v>
      </c>
      <c r="R259" s="74">
        <v>10713.953594000001</v>
      </c>
      <c r="S259" s="36"/>
      <c r="T259" s="36"/>
      <c r="V259">
        <f t="shared" si="47"/>
        <v>15</v>
      </c>
      <c r="W259">
        <f t="shared" si="45"/>
        <v>0.42857142857142855</v>
      </c>
      <c r="X259">
        <f>SUM($R$245:R259)/$T$261</f>
        <v>0.30928639576965156</v>
      </c>
      <c r="Z259" s="59">
        <f t="shared" si="46"/>
        <v>2006.0460255714279</v>
      </c>
    </row>
    <row r="260" spans="1:26" ht="15" thickBot="1">
      <c r="A260" s="36"/>
      <c r="B260" s="36"/>
      <c r="C260" s="52"/>
      <c r="D260" s="23"/>
      <c r="E260" s="42"/>
      <c r="F260" s="23"/>
      <c r="G260" s="36"/>
      <c r="H260" s="36"/>
      <c r="I260" s="36"/>
      <c r="J260" s="36"/>
      <c r="K260" s="63"/>
      <c r="L260" s="36"/>
      <c r="O260" s="6">
        <f t="shared" si="44"/>
        <v>16</v>
      </c>
      <c r="P260" s="74">
        <v>14815.060446</v>
      </c>
      <c r="Q260" s="71">
        <f t="shared" si="43"/>
        <v>6134056.7319302922</v>
      </c>
      <c r="R260" s="74">
        <v>11901.204213000001</v>
      </c>
      <c r="V260">
        <f t="shared" si="47"/>
        <v>16</v>
      </c>
      <c r="W260">
        <f t="shared" si="45"/>
        <v>0.45714285714285713</v>
      </c>
      <c r="X260">
        <f>SUM($R$245:R260)/$T$261</f>
        <v>0.33684552605976814</v>
      </c>
      <c r="Z260" s="59">
        <f t="shared" si="46"/>
        <v>2476.702794428571</v>
      </c>
    </row>
    <row r="261" spans="1:26" ht="15" thickBot="1">
      <c r="A261" s="36"/>
      <c r="B261" s="36"/>
      <c r="C261" s="52"/>
      <c r="D261" s="23"/>
      <c r="E261" s="42"/>
      <c r="F261" s="23"/>
      <c r="G261" s="36"/>
      <c r="H261" s="36"/>
      <c r="I261" s="36"/>
      <c r="J261" s="36"/>
      <c r="K261" s="63"/>
      <c r="L261" s="36"/>
      <c r="O261" s="6">
        <f t="shared" si="44"/>
        <v>17</v>
      </c>
      <c r="P261" s="74">
        <v>9467.2851599999995</v>
      </c>
      <c r="Q261" s="71">
        <f t="shared" si="43"/>
        <v>8243057.2518581739</v>
      </c>
      <c r="R261" s="74">
        <v>11907.841130999999</v>
      </c>
      <c r="S261" s="9" t="s">
        <v>33</v>
      </c>
      <c r="T261" s="37">
        <f>SUM(R245:R279)</f>
        <v>431842.51780499989</v>
      </c>
      <c r="V261">
        <f t="shared" si="47"/>
        <v>17</v>
      </c>
      <c r="W261">
        <f t="shared" si="45"/>
        <v>0.48571428571428571</v>
      </c>
      <c r="X261">
        <f>SUM($R$245:R261)/$T$261</f>
        <v>0.36442002518858485</v>
      </c>
      <c r="Z261" s="59">
        <f t="shared" si="46"/>
        <v>2871.0724915714291</v>
      </c>
    </row>
    <row r="262" spans="1:26" ht="15" thickBot="1">
      <c r="A262" s="36"/>
      <c r="B262" s="36"/>
      <c r="C262" s="52"/>
      <c r="D262" s="23"/>
      <c r="E262" s="42"/>
      <c r="F262" s="23"/>
      <c r="G262" s="36"/>
      <c r="H262" s="36"/>
      <c r="I262" s="36"/>
      <c r="J262" s="36"/>
      <c r="K262" s="63"/>
      <c r="L262" s="36"/>
      <c r="O262" s="6">
        <f t="shared" si="44"/>
        <v>18</v>
      </c>
      <c r="P262" s="74">
        <v>14950.537813999999</v>
      </c>
      <c r="Q262" s="71">
        <f t="shared" si="43"/>
        <v>6823485.2009853544</v>
      </c>
      <c r="R262" s="74">
        <v>12365.635759000001</v>
      </c>
      <c r="V262">
        <f t="shared" si="47"/>
        <v>18</v>
      </c>
      <c r="W262">
        <f t="shared" si="45"/>
        <v>0.51428571428571423</v>
      </c>
      <c r="X262">
        <f>SUM($R$245:R262)/$T$261</f>
        <v>0.39305462055416612</v>
      </c>
      <c r="Z262" s="59">
        <f t="shared" si="46"/>
        <v>2612.1801624285708</v>
      </c>
    </row>
    <row r="263" spans="1:26" ht="15" thickBot="1">
      <c r="A263" s="36"/>
      <c r="B263" s="36"/>
      <c r="C263" s="52"/>
      <c r="D263" s="23"/>
      <c r="E263" s="42"/>
      <c r="F263" s="23"/>
      <c r="G263" s="36"/>
      <c r="H263" s="36"/>
      <c r="I263" s="36"/>
      <c r="J263" s="36"/>
      <c r="K263" s="63"/>
      <c r="L263" s="36"/>
      <c r="O263" s="6">
        <f t="shared" si="44"/>
        <v>19</v>
      </c>
      <c r="P263" s="74">
        <v>14504.564091</v>
      </c>
      <c r="Q263" s="71">
        <f t="shared" si="43"/>
        <v>4692450.3382218098</v>
      </c>
      <c r="R263" s="74">
        <v>12631.461009000001</v>
      </c>
      <c r="S263" s="9" t="s">
        <v>37</v>
      </c>
      <c r="T263" s="9">
        <f>1/(2*T244)*(SUM(Z245:Z279)/$J$2)</f>
        <v>0.12129426052570089</v>
      </c>
      <c r="V263">
        <f t="shared" si="47"/>
        <v>19</v>
      </c>
      <c r="W263">
        <f t="shared" si="45"/>
        <v>0.54285714285714282</v>
      </c>
      <c r="X263">
        <f>SUM($R$245:R263)/$T$261</f>
        <v>0.42230477654437315</v>
      </c>
      <c r="Z263" s="59">
        <f t="shared" si="46"/>
        <v>2166.2064394285717</v>
      </c>
    </row>
    <row r="264" spans="1:26">
      <c r="A264" s="36"/>
      <c r="B264" s="36"/>
      <c r="C264" s="52"/>
      <c r="D264" s="23"/>
      <c r="E264" s="42"/>
      <c r="F264" s="23"/>
      <c r="G264" s="36"/>
      <c r="H264" s="36"/>
      <c r="I264" s="36"/>
      <c r="J264" s="36"/>
      <c r="K264" s="63"/>
      <c r="L264" s="36"/>
      <c r="O264" s="6">
        <f t="shared" si="44"/>
        <v>20</v>
      </c>
      <c r="P264" s="74">
        <v>6392.4219560000001</v>
      </c>
      <c r="Q264" s="71">
        <f t="shared" si="43"/>
        <v>35354151.295870483</v>
      </c>
      <c r="R264" s="74">
        <v>12717.897987</v>
      </c>
      <c r="V264">
        <f t="shared" si="47"/>
        <v>20</v>
      </c>
      <c r="W264">
        <f t="shared" si="45"/>
        <v>0.5714285714285714</v>
      </c>
      <c r="X264">
        <f>SUM($R$245:R264)/$T$261</f>
        <v>0.45175509109802908</v>
      </c>
      <c r="Z264" s="59">
        <f t="shared" si="46"/>
        <v>5945.9356955714284</v>
      </c>
    </row>
    <row r="265" spans="1:26">
      <c r="A265" s="36"/>
      <c r="B265" s="36"/>
      <c r="C265" s="52"/>
      <c r="D265" s="23"/>
      <c r="E265" s="42"/>
      <c r="F265" s="23"/>
      <c r="G265" s="36"/>
      <c r="H265" s="36"/>
      <c r="I265" s="36"/>
      <c r="J265" s="36"/>
      <c r="K265" s="63"/>
      <c r="L265" s="36"/>
      <c r="O265" s="6">
        <f t="shared" si="44"/>
        <v>21</v>
      </c>
      <c r="P265" s="74">
        <v>10621.602112</v>
      </c>
      <c r="Q265" s="71">
        <f t="shared" si="43"/>
        <v>2947249.5826491849</v>
      </c>
      <c r="R265" s="74">
        <v>12734.726809</v>
      </c>
      <c r="S265" s="36"/>
      <c r="T265" s="36"/>
      <c r="V265">
        <f t="shared" si="47"/>
        <v>21</v>
      </c>
      <c r="W265">
        <f t="shared" si="45"/>
        <v>0.6</v>
      </c>
      <c r="X265">
        <f>SUM($R$245:R265)/$T$261</f>
        <v>0.48124437546430443</v>
      </c>
      <c r="Z265" s="59">
        <f t="shared" si="46"/>
        <v>1716.755539571428</v>
      </c>
    </row>
    <row r="266" spans="1:26">
      <c r="A266" s="36"/>
      <c r="B266" s="36"/>
      <c r="C266" s="52"/>
      <c r="D266" s="23"/>
      <c r="E266" s="42"/>
      <c r="F266" s="23"/>
      <c r="G266" s="36"/>
      <c r="H266" s="36"/>
      <c r="I266" s="36"/>
      <c r="J266" s="36"/>
      <c r="K266" s="63"/>
      <c r="L266" s="36"/>
      <c r="O266" s="6">
        <f t="shared" si="44"/>
        <v>22</v>
      </c>
      <c r="P266" s="74">
        <v>13032.205086</v>
      </c>
      <c r="Q266" s="71">
        <f t="shared" si="43"/>
        <v>481424.26226311072</v>
      </c>
      <c r="R266" s="74">
        <v>13032.205086</v>
      </c>
      <c r="V266">
        <f t="shared" si="47"/>
        <v>22</v>
      </c>
      <c r="W266">
        <f t="shared" si="45"/>
        <v>0.62857142857142856</v>
      </c>
      <c r="X266">
        <f>SUM($R$245:R266)/$T$261</f>
        <v>0.51142251807110706</v>
      </c>
      <c r="Z266" s="59">
        <f t="shared" si="46"/>
        <v>693.84743442857143</v>
      </c>
    </row>
    <row r="267" spans="1:26">
      <c r="A267" s="36"/>
      <c r="B267" s="36"/>
      <c r="C267" s="52"/>
      <c r="D267" s="23"/>
      <c r="E267" s="42"/>
      <c r="F267" s="23"/>
      <c r="G267" s="36"/>
      <c r="H267" s="36"/>
      <c r="I267" s="36"/>
      <c r="J267" s="36"/>
      <c r="K267" s="63"/>
      <c r="L267" s="36"/>
      <c r="O267" s="6">
        <f t="shared" si="44"/>
        <v>23</v>
      </c>
      <c r="P267" s="74">
        <v>7536.4293449999996</v>
      </c>
      <c r="Q267" s="71">
        <f t="shared" si="43"/>
        <v>23058515.461451951</v>
      </c>
      <c r="R267" s="74">
        <v>13419.798519</v>
      </c>
      <c r="S267" s="36"/>
      <c r="T267" s="36"/>
      <c r="V267">
        <f t="shared" si="47"/>
        <v>23</v>
      </c>
      <c r="W267">
        <f t="shared" si="45"/>
        <v>0.65714285714285714</v>
      </c>
      <c r="X267">
        <f>SUM($R$245:R267)/$T$261</f>
        <v>0.54249819488776496</v>
      </c>
      <c r="Z267" s="59">
        <f t="shared" si="46"/>
        <v>4801.9283065714289</v>
      </c>
    </row>
    <row r="268" spans="1:26">
      <c r="A268" s="36"/>
      <c r="B268" s="36"/>
      <c r="C268" s="52"/>
      <c r="D268" s="23"/>
      <c r="E268" s="42"/>
      <c r="F268" s="23"/>
      <c r="G268" s="36"/>
      <c r="H268" s="36"/>
      <c r="I268" s="36"/>
      <c r="J268" s="36"/>
      <c r="K268" s="63"/>
      <c r="L268" s="36"/>
      <c r="O268" s="6">
        <f t="shared" si="44"/>
        <v>24</v>
      </c>
      <c r="P268" s="74">
        <v>13738.091608000001</v>
      </c>
      <c r="Q268" s="71">
        <f t="shared" si="43"/>
        <v>1959255.1487791839</v>
      </c>
      <c r="R268" s="74">
        <v>13738.091608000001</v>
      </c>
      <c r="V268">
        <f t="shared" si="47"/>
        <v>24</v>
      </c>
      <c r="W268">
        <f t="shared" si="45"/>
        <v>0.68571428571428572</v>
      </c>
      <c r="X268">
        <f>SUM($R$245:R268)/$T$261</f>
        <v>0.57431092995106758</v>
      </c>
      <c r="Z268" s="59">
        <f t="shared" si="46"/>
        <v>1399.7339564285721</v>
      </c>
    </row>
    <row r="269" spans="1:26">
      <c r="A269" s="36"/>
      <c r="B269" s="36"/>
      <c r="C269" s="52"/>
      <c r="D269" s="23"/>
      <c r="E269" s="42"/>
      <c r="F269" s="23"/>
      <c r="G269" s="36"/>
      <c r="H269" s="36"/>
      <c r="I269" s="36"/>
      <c r="J269" s="36"/>
      <c r="K269" s="63"/>
      <c r="L269" s="36"/>
      <c r="O269" s="6">
        <f t="shared" si="44"/>
        <v>25</v>
      </c>
      <c r="P269" s="74">
        <v>13419.798519</v>
      </c>
      <c r="Q269" s="71">
        <f t="shared" si="43"/>
        <v>1169514.349744661</v>
      </c>
      <c r="R269" s="74">
        <v>14504.564091</v>
      </c>
      <c r="V269">
        <f t="shared" si="47"/>
        <v>25</v>
      </c>
      <c r="W269">
        <f t="shared" si="45"/>
        <v>0.7142857142857143</v>
      </c>
      <c r="X269">
        <f>SUM($R$245:R269)/$T$261</f>
        <v>0.6078985538949182</v>
      </c>
      <c r="Z269" s="59">
        <f t="shared" si="46"/>
        <v>1081.4408674285714</v>
      </c>
    </row>
    <row r="270" spans="1:26">
      <c r="A270" s="36"/>
      <c r="B270" s="36"/>
      <c r="C270" s="52"/>
      <c r="D270" s="23"/>
      <c r="E270" s="42"/>
      <c r="F270" s="23"/>
      <c r="G270" s="36"/>
      <c r="H270" s="36"/>
      <c r="I270" s="36"/>
      <c r="J270" s="36"/>
      <c r="K270" s="63"/>
      <c r="L270" s="36"/>
      <c r="O270" s="6">
        <f t="shared" si="44"/>
        <v>26</v>
      </c>
      <c r="P270" s="74">
        <v>16480.922105000001</v>
      </c>
      <c r="Q270" s="71">
        <f t="shared" si="43"/>
        <v>17160840.250809971</v>
      </c>
      <c r="R270" s="74">
        <v>14815.060446</v>
      </c>
      <c r="V270">
        <f t="shared" si="47"/>
        <v>26</v>
      </c>
      <c r="W270">
        <f t="shared" si="45"/>
        <v>0.74285714285714288</v>
      </c>
      <c r="X270">
        <f>SUM($R$245:R270)/$T$261</f>
        <v>0.64220518150838968</v>
      </c>
      <c r="Z270" s="59">
        <f t="shared" si="46"/>
        <v>4142.564453428573</v>
      </c>
    </row>
    <row r="271" spans="1:26">
      <c r="A271" s="36"/>
      <c r="B271" s="36"/>
      <c r="C271" s="52"/>
      <c r="D271" s="23"/>
      <c r="E271" s="42"/>
      <c r="F271" s="23"/>
      <c r="G271" s="36"/>
      <c r="H271" s="36"/>
      <c r="I271" s="36"/>
      <c r="J271" s="36"/>
      <c r="K271" s="63"/>
      <c r="L271" s="36"/>
      <c r="O271" s="6">
        <f t="shared" si="44"/>
        <v>27</v>
      </c>
      <c r="P271" s="74">
        <v>16740.821618000002</v>
      </c>
      <c r="Q271" s="71">
        <f t="shared" si="43"/>
        <v>19381688.975702006</v>
      </c>
      <c r="R271" s="74">
        <v>14950.537813999999</v>
      </c>
      <c r="V271">
        <f t="shared" si="47"/>
        <v>27</v>
      </c>
      <c r="W271">
        <f t="shared" si="45"/>
        <v>0.77142857142857146</v>
      </c>
      <c r="X271">
        <f>SUM($R$245:R271)/$T$261</f>
        <v>0.67682552850430766</v>
      </c>
      <c r="Z271" s="59">
        <f t="shared" si="46"/>
        <v>4402.4639664285733</v>
      </c>
    </row>
    <row r="272" spans="1:26">
      <c r="A272" s="36"/>
      <c r="B272" s="36"/>
      <c r="C272" s="52"/>
      <c r="D272" s="23"/>
      <c r="E272" s="42"/>
      <c r="F272" s="23"/>
      <c r="G272" s="36"/>
      <c r="H272" s="36"/>
      <c r="I272" s="36"/>
      <c r="J272" s="36"/>
      <c r="K272" s="63"/>
      <c r="L272" s="36"/>
      <c r="O272" s="6">
        <f t="shared" si="44"/>
        <v>28</v>
      </c>
      <c r="P272" s="74">
        <v>17837.099426000001</v>
      </c>
      <c r="Q272" s="71">
        <f t="shared" si="43"/>
        <v>30236161.101845883</v>
      </c>
      <c r="R272" s="74">
        <v>15369.697872000001</v>
      </c>
      <c r="V272">
        <f t="shared" si="47"/>
        <v>28</v>
      </c>
      <c r="W272">
        <f t="shared" si="45"/>
        <v>0.8</v>
      </c>
      <c r="X272">
        <f>SUM($R$245:R272)/$T$261</f>
        <v>0.71241650724841599</v>
      </c>
      <c r="Z272" s="59">
        <f t="shared" si="46"/>
        <v>5498.7417744285722</v>
      </c>
    </row>
    <row r="273" spans="1:26">
      <c r="A273" s="36"/>
      <c r="B273" s="36"/>
      <c r="C273" s="52"/>
      <c r="D273" s="23"/>
      <c r="E273" s="42"/>
      <c r="F273" s="23"/>
      <c r="G273" s="36"/>
      <c r="H273" s="36"/>
      <c r="I273" s="36"/>
      <c r="J273" s="36"/>
      <c r="K273" s="63"/>
      <c r="L273" s="36"/>
      <c r="O273" s="6">
        <f t="shared" si="44"/>
        <v>29</v>
      </c>
      <c r="P273" s="74">
        <v>16196.481416000001</v>
      </c>
      <c r="Q273" s="71">
        <f t="shared" si="43"/>
        <v>14885118.981648495</v>
      </c>
      <c r="R273" s="74">
        <v>15548.290308</v>
      </c>
      <c r="V273">
        <f t="shared" si="47"/>
        <v>29</v>
      </c>
      <c r="W273">
        <f t="shared" si="45"/>
        <v>0.82857142857142863</v>
      </c>
      <c r="X273">
        <f>SUM($R$245:R273)/$T$261</f>
        <v>0.74842104516892916</v>
      </c>
      <c r="Z273" s="59">
        <f t="shared" si="46"/>
        <v>3858.123764428572</v>
      </c>
    </row>
    <row r="274" spans="1:26">
      <c r="A274" s="36"/>
      <c r="B274" s="36"/>
      <c r="C274" s="52"/>
      <c r="D274" s="23"/>
      <c r="E274" s="42"/>
      <c r="F274" s="23"/>
      <c r="G274" s="36"/>
      <c r="H274" s="36"/>
      <c r="I274" s="36"/>
      <c r="J274" s="36"/>
      <c r="K274" s="63"/>
      <c r="L274" s="36"/>
      <c r="O274" s="6">
        <f t="shared" si="44"/>
        <v>30</v>
      </c>
      <c r="P274" s="74">
        <v>11901.204213000001</v>
      </c>
      <c r="Q274" s="71">
        <f t="shared" si="43"/>
        <v>191103.12885482295</v>
      </c>
      <c r="R274" s="74">
        <v>16196.481416000001</v>
      </c>
      <c r="V274">
        <f t="shared" si="47"/>
        <v>30</v>
      </c>
      <c r="W274">
        <f t="shared" si="45"/>
        <v>0.8571428571428571</v>
      </c>
      <c r="X274">
        <f>SUM($R$245:R274)/$T$261</f>
        <v>0.78592657264298293</v>
      </c>
      <c r="Z274" s="59">
        <f t="shared" si="46"/>
        <v>437.15343857142761</v>
      </c>
    </row>
    <row r="275" spans="1:26">
      <c r="A275" s="36"/>
      <c r="B275" s="36"/>
      <c r="C275" s="52"/>
      <c r="D275" s="23"/>
      <c r="E275" s="42"/>
      <c r="F275" s="23"/>
      <c r="G275" s="36"/>
      <c r="H275" s="36"/>
      <c r="I275" s="36"/>
      <c r="J275" s="36"/>
      <c r="K275" s="63"/>
      <c r="L275" s="36"/>
      <c r="O275" s="6">
        <f t="shared" si="44"/>
        <v>31</v>
      </c>
      <c r="P275" s="74">
        <v>11907.841130999999</v>
      </c>
      <c r="Q275" s="71">
        <f t="shared" si="43"/>
        <v>185344.4744849299</v>
      </c>
      <c r="R275" s="74">
        <v>16480.922105000001</v>
      </c>
      <c r="V275">
        <f t="shared" si="47"/>
        <v>31</v>
      </c>
      <c r="W275">
        <f t="shared" si="45"/>
        <v>0.88571428571428568</v>
      </c>
      <c r="X275">
        <f>SUM($R$245:R275)/$T$261</f>
        <v>0.82409076774996415</v>
      </c>
      <c r="Z275" s="59">
        <f t="shared" si="46"/>
        <v>430.51652057142928</v>
      </c>
    </row>
    <row r="276" spans="1:26">
      <c r="A276" s="36"/>
      <c r="B276" s="36"/>
      <c r="C276" s="52"/>
      <c r="D276" s="23"/>
      <c r="E276" s="42"/>
      <c r="F276" s="23"/>
      <c r="G276" s="36"/>
      <c r="H276" s="36"/>
      <c r="I276" s="36"/>
      <c r="J276" s="36"/>
      <c r="K276" s="63"/>
      <c r="L276" s="36"/>
      <c r="O276" s="6">
        <f t="shared" si="44"/>
        <v>32</v>
      </c>
      <c r="P276" s="74">
        <v>8926.9083549999996</v>
      </c>
      <c r="Q276" s="71">
        <f t="shared" si="43"/>
        <v>11637986.303077698</v>
      </c>
      <c r="R276" s="74">
        <v>16740.821618000002</v>
      </c>
      <c r="S276" s="36"/>
      <c r="T276" s="36"/>
      <c r="V276">
        <f t="shared" si="47"/>
        <v>32</v>
      </c>
      <c r="W276">
        <f t="shared" si="45"/>
        <v>0.91428571428571426</v>
      </c>
      <c r="X276">
        <f>SUM($R$245:R276)/$T$261</f>
        <v>0.86285680149553279</v>
      </c>
      <c r="Z276" s="59">
        <f t="shared" si="46"/>
        <v>3411.4492965714289</v>
      </c>
    </row>
    <row r="277" spans="1:26">
      <c r="A277" s="36"/>
      <c r="B277" s="36"/>
      <c r="C277" s="52"/>
      <c r="D277" s="23"/>
      <c r="E277" s="42"/>
      <c r="F277" s="23"/>
      <c r="G277" s="36"/>
      <c r="H277" s="36"/>
      <c r="I277" s="36"/>
      <c r="J277" s="36"/>
      <c r="K277" s="63"/>
      <c r="L277" s="36"/>
      <c r="O277" s="6">
        <f t="shared" si="44"/>
        <v>33</v>
      </c>
      <c r="P277" s="74">
        <v>6923.1655510000001</v>
      </c>
      <c r="Q277" s="71">
        <f t="shared" si="43"/>
        <v>29324305.4860912</v>
      </c>
      <c r="R277" s="74">
        <v>17837.099426000001</v>
      </c>
      <c r="V277">
        <f t="shared" si="47"/>
        <v>33</v>
      </c>
      <c r="W277">
        <f t="shared" si="45"/>
        <v>0.94285714285714284</v>
      </c>
      <c r="X277">
        <f>SUM($R$245:R277)/$T$261</f>
        <v>0.90416144078085303</v>
      </c>
      <c r="Z277" s="59">
        <f t="shared" si="46"/>
        <v>5415.1921005714285</v>
      </c>
    </row>
    <row r="278" spans="1:26">
      <c r="A278" s="36"/>
      <c r="B278" s="36"/>
      <c r="C278" s="52"/>
      <c r="D278" s="23"/>
      <c r="E278" s="42"/>
      <c r="F278" s="23"/>
      <c r="G278" s="36"/>
      <c r="H278" s="36"/>
      <c r="I278" s="36"/>
      <c r="J278" s="36"/>
      <c r="K278" s="63"/>
      <c r="L278" s="36"/>
      <c r="O278" s="6">
        <f t="shared" si="44"/>
        <v>34</v>
      </c>
      <c r="P278" s="74">
        <v>12365.635759000001</v>
      </c>
      <c r="Q278" s="71">
        <f t="shared" si="43"/>
        <v>744.09514488472496</v>
      </c>
      <c r="R278" s="74">
        <v>18741.765824999999</v>
      </c>
      <c r="V278">
        <f t="shared" si="47"/>
        <v>34</v>
      </c>
      <c r="W278">
        <f t="shared" si="45"/>
        <v>0.97142857142857142</v>
      </c>
      <c r="X278">
        <f>SUM($R$245:R278)/$T$261</f>
        <v>0.9475609789279118</v>
      </c>
      <c r="Z278" s="59">
        <f t="shared" si="46"/>
        <v>27.278107428572184</v>
      </c>
    </row>
    <row r="279" spans="1:26" ht="15" thickBot="1">
      <c r="A279" s="36"/>
      <c r="B279" s="36"/>
      <c r="C279" s="52"/>
      <c r="D279" s="23"/>
      <c r="E279" s="42"/>
      <c r="F279" s="23"/>
      <c r="G279" s="36"/>
      <c r="H279" s="36"/>
      <c r="I279" s="36"/>
      <c r="J279" s="36"/>
      <c r="K279" s="63"/>
      <c r="L279" s="36"/>
      <c r="O279" s="7">
        <v>35</v>
      </c>
      <c r="P279" s="75">
        <v>10618.439942999999</v>
      </c>
      <c r="Q279" s="80">
        <f t="shared" si="43"/>
        <v>2958116.9242575956</v>
      </c>
      <c r="R279" s="75">
        <v>22645.398891000001</v>
      </c>
      <c r="S279" s="36"/>
      <c r="T279" s="36"/>
      <c r="V279">
        <f t="shared" si="47"/>
        <v>35</v>
      </c>
      <c r="W279">
        <f t="shared" si="45"/>
        <v>1</v>
      </c>
      <c r="X279">
        <f>SUM($R$245:R279)/$T$261</f>
        <v>1</v>
      </c>
      <c r="Z279" s="59">
        <f t="shared" si="46"/>
        <v>1719.9177085714291</v>
      </c>
    </row>
    <row r="280" spans="1:26">
      <c r="A280" s="36"/>
      <c r="B280" s="36"/>
      <c r="C280" s="52"/>
      <c r="D280" s="36"/>
      <c r="E280" s="36"/>
      <c r="F280" s="36"/>
      <c r="G280" s="36"/>
      <c r="H280" s="36"/>
      <c r="I280" s="36"/>
      <c r="J280" s="36"/>
      <c r="K280" s="63"/>
      <c r="L280" s="36"/>
      <c r="O280" s="1"/>
      <c r="P280" s="81"/>
      <c r="V280" s="23"/>
    </row>
    <row r="281" spans="1:26">
      <c r="A281" s="36"/>
      <c r="B281" s="36"/>
      <c r="C281" s="52"/>
      <c r="D281" s="36"/>
      <c r="E281" s="36"/>
      <c r="F281" s="36"/>
      <c r="G281" s="36"/>
      <c r="H281" s="36"/>
      <c r="I281" s="36"/>
      <c r="J281" s="36"/>
      <c r="K281" s="63"/>
      <c r="L281" s="36"/>
      <c r="O281" s="1"/>
      <c r="V281" s="36"/>
    </row>
    <row r="282" spans="1:26" ht="15" thickBot="1">
      <c r="A282" s="36"/>
      <c r="B282" s="36"/>
      <c r="C282" s="52"/>
      <c r="D282" s="36"/>
      <c r="E282" s="36"/>
      <c r="F282" s="36"/>
      <c r="G282" s="36"/>
      <c r="H282" s="36"/>
      <c r="I282" s="36"/>
      <c r="J282" s="36"/>
      <c r="K282" s="63"/>
      <c r="L282" s="36"/>
      <c r="O282" s="1"/>
    </row>
    <row r="283" spans="1:26" ht="15" thickBot="1">
      <c r="A283" s="36"/>
      <c r="B283" s="21"/>
      <c r="C283" s="64"/>
      <c r="D283" s="67"/>
      <c r="E283" s="36"/>
      <c r="F283" s="36"/>
      <c r="G283" s="51"/>
      <c r="H283" s="25"/>
      <c r="I283" s="36"/>
      <c r="J283" s="36"/>
      <c r="K283" s="63"/>
      <c r="L283" s="36"/>
      <c r="N283" s="22" t="s">
        <v>15</v>
      </c>
      <c r="O283" s="12" t="s">
        <v>1</v>
      </c>
      <c r="P283" s="48" t="s">
        <v>30</v>
      </c>
      <c r="Q283" s="2" t="s">
        <v>4</v>
      </c>
      <c r="R283" s="9" t="s">
        <v>21</v>
      </c>
      <c r="S283" s="13" t="s">
        <v>3</v>
      </c>
      <c r="T283" s="14">
        <f>AVERAGE(P284:P318)</f>
        <v>16267.085210057141</v>
      </c>
      <c r="V283" s="9" t="s">
        <v>36</v>
      </c>
      <c r="W283" s="9" t="s">
        <v>34</v>
      </c>
      <c r="X283" s="9" t="s">
        <v>35</v>
      </c>
      <c r="Z283" s="9" t="s">
        <v>38</v>
      </c>
    </row>
    <row r="284" spans="1:26">
      <c r="A284" s="36"/>
      <c r="B284" s="21"/>
      <c r="C284" s="52"/>
      <c r="D284" s="23"/>
      <c r="E284" s="42"/>
      <c r="F284" s="23"/>
      <c r="G284" s="51"/>
      <c r="H284" s="52"/>
      <c r="I284" s="36"/>
      <c r="J284" s="36"/>
      <c r="K284" s="63"/>
      <c r="L284" s="36"/>
      <c r="N284" s="21"/>
      <c r="O284" s="39">
        <v>1</v>
      </c>
      <c r="P284" s="73">
        <v>14785.272174</v>
      </c>
      <c r="Q284" s="26">
        <f>(P284-$T$283)^2</f>
        <v>2195769.8738288828</v>
      </c>
      <c r="R284" s="73">
        <v>8820.4395980000008</v>
      </c>
      <c r="S284" s="8" t="s">
        <v>6</v>
      </c>
      <c r="T284" s="1">
        <f>SUM(Q284:Q318)/($J$2-1)</f>
        <v>23085526.420784131</v>
      </c>
      <c r="V284">
        <v>1</v>
      </c>
      <c r="W284">
        <f>V284/$J$2</f>
        <v>2.8571428571428571E-2</v>
      </c>
      <c r="X284">
        <f>SUM($R$284:R284)/$T$300</f>
        <v>1.5492176790655163E-2</v>
      </c>
      <c r="Z284" s="59">
        <f>ABS(P284-$T$283)</f>
        <v>1481.8130360571413</v>
      </c>
    </row>
    <row r="285" spans="1:26">
      <c r="A285" s="36"/>
      <c r="B285" s="21"/>
      <c r="C285" s="52"/>
      <c r="D285" s="23"/>
      <c r="E285" s="42"/>
      <c r="F285" s="23"/>
      <c r="G285" s="51"/>
      <c r="H285" s="52"/>
      <c r="I285" s="36"/>
      <c r="J285" s="36"/>
      <c r="K285" s="63"/>
      <c r="L285" s="36"/>
      <c r="N285" s="21"/>
      <c r="O285" s="40">
        <f>O284+1</f>
        <v>2</v>
      </c>
      <c r="P285" s="74">
        <v>29806.775643000001</v>
      </c>
      <c r="Q285" s="30">
        <f t="shared" ref="Q285:Q318" si="48">(P285-$T$283)^2</f>
        <v>183323217.0199244</v>
      </c>
      <c r="R285" s="74">
        <v>9861.2107489999999</v>
      </c>
      <c r="S285" s="8" t="s">
        <v>5</v>
      </c>
      <c r="T285" s="1">
        <f>SQRT(T284)</f>
        <v>4804.7399951281577</v>
      </c>
      <c r="V285">
        <f>V284+1</f>
        <v>2</v>
      </c>
      <c r="W285">
        <f t="shared" ref="W285:W318" si="49">V285/$J$2</f>
        <v>5.7142857142857141E-2</v>
      </c>
      <c r="X285">
        <f>SUM($R$284:R285)/$T$300</f>
        <v>3.2812358919452618E-2</v>
      </c>
      <c r="Z285" s="59">
        <f t="shared" ref="Z285:Z319" si="50">ABS(P285-$T$283)</f>
        <v>13539.69043294286</v>
      </c>
    </row>
    <row r="286" spans="1:26">
      <c r="A286" s="36"/>
      <c r="B286" s="36"/>
      <c r="C286" s="52"/>
      <c r="D286" s="23"/>
      <c r="E286" s="42"/>
      <c r="F286" s="23"/>
      <c r="G286" s="51"/>
      <c r="H286" s="52"/>
      <c r="I286" s="36"/>
      <c r="J286" s="36"/>
      <c r="K286" s="63"/>
      <c r="L286" s="36"/>
      <c r="O286" s="40">
        <f t="shared" ref="O286:O317" si="51">O285+1</f>
        <v>3</v>
      </c>
      <c r="P286" s="74">
        <v>17022.453196999999</v>
      </c>
      <c r="Q286" s="30">
        <f t="shared" si="48"/>
        <v>570580.79569810559</v>
      </c>
      <c r="R286" s="74">
        <v>10265.225759000001</v>
      </c>
      <c r="S286" s="8" t="s">
        <v>7</v>
      </c>
      <c r="T286" s="1">
        <v>1.96</v>
      </c>
      <c r="V286">
        <f t="shared" ref="V286:V318" si="52">V285+1</f>
        <v>3</v>
      </c>
      <c r="W286">
        <f t="shared" si="49"/>
        <v>8.5714285714285715E-2</v>
      </c>
      <c r="X286">
        <f>SUM($R$284:R286)/$T$300</f>
        <v>5.0842151027600486E-2</v>
      </c>
      <c r="Z286" s="59">
        <f t="shared" si="50"/>
        <v>755.3679869428579</v>
      </c>
    </row>
    <row r="287" spans="1:26" ht="15" thickBot="1">
      <c r="A287" s="36"/>
      <c r="B287" s="36"/>
      <c r="C287" s="52"/>
      <c r="D287" s="23"/>
      <c r="E287" s="42"/>
      <c r="F287" s="23"/>
      <c r="G287" s="36"/>
      <c r="H287" s="36"/>
      <c r="I287" s="36"/>
      <c r="J287" s="36"/>
      <c r="K287" s="63"/>
      <c r="L287" s="36"/>
      <c r="O287" s="40">
        <f t="shared" si="51"/>
        <v>4</v>
      </c>
      <c r="P287" s="74">
        <v>13338.41671</v>
      </c>
      <c r="Q287" s="30">
        <f t="shared" si="48"/>
        <v>8577099.1832269467</v>
      </c>
      <c r="R287" s="74">
        <v>10518.951056</v>
      </c>
      <c r="V287">
        <f t="shared" si="52"/>
        <v>4</v>
      </c>
      <c r="W287">
        <f t="shared" si="49"/>
        <v>0.11428571428571428</v>
      </c>
      <c r="X287">
        <f>SUM($R$284:R287)/$T$300</f>
        <v>6.9317585001293994E-2</v>
      </c>
      <c r="Z287" s="59">
        <f t="shared" si="50"/>
        <v>2928.6685000571415</v>
      </c>
    </row>
    <row r="288" spans="1:26">
      <c r="A288" s="36"/>
      <c r="B288" s="36"/>
      <c r="C288" s="52"/>
      <c r="D288" s="23"/>
      <c r="E288" s="42"/>
      <c r="F288" s="23"/>
      <c r="G288" s="36"/>
      <c r="H288" s="36"/>
      <c r="I288" s="36"/>
      <c r="J288" s="36"/>
      <c r="K288" s="63"/>
      <c r="L288" s="36"/>
      <c r="O288" s="40">
        <f t="shared" si="51"/>
        <v>5</v>
      </c>
      <c r="P288" s="74">
        <v>20407.075670999999</v>
      </c>
      <c r="Q288" s="30">
        <f t="shared" si="48"/>
        <v>17139521.016697854</v>
      </c>
      <c r="R288" s="74">
        <v>11273.443401</v>
      </c>
      <c r="S288" s="10" t="s">
        <v>10</v>
      </c>
      <c r="T288" s="10">
        <f>T283-(T285/SQRT($J$2))*T286</f>
        <v>14675.272601756382</v>
      </c>
      <c r="V288">
        <f t="shared" si="52"/>
        <v>5</v>
      </c>
      <c r="W288">
        <f t="shared" si="49"/>
        <v>0.14285714285714285</v>
      </c>
      <c r="X288">
        <f>SUM($R$284:R288)/$T$300</f>
        <v>8.9118205624254557E-2</v>
      </c>
      <c r="Z288" s="59">
        <f t="shared" si="50"/>
        <v>4139.9904609428577</v>
      </c>
    </row>
    <row r="289" spans="1:26" ht="15" thickBot="1">
      <c r="A289" s="36"/>
      <c r="B289" s="36"/>
      <c r="C289" s="52"/>
      <c r="D289" s="23"/>
      <c r="E289" s="42"/>
      <c r="F289" s="23"/>
      <c r="G289" s="36"/>
      <c r="H289" s="36"/>
      <c r="I289" s="36"/>
      <c r="J289" s="36"/>
      <c r="K289" s="63"/>
      <c r="L289" s="36"/>
      <c r="O289" s="40">
        <f t="shared" si="51"/>
        <v>6</v>
      </c>
      <c r="P289" s="74">
        <v>10518.951056</v>
      </c>
      <c r="Q289" s="30">
        <f t="shared" si="48"/>
        <v>33041046.253038205</v>
      </c>
      <c r="R289" s="74">
        <v>11708.204878</v>
      </c>
      <c r="S289" s="11" t="s">
        <v>11</v>
      </c>
      <c r="T289" s="11">
        <f>T283+(T285/SQRT($J$2))*T286</f>
        <v>17858.897818357902</v>
      </c>
      <c r="V289">
        <f t="shared" si="52"/>
        <v>6</v>
      </c>
      <c r="W289">
        <f t="shared" si="49"/>
        <v>0.17142857142857143</v>
      </c>
      <c r="X289">
        <f>SUM($R$284:R289)/$T$300</f>
        <v>0.10968243917020114</v>
      </c>
      <c r="Z289" s="59">
        <f t="shared" si="50"/>
        <v>5748.1341540571411</v>
      </c>
    </row>
    <row r="290" spans="1:26" ht="15" thickBot="1">
      <c r="A290" s="36"/>
      <c r="B290" s="36"/>
      <c r="C290" s="52"/>
      <c r="D290" s="23"/>
      <c r="E290" s="42"/>
      <c r="F290" s="23"/>
      <c r="G290" s="65"/>
      <c r="H290" s="42"/>
      <c r="I290" s="36"/>
      <c r="J290" s="36"/>
      <c r="K290" s="63"/>
      <c r="L290" s="36"/>
      <c r="O290" s="40">
        <f t="shared" si="51"/>
        <v>7</v>
      </c>
      <c r="P290" s="74">
        <v>15603.07495</v>
      </c>
      <c r="Q290" s="30">
        <f t="shared" si="48"/>
        <v>440909.62546115182</v>
      </c>
      <c r="R290" s="74">
        <v>11807.784734000001</v>
      </c>
      <c r="S290" s="76" t="s">
        <v>25</v>
      </c>
      <c r="T290" s="62">
        <f>T283-T288</f>
        <v>1591.8126083007592</v>
      </c>
      <c r="U290" s="59"/>
      <c r="V290">
        <f t="shared" si="52"/>
        <v>7</v>
      </c>
      <c r="W290">
        <f t="shared" si="49"/>
        <v>0.2</v>
      </c>
      <c r="X290">
        <f>SUM($R$284:R290)/$T$300</f>
        <v>0.13042157428616583</v>
      </c>
      <c r="Z290" s="59">
        <f t="shared" si="50"/>
        <v>664.01026005714084</v>
      </c>
    </row>
    <row r="291" spans="1:26" ht="15" thickBot="1">
      <c r="A291" s="36"/>
      <c r="B291" s="36"/>
      <c r="C291" s="52"/>
      <c r="D291" s="23"/>
      <c r="E291" s="42"/>
      <c r="F291" s="23"/>
      <c r="G291" s="36"/>
      <c r="H291" s="36"/>
      <c r="I291" s="36"/>
      <c r="J291" s="36"/>
      <c r="K291" s="63"/>
      <c r="L291" s="36"/>
      <c r="O291" s="40">
        <f t="shared" si="51"/>
        <v>8</v>
      </c>
      <c r="P291" s="74">
        <v>20314.162479999999</v>
      </c>
      <c r="Q291" s="30">
        <f t="shared" si="48"/>
        <v>16378834.428888137</v>
      </c>
      <c r="R291" s="74">
        <v>12244.188749000001</v>
      </c>
      <c r="V291">
        <f t="shared" si="52"/>
        <v>8</v>
      </c>
      <c r="W291">
        <f t="shared" si="49"/>
        <v>0.22857142857142856</v>
      </c>
      <c r="X291">
        <f>SUM($R$284:R291)/$T$300</f>
        <v>0.15192720727079279</v>
      </c>
      <c r="Z291" s="59">
        <f t="shared" si="50"/>
        <v>4047.077269942858</v>
      </c>
    </row>
    <row r="292" spans="1:26" ht="15" thickBot="1">
      <c r="A292" s="36"/>
      <c r="B292" s="36"/>
      <c r="C292" s="52"/>
      <c r="D292" s="23"/>
      <c r="E292" s="42"/>
      <c r="F292" s="23"/>
      <c r="G292" s="36"/>
      <c r="H292" s="36"/>
      <c r="I292" s="36"/>
      <c r="J292" s="36"/>
      <c r="K292" s="63"/>
      <c r="L292" s="36"/>
      <c r="O292" s="40">
        <f t="shared" si="51"/>
        <v>9</v>
      </c>
      <c r="P292" s="74">
        <v>16724.093405</v>
      </c>
      <c r="Q292" s="30">
        <f t="shared" si="48"/>
        <v>208856.49024492985</v>
      </c>
      <c r="R292" s="74">
        <v>12637.962502</v>
      </c>
      <c r="S292" s="37" t="s">
        <v>18</v>
      </c>
      <c r="T292" s="37">
        <f>MEDIAN(P284:P318)</f>
        <v>15697.836737</v>
      </c>
      <c r="V292">
        <f t="shared" si="52"/>
        <v>9</v>
      </c>
      <c r="W292">
        <f t="shared" si="49"/>
        <v>0.25714285714285712</v>
      </c>
      <c r="X292">
        <f>SUM($R$284:R292)/$T$300</f>
        <v>0.17412446254127265</v>
      </c>
      <c r="Z292" s="59">
        <f t="shared" si="50"/>
        <v>457.00819494285861</v>
      </c>
    </row>
    <row r="293" spans="1:26" ht="15" thickBot="1">
      <c r="A293" s="36"/>
      <c r="B293" s="36"/>
      <c r="C293" s="52"/>
      <c r="D293" s="23"/>
      <c r="E293" s="42"/>
      <c r="F293" s="23"/>
      <c r="G293" s="36"/>
      <c r="H293" s="36"/>
      <c r="I293" s="36"/>
      <c r="J293" s="36"/>
      <c r="K293" s="63"/>
      <c r="L293" s="36"/>
      <c r="O293" s="40">
        <f t="shared" si="51"/>
        <v>10</v>
      </c>
      <c r="P293" s="74">
        <v>12244.188749000001</v>
      </c>
      <c r="Q293" s="30">
        <f t="shared" si="48"/>
        <v>16183695.936386062</v>
      </c>
      <c r="R293" s="74">
        <v>12778.524557000001</v>
      </c>
      <c r="V293">
        <f t="shared" si="52"/>
        <v>10</v>
      </c>
      <c r="W293">
        <f t="shared" si="49"/>
        <v>0.2857142857142857</v>
      </c>
      <c r="X293">
        <f>SUM($R$284:R293)/$T$300</f>
        <v>0.19656860031482087</v>
      </c>
      <c r="Z293" s="59">
        <f t="shared" si="50"/>
        <v>4022.8964610571402</v>
      </c>
    </row>
    <row r="294" spans="1:26">
      <c r="A294" s="36"/>
      <c r="B294" s="36"/>
      <c r="C294" s="52"/>
      <c r="D294" s="23"/>
      <c r="E294" s="42"/>
      <c r="F294" s="23"/>
      <c r="G294" s="36"/>
      <c r="H294" s="23"/>
      <c r="I294" s="36"/>
      <c r="J294" s="36"/>
      <c r="K294" s="63"/>
      <c r="L294" s="36"/>
      <c r="O294" s="40">
        <f t="shared" si="51"/>
        <v>11</v>
      </c>
      <c r="P294" s="74">
        <v>18546.838615000001</v>
      </c>
      <c r="Q294" s="30">
        <f t="shared" si="48"/>
        <v>5197275.5873485617</v>
      </c>
      <c r="R294" s="74">
        <v>12873.914852</v>
      </c>
      <c r="S294" s="10" t="s">
        <v>19</v>
      </c>
      <c r="T294" s="44">
        <f>R295</f>
        <v>13338.41671</v>
      </c>
      <c r="V294">
        <f t="shared" si="52"/>
        <v>11</v>
      </c>
      <c r="W294">
        <f t="shared" si="49"/>
        <v>0.31428571428571428</v>
      </c>
      <c r="X294">
        <f>SUM($R$284:R294)/$T$300</f>
        <v>0.21918028113402274</v>
      </c>
      <c r="Z294" s="59">
        <f t="shared" si="50"/>
        <v>2279.7534049428596</v>
      </c>
    </row>
    <row r="295" spans="1:26" ht="15" thickBot="1">
      <c r="A295" s="36"/>
      <c r="B295" s="36"/>
      <c r="C295" s="52"/>
      <c r="D295" s="23"/>
      <c r="E295" s="42"/>
      <c r="F295" s="23"/>
      <c r="G295" s="36"/>
      <c r="H295" s="23"/>
      <c r="I295" s="36"/>
      <c r="J295" s="36"/>
      <c r="K295" s="63"/>
      <c r="L295" s="36"/>
      <c r="O295" s="40">
        <f t="shared" si="51"/>
        <v>12</v>
      </c>
      <c r="P295" s="74">
        <v>15697.836737</v>
      </c>
      <c r="Q295" s="30">
        <f t="shared" si="48"/>
        <v>324043.82407788699</v>
      </c>
      <c r="R295" s="74">
        <v>13338.41671</v>
      </c>
      <c r="S295" s="11" t="s">
        <v>20</v>
      </c>
      <c r="T295" s="46">
        <f>R307</f>
        <v>17814.718902000001</v>
      </c>
      <c r="V295">
        <f t="shared" si="52"/>
        <v>12</v>
      </c>
      <c r="W295">
        <f t="shared" si="49"/>
        <v>0.34285714285714286</v>
      </c>
      <c r="X295">
        <f>SUM($R$284:R295)/$T$300</f>
        <v>0.24260781073533691</v>
      </c>
      <c r="Z295" s="59">
        <f t="shared" si="50"/>
        <v>569.24847305714138</v>
      </c>
    </row>
    <row r="296" spans="1:26">
      <c r="A296" s="36"/>
      <c r="B296" s="36"/>
      <c r="C296" s="52"/>
      <c r="D296" s="23"/>
      <c r="E296" s="42"/>
      <c r="F296" s="23"/>
      <c r="G296" s="36"/>
      <c r="H296" s="42"/>
      <c r="I296" s="36"/>
      <c r="J296" s="36"/>
      <c r="K296" s="63"/>
      <c r="L296" s="36"/>
      <c r="O296" s="40">
        <f t="shared" si="51"/>
        <v>13</v>
      </c>
      <c r="P296" s="74">
        <v>18500.387242000001</v>
      </c>
      <c r="Q296" s="30">
        <f t="shared" si="48"/>
        <v>4987637.9658801062</v>
      </c>
      <c r="R296" s="74">
        <v>14446.307725999999</v>
      </c>
      <c r="S296" s="10" t="s">
        <v>23</v>
      </c>
      <c r="T296" s="15">
        <f>T292-T294</f>
        <v>2359.4200270000001</v>
      </c>
      <c r="V296">
        <f t="shared" si="52"/>
        <v>13</v>
      </c>
      <c r="W296">
        <f t="shared" si="49"/>
        <v>0.37142857142857144</v>
      </c>
      <c r="X296">
        <f>SUM($R$284:R296)/$T$300</f>
        <v>0.26798123467603785</v>
      </c>
      <c r="Z296" s="59">
        <f t="shared" si="50"/>
        <v>2233.3020319428597</v>
      </c>
    </row>
    <row r="297" spans="1:26" ht="15" thickBot="1">
      <c r="A297" s="36"/>
      <c r="B297" s="36"/>
      <c r="C297" s="52"/>
      <c r="D297" s="23"/>
      <c r="E297" s="42"/>
      <c r="F297" s="23"/>
      <c r="G297" s="36"/>
      <c r="H297" s="42"/>
      <c r="I297" s="36"/>
      <c r="J297" s="36"/>
      <c r="K297" s="63"/>
      <c r="L297" s="36"/>
      <c r="O297" s="40">
        <f t="shared" si="51"/>
        <v>14</v>
      </c>
      <c r="P297" s="74">
        <v>11273.443401</v>
      </c>
      <c r="Q297" s="30">
        <f t="shared" si="48"/>
        <v>24936458.51716347</v>
      </c>
      <c r="R297" s="74">
        <v>14785.272174</v>
      </c>
      <c r="S297" s="11" t="s">
        <v>24</v>
      </c>
      <c r="T297" s="16">
        <f>T295-T292</f>
        <v>2116.8821650000009</v>
      </c>
      <c r="V297">
        <f t="shared" si="52"/>
        <v>14</v>
      </c>
      <c r="W297">
        <f t="shared" si="49"/>
        <v>0.4</v>
      </c>
      <c r="X297">
        <f>SUM($R$284:R297)/$T$300</f>
        <v>0.2939500141084711</v>
      </c>
      <c r="Z297" s="59">
        <f t="shared" si="50"/>
        <v>4993.6418090571406</v>
      </c>
    </row>
    <row r="298" spans="1:26">
      <c r="A298" s="36"/>
      <c r="B298" s="36"/>
      <c r="C298" s="52"/>
      <c r="D298" s="23"/>
      <c r="E298" s="42"/>
      <c r="F298" s="23"/>
      <c r="G298" s="36"/>
      <c r="H298" s="36"/>
      <c r="I298" s="36"/>
      <c r="J298" s="36"/>
      <c r="K298" s="63"/>
      <c r="L298" s="36"/>
      <c r="O298" s="40">
        <f t="shared" si="51"/>
        <v>15</v>
      </c>
      <c r="P298" s="74">
        <v>11708.204878</v>
      </c>
      <c r="Q298" s="30">
        <f t="shared" si="48"/>
        <v>20783389.882017422</v>
      </c>
      <c r="R298" s="74">
        <v>15034.739786</v>
      </c>
      <c r="V298">
        <f t="shared" si="52"/>
        <v>15</v>
      </c>
      <c r="W298">
        <f t="shared" si="49"/>
        <v>0.42857142857142855</v>
      </c>
      <c r="X298">
        <f>SUM($R$284:R298)/$T$300</f>
        <v>0.32035695722942653</v>
      </c>
      <c r="Z298" s="59">
        <f t="shared" si="50"/>
        <v>4558.8803320571405</v>
      </c>
    </row>
    <row r="299" spans="1:26" ht="15" thickBot="1">
      <c r="A299" s="36"/>
      <c r="B299" s="36"/>
      <c r="C299" s="52"/>
      <c r="D299" s="23"/>
      <c r="E299" s="42"/>
      <c r="F299" s="23"/>
      <c r="G299" s="36"/>
      <c r="H299" s="36"/>
      <c r="I299" s="36"/>
      <c r="J299" s="36"/>
      <c r="K299" s="63"/>
      <c r="L299" s="36"/>
      <c r="O299" s="40">
        <f t="shared" si="51"/>
        <v>16</v>
      </c>
      <c r="P299" s="74">
        <v>15034.739786</v>
      </c>
      <c r="Q299" s="30">
        <f t="shared" si="48"/>
        <v>1518675.2441945744</v>
      </c>
      <c r="R299" s="74">
        <v>15339.29088</v>
      </c>
      <c r="V299">
        <f t="shared" si="52"/>
        <v>16</v>
      </c>
      <c r="W299">
        <f t="shared" si="49"/>
        <v>0.45714285714285713</v>
      </c>
      <c r="X299">
        <f>SUM($R$284:R299)/$T$300</f>
        <v>0.34729881239616089</v>
      </c>
      <c r="Z299" s="59">
        <f t="shared" si="50"/>
        <v>1232.3454240571409</v>
      </c>
    </row>
    <row r="300" spans="1:26" ht="15" thickBot="1">
      <c r="A300" s="36"/>
      <c r="B300" s="36"/>
      <c r="C300" s="52"/>
      <c r="D300" s="23"/>
      <c r="E300" s="42"/>
      <c r="F300" s="23"/>
      <c r="G300" s="36"/>
      <c r="H300" s="36"/>
      <c r="I300" s="36"/>
      <c r="J300" s="36"/>
      <c r="K300" s="63"/>
      <c r="L300" s="36"/>
      <c r="O300" s="40">
        <f t="shared" si="51"/>
        <v>17</v>
      </c>
      <c r="P300" s="74">
        <v>10265.225759000001</v>
      </c>
      <c r="Q300" s="30">
        <f t="shared" si="48"/>
        <v>36022316.870243914</v>
      </c>
      <c r="R300" s="74">
        <v>15603.07495</v>
      </c>
      <c r="S300" s="9" t="s">
        <v>33</v>
      </c>
      <c r="T300" s="37">
        <f>SUM(R284:R318)</f>
        <v>569347.98235200008</v>
      </c>
      <c r="V300">
        <f t="shared" si="52"/>
        <v>17</v>
      </c>
      <c r="W300">
        <f t="shared" si="49"/>
        <v>0.48571428571428571</v>
      </c>
      <c r="X300">
        <f>SUM($R$284:R300)/$T$300</f>
        <v>0.37470397660793708</v>
      </c>
      <c r="Z300" s="59">
        <f t="shared" si="50"/>
        <v>6001.8594510571402</v>
      </c>
    </row>
    <row r="301" spans="1:26" ht="15" thickBot="1">
      <c r="A301" s="36"/>
      <c r="B301" s="36"/>
      <c r="C301" s="52"/>
      <c r="D301" s="23"/>
      <c r="E301" s="42"/>
      <c r="F301" s="23"/>
      <c r="G301" s="36"/>
      <c r="H301" s="36"/>
      <c r="I301" s="36"/>
      <c r="J301" s="36"/>
      <c r="K301" s="63"/>
      <c r="L301" s="36"/>
      <c r="O301" s="40">
        <f t="shared" si="51"/>
        <v>18</v>
      </c>
      <c r="P301" s="74">
        <v>15896.756488000001</v>
      </c>
      <c r="Q301" s="30">
        <f t="shared" si="48"/>
        <v>137143.36238047454</v>
      </c>
      <c r="R301" s="74">
        <v>15697.836737</v>
      </c>
      <c r="V301">
        <f t="shared" si="52"/>
        <v>18</v>
      </c>
      <c r="W301">
        <f t="shared" si="49"/>
        <v>0.51428571428571423</v>
      </c>
      <c r="X301">
        <f>SUM($R$284:R301)/$T$300</f>
        <v>0.40227557995700242</v>
      </c>
      <c r="Z301" s="59">
        <f t="shared" si="50"/>
        <v>370.32872205714011</v>
      </c>
    </row>
    <row r="302" spans="1:26" ht="15" thickBot="1">
      <c r="A302" s="36"/>
      <c r="B302" s="36"/>
      <c r="C302" s="52"/>
      <c r="D302" s="23"/>
      <c r="E302" s="42"/>
      <c r="F302" s="23"/>
      <c r="G302" s="36"/>
      <c r="H302" s="36"/>
      <c r="I302" s="36"/>
      <c r="J302" s="36"/>
      <c r="K302" s="63"/>
      <c r="L302" s="36"/>
      <c r="O302" s="40">
        <f t="shared" si="51"/>
        <v>19</v>
      </c>
      <c r="P302" s="74">
        <v>9861.2107489999999</v>
      </c>
      <c r="Q302" s="30">
        <f t="shared" si="48"/>
        <v>41035227.610824116</v>
      </c>
      <c r="R302" s="74">
        <v>15896.756488000001</v>
      </c>
      <c r="S302" s="9" t="s">
        <v>37</v>
      </c>
      <c r="T302" s="9">
        <f>1/(2*T283)*(SUM(Z284:Z318)/$J$2)</f>
        <v>0.11266057787736075</v>
      </c>
      <c r="V302">
        <f t="shared" si="52"/>
        <v>19</v>
      </c>
      <c r="W302">
        <f t="shared" si="49"/>
        <v>0.54285714285714282</v>
      </c>
      <c r="X302">
        <f>SUM($R$284:R302)/$T$300</f>
        <v>0.43019656497978209</v>
      </c>
      <c r="Z302" s="59">
        <f t="shared" si="50"/>
        <v>6405.8744610571412</v>
      </c>
    </row>
    <row r="303" spans="1:26">
      <c r="A303" s="36"/>
      <c r="B303" s="36"/>
      <c r="C303" s="52"/>
      <c r="D303" s="23"/>
      <c r="E303" s="42"/>
      <c r="F303" s="23"/>
      <c r="G303" s="36"/>
      <c r="H303" s="36"/>
      <c r="I303" s="36"/>
      <c r="J303" s="36"/>
      <c r="K303" s="63"/>
      <c r="L303" s="36"/>
      <c r="O303" s="40">
        <f t="shared" si="51"/>
        <v>20</v>
      </c>
      <c r="P303" s="74">
        <v>17236.809503</v>
      </c>
      <c r="Q303" s="30">
        <f t="shared" si="48"/>
        <v>940365.20432352857</v>
      </c>
      <c r="R303" s="74">
        <v>16724.093405</v>
      </c>
      <c r="V303">
        <f t="shared" si="52"/>
        <v>20</v>
      </c>
      <c r="W303">
        <f t="shared" si="49"/>
        <v>0.5714285714285714</v>
      </c>
      <c r="X303">
        <f>SUM($R$284:R303)/$T$300</f>
        <v>0.45957068050033256</v>
      </c>
      <c r="Z303" s="59">
        <f t="shared" si="50"/>
        <v>969.72429294285939</v>
      </c>
    </row>
    <row r="304" spans="1:26">
      <c r="A304" s="36"/>
      <c r="B304" s="36"/>
      <c r="C304" s="52"/>
      <c r="D304" s="23"/>
      <c r="E304" s="42"/>
      <c r="F304" s="23"/>
      <c r="G304" s="36"/>
      <c r="H304" s="36"/>
      <c r="I304" s="36"/>
      <c r="J304" s="36"/>
      <c r="K304" s="63"/>
      <c r="L304" s="36"/>
      <c r="O304" s="40">
        <f t="shared" si="51"/>
        <v>21</v>
      </c>
      <c r="P304" s="74">
        <v>18174.263021999999</v>
      </c>
      <c r="Q304" s="30">
        <f t="shared" si="48"/>
        <v>3637327.2063671481</v>
      </c>
      <c r="R304" s="74">
        <v>17022.453196999999</v>
      </c>
      <c r="V304">
        <f t="shared" si="52"/>
        <v>21</v>
      </c>
      <c r="W304">
        <f t="shared" si="49"/>
        <v>0.6</v>
      </c>
      <c r="X304">
        <f>SUM($R$284:R304)/$T$300</f>
        <v>0.48946883369423611</v>
      </c>
      <c r="Z304" s="59">
        <f t="shared" si="50"/>
        <v>1907.1778119428582</v>
      </c>
    </row>
    <row r="305" spans="1:26">
      <c r="A305" s="36"/>
      <c r="B305" s="36"/>
      <c r="C305" s="52"/>
      <c r="D305" s="23"/>
      <c r="E305" s="42"/>
      <c r="F305" s="23"/>
      <c r="G305" s="36"/>
      <c r="H305" s="36"/>
      <c r="I305" s="36"/>
      <c r="J305" s="36"/>
      <c r="K305" s="63"/>
      <c r="L305" s="36"/>
      <c r="O305" s="40">
        <f t="shared" si="51"/>
        <v>22</v>
      </c>
      <c r="P305" s="74">
        <v>20731.390481999999</v>
      </c>
      <c r="Q305" s="30">
        <f t="shared" si="48"/>
        <v>19930021.561096795</v>
      </c>
      <c r="R305" s="74">
        <v>17236.809503</v>
      </c>
      <c r="V305">
        <f t="shared" si="52"/>
        <v>22</v>
      </c>
      <c r="W305">
        <f t="shared" si="49"/>
        <v>0.62857142857142856</v>
      </c>
      <c r="X305">
        <f>SUM($R$284:R305)/$T$300</f>
        <v>0.51974348125124337</v>
      </c>
      <c r="Z305" s="59">
        <f t="shared" si="50"/>
        <v>4464.3052719428579</v>
      </c>
    </row>
    <row r="306" spans="1:26">
      <c r="A306" s="36"/>
      <c r="B306" s="36"/>
      <c r="C306" s="52"/>
      <c r="D306" s="23"/>
      <c r="E306" s="42"/>
      <c r="F306" s="23"/>
      <c r="G306" s="36"/>
      <c r="H306" s="36"/>
      <c r="I306" s="36"/>
      <c r="J306" s="36"/>
      <c r="K306" s="63"/>
      <c r="L306" s="36"/>
      <c r="O306" s="40">
        <f t="shared" si="51"/>
        <v>23</v>
      </c>
      <c r="P306" s="74">
        <v>12873.914852</v>
      </c>
      <c r="Q306" s="30">
        <f t="shared" si="48"/>
        <v>11513605.078797627</v>
      </c>
      <c r="R306" s="74">
        <v>17656.271206000001</v>
      </c>
      <c r="V306">
        <f t="shared" si="52"/>
        <v>23</v>
      </c>
      <c r="W306">
        <f t="shared" si="49"/>
        <v>0.65714285714285714</v>
      </c>
      <c r="X306">
        <f>SUM($R$284:R306)/$T$300</f>
        <v>0.55075486928332396</v>
      </c>
      <c r="Z306" s="59">
        <f t="shared" si="50"/>
        <v>3393.1703580571411</v>
      </c>
    </row>
    <row r="307" spans="1:26">
      <c r="A307" s="36"/>
      <c r="B307" s="36"/>
      <c r="C307" s="52"/>
      <c r="D307" s="23"/>
      <c r="E307" s="42"/>
      <c r="F307" s="23"/>
      <c r="G307" s="36"/>
      <c r="H307" s="36"/>
      <c r="I307" s="36"/>
      <c r="J307" s="36"/>
      <c r="K307" s="63"/>
      <c r="L307" s="36"/>
      <c r="O307" s="40">
        <f t="shared" si="51"/>
        <v>24</v>
      </c>
      <c r="P307" s="74">
        <v>27887.268874000001</v>
      </c>
      <c r="Q307" s="30">
        <f t="shared" si="48"/>
        <v>135028668.38376451</v>
      </c>
      <c r="R307" s="74">
        <v>17814.718902000001</v>
      </c>
      <c r="V307">
        <f t="shared" si="52"/>
        <v>24</v>
      </c>
      <c r="W307">
        <f t="shared" si="49"/>
        <v>0.68571428571428572</v>
      </c>
      <c r="X307">
        <f>SUM($R$284:R307)/$T$300</f>
        <v>0.58204455407048461</v>
      </c>
      <c r="Z307" s="59">
        <f t="shared" si="50"/>
        <v>11620.18366394286</v>
      </c>
    </row>
    <row r="308" spans="1:26">
      <c r="A308" s="36"/>
      <c r="B308" s="36"/>
      <c r="C308" s="52"/>
      <c r="D308" s="23"/>
      <c r="E308" s="42"/>
      <c r="F308" s="23"/>
      <c r="G308" s="36"/>
      <c r="H308" s="36"/>
      <c r="I308" s="36"/>
      <c r="J308" s="36"/>
      <c r="K308" s="63"/>
      <c r="L308" s="36"/>
      <c r="O308" s="40">
        <f t="shared" si="51"/>
        <v>25</v>
      </c>
      <c r="P308" s="74">
        <v>17656.271206000001</v>
      </c>
      <c r="Q308" s="30">
        <f t="shared" si="48"/>
        <v>1929837.7313237565</v>
      </c>
      <c r="R308" s="74">
        <v>18001.157144000001</v>
      </c>
      <c r="V308">
        <f t="shared" si="52"/>
        <v>25</v>
      </c>
      <c r="W308">
        <f t="shared" si="49"/>
        <v>0.7142857142857143</v>
      </c>
      <c r="X308">
        <f>SUM($R$284:R308)/$T$300</f>
        <v>0.61366169807025162</v>
      </c>
      <c r="Z308" s="59">
        <f t="shared" si="50"/>
        <v>1389.1859959428602</v>
      </c>
    </row>
    <row r="309" spans="1:26">
      <c r="A309" s="36"/>
      <c r="B309" s="36"/>
      <c r="C309" s="52"/>
      <c r="D309" s="23"/>
      <c r="E309" s="42"/>
      <c r="F309" s="23"/>
      <c r="G309" s="36"/>
      <c r="H309" s="36"/>
      <c r="I309" s="36"/>
      <c r="J309" s="36"/>
      <c r="K309" s="63"/>
      <c r="L309" s="36"/>
      <c r="O309" s="40">
        <f t="shared" si="51"/>
        <v>26</v>
      </c>
      <c r="P309" s="74">
        <v>12778.524557000001</v>
      </c>
      <c r="Q309" s="30">
        <f t="shared" si="48"/>
        <v>12170055.430058463</v>
      </c>
      <c r="R309" s="74">
        <v>18174.263021999999</v>
      </c>
      <c r="V309">
        <f t="shared" si="52"/>
        <v>26</v>
      </c>
      <c r="W309">
        <f t="shared" si="49"/>
        <v>0.74285714285714288</v>
      </c>
      <c r="X309">
        <f>SUM($R$284:R309)/$T$300</f>
        <v>0.64558288438397371</v>
      </c>
      <c r="Z309" s="59">
        <f t="shared" si="50"/>
        <v>3488.5606530571404</v>
      </c>
    </row>
    <row r="310" spans="1:26">
      <c r="A310" s="36"/>
      <c r="B310" s="36"/>
      <c r="C310" s="52"/>
      <c r="D310" s="23"/>
      <c r="E310" s="42"/>
      <c r="F310" s="23"/>
      <c r="G310" s="36"/>
      <c r="H310" s="36"/>
      <c r="I310" s="36"/>
      <c r="J310" s="36"/>
      <c r="K310" s="63"/>
      <c r="L310" s="36"/>
      <c r="O310" s="40">
        <f t="shared" si="51"/>
        <v>27</v>
      </c>
      <c r="P310" s="74">
        <v>18001.157144000001</v>
      </c>
      <c r="Q310" s="30">
        <f t="shared" si="48"/>
        <v>3007005.4720883295</v>
      </c>
      <c r="R310" s="74">
        <v>18500.387242000001</v>
      </c>
      <c r="V310">
        <f t="shared" si="52"/>
        <v>27</v>
      </c>
      <c r="W310">
        <f t="shared" si="49"/>
        <v>0.77142857142857146</v>
      </c>
      <c r="X310">
        <f>SUM($R$284:R310)/$T$300</f>
        <v>0.67807687367603053</v>
      </c>
      <c r="Z310" s="59">
        <f t="shared" si="50"/>
        <v>1734.0719339428597</v>
      </c>
    </row>
    <row r="311" spans="1:26">
      <c r="A311" s="36"/>
      <c r="B311" s="36"/>
      <c r="C311" s="52"/>
      <c r="D311" s="23"/>
      <c r="E311" s="42"/>
      <c r="F311" s="23"/>
      <c r="G311" s="36"/>
      <c r="H311" s="36"/>
      <c r="I311" s="36"/>
      <c r="J311" s="36"/>
      <c r="K311" s="63"/>
      <c r="L311" s="36"/>
      <c r="O311" s="40">
        <f t="shared" si="51"/>
        <v>28</v>
      </c>
      <c r="P311" s="74">
        <v>24101.407587000002</v>
      </c>
      <c r="Q311" s="30">
        <f t="shared" si="48"/>
        <v>61376607.105867632</v>
      </c>
      <c r="R311" s="74">
        <v>18546.838615000001</v>
      </c>
      <c r="V311">
        <f t="shared" si="52"/>
        <v>28</v>
      </c>
      <c r="W311">
        <f t="shared" si="49"/>
        <v>0.8</v>
      </c>
      <c r="X311">
        <f>SUM($R$284:R311)/$T$300</f>
        <v>0.71065244993149079</v>
      </c>
      <c r="Z311" s="59">
        <f t="shared" si="50"/>
        <v>7834.3223769428605</v>
      </c>
    </row>
    <row r="312" spans="1:26">
      <c r="A312" s="36"/>
      <c r="B312" s="36"/>
      <c r="C312" s="52"/>
      <c r="D312" s="23"/>
      <c r="E312" s="42"/>
      <c r="F312" s="23"/>
      <c r="G312" s="36"/>
      <c r="H312" s="36"/>
      <c r="I312" s="36"/>
      <c r="J312" s="36"/>
      <c r="K312" s="63"/>
      <c r="L312" s="36"/>
      <c r="O312" s="40">
        <f t="shared" si="51"/>
        <v>29</v>
      </c>
      <c r="P312" s="74">
        <v>12637.962502</v>
      </c>
      <c r="Q312" s="30">
        <f t="shared" si="48"/>
        <v>13170531.630135994</v>
      </c>
      <c r="R312" s="74">
        <v>20314.162479999999</v>
      </c>
      <c r="V312">
        <f t="shared" si="52"/>
        <v>29</v>
      </c>
      <c r="W312">
        <f t="shared" si="49"/>
        <v>0.82857142857142863</v>
      </c>
      <c r="X312">
        <f>SUM($R$284:R312)/$T$300</f>
        <v>0.74633214514369006</v>
      </c>
      <c r="Z312" s="59">
        <f t="shared" si="50"/>
        <v>3629.1227080571407</v>
      </c>
    </row>
    <row r="313" spans="1:26">
      <c r="A313" s="36"/>
      <c r="B313" s="36"/>
      <c r="C313" s="52"/>
      <c r="D313" s="23"/>
      <c r="E313" s="42"/>
      <c r="F313" s="23"/>
      <c r="G313" s="36"/>
      <c r="H313" s="36"/>
      <c r="I313" s="36"/>
      <c r="J313" s="36"/>
      <c r="K313" s="63"/>
      <c r="L313" s="36"/>
      <c r="O313" s="40">
        <f t="shared" si="51"/>
        <v>30</v>
      </c>
      <c r="P313" s="74">
        <v>14446.307725999999</v>
      </c>
      <c r="Q313" s="30">
        <f t="shared" si="48"/>
        <v>3315230.6464494555</v>
      </c>
      <c r="R313" s="74">
        <v>20407.075670999999</v>
      </c>
      <c r="V313">
        <f t="shared" si="52"/>
        <v>30</v>
      </c>
      <c r="W313">
        <f t="shared" si="49"/>
        <v>0.8571428571428571</v>
      </c>
      <c r="X313">
        <f>SUM($R$284:R313)/$T$300</f>
        <v>0.78217503262824306</v>
      </c>
      <c r="Z313" s="59">
        <f t="shared" si="50"/>
        <v>1820.7774840571419</v>
      </c>
    </row>
    <row r="314" spans="1:26">
      <c r="A314" s="36"/>
      <c r="B314" s="36"/>
      <c r="C314" s="52"/>
      <c r="D314" s="23"/>
      <c r="E314" s="42"/>
      <c r="F314" s="23"/>
      <c r="G314" s="36"/>
      <c r="H314" s="36"/>
      <c r="I314" s="36"/>
      <c r="J314" s="36"/>
      <c r="K314" s="63"/>
      <c r="L314" s="36"/>
      <c r="O314" s="40">
        <f t="shared" si="51"/>
        <v>31</v>
      </c>
      <c r="P314" s="74">
        <v>17814.718902000001</v>
      </c>
      <c r="Q314" s="30">
        <f t="shared" si="48"/>
        <v>2395170.0444366857</v>
      </c>
      <c r="R314" s="74">
        <v>20731.390481999999</v>
      </c>
      <c r="V314">
        <f t="shared" si="52"/>
        <v>31</v>
      </c>
      <c r="W314">
        <f t="shared" si="49"/>
        <v>0.88571428571428568</v>
      </c>
      <c r="X314">
        <f>SUM($R$284:R314)/$T$300</f>
        <v>0.81858754505404951</v>
      </c>
      <c r="Z314" s="59">
        <f t="shared" si="50"/>
        <v>1547.6336919428595</v>
      </c>
    </row>
    <row r="315" spans="1:26">
      <c r="A315" s="36"/>
      <c r="B315" s="36"/>
      <c r="C315" s="52"/>
      <c r="D315" s="23"/>
      <c r="E315" s="42"/>
      <c r="F315" s="23"/>
      <c r="G315" s="36"/>
      <c r="H315" s="36"/>
      <c r="I315" s="36"/>
      <c r="J315" s="36"/>
      <c r="K315" s="63"/>
      <c r="L315" s="36"/>
      <c r="O315" s="40">
        <f t="shared" si="51"/>
        <v>32</v>
      </c>
      <c r="P315" s="74">
        <v>11807.784734000001</v>
      </c>
      <c r="Q315" s="30">
        <f t="shared" si="48"/>
        <v>19885360.735763438</v>
      </c>
      <c r="R315" s="74">
        <v>21491.363093</v>
      </c>
      <c r="V315">
        <f t="shared" si="52"/>
        <v>32</v>
      </c>
      <c r="W315">
        <f t="shared" si="49"/>
        <v>0.91428571428571426</v>
      </c>
      <c r="X315">
        <f>SUM($R$284:R315)/$T$300</f>
        <v>0.85633486964141048</v>
      </c>
      <c r="Z315" s="59">
        <f t="shared" si="50"/>
        <v>4459.3004760571403</v>
      </c>
    </row>
    <row r="316" spans="1:26">
      <c r="A316" s="36"/>
      <c r="B316" s="36"/>
      <c r="C316" s="52"/>
      <c r="D316" s="23"/>
      <c r="E316" s="42"/>
      <c r="F316" s="23"/>
      <c r="G316" s="36"/>
      <c r="H316" s="36"/>
      <c r="I316" s="36"/>
      <c r="J316" s="36"/>
      <c r="K316" s="63"/>
      <c r="L316" s="36"/>
      <c r="O316" s="40">
        <f t="shared" si="51"/>
        <v>33</v>
      </c>
      <c r="P316" s="74">
        <v>15339.29088</v>
      </c>
      <c r="Q316" s="30">
        <f t="shared" si="48"/>
        <v>860802.3188861782</v>
      </c>
      <c r="R316" s="74">
        <v>24101.407587000002</v>
      </c>
      <c r="V316">
        <f t="shared" si="52"/>
        <v>33</v>
      </c>
      <c r="W316">
        <f t="shared" si="49"/>
        <v>0.94285714285714284</v>
      </c>
      <c r="X316">
        <f>SUM($R$284:R316)/$T$300</f>
        <v>0.8986664635594851</v>
      </c>
      <c r="Z316" s="59">
        <f t="shared" si="50"/>
        <v>927.79433005714054</v>
      </c>
    </row>
    <row r="317" spans="1:26">
      <c r="A317" s="36"/>
      <c r="B317" s="36"/>
      <c r="C317" s="52"/>
      <c r="D317" s="23"/>
      <c r="E317" s="42"/>
      <c r="F317" s="23"/>
      <c r="G317" s="36"/>
      <c r="H317" s="36"/>
      <c r="I317" s="36"/>
      <c r="J317" s="36"/>
      <c r="K317" s="63"/>
      <c r="L317" s="36"/>
      <c r="O317" s="40">
        <f t="shared" si="51"/>
        <v>34</v>
      </c>
      <c r="P317" s="74">
        <v>21491.363093</v>
      </c>
      <c r="Q317" s="30">
        <f t="shared" si="48"/>
        <v>27293079.398205921</v>
      </c>
      <c r="R317" s="74">
        <v>27887.268874000001</v>
      </c>
      <c r="V317">
        <f t="shared" si="52"/>
        <v>34</v>
      </c>
      <c r="W317">
        <f t="shared" si="49"/>
        <v>0.97142857142857142</v>
      </c>
      <c r="X317">
        <f>SUM($R$284:R317)/$T$300</f>
        <v>0.94764752564878341</v>
      </c>
      <c r="Z317" s="59">
        <f t="shared" si="50"/>
        <v>5224.2778829428589</v>
      </c>
    </row>
    <row r="318" spans="1:26" ht="15" thickBot="1">
      <c r="A318" s="36"/>
      <c r="B318" s="36"/>
      <c r="C318" s="52"/>
      <c r="D318" s="23"/>
      <c r="E318" s="42"/>
      <c r="F318" s="23"/>
      <c r="G318" s="36"/>
      <c r="H318" s="36"/>
      <c r="I318" s="36"/>
      <c r="J318" s="36"/>
      <c r="K318" s="63"/>
      <c r="L318" s="36"/>
      <c r="O318" s="41">
        <v>35</v>
      </c>
      <c r="P318" s="75">
        <v>8820.4395980000008</v>
      </c>
      <c r="Q318" s="31">
        <f t="shared" si="48"/>
        <v>55452530.871569857</v>
      </c>
      <c r="R318" s="75">
        <v>29806.775643000001</v>
      </c>
      <c r="V318">
        <f t="shared" si="52"/>
        <v>35</v>
      </c>
      <c r="W318">
        <f t="shared" si="49"/>
        <v>1</v>
      </c>
      <c r="X318">
        <f>SUM($R$284:R318)/$T$300</f>
        <v>1</v>
      </c>
      <c r="Z318" s="59">
        <f t="shared" si="50"/>
        <v>7446.6456120571402</v>
      </c>
    </row>
    <row r="319" spans="1:26">
      <c r="A319" s="36"/>
      <c r="B319" s="36"/>
      <c r="C319" s="52"/>
      <c r="D319" s="36"/>
      <c r="E319" s="36"/>
      <c r="F319" s="36"/>
      <c r="G319" s="36"/>
      <c r="H319" s="36"/>
      <c r="I319" s="36"/>
      <c r="J319" s="36"/>
      <c r="K319" s="63"/>
      <c r="L319" s="36"/>
      <c r="O319" s="1"/>
      <c r="Z319" s="59"/>
    </row>
    <row r="320" spans="1:26">
      <c r="K320" s="63"/>
      <c r="L320" s="36"/>
    </row>
  </sheetData>
  <sortState xmlns:xlrd2="http://schemas.microsoft.com/office/spreadsheetml/2017/richdata2" ref="AG125:AG159">
    <sortCondition ref="AG125:AG159"/>
  </sortState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WaitingTime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</dc:creator>
  <cp:lastModifiedBy>Marco</cp:lastModifiedBy>
  <dcterms:created xsi:type="dcterms:W3CDTF">2022-12-30T15:06:48Z</dcterms:created>
  <dcterms:modified xsi:type="dcterms:W3CDTF">2023-01-06T10:58:12Z</dcterms:modified>
</cp:coreProperties>
</file>