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Dashboard\"/>
    </mc:Choice>
  </mc:AlternateContent>
  <xr:revisionPtr revIDLastSave="0" documentId="13_ncr:1_{1277158F-50EE-4D62-952E-030C7FECF05B}" xr6:coauthVersionLast="47" xr6:coauthVersionMax="47" xr10:uidLastSave="{00000000-0000-0000-0000-000000000000}"/>
  <bookViews>
    <workbookView xWindow="-108" yWindow="-108" windowWidth="23256" windowHeight="12456" activeTab="2" xr2:uid="{899214EE-B51D-4446-AC56-B680CE1E289C}"/>
  </bookViews>
  <sheets>
    <sheet name="Dash Vendedores" sheetId="5" r:id="rId1"/>
    <sheet name="Tabela Dinamica Dados Vendedor" sheetId="8" r:id="rId2"/>
    <sheet name="Grafico Masculino Feminino" sheetId="9" r:id="rId3"/>
    <sheet name="Waffle" sheetId="7" state="hidden" r:id="rId4"/>
    <sheet name="Grafico Velocimetromarca" sheetId="6" state="hidden" r:id="rId5"/>
    <sheet name="PivotTable" sheetId="4" r:id="rId6"/>
    <sheet name="Vendas" sheetId="1" r:id="rId7"/>
    <sheet name="Dados Vendedor" sheetId="2" r:id="rId8"/>
    <sheet name="Imagens" sheetId="3" r:id="rId9"/>
  </sheets>
  <definedNames>
    <definedName name="SegmentaçãodeDados_Produto">#N/A</definedName>
    <definedName name="SegmentaçãodeDados_Vendedor">#N/A</definedName>
  </definedNames>
  <calcPr calcId="191029"/>
  <pivotCaches>
    <pivotCache cacheId="8" r:id="rId10"/>
    <pivotCache cacheId="14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9" l="1"/>
  <c r="B2" i="9"/>
  <c r="D2" i="9"/>
  <c r="L11" i="7"/>
  <c r="K11" i="7"/>
  <c r="K10" i="7" s="1"/>
  <c r="K9" i="7" s="1"/>
  <c r="K8" i="7" s="1"/>
  <c r="K7" i="7" s="1"/>
  <c r="K6" i="7" s="1"/>
  <c r="K5" i="7" s="1"/>
  <c r="K4" i="7" s="1"/>
  <c r="J11" i="7"/>
  <c r="I11" i="7"/>
  <c r="H11" i="7"/>
  <c r="G11" i="7"/>
  <c r="F11" i="7"/>
  <c r="E11" i="7"/>
  <c r="E10" i="7" s="1"/>
  <c r="E9" i="7" s="1"/>
  <c r="E8" i="7" s="1"/>
  <c r="E7" i="7" s="1"/>
  <c r="E6" i="7" s="1"/>
  <c r="E5" i="7" s="1"/>
  <c r="E4" i="7" s="1"/>
  <c r="D11" i="7"/>
  <c r="C11" i="7"/>
  <c r="C10" i="7" s="1"/>
  <c r="C9" i="7" s="1"/>
  <c r="C8" i="7" s="1"/>
  <c r="C7" i="7" s="1"/>
  <c r="C6" i="7" s="1"/>
  <c r="C5" i="7" s="1"/>
  <c r="C4" i="7" s="1"/>
  <c r="L10" i="7"/>
  <c r="J10" i="7"/>
  <c r="I10" i="7"/>
  <c r="H10" i="7"/>
  <c r="H9" i="7" s="1"/>
  <c r="H8" i="7" s="1"/>
  <c r="H7" i="7" s="1"/>
  <c r="H6" i="7" s="1"/>
  <c r="H5" i="7" s="1"/>
  <c r="H4" i="7" s="1"/>
  <c r="G10" i="7"/>
  <c r="G9" i="7" s="1"/>
  <c r="G8" i="7" s="1"/>
  <c r="G7" i="7" s="1"/>
  <c r="G6" i="7" s="1"/>
  <c r="G5" i="7" s="1"/>
  <c r="G4" i="7" s="1"/>
  <c r="F10" i="7"/>
  <c r="D10" i="7"/>
  <c r="L9" i="7"/>
  <c r="J9" i="7"/>
  <c r="J8" i="7" s="1"/>
  <c r="J7" i="7" s="1"/>
  <c r="J6" i="7" s="1"/>
  <c r="J5" i="7" s="1"/>
  <c r="J4" i="7" s="1"/>
  <c r="I9" i="7"/>
  <c r="I8" i="7" s="1"/>
  <c r="I7" i="7" s="1"/>
  <c r="I6" i="7" s="1"/>
  <c r="I5" i="7" s="1"/>
  <c r="I4" i="7" s="1"/>
  <c r="F9" i="7"/>
  <c r="D9" i="7"/>
  <c r="L8" i="7"/>
  <c r="L7" i="7" s="1"/>
  <c r="L6" i="7" s="1"/>
  <c r="L5" i="7" s="1"/>
  <c r="L4" i="7" s="1"/>
  <c r="F8" i="7"/>
  <c r="D8" i="7"/>
  <c r="D7" i="7" s="1"/>
  <c r="D6" i="7" s="1"/>
  <c r="D5" i="7" s="1"/>
  <c r="D4" i="7" s="1"/>
  <c r="F7" i="7"/>
  <c r="F6" i="7" s="1"/>
  <c r="F5" i="7" s="1"/>
  <c r="F4" i="7" s="1"/>
  <c r="D12" i="7"/>
  <c r="E12" i="7"/>
  <c r="F12" i="7"/>
  <c r="G12" i="7"/>
  <c r="H12" i="7"/>
  <c r="I12" i="7"/>
  <c r="J12" i="7"/>
  <c r="K12" i="7"/>
  <c r="L12" i="7"/>
  <c r="C12" i="7"/>
  <c r="E13" i="7"/>
  <c r="F13" i="7" s="1"/>
  <c r="G13" i="7" s="1"/>
  <c r="H13" i="7" s="1"/>
  <c r="I13" i="7" s="1"/>
  <c r="J13" i="7" s="1"/>
  <c r="K13" i="7" s="1"/>
  <c r="L13" i="7" s="1"/>
  <c r="D13" i="7"/>
  <c r="O25" i="5" a="1"/>
  <c r="O25" i="5" s="1"/>
  <c r="O26" i="5" a="1"/>
  <c r="O26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13" i="5" a="1"/>
  <c r="P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13" i="5" a="1"/>
  <c r="O13" i="5" s="1"/>
  <c r="D13" i="6"/>
  <c r="B10" i="6"/>
  <c r="B12" i="6" s="1"/>
  <c r="B3" i="6"/>
  <c r="B4" i="6"/>
  <c r="B5" i="6"/>
  <c r="B2" i="6"/>
  <c r="D10" i="6" l="1"/>
  <c r="A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<sst xmlns="http://schemas.openxmlformats.org/spreadsheetml/2006/main" count="237" uniqueCount="69">
  <si>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</si>
  <si>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</si>
  <si>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</si>
  <si>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</si>
  <si>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</si>
  <si>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</si>
  <si>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</si>
  <si>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</si>
  <si>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</si>
  <si>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</si>
  <si>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</si>
  <si>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</si>
  <si>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</si>
  <si>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</si>
  <si>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</si>
  <si>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</si>
  <si>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</si>
  <si>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</si>
  <si>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</si>
  <si>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</si>
  <si>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</si>
  <si>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</si>
  <si>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</si>
  <si>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</si>
  <si>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</si>
  <si>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</si>
  <si>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</si>
  <si>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</si>
  <si>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</si>
  <si>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</si>
  <si>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</si>
  <si>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</si>
  <si>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</si>
  <si>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</si>
  <si>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</si>
  <si>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</si>
  <si>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</si>
  <si>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</si>
  <si>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</si>
  <si>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</si>
  <si>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</si>
  <si>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</si>
  <si>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Rótulos de Linha</t>
  </si>
  <si>
    <t>Total Geral</t>
  </si>
  <si>
    <t>Soma de Unidades Vendidas</t>
  </si>
  <si>
    <t>Soma de Valor Unitário</t>
  </si>
  <si>
    <t xml:space="preserve">Soma de  Total </t>
  </si>
  <si>
    <t>(Tudo)</t>
  </si>
  <si>
    <t>Marcador</t>
  </si>
  <si>
    <t>Ruim</t>
  </si>
  <si>
    <t>Regular</t>
  </si>
  <si>
    <t>Bom</t>
  </si>
  <si>
    <t>Ótimo</t>
  </si>
  <si>
    <t>META</t>
  </si>
  <si>
    <t>Ponteiro</t>
  </si>
  <si>
    <t>Valor da Ponta Ponteiro</t>
  </si>
  <si>
    <t>Tamanho Ponteiro</t>
  </si>
  <si>
    <t>Complemento</t>
  </si>
  <si>
    <t>Meta Atingida</t>
  </si>
  <si>
    <t>Quant Vendida</t>
  </si>
  <si>
    <t>Total</t>
  </si>
  <si>
    <t>Metas de Vendas R$ 2.000,00</t>
  </si>
  <si>
    <t>DASHBOARD TOTAL DE VENDAS POR VENDEDOR</t>
  </si>
  <si>
    <t>Soma de Quantidade</t>
  </si>
  <si>
    <t xml:space="preserve">Soma de  Vendas </t>
  </si>
  <si>
    <t>Vendas</t>
  </si>
  <si>
    <t>Atual</t>
  </si>
  <si>
    <t>Vendas Maculinas</t>
  </si>
  <si>
    <t>Vendas Femininas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</si>
</sst>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2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9" fontId="0" fillId="0" borderId="0" xfId="0" applyNumberFormat="1"/>
    <xf numFmtId="9" fontId="4" fillId="3" borderId="2" xfId="3" applyFont="1" applyFill="1" applyBorder="1"/>
    <xf numFmtId="0" fontId="0" fillId="4" borderId="0" xfId="0" applyFill="1"/>
    <xf numFmtId="0" fontId="5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5">
    <dxf>
      <numFmt numFmtId="12" formatCode="&quot;R$&quot;\ #,##0.00;[Red]\-&quot;R$&quot;\ #,##0.00"/>
    </dxf>
    <dxf>
      <font>
        <color rgb="FF00B05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2" formatCode="&quot;R$&quot;\ #,##0.00;[Red]\-&quot;R$&quot;\ #,##0.0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image" Target="../media/image16.png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[DashboardFuncionarios.xlsx]PivotTable!Tabela dinâmica2</c:name>
    <c:fmtId val="7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51200416636483E-2"/>
          <c:y val="0.13323855351414407"/>
          <c:w val="0.83934472875516053"/>
          <c:h val="0.6076742490522018"/>
        </c:manualLayout>
      </c:layout>
      <c:areaChart>
        <c:grouping val="stacked"/>
        <c:varyColors val="0"/>
        <c:ser>
          <c:idx val="0"/>
          <c:order val="0"/>
          <c:tx>
            <c:strRef>
              <c:f>PivotTable!$I$3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PivotTable!$H$4:$H$9</c:f>
              <c:strCache>
                <c:ptCount val="5"/>
                <c:pt idx="0">
                  <c:v>Bermuda Masculino</c:v>
                </c:pt>
                <c:pt idx="1">
                  <c:v>Camisa Masculina</c:v>
                </c:pt>
                <c:pt idx="2">
                  <c:v>Camisa Térmica</c:v>
                </c:pt>
                <c:pt idx="3">
                  <c:v>Kit de Pinceis de Maquiagem</c:v>
                </c:pt>
                <c:pt idx="4">
                  <c:v>Sapato Social</c:v>
                </c:pt>
              </c:strCache>
            </c:strRef>
          </c:cat>
          <c:val>
            <c:numRef>
              <c:f>PivotTable!$I$4:$I$9</c:f>
              <c:numCache>
                <c:formatCode>General</c:formatCode>
                <c:ptCount val="5"/>
                <c:pt idx="0">
                  <c:v>891.36</c:v>
                </c:pt>
                <c:pt idx="1">
                  <c:v>153.4</c:v>
                </c:pt>
                <c:pt idx="2">
                  <c:v>83.8</c:v>
                </c:pt>
                <c:pt idx="3">
                  <c:v>466.08</c:v>
                </c:pt>
                <c:pt idx="4">
                  <c:v>737.1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2-408B-881D-8422C2572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94192"/>
        <c:axId val="1508992752"/>
      </c:areaChart>
      <c:catAx>
        <c:axId val="150899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992752"/>
        <c:crosses val="autoZero"/>
        <c:auto val="1"/>
        <c:lblAlgn val="ctr"/>
        <c:lblOffset val="100"/>
        <c:noMultiLvlLbl val="0"/>
      </c:catAx>
      <c:valAx>
        <c:axId val="150899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99419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Masculino Feminino'!$B$1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71C7-4BE5-B8C1-4793E8EAF5E1}"/>
              </c:ext>
            </c:extLst>
          </c:dPt>
          <c:val>
            <c:numRef>
              <c:f>'Grafico Masculino Feminino'!$B$2</c:f>
              <c:numCache>
                <c:formatCode>0.0%</c:formatCode>
                <c:ptCount val="1"/>
                <c:pt idx="0">
                  <c:v>0.49530408569056911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7-4BE5-B8C1-4793E8EAF5E1}"/>
            </c:ext>
          </c:extLst>
        </c:ser>
        <c:ser>
          <c:idx val="1"/>
          <c:order val="1"/>
          <c:tx>
            <c:strRef>
              <c:f>'Grafico Masculino Feminino'!$C$1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1C7-4BE5-B8C1-4793E8EAF5E1}"/>
              </c:ext>
            </c:extLst>
          </c:dPt>
          <c:val>
            <c:numRef>
              <c:f>'Grafico Masculino Feminino'!$C$2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7-4BE5-B8C1-4793E8EAF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88356591"/>
        <c:axId val="288357071"/>
      </c:barChart>
      <c:catAx>
        <c:axId val="288356591"/>
        <c:scaling>
          <c:orientation val="minMax"/>
        </c:scaling>
        <c:delete val="1"/>
        <c:axPos val="b"/>
        <c:majorTickMark val="none"/>
        <c:minorTickMark val="none"/>
        <c:tickLblPos val="nextTo"/>
        <c:crossAx val="288357071"/>
        <c:crosses val="autoZero"/>
        <c:auto val="1"/>
        <c:lblAlgn val="ctr"/>
        <c:lblOffset val="100"/>
        <c:noMultiLvlLbl val="0"/>
      </c:catAx>
      <c:valAx>
        <c:axId val="28835707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28835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FF1-4271-BB46-8A2254F4487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F1-4271-BB46-8A2254F44873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FF1-4271-BB46-8A2254F4487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F1-4271-BB46-8A2254F44873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F1-4271-BB46-8A2254F44873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F1-4271-BB46-8A2254F448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'Grafico Velocimetromarca'!$B$2:$B$6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1-4271-BB46-8A2254F44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[DashboardFuncionarios.xlsx]PivotTable!Tabela dinâmica2</c:name>
    <c:fmtId val="3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PivotTable!$I$3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PivotTable!$H$4:$H$9</c:f>
              <c:strCache>
                <c:ptCount val="5"/>
                <c:pt idx="0">
                  <c:v>Bermuda Masculino</c:v>
                </c:pt>
                <c:pt idx="1">
                  <c:v>Camisa Masculina</c:v>
                </c:pt>
                <c:pt idx="2">
                  <c:v>Camisa Térmica</c:v>
                </c:pt>
                <c:pt idx="3">
                  <c:v>Kit de Pinceis de Maquiagem</c:v>
                </c:pt>
                <c:pt idx="4">
                  <c:v>Sapato Social</c:v>
                </c:pt>
              </c:strCache>
            </c:strRef>
          </c:cat>
          <c:val>
            <c:numRef>
              <c:f>PivotTable!$I$4:$I$9</c:f>
              <c:numCache>
                <c:formatCode>General</c:formatCode>
                <c:ptCount val="5"/>
                <c:pt idx="0">
                  <c:v>891.36</c:v>
                </c:pt>
                <c:pt idx="1">
                  <c:v>153.4</c:v>
                </c:pt>
                <c:pt idx="2">
                  <c:v>83.8</c:v>
                </c:pt>
                <c:pt idx="3">
                  <c:v>466.08</c:v>
                </c:pt>
                <c:pt idx="4">
                  <c:v>737.1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B-4975-BF3F-C4468D023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94192"/>
        <c:axId val="1508992752"/>
      </c:areaChart>
      <c:catAx>
        <c:axId val="150899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992752"/>
        <c:crosses val="autoZero"/>
        <c:auto val="1"/>
        <c:lblAlgn val="ctr"/>
        <c:lblOffset val="100"/>
        <c:noMultiLvlLbl val="0"/>
      </c:catAx>
      <c:valAx>
        <c:axId val="150899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99419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[DashboardFuncionarios.xlsx]PivotTable!Tabela dinâmica2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PivotTable!$H$4:$H$9</c:f>
              <c:strCache>
                <c:ptCount val="5"/>
                <c:pt idx="0">
                  <c:v>Bermuda Masculino</c:v>
                </c:pt>
                <c:pt idx="1">
                  <c:v>Camisa Masculina</c:v>
                </c:pt>
                <c:pt idx="2">
                  <c:v>Camisa Térmica</c:v>
                </c:pt>
                <c:pt idx="3">
                  <c:v>Kit de Pinceis de Maquiagem</c:v>
                </c:pt>
                <c:pt idx="4">
                  <c:v>Sapato Social</c:v>
                </c:pt>
              </c:strCache>
            </c:strRef>
          </c:cat>
          <c:val>
            <c:numRef>
              <c:f>PivotTable!$I$4:$I$9</c:f>
              <c:numCache>
                <c:formatCode>General</c:formatCode>
                <c:ptCount val="5"/>
                <c:pt idx="0">
                  <c:v>891.36</c:v>
                </c:pt>
                <c:pt idx="1">
                  <c:v>153.4</c:v>
                </c:pt>
                <c:pt idx="2">
                  <c:v>83.8</c:v>
                </c:pt>
                <c:pt idx="3">
                  <c:v>466.08</c:v>
                </c:pt>
                <c:pt idx="4">
                  <c:v>737.1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E-4949-A12F-01C3B16B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680128"/>
        <c:axId val="1528674848"/>
      </c:barChart>
      <c:catAx>
        <c:axId val="15286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8674848"/>
        <c:crosses val="autoZero"/>
        <c:auto val="1"/>
        <c:lblAlgn val="ctr"/>
        <c:lblOffset val="100"/>
        <c:noMultiLvlLbl val="0"/>
      </c:catAx>
      <c:valAx>
        <c:axId val="1528674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2868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3.png"/><Relationship Id="rId7" Type="http://schemas.openxmlformats.org/officeDocument/2006/relationships/image" Target="../media/image6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emf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chart" Target="../charts/chart2.xml"/><Relationship Id="rId4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sv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svg"/><Relationship Id="rId1" Type="http://schemas.openxmlformats.org/officeDocument/2006/relationships/image" Target="../media/image17.png"/><Relationship Id="rId6" Type="http://schemas.openxmlformats.org/officeDocument/2006/relationships/image" Target="../media/image22.svg"/><Relationship Id="rId5" Type="http://schemas.openxmlformats.org/officeDocument/2006/relationships/image" Target="../media/image21.png"/><Relationship Id="rId10" Type="http://schemas.openxmlformats.org/officeDocument/2006/relationships/image" Target="../media/image26.svg"/><Relationship Id="rId4" Type="http://schemas.openxmlformats.org/officeDocument/2006/relationships/image" Target="../media/image20.svg"/><Relationship Id="rId9" Type="http://schemas.openxmlformats.org/officeDocument/2006/relationships/image" Target="../media/image25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4</xdr:row>
      <xdr:rowOff>22860</xdr:rowOff>
    </xdr:from>
    <xdr:to>
      <xdr:col>7</xdr:col>
      <xdr:colOff>594360</xdr:colOff>
      <xdr:row>8</xdr:row>
      <xdr:rowOff>175260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A0CC644-E29D-B7B3-6796-2DF49845CEB3}"/>
            </a:ext>
          </a:extLst>
        </xdr:cNvPr>
        <xdr:cNvSpPr/>
      </xdr:nvSpPr>
      <xdr:spPr>
        <a:xfrm>
          <a:off x="2240280" y="754380"/>
          <a:ext cx="2621280" cy="883920"/>
        </a:xfrm>
        <a:prstGeom prst="roundRect">
          <a:avLst>
            <a:gd name="adj" fmla="val 26667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533400</xdr:colOff>
      <xdr:row>4</xdr:row>
      <xdr:rowOff>83820</xdr:rowOff>
    </xdr:from>
    <xdr:to>
      <xdr:col>5</xdr:col>
      <xdr:colOff>19050</xdr:colOff>
      <xdr:row>8</xdr:row>
      <xdr:rowOff>67310</xdr:rowOff>
    </xdr:to>
    <xdr:pic>
      <xdr:nvPicPr>
        <xdr:cNvPr id="6" name="Graphic 3" descr="Money">
          <a:extLst>
            <a:ext uri="{FF2B5EF4-FFF2-40B4-BE49-F238E27FC236}">
              <a16:creationId xmlns:a16="http://schemas.microsoft.com/office/drawing/2014/main" id="{124DBECB-996B-455C-BAA6-B7C4D1E56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62200" y="815340"/>
          <a:ext cx="704850" cy="715010"/>
        </a:xfrm>
        <a:prstGeom prst="rect">
          <a:avLst/>
        </a:prstGeom>
      </xdr:spPr>
    </xdr:pic>
    <xdr:clientData/>
  </xdr:twoCellAnchor>
  <xdr:twoCellAnchor>
    <xdr:from>
      <xdr:col>5</xdr:col>
      <xdr:colOff>22860</xdr:colOff>
      <xdr:row>4</xdr:row>
      <xdr:rowOff>83820</xdr:rowOff>
    </xdr:from>
    <xdr:to>
      <xdr:col>7</xdr:col>
      <xdr:colOff>502920</xdr:colOff>
      <xdr:row>6</xdr:row>
      <xdr:rowOff>114300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A024B2EA-0825-EC1B-A5E5-BED9118BA17B}"/>
            </a:ext>
          </a:extLst>
        </xdr:cNvPr>
        <xdr:cNvSpPr txBox="1"/>
      </xdr:nvSpPr>
      <xdr:spPr>
        <a:xfrm>
          <a:off x="3070860" y="815340"/>
          <a:ext cx="1699260" cy="39624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>
              <a:solidFill>
                <a:schemeClr val="bg1"/>
              </a:solidFill>
            </a:rPr>
            <a:t>Total de Vendas</a:t>
          </a:r>
        </a:p>
      </xdr:txBody>
    </xdr:sp>
    <xdr:clientData/>
  </xdr:twoCellAnchor>
  <xdr:twoCellAnchor>
    <xdr:from>
      <xdr:col>9</xdr:col>
      <xdr:colOff>30480</xdr:colOff>
      <xdr:row>4</xdr:row>
      <xdr:rowOff>38100</xdr:rowOff>
    </xdr:from>
    <xdr:to>
      <xdr:col>13</xdr:col>
      <xdr:colOff>213360</xdr:colOff>
      <xdr:row>9</xdr:row>
      <xdr:rowOff>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A7DF469A-379A-4C06-8C9E-6ACD76905DA3}"/>
            </a:ext>
          </a:extLst>
        </xdr:cNvPr>
        <xdr:cNvSpPr/>
      </xdr:nvSpPr>
      <xdr:spPr>
        <a:xfrm>
          <a:off x="5516880" y="769620"/>
          <a:ext cx="2621280" cy="876300"/>
        </a:xfrm>
        <a:prstGeom prst="roundRect">
          <a:avLst>
            <a:gd name="adj" fmla="val 2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6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91440</xdr:colOff>
      <xdr:row>4</xdr:row>
      <xdr:rowOff>68580</xdr:rowOff>
    </xdr:from>
    <xdr:to>
      <xdr:col>10</xdr:col>
      <xdr:colOff>294640</xdr:colOff>
      <xdr:row>8</xdr:row>
      <xdr:rowOff>106680</xdr:rowOff>
    </xdr:to>
    <xdr:pic>
      <xdr:nvPicPr>
        <xdr:cNvPr id="11" name="Graphic 5" descr="Clothes hanger">
          <a:extLst>
            <a:ext uri="{FF2B5EF4-FFF2-40B4-BE49-F238E27FC236}">
              <a16:creationId xmlns:a16="http://schemas.microsoft.com/office/drawing/2014/main" id="{FF2D2730-1A19-447D-BCC3-69E8FE14C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77840" y="800100"/>
          <a:ext cx="812800" cy="769620"/>
        </a:xfrm>
        <a:prstGeom prst="rect">
          <a:avLst/>
        </a:prstGeom>
      </xdr:spPr>
    </xdr:pic>
    <xdr:clientData/>
  </xdr:twoCellAnchor>
  <xdr:twoCellAnchor>
    <xdr:from>
      <xdr:col>10</xdr:col>
      <xdr:colOff>182880</xdr:colOff>
      <xdr:row>4</xdr:row>
      <xdr:rowOff>121920</xdr:rowOff>
    </xdr:from>
    <xdr:to>
      <xdr:col>13</xdr:col>
      <xdr:colOff>53340</xdr:colOff>
      <xdr:row>6</xdr:row>
      <xdr:rowOff>114300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497A10E1-604B-D26F-D78C-151444F67910}"/>
            </a:ext>
          </a:extLst>
        </xdr:cNvPr>
        <xdr:cNvSpPr txBox="1"/>
      </xdr:nvSpPr>
      <xdr:spPr>
        <a:xfrm>
          <a:off x="6278880" y="853440"/>
          <a:ext cx="1699260" cy="35814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>
              <a:solidFill>
                <a:schemeClr val="bg1"/>
              </a:solidFill>
              <a:latin typeface="+mn-lt"/>
              <a:ea typeface="+mn-ea"/>
              <a:cs typeface="+mn-cs"/>
            </a:rPr>
            <a:t>Quantidade</a:t>
          </a:r>
        </a:p>
      </xdr:txBody>
    </xdr:sp>
    <xdr:clientData/>
  </xdr:twoCellAnchor>
  <xdr:twoCellAnchor editAs="oneCell">
    <xdr:from>
      <xdr:col>0</xdr:col>
      <xdr:colOff>83820</xdr:colOff>
      <xdr:row>3</xdr:row>
      <xdr:rowOff>175260</xdr:rowOff>
    </xdr:from>
    <xdr:to>
      <xdr:col>3</xdr:col>
      <xdr:colOff>83820</xdr:colOff>
      <xdr:row>17</xdr:row>
      <xdr:rowOff>167640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Vendedor">
              <a:extLst>
                <a:ext uri="{FF2B5EF4-FFF2-40B4-BE49-F238E27FC236}">
                  <a16:creationId xmlns:a16="http://schemas.microsoft.com/office/drawing/2014/main" id="{55541BD6-D049-4623-9139-EBB38FBEB1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853440"/>
              <a:ext cx="1828800" cy="258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2</xdr:row>
          <xdr:rowOff>60960</xdr:rowOff>
        </xdr:from>
        <xdr:to>
          <xdr:col>17</xdr:col>
          <xdr:colOff>15240</xdr:colOff>
          <xdr:row>10</xdr:row>
          <xdr:rowOff>38100</xdr:rowOff>
        </xdr:to>
        <xdr:pic>
          <xdr:nvPicPr>
            <xdr:cNvPr id="28" name="Imagem 27">
              <a:extLst>
                <a:ext uri="{FF2B5EF4-FFF2-40B4-BE49-F238E27FC236}">
                  <a16:creationId xmlns:a16="http://schemas.microsoft.com/office/drawing/2014/main" id="{62CF1E8E-789A-E239-4862-7998822FF7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afico Velocimetromarca'!$H$3:$M$10" spid="_x0000_s5183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978140" y="426720"/>
              <a:ext cx="3665220" cy="15011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586740</xdr:colOff>
      <xdr:row>6</xdr:row>
      <xdr:rowOff>76200</xdr:rowOff>
    </xdr:from>
    <xdr:to>
      <xdr:col>12</xdr:col>
      <xdr:colOff>304800</xdr:colOff>
      <xdr:row>8</xdr:row>
      <xdr:rowOff>30480</xdr:rowOff>
    </xdr:to>
    <xdr:sp macro="" textlink="'Grafico Velocimetromarca'!D13">
      <xdr:nvSpPr>
        <xdr:cNvPr id="29" name="CaixaDeTexto 28">
          <a:extLst>
            <a:ext uri="{FF2B5EF4-FFF2-40B4-BE49-F238E27FC236}">
              <a16:creationId xmlns:a16="http://schemas.microsoft.com/office/drawing/2014/main" id="{C74467B2-C17B-17D2-59CE-E06CF4DFE096}"/>
            </a:ext>
          </a:extLst>
        </xdr:cNvPr>
        <xdr:cNvSpPr txBox="1"/>
      </xdr:nvSpPr>
      <xdr:spPr>
        <a:xfrm>
          <a:off x="6682740" y="1173480"/>
          <a:ext cx="937260" cy="32004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FDE1AAE-6F3C-4B47-8FF1-17F7D0F0DE48}" type="TxLink">
            <a:rPr lang="en-US" sz="16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22</a:t>
          </a:fld>
          <a:endParaRPr lang="pt-BR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251460</xdr:colOff>
      <xdr:row>6</xdr:row>
      <xdr:rowOff>68580</xdr:rowOff>
    </xdr:from>
    <xdr:to>
      <xdr:col>7</xdr:col>
      <xdr:colOff>266700</xdr:colOff>
      <xdr:row>7</xdr:row>
      <xdr:rowOff>160020</xdr:rowOff>
    </xdr:to>
    <xdr:sp macro="" textlink="'Grafico Velocimetromarca'!B10">
      <xdr:nvSpPr>
        <xdr:cNvPr id="30" name="CaixaDeTexto 29">
          <a:extLst>
            <a:ext uri="{FF2B5EF4-FFF2-40B4-BE49-F238E27FC236}">
              <a16:creationId xmlns:a16="http://schemas.microsoft.com/office/drawing/2014/main" id="{39E42A83-87D9-6CB5-C041-BA243CE67AAC}"/>
            </a:ext>
          </a:extLst>
        </xdr:cNvPr>
        <xdr:cNvSpPr txBox="1"/>
      </xdr:nvSpPr>
      <xdr:spPr>
        <a:xfrm>
          <a:off x="3299460" y="1165860"/>
          <a:ext cx="1234440" cy="2743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996E6B6-96B3-4969-9B6A-ED4C6BE2D033}" type="TxLink">
            <a:rPr lang="en-US" sz="1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 R$ 2.331,74 </a:t>
          </a:fld>
          <a:endParaRPr lang="pt-BR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342900</xdr:colOff>
      <xdr:row>9</xdr:row>
      <xdr:rowOff>118110</xdr:rowOff>
    </xdr:from>
    <xdr:to>
      <xdr:col>13</xdr:col>
      <xdr:colOff>281940</xdr:colOff>
      <xdr:row>24</xdr:row>
      <xdr:rowOff>118110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49DFC88B-0C2D-4B8F-867D-64560FFE7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594360</xdr:colOff>
          <xdr:row>23</xdr:row>
          <xdr:rowOff>45720</xdr:rowOff>
        </xdr:from>
        <xdr:to>
          <xdr:col>16</xdr:col>
          <xdr:colOff>335280</xdr:colOff>
          <xdr:row>35</xdr:row>
          <xdr:rowOff>160020</xdr:rowOff>
        </xdr:to>
        <xdr:pic>
          <xdr:nvPicPr>
            <xdr:cNvPr id="44" name="Imagem 43">
              <a:extLst>
                <a:ext uri="{FF2B5EF4-FFF2-40B4-BE49-F238E27FC236}">
                  <a16:creationId xmlns:a16="http://schemas.microsoft.com/office/drawing/2014/main" id="{F10C30F2-48C7-554F-9E63-CAD23ACC21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votTable!$B$12:$E$23" spid="_x0000_s518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690360" y="4267200"/>
              <a:ext cx="4663440" cy="23088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586740</xdr:colOff>
      <xdr:row>24</xdr:row>
      <xdr:rowOff>0</xdr:rowOff>
    </xdr:from>
    <xdr:to>
      <xdr:col>12</xdr:col>
      <xdr:colOff>205740</xdr:colOff>
      <xdr:row>25</xdr:row>
      <xdr:rowOff>121920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1CAAE7A0-205E-3635-89DB-4A65B52BAF22}"/>
            </a:ext>
          </a:extLst>
        </xdr:cNvPr>
        <xdr:cNvSpPr txBox="1"/>
      </xdr:nvSpPr>
      <xdr:spPr>
        <a:xfrm>
          <a:off x="6073140" y="4404360"/>
          <a:ext cx="1447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24</xdr:row>
          <xdr:rowOff>53340</xdr:rowOff>
        </xdr:from>
        <xdr:to>
          <xdr:col>10</xdr:col>
          <xdr:colOff>541020</xdr:colOff>
          <xdr:row>35</xdr:row>
          <xdr:rowOff>106680</xdr:rowOff>
        </xdr:to>
        <xdr:pic>
          <xdr:nvPicPr>
            <xdr:cNvPr id="47" name="Imagem 46">
              <a:extLst>
                <a:ext uri="{FF2B5EF4-FFF2-40B4-BE49-F238E27FC236}">
                  <a16:creationId xmlns:a16="http://schemas.microsoft.com/office/drawing/2014/main" id="{2E8C8116-3153-2CCF-FE3A-9C3D91D916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518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705100" y="4457700"/>
              <a:ext cx="3931920" cy="20650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99060</xdr:colOff>
      <xdr:row>18</xdr:row>
      <xdr:rowOff>167640</xdr:rowOff>
    </xdr:from>
    <xdr:to>
      <xdr:col>3</xdr:col>
      <xdr:colOff>99060</xdr:colOff>
      <xdr:row>32</xdr:row>
      <xdr:rowOff>74295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0" name="Produto">
              <a:extLst>
                <a:ext uri="{FF2B5EF4-FFF2-40B4-BE49-F238E27FC236}">
                  <a16:creationId xmlns:a16="http://schemas.microsoft.com/office/drawing/2014/main" id="{A23FF964-D1C5-4983-A303-5E784F43D3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" y="36195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13</xdr:row>
      <xdr:rowOff>121920</xdr:rowOff>
    </xdr:from>
    <xdr:to>
      <xdr:col>3</xdr:col>
      <xdr:colOff>104775</xdr:colOff>
      <xdr:row>25</xdr:row>
      <xdr:rowOff>109220</xdr:rowOff>
    </xdr:to>
    <xdr:pic>
      <xdr:nvPicPr>
        <xdr:cNvPr id="3" name="Gráfico 2" descr="Mulher">
          <a:extLst>
            <a:ext uri="{FF2B5EF4-FFF2-40B4-BE49-F238E27FC236}">
              <a16:creationId xmlns:a16="http://schemas.microsoft.com/office/drawing/2014/main" id="{F14B39FA-9B81-4EA2-B2FD-CDDCC06DB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0520" y="2499360"/>
          <a:ext cx="2009775" cy="2181860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</xdr:colOff>
      <xdr:row>13</xdr:row>
      <xdr:rowOff>91440</xdr:rowOff>
    </xdr:from>
    <xdr:to>
      <xdr:col>6</xdr:col>
      <xdr:colOff>66675</xdr:colOff>
      <xdr:row>25</xdr:row>
      <xdr:rowOff>78740</xdr:rowOff>
    </xdr:to>
    <xdr:pic>
      <xdr:nvPicPr>
        <xdr:cNvPr id="5" name="Gráfico 4" descr="Mulher">
          <a:extLst>
            <a:ext uri="{FF2B5EF4-FFF2-40B4-BE49-F238E27FC236}">
              <a16:creationId xmlns:a16="http://schemas.microsoft.com/office/drawing/2014/main" id="{823404F3-166C-4E47-87FD-6713D6C14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15540" y="2468880"/>
          <a:ext cx="2009775" cy="2181860"/>
        </a:xfrm>
        <a:prstGeom prst="rect">
          <a:avLst/>
        </a:prstGeom>
      </xdr:spPr>
    </xdr:pic>
    <xdr:clientData/>
  </xdr:twoCellAnchor>
  <xdr:twoCellAnchor>
    <xdr:from>
      <xdr:col>6</xdr:col>
      <xdr:colOff>441960</xdr:colOff>
      <xdr:row>6</xdr:row>
      <xdr:rowOff>41910</xdr:rowOff>
    </xdr:from>
    <xdr:to>
      <xdr:col>14</xdr:col>
      <xdr:colOff>137160</xdr:colOff>
      <xdr:row>21</xdr:row>
      <xdr:rowOff>41910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1163B43-24BB-697E-9925-C53073A04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3</xdr:row>
      <xdr:rowOff>175260</xdr:rowOff>
    </xdr:from>
    <xdr:to>
      <xdr:col>10</xdr:col>
      <xdr:colOff>274320</xdr:colOff>
      <xdr:row>6</xdr:row>
      <xdr:rowOff>175260</xdr:rowOff>
    </xdr:to>
    <xdr:sp macro="" textlink="$A$1">
      <xdr:nvSpPr>
        <xdr:cNvPr id="2" name="CaixaDeTexto 1">
          <a:extLst>
            <a:ext uri="{FF2B5EF4-FFF2-40B4-BE49-F238E27FC236}">
              <a16:creationId xmlns:a16="http://schemas.microsoft.com/office/drawing/2014/main" id="{BDF9BF45-406A-3A6F-8BD1-50FF9B2D150B}"/>
            </a:ext>
          </a:extLst>
        </xdr:cNvPr>
        <xdr:cNvSpPr txBox="1"/>
      </xdr:nvSpPr>
      <xdr:spPr>
        <a:xfrm>
          <a:off x="1478280" y="723900"/>
          <a:ext cx="227076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DC0190C-6437-402F-8A1E-6F5BAAC63CA6}" type="TxLink">
            <a:rPr lang="en-US" sz="2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117%</a:t>
          </a:fld>
          <a:endParaRPr lang="pt-BR" sz="2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</xdr:row>
      <xdr:rowOff>7620</xdr:rowOff>
    </xdr:from>
    <xdr:to>
      <xdr:col>13</xdr:col>
      <xdr:colOff>335280</xdr:colOff>
      <xdr:row>16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5F7946-64D0-9CFF-1C81-28C4669EE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106680</xdr:colOff>
      <xdr:row>6</xdr:row>
      <xdr:rowOff>152400</xdr:rowOff>
    </xdr:from>
    <xdr:to>
      <xdr:col>10</xdr:col>
      <xdr:colOff>190500</xdr:colOff>
      <xdr:row>8</xdr:row>
      <xdr:rowOff>38100</xdr:rowOff>
    </xdr:to>
    <xdr:sp macro="" textlink="$D$10">
      <xdr:nvSpPr>
        <xdr:cNvPr id="3" name="CaixaDeTexto 2">
          <a:extLst>
            <a:ext uri="{FF2B5EF4-FFF2-40B4-BE49-F238E27FC236}">
              <a16:creationId xmlns:a16="http://schemas.microsoft.com/office/drawing/2014/main" id="{B1627080-8935-9193-80AD-2F7253CD6460}"/>
            </a:ext>
          </a:extLst>
        </xdr:cNvPr>
        <xdr:cNvSpPr txBox="1"/>
      </xdr:nvSpPr>
      <xdr:spPr>
        <a:xfrm>
          <a:off x="6911340" y="1249680"/>
          <a:ext cx="693420" cy="25146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A0370C3-6B25-4FFF-BC40-CCDBE3B93588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117%</a:t>
          </a:fld>
          <a:endParaRPr lang="pt-BR" sz="1400" b="1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0.40333</cdr:x>
      <cdr:y>0.32778</cdr:y>
    </cdr:from>
    <cdr:to>
      <cdr:x>0.59</cdr:x>
      <cdr:y>0.6</cdr:y>
    </cdr:to>
    <cdr:sp macro="" textlink="">
      <cdr:nvSpPr>
        <cdr:cNvPr id="2" name="Elipse 1">
          <a:extLst xmlns:a="http://schemas.openxmlformats.org/drawingml/2006/main">
            <a:ext uri="{FF2B5EF4-FFF2-40B4-BE49-F238E27FC236}">
              <a16:creationId xmlns:a16="http://schemas.microsoft.com/office/drawing/2014/main" id="{08A84836-FB6B-F2C3-C3F1-74ABBCAA2CAE}"/>
            </a:ext>
          </a:extLst>
        </cdr:cNvPr>
        <cdr:cNvSpPr/>
      </cdr:nvSpPr>
      <cdr:spPr>
        <a:xfrm xmlns:a="http://schemas.openxmlformats.org/drawingml/2006/main">
          <a:off x="1844040" y="899160"/>
          <a:ext cx="853440" cy="74676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0.27</cdr:x>
      <cdr:y>0.49722</cdr:y>
    </cdr:from>
    <cdr:to>
      <cdr:x>0.72667</cdr:x>
      <cdr:y>0.66389</cdr:y>
    </cdr:to>
    <cdr:sp macro="" textlink="">
      <cdr:nvSpPr>
        <cdr:cNvPr id="3" name="Retângulo 2">
          <a:extLst xmlns:a="http://schemas.openxmlformats.org/drawingml/2006/main">
            <a:ext uri="{FF2B5EF4-FFF2-40B4-BE49-F238E27FC236}">
              <a16:creationId xmlns:a16="http://schemas.microsoft.com/office/drawing/2014/main" id="{5C80A602-B74F-6C61-CC45-2FA8BBBA34B9}"/>
            </a:ext>
          </a:extLst>
        </cdr:cNvPr>
        <cdr:cNvSpPr/>
      </cdr:nvSpPr>
      <cdr:spPr>
        <a:xfrm xmlns:a="http://schemas.openxmlformats.org/drawingml/2006/main">
          <a:off x="1234440" y="1363980"/>
          <a:ext cx="2087880" cy="4572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3810</xdr:rowOff>
    </xdr:from>
    <xdr:to>
      <xdr:col>12</xdr:col>
      <xdr:colOff>472440</xdr:colOff>
      <xdr:row>26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7AC832-8596-61ED-D01A-0520CD31C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1478280</xdr:colOff>
      <xdr:row>9</xdr:row>
      <xdr:rowOff>163830</xdr:rowOff>
    </xdr:from>
    <xdr:to>
      <xdr:col>5</xdr:col>
      <xdr:colOff>106680</xdr:colOff>
      <xdr:row>24</xdr:row>
      <xdr:rowOff>163830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E4C053D-A918-8EF8-76FA-55EEDF182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ANTONIO LEITE DO CARMO " refreshedDate="45096.462632754628" createdVersion="8" refreshedVersion="8" minRefreshableVersion="3" recordCount="37" xr:uid="{B4B13C60-3ED6-432A-96CA-80005CA5AAB5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85270062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ANTONIO LEITE DO CARMO " refreshedDate="45096.720759837961" createdVersion="8" refreshedVersion="8" minRefreshableVersion="3" recordCount="8" xr:uid="{7540B2C1-3AC8-4BA4-88AD-EBE32DCBEC8E}">
  <cacheSource type="worksheet">
    <worksheetSource name="Tabela3"/>
  </cacheSource>
  <cacheFields count="6">
    <cacheField name="Loja" numFmtId="0">
      <sharedItems count="3">
        <s v="Santa Catarina"/>
        <s v="São Paulo"/>
        <s v="Rio de Janeiro"/>
      </sharedItems>
    </cacheField>
    <cacheField name="Loja2" numFmtId="0">
      <sharedItems count="3">
        <s v="Santa Catarina"/>
        <s v="São Paulo"/>
        <s v="Rio de Janeiro"/>
      </sharedItems>
    </cacheField>
    <cacheField name="Vendedor" numFmtId="0">
      <sharedItems count="8">
        <s v="Amanda Martins"/>
        <s v="Angela Maria"/>
        <s v="Carlos Moreira"/>
        <s v="Eliane Moreira"/>
        <s v="Aline Rosa"/>
        <s v="Leonardo Almeida"/>
        <s v="Nicolas Pereira"/>
        <s v="Paulo Santos"/>
      </sharedItems>
    </cacheField>
    <cacheField name="Sexo" numFmtId="0">
      <sharedItems count="2">
        <s v="Feminino"/>
        <s v="Masculino"/>
      </sharedItems>
    </cacheField>
    <cacheField name="Quantidade" numFmtId="0">
      <sharedItems containsSemiMixedTypes="0" containsString="0" containsNumber="1" containsInteger="1" minValue="6" maxValue="20"/>
    </cacheField>
    <cacheField name=" Vendas " numFmtId="8">
      <sharedItems containsSemiMixedTypes="0" containsString="0" containsNumber="1" minValue="559.35" maxValue="2331.73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16"/>
    <n v="1956.14"/>
  </r>
  <r>
    <x v="1"/>
    <x v="1"/>
    <x v="1"/>
    <x v="0"/>
    <n v="8"/>
    <n v="559.35"/>
  </r>
  <r>
    <x v="1"/>
    <x v="1"/>
    <x v="2"/>
    <x v="1"/>
    <n v="6"/>
    <n v="969.99"/>
  </r>
  <r>
    <x v="0"/>
    <x v="0"/>
    <x v="3"/>
    <x v="0"/>
    <n v="18"/>
    <n v="1754.24"/>
  </r>
  <r>
    <x v="2"/>
    <x v="2"/>
    <x v="4"/>
    <x v="0"/>
    <n v="7"/>
    <n v="1691.22"/>
  </r>
  <r>
    <x v="0"/>
    <x v="0"/>
    <x v="5"/>
    <x v="1"/>
    <n v="12"/>
    <n v="1817.51"/>
  </r>
  <r>
    <x v="2"/>
    <x v="2"/>
    <x v="6"/>
    <x v="1"/>
    <n v="16"/>
    <n v="2331.7399999999998"/>
  </r>
  <r>
    <x v="1"/>
    <x v="1"/>
    <x v="7"/>
    <x v="1"/>
    <n v="20"/>
    <n v="954.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0448B-F330-425F-959E-71F7A265EF45}" name="Tabela dinâmica3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E13" firstHeaderRow="0" firstDataRow="1" firstDataCol="3" rowPageCount="1" colPageCount="1"/>
  <pivotFields count="6"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1"/>
        <item x="2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9">
    <i>
      <x/>
      <x/>
      <x/>
    </i>
    <i r="1">
      <x v="6"/>
      <x v="1"/>
    </i>
    <i>
      <x v="1"/>
      <x v="1"/>
      <x/>
    </i>
    <i r="1">
      <x v="4"/>
      <x/>
    </i>
    <i r="1">
      <x v="5"/>
      <x v="1"/>
    </i>
    <i>
      <x v="2"/>
      <x v="2"/>
      <x/>
    </i>
    <i r="1">
      <x v="3"/>
      <x v="1"/>
    </i>
    <i r="1">
      <x v="7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oma de Quantidade" fld="4" baseField="0" baseItem="0"/>
    <dataField name="Soma de  Vendas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7A8CD-B00F-41C1-8F6F-12C329372A85}" name="Tabela dinâ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H3:I9" firstHeaderRow="1" firstDataRow="1" firstDataCol="1"/>
  <pivotFields count="6">
    <pivotField showAll="0">
      <items count="9">
        <item h="1" x="5"/>
        <item h="1" x="3"/>
        <item h="1" x="6"/>
        <item h="1" x="7"/>
        <item h="1" x="1"/>
        <item h="1" x="0"/>
        <item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6">
    <i>
      <x/>
    </i>
    <i>
      <x v="6"/>
    </i>
    <i>
      <x v="8"/>
    </i>
    <i>
      <x v="12"/>
    </i>
    <i>
      <x v="15"/>
    </i>
    <i t="grand">
      <x/>
    </i>
  </rowItems>
  <colItems count="1">
    <i/>
  </colItems>
  <dataFields count="1">
    <dataField name="Soma de  Total " fld="5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4F5F5-952B-42BC-9E66-B3FC71F9E971}" name="Tabela dinâ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9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6">
    <i>
      <x v="6"/>
      <x/>
    </i>
    <i r="1">
      <x v="6"/>
    </i>
    <i r="1">
      <x v="8"/>
    </i>
    <i r="1">
      <x v="12"/>
    </i>
    <i r="1"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693DF68C-E3E7-4D5E-9C99-19C2FBF0AD16}" sourceName="Vendedor">
  <pivotTables>
    <pivotTable tabId="4" name="Tabela dinâmica1"/>
    <pivotTable tabId="4" name="Tabela dinâmica2"/>
  </pivotTables>
  <data>
    <tabular pivotCacheId="852700623">
      <items count="8">
        <i x="5"/>
        <i x="3"/>
        <i x="6"/>
        <i x="7"/>
        <i x="1"/>
        <i x="0"/>
        <i x="2" s="1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F817EA64-7A07-418B-BCC0-34055ADF2C78}" sourceName="Produto">
  <pivotTables>
    <pivotTable tabId="4" name="Tabela dinâmica1"/>
  </pivotTables>
  <data>
    <tabular pivotCacheId="852700623">
      <items count="18">
        <i x="3" s="1"/>
        <i x="2" s="1"/>
        <i x="11" s="1"/>
        <i x="8" s="1"/>
        <i x="12" s="1"/>
        <i x="7" s="1" nd="1"/>
        <i x="15" s="1" nd="1"/>
        <i x="5" s="1" nd="1"/>
        <i x="10" s="1" nd="1"/>
        <i x="1" s="1" nd="1"/>
        <i x="4" s="1" nd="1"/>
        <i x="17" s="1" nd="1"/>
        <i x="14" s="1" nd="1"/>
        <i x="6" s="1" nd="1"/>
        <i x="16" s="1" nd="1"/>
        <i x="13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5655A104-F2CA-4726-A880-03FDBD96CAFD}" cache="SegmentaçãodeDados_Vendedor" caption="Vendedor" rowHeight="234950"/>
  <slicer name="Produto" xr10:uid="{C7597022-13A4-4118-BC2A-1C5521BE7404}" cache="SegmentaçãodeDados_Produto" caption="Produt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019FA-A7A3-403E-8883-B7DD8D8885AC}" name="Tabela1" displayName="Tabela1" ref="A1:F38" totalsRowShown="0">
  <autoFilter ref="A1:F38" xr:uid="{71F019FA-A7A3-403E-8883-B7DD8D8885AC}"/>
  <tableColumns count="6">
    <tableColumn id="1" xr3:uid="{01C5502E-2182-4B17-8CCE-927679B70D15}" name="Vendedor"/>
    <tableColumn id="2" xr3:uid="{0264ECF8-7DB0-4BC5-8767-91F8B8579830}" name="Vendedor2"/>
    <tableColumn id="3" xr3:uid="{9128B2D7-20EA-47BC-8548-7EBBE68C5C2C}" name="Produto"/>
    <tableColumn id="4" xr3:uid="{D6981C58-B265-48F5-B6FE-5E302908BD71}" name="Valor Unitário"/>
    <tableColumn id="5" xr3:uid="{0A41C5AE-A666-469E-B065-FC6B368AD98B}" name="Unidades Vendidas"/>
    <tableColumn id="6" xr3:uid="{C75C34B3-C81F-41E1-BACD-74176BB96318}" name=" Total 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D4329F-CB10-44A7-BD1E-4F616E6CBE37}" name="Tabela3" displayName="Tabela3" ref="A1:F9" totalsRowShown="0">
  <autoFilter ref="A1:F9" xr:uid="{3CD4329F-CB10-44A7-BD1E-4F616E6CBE37}"/>
  <tableColumns count="6">
    <tableColumn id="1" xr3:uid="{46E625EA-9E12-466D-98F7-D3BBDE0845C5}" name="Loja"/>
    <tableColumn id="2" xr3:uid="{3A5205BD-C91F-45AC-87A9-1918038EAB5D}" name="Loja2"/>
    <tableColumn id="3" xr3:uid="{5C4B6F7B-68FC-43B5-A728-C8673B2BEC09}" name="Vendedor"/>
    <tableColumn id="4" xr3:uid="{B92A9D9E-1923-417F-9DF6-F3980288A898}" name="Sexo"/>
    <tableColumn id="5" xr3:uid="{2E33CFD8-56D5-4F81-855F-BDABE8C75EFF}" name="Quantidade"/>
    <tableColumn id="6" xr3:uid="{2CACEC2D-362F-4A16-861F-ABB3F464DCB0}" name=" Venda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488B-EFAC-4F22-AD92-879A810751A9}">
  <dimension ref="A1:Q39"/>
  <sheetViews>
    <sheetView showGridLines="0" topLeftCell="A6" workbookViewId="0">
      <selection activeCell="V20" sqref="V20"/>
    </sheetView>
  </sheetViews>
  <sheetFormatPr defaultRowHeight="14.4" zeroHeight="1" x14ac:dyDescent="0.3"/>
  <cols>
    <col min="1" max="14" width="8.88671875" customWidth="1"/>
    <col min="15" max="15" width="24.33203125" bestFit="1" customWidth="1"/>
    <col min="16" max="16" width="11.88671875" bestFit="1" customWidth="1"/>
    <col min="17" max="17" width="8.88671875" customWidth="1"/>
  </cols>
  <sheetData>
    <row r="1" spans="1:17" ht="25.8" x14ac:dyDescent="0.5">
      <c r="A1" s="14" t="s">
        <v>62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0.8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6.8" customHeight="1" x14ac:dyDescent="0.3">
      <c r="O3" s="10" t="s">
        <v>61</v>
      </c>
      <c r="P3" s="10"/>
    </row>
    <row r="4" spans="1:17" ht="16.8" customHeight="1" x14ac:dyDescent="0.3"/>
    <row r="5" spans="1:17" x14ac:dyDescent="0.3"/>
    <row r="6" spans="1:17" x14ac:dyDescent="0.3"/>
    <row r="7" spans="1:17" x14ac:dyDescent="0.3"/>
    <row r="8" spans="1:17" x14ac:dyDescent="0.3"/>
    <row r="9" spans="1:17" x14ac:dyDescent="0.3"/>
    <row r="10" spans="1:17" x14ac:dyDescent="0.3"/>
    <row r="11" spans="1:17" x14ac:dyDescent="0.3"/>
    <row r="12" spans="1:17" x14ac:dyDescent="0.3">
      <c r="O12" s="9" t="s">
        <v>2</v>
      </c>
      <c r="P12" s="9" t="s">
        <v>60</v>
      </c>
    </row>
    <row r="13" spans="1:17" x14ac:dyDescent="0.3">
      <c r="O13" t="str">
        <f t="array" ref="O13">IFERROR(INDEX(PivotTable!$A$4:$E$100,SMALL(IF(PivotTable!$A$4:$A$100=PivotTable!$B$1,ROW(PivotTable!$A$4:$A$100)-3),ROW(#REF!)),2),"")</f>
        <v/>
      </c>
      <c r="P13" s="6" cm="1">
        <f t="array" ref="P13">IFERROR(INDEX(PivotTable!$A$4:$E$100,SMALL(IF(PivotTable!$A$4:$A$100=PivotTable!$B$1,ROW(PivotTable!$A$4:$A$100)-3),ROW(B1)),5),"")</f>
        <v>891.36</v>
      </c>
    </row>
    <row r="14" spans="1:17" x14ac:dyDescent="0.3">
      <c r="O14" t="str">
        <f t="array" ref="O14">IFERROR(INDEX(PivotTable!$A$4:$E$100,SMALL(IF(PivotTable!$A$4:$A$100=PivotTable!$B$1,ROW(PivotTable!$A$4:$A$100)-3),ROW(A2)),2),"")</f>
        <v>Camisa Masculina</v>
      </c>
      <c r="P14" s="6" cm="1">
        <f t="array" ref="P14">IFERROR(INDEX(PivotTable!$A$4:$E$100,SMALL(IF(PivotTable!$A$4:$A$100=PivotTable!$B$1,ROW(PivotTable!$A$4:$A$100)-3),ROW(B2)),5),"")</f>
        <v>153.4</v>
      </c>
    </row>
    <row r="15" spans="1:17" x14ac:dyDescent="0.3">
      <c r="O15" t="str">
        <f t="array" ref="O15">IFERROR(INDEX(PivotTable!$A$4:$E$100,SMALL(IF(PivotTable!$A$4:$A$100=PivotTable!$B$1,ROW(PivotTable!$A$4:$A$100)-3),ROW(A3)),2),"")</f>
        <v>Camisa Térmica</v>
      </c>
      <c r="P15" s="6" cm="1">
        <f t="array" ref="P15">IFERROR(INDEX(PivotTable!$A$4:$E$100,SMALL(IF(PivotTable!$A$4:$A$100=PivotTable!$B$1,ROW(PivotTable!$A$4:$A$100)-3),ROW(B3)),5),"")</f>
        <v>83.8</v>
      </c>
    </row>
    <row r="16" spans="1:17" x14ac:dyDescent="0.3">
      <c r="O16" t="str">
        <f t="array" ref="O16">IFERROR(INDEX(PivotTable!$A$4:$E$100,SMALL(IF(PivotTable!$A$4:$A$100=PivotTable!$B$1,ROW(PivotTable!$A$4:$A$100)-3),ROW(A4)),2),"")</f>
        <v>Kit de Pinceis de Maquiagem</v>
      </c>
      <c r="P16" s="6" cm="1">
        <f t="array" ref="P16">IFERROR(INDEX(PivotTable!$A$4:$E$100,SMALL(IF(PivotTable!$A$4:$A$100=PivotTable!$B$1,ROW(PivotTable!$A$4:$A$100)-3),ROW(B4)),5),"")</f>
        <v>466.08</v>
      </c>
    </row>
    <row r="17" spans="15:16" x14ac:dyDescent="0.3">
      <c r="O17" t="str">
        <f t="array" ref="O17">IFERROR(INDEX(PivotTable!$A$4:$E$100,SMALL(IF(PivotTable!$A$4:$A$100=PivotTable!$B$1,ROW(PivotTable!$A$4:$A$100)-3),ROW(A5)),2),"")</f>
        <v>Sapato Social</v>
      </c>
      <c r="P17" s="6" cm="1">
        <f t="array" ref="P17">IFERROR(INDEX(PivotTable!$A$4:$E$100,SMALL(IF(PivotTable!$A$4:$A$100=PivotTable!$B$1,ROW(PivotTable!$A$4:$A$100)-3),ROW(B5)),5),"")</f>
        <v>737.1</v>
      </c>
    </row>
    <row r="18" spans="15:16" x14ac:dyDescent="0.3">
      <c r="O18" t="str">
        <f t="array" ref="O18">IFERROR(INDEX(PivotTable!$A$4:$E$100,SMALL(IF(PivotTable!$A$4:$A$100=PivotTable!$B$1,ROW(PivotTable!$A$4:$A$100)-3),ROW(A6)),2),"")</f>
        <v/>
      </c>
      <c r="P18" s="6" t="str" cm="1">
        <f t="array" ref="P18">IFERROR(INDEX(PivotTable!$A$4:$E$100,SMALL(IF(PivotTable!$A$4:$A$100=PivotTable!$B$1,ROW(PivotTable!$A$4:$A$100)-3),ROW(B6)),5),"")</f>
        <v/>
      </c>
    </row>
    <row r="19" spans="15:16" x14ac:dyDescent="0.3">
      <c r="O19" t="str">
        <f t="array" ref="O19">IFERROR(INDEX(PivotTable!$A$4:$E$100,SMALL(IF(PivotTable!$A$4:$A$100=PivotTable!$B$1,ROW(PivotTable!$A$4:$A$100)-3),ROW(A7)),2),"")</f>
        <v/>
      </c>
      <c r="P19" s="6" t="str" cm="1">
        <f t="array" ref="P19">IFERROR(INDEX(PivotTable!$A$4:$E$100,SMALL(IF(PivotTable!$A$4:$A$100=PivotTable!$B$1,ROW(PivotTable!$A$4:$A$100)-3),ROW(B7)),5),"")</f>
        <v/>
      </c>
    </row>
    <row r="20" spans="15:16" x14ac:dyDescent="0.3">
      <c r="O20" t="str">
        <f t="array" ref="O20">IFERROR(INDEX(PivotTable!$A$4:$E$100,SMALL(IF(PivotTable!$A$4:$A$100=PivotTable!$B$1,ROW(PivotTable!$A$4:$A$100)-3),ROW(A8)),2),"")</f>
        <v/>
      </c>
      <c r="P20" s="6" t="str" cm="1">
        <f t="array" ref="P20">IFERROR(INDEX(PivotTable!$A$4:$E$100,SMALL(IF(PivotTable!$A$4:$A$100=PivotTable!$B$1,ROW(PivotTable!$A$4:$A$100)-3),ROW(B8)),5),"")</f>
        <v/>
      </c>
    </row>
    <row r="21" spans="15:16" x14ac:dyDescent="0.3">
      <c r="O21" t="str">
        <f t="array" ref="O21">IFERROR(INDEX(PivotTable!$A$4:$E$100,SMALL(IF(PivotTable!$A$4:$A$100=PivotTable!$B$1,ROW(PivotTable!$A$4:$A$100)-3),ROW(A9)),2),"")</f>
        <v/>
      </c>
      <c r="P21" s="6" t="str" cm="1">
        <f t="array" ref="P21">IFERROR(INDEX(PivotTable!$A$4:$E$100,SMALL(IF(PivotTable!$A$4:$A$100=PivotTable!$B$1,ROW(PivotTable!$A$4:$A$100)-3),ROW(B9)),5),"")</f>
        <v/>
      </c>
    </row>
    <row r="22" spans="15:16" x14ac:dyDescent="0.3">
      <c r="O22" t="str">
        <f t="array" ref="O22">IFERROR(INDEX(PivotTable!$A$4:$E$100,SMALL(IF(PivotTable!$A$4:$A$100=PivotTable!$B$1,ROW(PivotTable!$A$4:$A$100)-3),ROW(A10)),2),"")</f>
        <v/>
      </c>
      <c r="P22" s="6" t="str" cm="1">
        <f t="array" ref="P22">IFERROR(INDEX(PivotTable!$A$4:$E$100,SMALL(IF(PivotTable!$A$4:$A$100=PivotTable!$B$1,ROW(PivotTable!$A$4:$A$100)-3),ROW(B10)),5),"")</f>
        <v/>
      </c>
    </row>
    <row r="23" spans="15:16" x14ac:dyDescent="0.3">
      <c r="O23" t="str">
        <f t="array" ref="O23">IFERROR(INDEX(PivotTable!$A$4:$E$100,SMALL(IF(PivotTable!$A$4:$A$100=PivotTable!$B$1,ROW(PivotTable!$A$4:$A$100)-3),ROW(A11)),2),"")</f>
        <v/>
      </c>
      <c r="P23" s="6" t="str" cm="1">
        <f t="array" ref="P23">IFERROR(INDEX(PivotTable!$A$4:$E$100,SMALL(IF(PivotTable!$A$4:$A$100=PivotTable!$B$1,ROW(PivotTable!$A$4:$A$100)-3),ROW(B11)),5),"")</f>
        <v/>
      </c>
    </row>
    <row r="24" spans="15:16" x14ac:dyDescent="0.3">
      <c r="O24" t="str">
        <f t="array" ref="O24">IFERROR(INDEX(PivotTable!$A$4:$E$100,SMALL(IF(PivotTable!$A$4:$A$100=PivotTable!$B$1,ROW(PivotTable!$A$4:$A$100)-3),ROW(A12)),2),"")</f>
        <v/>
      </c>
      <c r="P24" s="6" t="str" cm="1">
        <f t="array" ref="P24">IFERROR(INDEX(PivotTable!$A$4:$E$100,SMALL(IF(PivotTable!$A$4:$A$100=PivotTable!$B$1,ROW(PivotTable!$A$4:$A$100)-3),ROW(B12)),5),"")</f>
        <v/>
      </c>
    </row>
    <row r="25" spans="15:16" x14ac:dyDescent="0.3">
      <c r="O25" t="str">
        <f t="array" ref="O25">IFERROR(INDEX(PivotTable!$A$4:$E$100,SMALL(IF(PivotTable!$A$4:$A$100=PivotTable!$B$1,ROW(PivotTable!$A$4:$A$100)-3),ROW(A13)),2),"")</f>
        <v/>
      </c>
      <c r="P25" s="6" t="str" cm="1">
        <f t="array" ref="P25">IFERROR(INDEX(PivotTable!$A$4:$E$100,SMALL(IF(PivotTable!$A$4:$A$100=PivotTable!$B$1,ROW(PivotTable!$A$4:$A$100)-3),ROW(B13)),5),"")</f>
        <v/>
      </c>
    </row>
    <row r="26" spans="15:16" x14ac:dyDescent="0.3">
      <c r="O26" t="str">
        <f t="array" ref="O26">IFERROR(INDEX(PivotTable!$A$4:$E$100,SMALL(IF(PivotTable!$A$4:$A$100=PivotTable!$B$1,ROW(PivotTable!$A$4:$A$100)-3),ROW(A14)),2),"")</f>
        <v/>
      </c>
      <c r="P26" s="6" t="str" cm="1">
        <f t="array" ref="P26">IFERROR(INDEX(PivotTable!$A$4:$E$100,SMALL(IF(PivotTable!$A$4:$A$100=PivotTable!$B$1,ROW(PivotTable!$A$4:$A$100)-3),ROW(B14)),5),"")</f>
        <v/>
      </c>
    </row>
    <row r="27" spans="15:16" x14ac:dyDescent="0.3">
      <c r="P27" s="6" t="str" cm="1">
        <f t="array" ref="P27">IFERROR(INDEX(PivotTable!$A$4:$E$100,SMALL(IF(PivotTable!$A$4:$A$100=PivotTable!$B$1,ROW(PivotTable!$A$4:$A$100)-3),ROW(B15)),5),"")</f>
        <v/>
      </c>
    </row>
    <row r="28" spans="15:16" x14ac:dyDescent="0.3"/>
    <row r="29" spans="15:16" x14ac:dyDescent="0.3"/>
    <row r="30" spans="15:16" x14ac:dyDescent="0.3"/>
    <row r="31" spans="15:16" x14ac:dyDescent="0.3"/>
    <row r="32" spans="15:16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</sheetData>
  <mergeCells count="2">
    <mergeCell ref="O3:P3"/>
    <mergeCell ref="A1:Q1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4B67-1783-48D4-A6C1-1A5600CF530F}">
  <dimension ref="A2:E13"/>
  <sheetViews>
    <sheetView workbookViewId="0">
      <selection activeCell="C4" sqref="C4"/>
    </sheetView>
  </sheetViews>
  <sheetFormatPr defaultRowHeight="14.4" x14ac:dyDescent="0.3"/>
  <cols>
    <col min="1" max="1" width="20.5546875" bestFit="1" customWidth="1"/>
    <col min="2" max="2" width="18.88671875" bestFit="1" customWidth="1"/>
    <col min="3" max="3" width="9.33203125" bestFit="1" customWidth="1"/>
    <col min="4" max="4" width="18.88671875" bestFit="1" customWidth="1"/>
    <col min="5" max="5" width="16" bestFit="1" customWidth="1"/>
  </cols>
  <sheetData>
    <row r="2" spans="1:5" x14ac:dyDescent="0.3">
      <c r="A2" s="2" t="s">
        <v>32</v>
      </c>
      <c r="B2" t="s">
        <v>47</v>
      </c>
    </row>
    <row r="4" spans="1:5" x14ac:dyDescent="0.3">
      <c r="A4" s="2" t="s">
        <v>33</v>
      </c>
      <c r="B4" s="2" t="s">
        <v>0</v>
      </c>
      <c r="C4" s="2" t="s">
        <v>34</v>
      </c>
      <c r="D4" t="s">
        <v>63</v>
      </c>
      <c r="E4" t="s">
        <v>64</v>
      </c>
    </row>
    <row r="5" spans="1:5" x14ac:dyDescent="0.3">
      <c r="A5" t="s">
        <v>40</v>
      </c>
      <c r="B5" t="s">
        <v>13</v>
      </c>
      <c r="C5" t="s">
        <v>38</v>
      </c>
      <c r="D5" s="4">
        <v>7</v>
      </c>
      <c r="E5" s="4">
        <v>1691.22</v>
      </c>
    </row>
    <row r="6" spans="1:5" x14ac:dyDescent="0.3">
      <c r="A6" t="s">
        <v>40</v>
      </c>
      <c r="B6" t="s">
        <v>7</v>
      </c>
      <c r="C6" t="s">
        <v>39</v>
      </c>
      <c r="D6" s="4">
        <v>16</v>
      </c>
      <c r="E6" s="4">
        <v>2331.7399999999998</v>
      </c>
    </row>
    <row r="7" spans="1:5" x14ac:dyDescent="0.3">
      <c r="A7" t="s">
        <v>37</v>
      </c>
      <c r="B7" t="s">
        <v>9</v>
      </c>
      <c r="C7" t="s">
        <v>38</v>
      </c>
      <c r="D7" s="4">
        <v>16</v>
      </c>
      <c r="E7" s="4">
        <v>1956.14</v>
      </c>
    </row>
    <row r="8" spans="1:5" x14ac:dyDescent="0.3">
      <c r="A8" t="s">
        <v>37</v>
      </c>
      <c r="B8" t="s">
        <v>6</v>
      </c>
      <c r="C8" t="s">
        <v>38</v>
      </c>
      <c r="D8" s="4">
        <v>18</v>
      </c>
      <c r="E8" s="4">
        <v>1754.24</v>
      </c>
    </row>
    <row r="9" spans="1:5" x14ac:dyDescent="0.3">
      <c r="A9" t="s">
        <v>37</v>
      </c>
      <c r="B9" t="s">
        <v>5</v>
      </c>
      <c r="C9" t="s">
        <v>39</v>
      </c>
      <c r="D9" s="4">
        <v>12</v>
      </c>
      <c r="E9" s="4">
        <v>1817.51</v>
      </c>
    </row>
    <row r="10" spans="1:5" x14ac:dyDescent="0.3">
      <c r="A10" t="s">
        <v>41</v>
      </c>
      <c r="B10" t="s">
        <v>22</v>
      </c>
      <c r="C10" t="s">
        <v>38</v>
      </c>
      <c r="D10" s="4">
        <v>8</v>
      </c>
      <c r="E10" s="4">
        <v>559.35</v>
      </c>
    </row>
    <row r="11" spans="1:5" x14ac:dyDescent="0.3">
      <c r="A11" t="s">
        <v>41</v>
      </c>
      <c r="B11" t="s">
        <v>23</v>
      </c>
      <c r="C11" t="s">
        <v>39</v>
      </c>
      <c r="D11" s="4">
        <v>6</v>
      </c>
      <c r="E11" s="4">
        <v>969.99</v>
      </c>
    </row>
    <row r="12" spans="1:5" x14ac:dyDescent="0.3">
      <c r="A12" t="s">
        <v>41</v>
      </c>
      <c r="B12" t="s">
        <v>11</v>
      </c>
      <c r="C12" t="s">
        <v>39</v>
      </c>
      <c r="D12" s="4">
        <v>20</v>
      </c>
      <c r="E12" s="4">
        <v>954.74</v>
      </c>
    </row>
    <row r="13" spans="1:5" x14ac:dyDescent="0.3">
      <c r="A13" t="s">
        <v>43</v>
      </c>
      <c r="D13" s="4">
        <v>103</v>
      </c>
      <c r="E13" s="4">
        <v>12034.93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86F1-1E4C-48EF-9902-8159B11E5995}">
  <dimension ref="A1:D6"/>
  <sheetViews>
    <sheetView tabSelected="1" workbookViewId="0">
      <selection activeCell="G2" sqref="G2"/>
    </sheetView>
  </sheetViews>
  <sheetFormatPr defaultRowHeight="14.4" x14ac:dyDescent="0.3"/>
  <cols>
    <col min="1" max="1" width="15.6640625" bestFit="1" customWidth="1"/>
    <col min="2" max="2" width="8.33203125" bestFit="1" customWidth="1"/>
    <col min="4" max="4" width="12.88671875" bestFit="1" customWidth="1"/>
  </cols>
  <sheetData>
    <row r="1" spans="1:4" x14ac:dyDescent="0.3">
      <c r="A1" t="s">
        <v>68</v>
      </c>
      <c r="B1" t="s">
        <v>66</v>
      </c>
      <c r="C1" t="s">
        <v>60</v>
      </c>
    </row>
    <row r="2" spans="1:4" x14ac:dyDescent="0.3">
      <c r="A2" t="s">
        <v>65</v>
      </c>
      <c r="B2" s="15">
        <f>SUMIF('Tabela Dinamica Dados Vendedor'!C:C,"Feminino",'Tabela Dinamica Dados Vendedor'!E:E)/D2</f>
        <v>0.49530408569056911</v>
      </c>
      <c r="C2" s="8">
        <v>1</v>
      </c>
      <c r="D2" s="6">
        <f>SUM('Tabela Dinamica Dados Vendedor'!E:E)/2</f>
        <v>12034.93</v>
      </c>
    </row>
    <row r="3" spans="1:4" x14ac:dyDescent="0.3">
      <c r="D3" s="6"/>
    </row>
    <row r="5" spans="1:4" x14ac:dyDescent="0.3">
      <c r="A5" t="s">
        <v>67</v>
      </c>
      <c r="B5" t="s">
        <v>66</v>
      </c>
      <c r="C5" t="s">
        <v>60</v>
      </c>
    </row>
    <row r="6" spans="1:4" x14ac:dyDescent="0.3">
      <c r="A6" t="s">
        <v>65</v>
      </c>
      <c r="B6" s="15">
        <f>SUMIF('Tabela Dinamica Dados Vendedor'!C:C,"Masculino",'Tabela Dinamica Dados Vendedor'!E:E)/D2</f>
        <v>0.50469591430943095</v>
      </c>
      <c r="C6" s="8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BE7E-3138-48E9-8CB0-969E05EC0B1B}">
  <dimension ref="A1:L13"/>
  <sheetViews>
    <sheetView workbookViewId="0">
      <selection activeCell="C4" sqref="C4:L13"/>
    </sheetView>
  </sheetViews>
  <sheetFormatPr defaultRowHeight="14.4" x14ac:dyDescent="0.3"/>
  <cols>
    <col min="3" max="12" width="4.109375" customWidth="1"/>
  </cols>
  <sheetData>
    <row r="1" spans="1:12" x14ac:dyDescent="0.3">
      <c r="A1" s="11">
        <f>'Grafico Velocimetromarca'!D10</f>
        <v>1.16587</v>
      </c>
    </row>
    <row r="4" spans="1:12" x14ac:dyDescent="0.3">
      <c r="C4" s="12">
        <f t="shared" ref="C4:C11" si="0">C5+10/100</f>
        <v>0.90999999999999992</v>
      </c>
      <c r="D4" s="12">
        <f t="shared" ref="D4:D11" si="1">D5+10/100</f>
        <v>0.91999999999999993</v>
      </c>
      <c r="E4" s="12">
        <f t="shared" ref="E4:E11" si="2">E5+10/100</f>
        <v>0.92999999999999994</v>
      </c>
      <c r="F4" s="12">
        <f t="shared" ref="F4:F11" si="3">F5+10/100</f>
        <v>0.94</v>
      </c>
      <c r="G4" s="12">
        <f t="shared" ref="G4:G11" si="4">G5+10/100</f>
        <v>0.94999999999999984</v>
      </c>
      <c r="H4" s="12">
        <f t="shared" ref="H4:H11" si="5">H5+10/100</f>
        <v>0.95999999999999985</v>
      </c>
      <c r="I4" s="12">
        <f t="shared" ref="I4:I11" si="6">I5+10/100</f>
        <v>0.96999999999999986</v>
      </c>
      <c r="J4" s="12">
        <f t="shared" ref="J4:J11" si="7">J5+10/100</f>
        <v>0.97999999999999987</v>
      </c>
      <c r="K4" s="12">
        <f t="shared" ref="K4:K11" si="8">K5+10/100</f>
        <v>0.98999999999999988</v>
      </c>
      <c r="L4" s="12">
        <f t="shared" ref="L4:L11" si="9">L5+10/100</f>
        <v>0.99999999999999989</v>
      </c>
    </row>
    <row r="5" spans="1:12" x14ac:dyDescent="0.3">
      <c r="C5" s="12">
        <f t="shared" si="0"/>
        <v>0.80999999999999994</v>
      </c>
      <c r="D5" s="12">
        <f t="shared" si="1"/>
        <v>0.82</v>
      </c>
      <c r="E5" s="12">
        <f t="shared" si="2"/>
        <v>0.83</v>
      </c>
      <c r="F5" s="12">
        <f t="shared" si="3"/>
        <v>0.84</v>
      </c>
      <c r="G5" s="12">
        <f t="shared" si="4"/>
        <v>0.84999999999999987</v>
      </c>
      <c r="H5" s="12">
        <f t="shared" si="5"/>
        <v>0.85999999999999988</v>
      </c>
      <c r="I5" s="12">
        <f t="shared" si="6"/>
        <v>0.86999999999999988</v>
      </c>
      <c r="J5" s="12">
        <f t="shared" si="7"/>
        <v>0.87999999999999989</v>
      </c>
      <c r="K5" s="12">
        <f t="shared" si="8"/>
        <v>0.8899999999999999</v>
      </c>
      <c r="L5" s="12">
        <f t="shared" si="9"/>
        <v>0.89999999999999991</v>
      </c>
    </row>
    <row r="6" spans="1:12" x14ac:dyDescent="0.3">
      <c r="C6" s="12">
        <f t="shared" si="0"/>
        <v>0.71</v>
      </c>
      <c r="D6" s="12">
        <f t="shared" si="1"/>
        <v>0.72</v>
      </c>
      <c r="E6" s="12">
        <f t="shared" si="2"/>
        <v>0.73</v>
      </c>
      <c r="F6" s="12">
        <f t="shared" si="3"/>
        <v>0.74</v>
      </c>
      <c r="G6" s="12">
        <f t="shared" si="4"/>
        <v>0.74999999999999989</v>
      </c>
      <c r="H6" s="12">
        <f t="shared" si="5"/>
        <v>0.7599999999999999</v>
      </c>
      <c r="I6" s="12">
        <f t="shared" si="6"/>
        <v>0.76999999999999991</v>
      </c>
      <c r="J6" s="12">
        <f t="shared" si="7"/>
        <v>0.77999999999999992</v>
      </c>
      <c r="K6" s="12">
        <f t="shared" si="8"/>
        <v>0.78999999999999992</v>
      </c>
      <c r="L6" s="12">
        <f t="shared" si="9"/>
        <v>0.79999999999999993</v>
      </c>
    </row>
    <row r="7" spans="1:12" x14ac:dyDescent="0.3">
      <c r="C7" s="12">
        <f t="shared" si="0"/>
        <v>0.61</v>
      </c>
      <c r="D7" s="12">
        <f t="shared" si="1"/>
        <v>0.62</v>
      </c>
      <c r="E7" s="12">
        <f t="shared" si="2"/>
        <v>0.63</v>
      </c>
      <c r="F7" s="12">
        <f t="shared" si="3"/>
        <v>0.64</v>
      </c>
      <c r="G7" s="12">
        <f t="shared" si="4"/>
        <v>0.64999999999999991</v>
      </c>
      <c r="H7" s="12">
        <f t="shared" si="5"/>
        <v>0.65999999999999992</v>
      </c>
      <c r="I7" s="12">
        <f t="shared" si="6"/>
        <v>0.66999999999999993</v>
      </c>
      <c r="J7" s="12">
        <f t="shared" si="7"/>
        <v>0.67999999999999994</v>
      </c>
      <c r="K7" s="12">
        <f t="shared" si="8"/>
        <v>0.69</v>
      </c>
      <c r="L7" s="12">
        <f t="shared" si="9"/>
        <v>0.7</v>
      </c>
    </row>
    <row r="8" spans="1:12" x14ac:dyDescent="0.3">
      <c r="C8" s="12">
        <f t="shared" si="0"/>
        <v>0.51</v>
      </c>
      <c r="D8" s="12">
        <f t="shared" si="1"/>
        <v>0.52</v>
      </c>
      <c r="E8" s="12">
        <f t="shared" si="2"/>
        <v>0.53</v>
      </c>
      <c r="F8" s="12">
        <f t="shared" si="3"/>
        <v>0.54</v>
      </c>
      <c r="G8" s="12">
        <f t="shared" si="4"/>
        <v>0.54999999999999993</v>
      </c>
      <c r="H8" s="12">
        <f t="shared" si="5"/>
        <v>0.55999999999999994</v>
      </c>
      <c r="I8" s="12">
        <f t="shared" si="6"/>
        <v>0.56999999999999995</v>
      </c>
      <c r="J8" s="12">
        <f t="shared" si="7"/>
        <v>0.57999999999999996</v>
      </c>
      <c r="K8" s="12">
        <f t="shared" si="8"/>
        <v>0.59</v>
      </c>
      <c r="L8" s="12">
        <f t="shared" si="9"/>
        <v>0.6</v>
      </c>
    </row>
    <row r="9" spans="1:12" x14ac:dyDescent="0.3">
      <c r="C9" s="12">
        <f t="shared" si="0"/>
        <v>0.41000000000000003</v>
      </c>
      <c r="D9" s="12">
        <f t="shared" si="1"/>
        <v>0.42000000000000004</v>
      </c>
      <c r="E9" s="12">
        <f t="shared" si="2"/>
        <v>0.43000000000000005</v>
      </c>
      <c r="F9" s="12">
        <f t="shared" si="3"/>
        <v>0.44000000000000006</v>
      </c>
      <c r="G9" s="12">
        <f t="shared" si="4"/>
        <v>0.44999999999999996</v>
      </c>
      <c r="H9" s="12">
        <f t="shared" si="5"/>
        <v>0.45999999999999996</v>
      </c>
      <c r="I9" s="12">
        <f t="shared" si="6"/>
        <v>0.47</v>
      </c>
      <c r="J9" s="12">
        <f t="shared" si="7"/>
        <v>0.48</v>
      </c>
      <c r="K9" s="12">
        <f t="shared" si="8"/>
        <v>0.49</v>
      </c>
      <c r="L9" s="12">
        <f t="shared" si="9"/>
        <v>0.5</v>
      </c>
    </row>
    <row r="10" spans="1:12" x14ac:dyDescent="0.3">
      <c r="C10" s="12">
        <f t="shared" si="0"/>
        <v>0.31000000000000005</v>
      </c>
      <c r="D10" s="12">
        <f t="shared" si="1"/>
        <v>0.32000000000000006</v>
      </c>
      <c r="E10" s="12">
        <f t="shared" si="2"/>
        <v>0.33</v>
      </c>
      <c r="F10" s="12">
        <f t="shared" si="3"/>
        <v>0.34</v>
      </c>
      <c r="G10" s="12">
        <f t="shared" si="4"/>
        <v>0.35</v>
      </c>
      <c r="H10" s="12">
        <f t="shared" si="5"/>
        <v>0.36</v>
      </c>
      <c r="I10" s="12">
        <f t="shared" si="6"/>
        <v>0.37</v>
      </c>
      <c r="J10" s="12">
        <f t="shared" si="7"/>
        <v>0.38</v>
      </c>
      <c r="K10" s="12">
        <f t="shared" si="8"/>
        <v>0.39</v>
      </c>
      <c r="L10" s="12">
        <f t="shared" si="9"/>
        <v>0.4</v>
      </c>
    </row>
    <row r="11" spans="1:12" x14ac:dyDescent="0.3">
      <c r="C11" s="12">
        <f t="shared" si="0"/>
        <v>0.21000000000000002</v>
      </c>
      <c r="D11" s="12">
        <f t="shared" si="1"/>
        <v>0.22000000000000003</v>
      </c>
      <c r="E11" s="12">
        <f t="shared" si="2"/>
        <v>0.23</v>
      </c>
      <c r="F11" s="12">
        <f t="shared" si="3"/>
        <v>0.24000000000000002</v>
      </c>
      <c r="G11" s="12">
        <f t="shared" si="4"/>
        <v>0.25</v>
      </c>
      <c r="H11" s="12">
        <f t="shared" si="5"/>
        <v>0.26</v>
      </c>
      <c r="I11" s="12">
        <f t="shared" si="6"/>
        <v>0.27</v>
      </c>
      <c r="J11" s="12">
        <f t="shared" si="7"/>
        <v>0.28000000000000003</v>
      </c>
      <c r="K11" s="12">
        <f t="shared" si="8"/>
        <v>0.29000000000000004</v>
      </c>
      <c r="L11" s="12">
        <f t="shared" si="9"/>
        <v>0.30000000000000004</v>
      </c>
    </row>
    <row r="12" spans="1:12" x14ac:dyDescent="0.3">
      <c r="C12" s="12">
        <f>C13+10/100</f>
        <v>0.11</v>
      </c>
      <c r="D12" s="12">
        <f t="shared" ref="D12:L12" si="10">D13+10/100</f>
        <v>0.12000000000000001</v>
      </c>
      <c r="E12" s="12">
        <f t="shared" si="10"/>
        <v>0.13</v>
      </c>
      <c r="F12" s="12">
        <f t="shared" si="10"/>
        <v>0.14000000000000001</v>
      </c>
      <c r="G12" s="12">
        <f t="shared" si="10"/>
        <v>0.15000000000000002</v>
      </c>
      <c r="H12" s="12">
        <f t="shared" si="10"/>
        <v>0.16</v>
      </c>
      <c r="I12" s="12">
        <f t="shared" si="10"/>
        <v>0.17</v>
      </c>
      <c r="J12" s="12">
        <f t="shared" si="10"/>
        <v>0.18</v>
      </c>
      <c r="K12" s="12">
        <f t="shared" si="10"/>
        <v>0.19</v>
      </c>
      <c r="L12" s="12">
        <f t="shared" si="10"/>
        <v>0.2</v>
      </c>
    </row>
    <row r="13" spans="1:12" x14ac:dyDescent="0.3">
      <c r="C13" s="12">
        <v>0.01</v>
      </c>
      <c r="D13" s="12">
        <f>C13+1/100</f>
        <v>0.02</v>
      </c>
      <c r="E13" s="12">
        <f t="shared" ref="E13:L13" si="11">D13+1/100</f>
        <v>0.03</v>
      </c>
      <c r="F13" s="12">
        <f t="shared" si="11"/>
        <v>0.04</v>
      </c>
      <c r="G13" s="12">
        <f t="shared" si="11"/>
        <v>0.05</v>
      </c>
      <c r="H13" s="12">
        <f t="shared" si="11"/>
        <v>6.0000000000000005E-2</v>
      </c>
      <c r="I13" s="12">
        <f t="shared" si="11"/>
        <v>7.0000000000000007E-2</v>
      </c>
      <c r="J13" s="12">
        <f t="shared" si="11"/>
        <v>0.08</v>
      </c>
      <c r="K13" s="12">
        <f t="shared" si="11"/>
        <v>0.09</v>
      </c>
      <c r="L13" s="12">
        <f t="shared" si="11"/>
        <v>9.9999999999999992E-2</v>
      </c>
    </row>
  </sheetData>
  <conditionalFormatting sqref="C4:L13">
    <cfRule type="cellIs" dxfId="1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741D-1064-4242-9FAC-07BD728BDAE7}">
  <dimension ref="A1:D13"/>
  <sheetViews>
    <sheetView showGridLines="0" workbookViewId="0">
      <selection activeCell="J18" sqref="J18"/>
    </sheetView>
  </sheetViews>
  <sheetFormatPr defaultRowHeight="14.4" x14ac:dyDescent="0.3"/>
  <cols>
    <col min="1" max="1" width="20.6640625" bestFit="1" customWidth="1"/>
    <col min="2" max="2" width="12.88671875" bestFit="1" customWidth="1"/>
    <col min="4" max="4" width="12.33203125" bestFit="1" customWidth="1"/>
  </cols>
  <sheetData>
    <row r="1" spans="1:4" x14ac:dyDescent="0.3">
      <c r="A1" s="5" t="s">
        <v>48</v>
      </c>
    </row>
    <row r="2" spans="1:4" x14ac:dyDescent="0.3">
      <c r="A2" t="s">
        <v>49</v>
      </c>
      <c r="B2" s="6">
        <f>$B$6/4</f>
        <v>500</v>
      </c>
    </row>
    <row r="3" spans="1:4" x14ac:dyDescent="0.3">
      <c r="A3" t="s">
        <v>50</v>
      </c>
      <c r="B3" s="6">
        <f t="shared" ref="B3:B5" si="0">$B$6/4</f>
        <v>500</v>
      </c>
    </row>
    <row r="4" spans="1:4" x14ac:dyDescent="0.3">
      <c r="A4" t="s">
        <v>51</v>
      </c>
      <c r="B4" s="6">
        <f t="shared" si="0"/>
        <v>500</v>
      </c>
    </row>
    <row r="5" spans="1:4" x14ac:dyDescent="0.3">
      <c r="A5" t="s">
        <v>52</v>
      </c>
      <c r="B5" s="6">
        <f t="shared" si="0"/>
        <v>500</v>
      </c>
    </row>
    <row r="6" spans="1:4" x14ac:dyDescent="0.3">
      <c r="A6" t="s">
        <v>53</v>
      </c>
      <c r="B6" s="6">
        <v>2000</v>
      </c>
    </row>
    <row r="9" spans="1:4" x14ac:dyDescent="0.3">
      <c r="A9" s="5" t="s">
        <v>54</v>
      </c>
      <c r="D9" t="s">
        <v>58</v>
      </c>
    </row>
    <row r="10" spans="1:4" x14ac:dyDescent="0.3">
      <c r="A10" t="s">
        <v>55</v>
      </c>
      <c r="B10" s="6">
        <f>SUM(PivotTable!E:E)/2</f>
        <v>2331.7399999999998</v>
      </c>
      <c r="D10" s="8">
        <f>B10/B6</f>
        <v>1.16587</v>
      </c>
    </row>
    <row r="11" spans="1:4" x14ac:dyDescent="0.3">
      <c r="A11" t="s">
        <v>56</v>
      </c>
      <c r="B11">
        <v>45</v>
      </c>
    </row>
    <row r="12" spans="1:4" x14ac:dyDescent="0.3">
      <c r="A12" t="s">
        <v>57</v>
      </c>
      <c r="B12" s="7">
        <f>B6*2-(B10+B11)</f>
        <v>1623.2600000000002</v>
      </c>
      <c r="D12" t="s">
        <v>59</v>
      </c>
    </row>
    <row r="13" spans="1:4" x14ac:dyDescent="0.3">
      <c r="D13">
        <f>SUM(PivotTable!C:C)/2</f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1361-4D51-4146-B30F-6A6A1A0DA513}">
  <dimension ref="A1:I9"/>
  <sheetViews>
    <sheetView showGridLines="0" workbookViewId="0">
      <selection activeCell="A3" sqref="A3"/>
    </sheetView>
  </sheetViews>
  <sheetFormatPr defaultRowHeight="14.4" x14ac:dyDescent="0.3"/>
  <cols>
    <col min="1" max="1" width="30.77734375" bestFit="1" customWidth="1"/>
    <col min="2" max="2" width="24.33203125" bestFit="1" customWidth="1"/>
    <col min="3" max="3" width="25.21875" bestFit="1" customWidth="1"/>
    <col min="4" max="4" width="20.6640625" bestFit="1" customWidth="1"/>
    <col min="5" max="5" width="14" bestFit="1" customWidth="1"/>
    <col min="8" max="8" width="24.33203125" bestFit="1" customWidth="1"/>
    <col min="9" max="9" width="14" bestFit="1" customWidth="1"/>
  </cols>
  <sheetData>
    <row r="1" spans="1:9" x14ac:dyDescent="0.3">
      <c r="A1" s="2" t="s">
        <v>0</v>
      </c>
      <c r="B1" t="s">
        <v>7</v>
      </c>
    </row>
    <row r="3" spans="1:9" x14ac:dyDescent="0.3">
      <c r="A3" s="2" t="s">
        <v>1</v>
      </c>
      <c r="B3" s="2" t="s">
        <v>2</v>
      </c>
      <c r="C3" t="s">
        <v>44</v>
      </c>
      <c r="D3" t="s">
        <v>45</v>
      </c>
      <c r="E3" t="s">
        <v>46</v>
      </c>
      <c r="H3" s="2" t="s">
        <v>42</v>
      </c>
      <c r="I3" t="s">
        <v>46</v>
      </c>
    </row>
    <row r="4" spans="1:9" x14ac:dyDescent="0.3">
      <c r="A4" t="s">
        <v>7</v>
      </c>
      <c r="B4" t="s">
        <v>10</v>
      </c>
      <c r="C4" s="4">
        <v>6</v>
      </c>
      <c r="D4" s="4">
        <v>148.56</v>
      </c>
      <c r="E4" s="4">
        <v>891.36</v>
      </c>
      <c r="H4" s="3" t="s">
        <v>10</v>
      </c>
      <c r="I4" s="4">
        <v>891.36</v>
      </c>
    </row>
    <row r="5" spans="1:9" x14ac:dyDescent="0.3">
      <c r="A5" t="s">
        <v>7</v>
      </c>
      <c r="B5" t="s">
        <v>8</v>
      </c>
      <c r="C5" s="4">
        <v>1</v>
      </c>
      <c r="D5" s="4">
        <v>153.4</v>
      </c>
      <c r="E5" s="4">
        <v>153.4</v>
      </c>
      <c r="H5" s="3" t="s">
        <v>8</v>
      </c>
      <c r="I5" s="4">
        <v>153.4</v>
      </c>
    </row>
    <row r="6" spans="1:9" x14ac:dyDescent="0.3">
      <c r="A6" t="s">
        <v>7</v>
      </c>
      <c r="B6" t="s">
        <v>28</v>
      </c>
      <c r="C6" s="4">
        <v>2</v>
      </c>
      <c r="D6" s="4">
        <v>41.9</v>
      </c>
      <c r="E6" s="4">
        <v>83.8</v>
      </c>
      <c r="H6" s="3" t="s">
        <v>28</v>
      </c>
      <c r="I6" s="4">
        <v>83.8</v>
      </c>
    </row>
    <row r="7" spans="1:9" x14ac:dyDescent="0.3">
      <c r="A7" t="s">
        <v>7</v>
      </c>
      <c r="B7" t="s">
        <v>17</v>
      </c>
      <c r="C7" s="4">
        <v>4</v>
      </c>
      <c r="D7" s="4">
        <v>233.04</v>
      </c>
      <c r="E7" s="4">
        <v>466.08</v>
      </c>
      <c r="H7" s="3" t="s">
        <v>17</v>
      </c>
      <c r="I7" s="4">
        <v>466.08</v>
      </c>
    </row>
    <row r="8" spans="1:9" x14ac:dyDescent="0.3">
      <c r="A8" t="s">
        <v>7</v>
      </c>
      <c r="B8" t="s">
        <v>19</v>
      </c>
      <c r="C8" s="4">
        <v>9</v>
      </c>
      <c r="D8" s="4">
        <v>81.900000000000006</v>
      </c>
      <c r="E8" s="4">
        <v>737.1</v>
      </c>
      <c r="H8" s="3" t="s">
        <v>19</v>
      </c>
      <c r="I8" s="4">
        <v>737.1</v>
      </c>
    </row>
    <row r="9" spans="1:9" x14ac:dyDescent="0.3">
      <c r="A9" t="s">
        <v>43</v>
      </c>
      <c r="C9" s="4">
        <v>22</v>
      </c>
      <c r="D9" s="4">
        <v>658.8</v>
      </c>
      <c r="E9" s="4">
        <v>2331.7399999999998</v>
      </c>
      <c r="H9" s="3" t="s">
        <v>43</v>
      </c>
      <c r="I9" s="4">
        <v>2331.7399999999998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topLeftCell="A2" workbookViewId="0"/>
  </sheetViews>
  <sheetFormatPr defaultRowHeight="14.4" x14ac:dyDescent="0.3"/>
  <cols>
    <col min="1" max="2" width="17.44140625" bestFit="1" customWidth="1"/>
    <col min="3" max="3" width="28.5546875" bestFit="1" customWidth="1"/>
    <col min="4" max="4" width="15.5546875" bestFit="1" customWidth="1"/>
    <col min="5" max="5" width="19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3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3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3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3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3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3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3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3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3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3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3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3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3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3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3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3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3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3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3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3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3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3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3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3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3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3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3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3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3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3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3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3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3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3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3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3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3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4" x14ac:dyDescent="0.3"/>
  <cols>
    <col min="1" max="2" width="13.6640625" bestFit="1" customWidth="1"/>
    <col min="3" max="3" width="17.44140625" bestFit="1" customWidth="1"/>
    <col min="4" max="4" width="10" bestFit="1" customWidth="1"/>
    <col min="5" max="5" width="12.77734375" customWidth="1"/>
    <col min="6" max="6" width="10.6640625" bestFit="1" customWidth="1"/>
  </cols>
  <sheetData>
    <row r="1" spans="1:6" x14ac:dyDescent="0.3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3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3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3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3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3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3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3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3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Q7" sqref="Q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Dash Vendedores</vt:lpstr>
      <vt:lpstr>Tabela Dinamica Dados Vendedor</vt:lpstr>
      <vt:lpstr>Grafico Masculino Feminino</vt:lpstr>
      <vt:lpstr>Waffle</vt:lpstr>
      <vt:lpstr>Grafico Velocimetromarca</vt:lpstr>
      <vt:lpstr>PivotTable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 ANTONIO LEITE DO CARMO </cp:lastModifiedBy>
  <dcterms:created xsi:type="dcterms:W3CDTF">2021-08-25T00:58:32Z</dcterms:created>
  <dcterms:modified xsi:type="dcterms:W3CDTF">2023-06-19T20:42:19Z</dcterms:modified>
</cp:coreProperties>
</file>