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unimibit-my.sharepoint.com/personal/m_bondi2_campus_unimib_it/Documents/Appunti/Credit risk/Esercizi excel/Svolti da me/"/>
    </mc:Choice>
  </mc:AlternateContent>
  <xr:revisionPtr revIDLastSave="21" documentId="8_{0E68F31C-FE35-49A3-9154-4A9BB321521A}" xr6:coauthVersionLast="47" xr6:coauthVersionMax="47" xr10:uidLastSave="{F339166E-67D4-4095-B85A-9D1E76F5B747}"/>
  <bookViews>
    <workbookView xWindow="-108" yWindow="-108" windowWidth="23256" windowHeight="12576" xr2:uid="{00000000-000D-0000-FFFF-FFFF00000000}"/>
  </bookViews>
  <sheets>
    <sheet name="Analisi Discriminante e TCR" sheetId="6" r:id="rId1"/>
    <sheet name="Stime PD Metodo 2" sheetId="3" r:id="rId2"/>
    <sheet name="Stime PD Metodo 3" sheetId="5" r:id="rId3"/>
  </sheets>
  <definedNames>
    <definedName name="_xlnm._FilterDatabase" localSheetId="1" hidden="1">'Stime PD Metodo 2'!$K$13:$K$93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5" l="1"/>
  <c r="H18" i="5"/>
  <c r="H19" i="5"/>
  <c r="H20" i="5"/>
  <c r="H16" i="5"/>
  <c r="Q18" i="5"/>
  <c r="C26" i="5"/>
  <c r="G21" i="6" a="1"/>
  <c r="G21" i="6" s="1"/>
  <c r="G22" i="6" a="1"/>
  <c r="G22" i="6" s="1"/>
  <c r="G23" i="6" a="1"/>
  <c r="G23" i="6" s="1"/>
  <c r="G24" i="6" a="1"/>
  <c r="G24" i="6" s="1"/>
  <c r="G25" i="6" a="1"/>
  <c r="G25" i="6"/>
  <c r="G26" i="6" a="1"/>
  <c r="G26" i="6" s="1"/>
  <c r="G27" i="6" a="1"/>
  <c r="G27" i="6" s="1"/>
  <c r="G28" i="6" a="1"/>
  <c r="G28" i="6" s="1"/>
  <c r="G29" i="6" a="1"/>
  <c r="G29" i="6"/>
  <c r="G30" i="6" a="1"/>
  <c r="G30" i="6" s="1"/>
  <c r="G31" i="6" a="1"/>
  <c r="G31" i="6" s="1"/>
  <c r="G32" i="6" a="1"/>
  <c r="G32" i="6" s="1"/>
  <c r="G33" i="6" a="1"/>
  <c r="G33" i="6"/>
  <c r="G34" i="6" a="1"/>
  <c r="G34" i="6" s="1"/>
  <c r="G35" i="6" a="1"/>
  <c r="G35" i="6" s="1"/>
  <c r="G36" i="6" a="1"/>
  <c r="G36" i="6" s="1"/>
  <c r="G37" i="6" a="1"/>
  <c r="G37" i="6"/>
  <c r="G38" i="6" a="1"/>
  <c r="G38" i="6" s="1"/>
  <c r="G39" i="6" a="1"/>
  <c r="G39" i="6" s="1"/>
  <c r="G40" i="6" a="1"/>
  <c r="G40" i="6" s="1"/>
  <c r="G41" i="6" a="1"/>
  <c r="G41" i="6"/>
  <c r="G42" i="6" a="1"/>
  <c r="G42" i="6" s="1"/>
  <c r="G43" i="6" a="1"/>
  <c r="G43" i="6" s="1"/>
  <c r="G44" i="6" a="1"/>
  <c r="G44" i="6" s="1"/>
  <c r="G45" i="6" a="1"/>
  <c r="G45" i="6"/>
  <c r="G46" i="6" a="1"/>
  <c r="G46" i="6" s="1"/>
  <c r="G47" i="6" a="1"/>
  <c r="G47" i="6" s="1"/>
  <c r="G48" i="6" a="1"/>
  <c r="G48" i="6" s="1"/>
  <c r="G49" i="6" a="1"/>
  <c r="G49" i="6"/>
  <c r="G50" i="6" a="1"/>
  <c r="G50" i="6" s="1"/>
  <c r="G51" i="6" a="1"/>
  <c r="G51" i="6" s="1"/>
  <c r="G52" i="6" a="1"/>
  <c r="G52" i="6" s="1"/>
  <c r="G53" i="6" a="1"/>
  <c r="G53" i="6"/>
  <c r="G54" i="6" a="1"/>
  <c r="G54" i="6" s="1"/>
  <c r="G55" i="6" a="1"/>
  <c r="G55" i="6" s="1"/>
  <c r="G56" i="6" a="1"/>
  <c r="G56" i="6" s="1"/>
  <c r="G57" i="6" a="1"/>
  <c r="G57" i="6"/>
  <c r="G58" i="6" a="1"/>
  <c r="G58" i="6" s="1"/>
  <c r="G59" i="6" a="1"/>
  <c r="G59" i="6" s="1"/>
  <c r="G60" i="6" a="1"/>
  <c r="G60" i="6" s="1"/>
  <c r="G61" i="6" a="1"/>
  <c r="G61" i="6"/>
  <c r="G62" i="6" a="1"/>
  <c r="G62" i="6" s="1"/>
  <c r="G63" i="6" a="1"/>
  <c r="G63" i="6" s="1"/>
  <c r="G64" i="6" a="1"/>
  <c r="G64" i="6" s="1"/>
  <c r="G65" i="6" a="1"/>
  <c r="G65" i="6"/>
  <c r="G66" i="6" a="1"/>
  <c r="G66" i="6" s="1"/>
  <c r="G67" i="6" a="1"/>
  <c r="G67" i="6" s="1"/>
  <c r="G68" i="6" a="1"/>
  <c r="G68" i="6" s="1"/>
  <c r="G69" i="6" a="1"/>
  <c r="G69" i="6"/>
  <c r="G70" i="6" a="1"/>
  <c r="G70" i="6" s="1"/>
  <c r="G71" i="6" a="1"/>
  <c r="G71" i="6" s="1"/>
  <c r="G72" i="6" a="1"/>
  <c r="G72" i="6" s="1"/>
  <c r="G73" i="6" a="1"/>
  <c r="G73" i="6"/>
  <c r="G74" i="6" a="1"/>
  <c r="G74" i="6" s="1"/>
  <c r="G75" i="6" a="1"/>
  <c r="G75" i="6" s="1"/>
  <c r="G76" i="6" a="1"/>
  <c r="G76" i="6" s="1"/>
  <c r="G77" i="6" a="1"/>
  <c r="G77" i="6"/>
  <c r="G78" i="6" a="1"/>
  <c r="G78" i="6" s="1"/>
  <c r="G79" i="6" a="1"/>
  <c r="G79" i="6" s="1"/>
  <c r="G80" i="6" a="1"/>
  <c r="G80" i="6" s="1"/>
  <c r="G81" i="6" a="1"/>
  <c r="G81" i="6"/>
  <c r="G82" i="6" a="1"/>
  <c r="G82" i="6" s="1"/>
  <c r="G83" i="6" a="1"/>
  <c r="G83" i="6" s="1"/>
  <c r="G84" i="6" a="1"/>
  <c r="G84" i="6" s="1"/>
  <c r="G85" i="6" a="1"/>
  <c r="G85" i="6"/>
  <c r="G86" i="6" a="1"/>
  <c r="G86" i="6" s="1"/>
  <c r="G87" i="6" a="1"/>
  <c r="G87" i="6" s="1"/>
  <c r="G88" i="6" a="1"/>
  <c r="G88" i="6" s="1"/>
  <c r="G89" i="6" a="1"/>
  <c r="G89" i="6"/>
  <c r="G90" i="6" a="1"/>
  <c r="G90" i="6" s="1"/>
  <c r="G91" i="6" a="1"/>
  <c r="G91" i="6" s="1"/>
  <c r="G92" i="6" a="1"/>
  <c r="G92" i="6" s="1"/>
  <c r="G93" i="6" a="1"/>
  <c r="G93" i="6"/>
  <c r="G94" i="6" a="1"/>
  <c r="G94" i="6" s="1"/>
  <c r="G95" i="6" a="1"/>
  <c r="G95" i="6" s="1"/>
  <c r="G96" i="6" a="1"/>
  <c r="G96" i="6" s="1"/>
  <c r="G97" i="6" a="1"/>
  <c r="G97" i="6"/>
  <c r="G98" i="6" a="1"/>
  <c r="G98" i="6" s="1"/>
  <c r="G99" i="6" a="1"/>
  <c r="G99" i="6" s="1"/>
  <c r="G100" i="6" a="1"/>
  <c r="G100" i="6" s="1"/>
  <c r="K36" i="6"/>
  <c r="K35" i="6"/>
  <c r="K34" i="6"/>
  <c r="O28" i="6"/>
  <c r="N28" i="6"/>
  <c r="M28" i="6"/>
  <c r="L28" i="6"/>
  <c r="O27" i="6"/>
  <c r="K37" i="6" s="1"/>
  <c r="N27" i="6"/>
  <c r="M27" i="6"/>
  <c r="L27" i="6"/>
  <c r="N24" i="6"/>
  <c r="M23" i="6"/>
  <c r="L22" i="6"/>
  <c r="K21" i="6"/>
  <c r="P21" i="6" s="1" a="1"/>
  <c r="S24" i="6" l="1"/>
  <c r="S22" i="6"/>
  <c r="R23" i="6"/>
  <c r="P21" i="6"/>
  <c r="M34" i="6" s="1" a="1"/>
  <c r="R24" i="6"/>
  <c r="R22" i="6"/>
  <c r="P23" i="6"/>
  <c r="Q24" i="6"/>
  <c r="Q22" i="6"/>
  <c r="R21" i="6"/>
  <c r="P24" i="6"/>
  <c r="P22" i="6"/>
  <c r="S23" i="6"/>
  <c r="S21" i="6"/>
  <c r="Q23" i="6"/>
  <c r="Q21" i="6"/>
  <c r="N37" i="6" l="1"/>
  <c r="M34" i="6"/>
  <c r="N35" i="6"/>
  <c r="N36" i="6"/>
  <c r="N34" i="6" l="1"/>
  <c r="Q43" i="6" a="1"/>
  <c r="Q43" i="6" s="1"/>
  <c r="Q35" i="6" l="1"/>
  <c r="Q34" i="6"/>
  <c r="Q36" i="6" l="1"/>
  <c r="H61" i="6" s="1"/>
  <c r="H93" i="6"/>
  <c r="H81" i="6"/>
  <c r="H68" i="6"/>
  <c r="H46" i="6"/>
  <c r="H37" i="6"/>
  <c r="H40" i="6"/>
  <c r="H21" i="6"/>
  <c r="H73" i="6"/>
  <c r="H78" i="6"/>
  <c r="H87" i="6"/>
  <c r="H58" i="6"/>
  <c r="H83" i="6"/>
  <c r="H38" i="6"/>
  <c r="H64" i="6"/>
  <c r="H67" i="6"/>
  <c r="H88" i="6"/>
  <c r="H85" i="6"/>
  <c r="H65" i="6"/>
  <c r="H26" i="6"/>
  <c r="H28" i="6"/>
  <c r="H43" i="6"/>
  <c r="H72" i="6"/>
  <c r="H74" i="6"/>
  <c r="H92" i="6"/>
  <c r="H42" i="6"/>
  <c r="H75" i="6"/>
  <c r="H27" i="6"/>
  <c r="H63" i="6"/>
  <c r="H23" i="6"/>
  <c r="H29" i="6"/>
  <c r="H47" i="6"/>
  <c r="H36" i="6"/>
  <c r="H49" i="6"/>
  <c r="H77" i="6"/>
  <c r="H95" i="6"/>
  <c r="H62" i="6"/>
  <c r="H97" i="6"/>
  <c r="H50" i="6"/>
  <c r="H48" i="6"/>
  <c r="H94" i="6"/>
  <c r="H54" i="6"/>
  <c r="H39" i="6"/>
  <c r="H60" i="6"/>
  <c r="H56" i="6"/>
  <c r="H86" i="6"/>
  <c r="H79" i="6"/>
  <c r="H31" i="6"/>
  <c r="H76" i="6"/>
  <c r="H25" i="6"/>
  <c r="H71" i="6"/>
  <c r="H45" i="6"/>
  <c r="H52" i="6"/>
  <c r="H41" i="6"/>
  <c r="H98" i="6"/>
  <c r="H96" i="6"/>
  <c r="H53" i="6"/>
  <c r="H51" i="6"/>
  <c r="H30" i="6"/>
  <c r="H89" i="6"/>
  <c r="H44" i="6"/>
  <c r="H24" i="6"/>
  <c r="H70" i="6"/>
  <c r="H84" i="6"/>
  <c r="H35" i="6"/>
  <c r="H69" i="6"/>
  <c r="H33" i="6"/>
  <c r="H90" i="6"/>
  <c r="H100" i="6"/>
  <c r="H34" i="6"/>
  <c r="H32" i="6"/>
  <c r="H57" i="6"/>
  <c r="H82" i="6"/>
  <c r="H80" i="6"/>
  <c r="H59" i="6"/>
  <c r="H22" i="6"/>
  <c r="H66" i="6"/>
  <c r="H99" i="6"/>
  <c r="H91" i="6"/>
  <c r="H55" i="6" l="1"/>
  <c r="K41" i="6"/>
  <c r="P63" i="5" l="1"/>
  <c r="P59" i="5"/>
  <c r="P60" i="5" s="1"/>
  <c r="P61" i="5" s="1"/>
  <c r="P62" i="5" s="1"/>
  <c r="P46" i="5"/>
  <c r="P47" i="5" s="1"/>
  <c r="P48" i="5" s="1"/>
  <c r="P49" i="5" s="1"/>
  <c r="P50" i="5" s="1"/>
  <c r="P51" i="5" s="1"/>
  <c r="P52" i="5" s="1"/>
  <c r="P53" i="5" s="1"/>
  <c r="P54" i="5" s="1"/>
  <c r="P55" i="5" s="1"/>
  <c r="P56" i="5" s="1"/>
  <c r="P57" i="5" s="1"/>
  <c r="P58" i="5" s="1"/>
  <c r="P34" i="5"/>
  <c r="P35" i="5" s="1"/>
  <c r="P36" i="5" s="1"/>
  <c r="P37" i="5" s="1"/>
  <c r="P38" i="5" s="1"/>
  <c r="P39" i="5" s="1"/>
  <c r="P40" i="5" s="1"/>
  <c r="P41" i="5" s="1"/>
  <c r="P42" i="5" s="1"/>
  <c r="P43" i="5" s="1"/>
  <c r="P44" i="5" s="1"/>
  <c r="P45" i="5" s="1"/>
  <c r="P22" i="5"/>
  <c r="P23" i="5" s="1"/>
  <c r="P24" i="5" s="1"/>
  <c r="P25" i="5" s="1"/>
  <c r="P26" i="5" s="1"/>
  <c r="P27" i="5" s="1"/>
  <c r="P28" i="5" s="1"/>
  <c r="P29" i="5" s="1"/>
  <c r="P30" i="5" s="1"/>
  <c r="P31" i="5" s="1"/>
  <c r="P32" i="5" s="1"/>
  <c r="P33" i="5" s="1"/>
  <c r="P20" i="5"/>
  <c r="P21" i="5" s="1"/>
  <c r="P19" i="5"/>
  <c r="M15" i="5"/>
  <c r="M14" i="5" s="1"/>
  <c r="C27" i="5"/>
  <c r="C28" i="5"/>
  <c r="C29" i="5"/>
  <c r="C30" i="5"/>
  <c r="G17" i="5"/>
  <c r="G18" i="5"/>
  <c r="G19" i="5"/>
  <c r="G20" i="5"/>
  <c r="G16" i="5"/>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Q10" i="3"/>
  <c r="Q9" i="3" s="1"/>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Q26" i="5" l="1"/>
  <c r="Q25" i="5"/>
  <c r="Q42" i="5"/>
  <c r="Q49" i="5"/>
  <c r="Q40" i="5"/>
  <c r="Q23" i="5"/>
  <c r="Q50" i="5"/>
  <c r="Q57" i="5"/>
  <c r="Q48" i="5"/>
  <c r="Q63" i="5"/>
  <c r="Q54" i="5"/>
  <c r="Q30" i="5"/>
  <c r="Q22" i="5"/>
  <c r="Q34" i="5"/>
  <c r="Q33" i="5"/>
  <c r="Q56" i="5"/>
  <c r="Q24" i="5"/>
  <c r="Q47" i="5"/>
  <c r="Q31" i="5"/>
  <c r="Q53" i="5"/>
  <c r="Q37" i="5"/>
  <c r="Q21" i="5"/>
  <c r="Q60" i="5"/>
  <c r="Q52" i="5"/>
  <c r="Q44" i="5"/>
  <c r="Q36" i="5"/>
  <c r="Q28" i="5"/>
  <c r="Q20" i="5"/>
  <c r="Q58" i="5"/>
  <c r="Q41" i="5"/>
  <c r="Q32" i="5"/>
  <c r="Q55" i="5"/>
  <c r="Q39" i="5"/>
  <c r="Q62" i="5"/>
  <c r="Q46" i="5"/>
  <c r="Q38" i="5"/>
  <c r="Q61" i="5"/>
  <c r="Q45" i="5"/>
  <c r="Q29" i="5"/>
  <c r="Q59" i="5"/>
  <c r="Q51" i="5"/>
  <c r="Q43" i="5"/>
  <c r="Q35" i="5"/>
  <c r="Q27" i="5"/>
  <c r="Q19" i="5"/>
  <c r="D17" i="5"/>
  <c r="D18" i="5"/>
  <c r="D19" i="5"/>
  <c r="D20" i="5"/>
  <c r="D16" i="5"/>
  <c r="F2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<sst xmlns="http://schemas.openxmlformats.org/spreadsheetml/2006/main" count="248" uniqueCount="37">
  <si>
    <t>ROE</t>
  </si>
  <si>
    <t>ROI</t>
  </si>
  <si>
    <t>ROS</t>
  </si>
  <si>
    <t>On.F/Fatt</t>
  </si>
  <si>
    <t>default</t>
  </si>
  <si>
    <t>ND</t>
  </si>
  <si>
    <t>PD</t>
  </si>
  <si>
    <t>Solvente</t>
  </si>
  <si>
    <t>Esito</t>
  </si>
  <si>
    <t>Classi score</t>
  </si>
  <si>
    <t>lim.inf</t>
  </si>
  <si>
    <t>lim sup</t>
  </si>
  <si>
    <t>freq. Classe</t>
  </si>
  <si>
    <t>num. Default</t>
  </si>
  <si>
    <t>SCORES</t>
  </si>
  <si>
    <t>Log(ODD)</t>
  </si>
  <si>
    <t>a</t>
  </si>
  <si>
    <t>b</t>
  </si>
  <si>
    <t>Centrale</t>
  </si>
  <si>
    <t>PD Storica</t>
  </si>
  <si>
    <t>Score</t>
  </si>
  <si>
    <t>PD Logistica</t>
  </si>
  <si>
    <t>Y</t>
  </si>
  <si>
    <t>TCR</t>
  </si>
  <si>
    <t>S</t>
  </si>
  <si>
    <t>S^-1</t>
  </si>
  <si>
    <t>Media</t>
  </si>
  <si>
    <t>D</t>
  </si>
  <si>
    <t>Uso questo vettore perché dà risultati più coerenti</t>
  </si>
  <si>
    <t>Diff</t>
  </si>
  <si>
    <t>-a</t>
  </si>
  <si>
    <t>Media S</t>
  </si>
  <si>
    <t>Media D</t>
  </si>
  <si>
    <t>Cut Off</t>
  </si>
  <si>
    <t>Azienda</t>
  </si>
  <si>
    <t>OF/F</t>
  </si>
  <si>
    <t>La banca non concede il prestito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</si>
</sst>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
    <numFmt numFmtId="166" formatCode="0.000000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9" fontId="3" fillId="0" borderId="0" applyFont="0" applyFill="0" applyBorder="0" applyAlignment="0" applyProtection="0"/>
  </cellStyleXfs>
  <cellXfs count="41">
    <xf numFmtId="0" fontId="0" fillId="0" borderId="0" xfId="0"/>
    <xf numFmtId="16" fontId="0" fillId="0" borderId="0" xfId="0" applyNumberFormat="1"/>
    <xf numFmtId="0" fontId="2" fillId="2" borderId="2" xfId="0" applyFont="1" applyFill="1" applyBorder="1" applyAlignment="1">
      <alignment horizontal="center"/>
    </xf>
    <xf numFmtId="0" fontId="0" fillId="3" borderId="4" xfId="0" applyFill="1" applyBorder="1"/>
    <xf numFmtId="0" fontId="0" fillId="3" borderId="5" xfId="0" applyFill="1" applyBorder="1"/>
    <xf numFmtId="0" fontId="0" fillId="4" borderId="5" xfId="0" applyFill="1" applyBorder="1"/>
    <xf numFmtId="0" fontId="2" fillId="2" borderId="1" xfId="0" applyFont="1" applyFill="1" applyBorder="1" applyAlignment="1">
      <alignment horizontal="center"/>
    </xf>
    <xf numFmtId="2" fontId="0" fillId="3" borderId="6" xfId="0" applyNumberFormat="1" applyFill="1" applyBorder="1"/>
    <xf numFmtId="2" fontId="0" fillId="3" borderId="7" xfId="0" applyNumberFormat="1" applyFill="1" applyBorder="1"/>
    <xf numFmtId="2" fontId="0" fillId="4" borderId="7" xfId="0" applyNumberFormat="1" applyFill="1" applyBorder="1"/>
    <xf numFmtId="0" fontId="2" fillId="2" borderId="3" xfId="0" applyFont="1" applyFill="1" applyBorder="1" applyAlignment="1">
      <alignment horizontal="center"/>
    </xf>
    <xf numFmtId="2" fontId="0" fillId="3" borderId="8" xfId="0" applyNumberFormat="1" applyFill="1" applyBorder="1"/>
    <xf numFmtId="2" fontId="0" fillId="3" borderId="9" xfId="0" applyNumberFormat="1" applyFill="1" applyBorder="1"/>
    <xf numFmtId="2" fontId="0" fillId="4" borderId="9" xfId="0" applyNumberFormat="1" applyFill="1" applyBorder="1"/>
    <xf numFmtId="164" fontId="0" fillId="3" borderId="6" xfId="0" applyNumberFormat="1" applyFill="1" applyBorder="1"/>
    <xf numFmtId="164" fontId="0" fillId="3" borderId="7" xfId="0" applyNumberFormat="1" applyFill="1" applyBorder="1"/>
    <xf numFmtId="164" fontId="0" fillId="4" borderId="7" xfId="0" applyNumberFormat="1" applyFill="1" applyBorder="1"/>
    <xf numFmtId="165" fontId="0" fillId="0" borderId="0" xfId="1" applyNumberFormat="1" applyFont="1"/>
    <xf numFmtId="166" fontId="0" fillId="0" borderId="0" xfId="0" applyNumberFormat="1"/>
    <xf numFmtId="0" fontId="1" fillId="0" borderId="11" xfId="0" applyFont="1" applyBorder="1"/>
    <xf numFmtId="0" fontId="1" fillId="0" borderId="12" xfId="0" applyFont="1" applyBorder="1"/>
    <xf numFmtId="0" fontId="0" fillId="2" borderId="10" xfId="0" applyFill="1" applyBorder="1" applyAlignment="1">
      <alignment horizontal="center"/>
    </xf>
    <xf numFmtId="0" fontId="0" fillId="0" borderId="10" xfId="0" applyBorder="1"/>
    <xf numFmtId="0" fontId="0" fillId="0" borderId="13" xfId="0" applyBorder="1"/>
    <xf numFmtId="0" fontId="1" fillId="2" borderId="10" xfId="0" applyFont="1" applyFill="1" applyBorder="1"/>
    <xf numFmtId="164" fontId="0" fillId="3" borderId="4" xfId="0" applyNumberFormat="1" applyFill="1" applyBorder="1"/>
    <xf numFmtId="164" fontId="0" fillId="3" borderId="5" xfId="0" applyNumberFormat="1" applyFill="1" applyBorder="1"/>
    <xf numFmtId="164" fontId="0" fillId="4" borderId="5" xfId="0" applyNumberFormat="1" applyFill="1" applyBorder="1"/>
    <xf numFmtId="0" fontId="2" fillId="2" borderId="10" xfId="0" applyFont="1" applyFill="1" applyBorder="1" applyAlignment="1">
      <alignment horizontal="center"/>
    </xf>
    <xf numFmtId="165" fontId="0" fillId="0" borderId="10" xfId="1" applyNumberFormat="1" applyFont="1" applyBorder="1"/>
    <xf numFmtId="0" fontId="1" fillId="2" borderId="10"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4" fillId="0" borderId="0" xfId="0" applyFont="1" applyAlignment="1">
      <alignment horizontal="center"/>
    </xf>
    <xf numFmtId="164" fontId="0" fillId="0" borderId="10" xfId="0" applyNumberFormat="1" applyBorder="1"/>
    <xf numFmtId="2" fontId="0" fillId="0" borderId="10" xfId="0" applyNumberFormat="1" applyBorder="1"/>
    <xf numFmtId="0" fontId="1" fillId="2" borderId="10" xfId="0" quotePrefix="1" applyFont="1" applyFill="1" applyBorder="1" applyAlignment="1">
      <alignment horizontal="center"/>
    </xf>
    <xf numFmtId="2" fontId="0" fillId="0" borderId="10" xfId="0" applyNumberFormat="1" applyBorder="1" applyAlignment="1">
      <alignment horizontal="center"/>
    </xf>
    <xf numFmtId="0" fontId="0" fillId="0" borderId="10" xfId="0" applyBorder="1" applyAlignment="1">
      <alignment horizontal="center"/>
    </xf>
    <xf numFmtId="0" fontId="1" fillId="2" borderId="10" xfId="0" applyFont="1" applyFill="1" applyBorder="1" applyAlignment="1">
      <alignment horizontal="left"/>
    </xf>
    <xf numFmtId="0" fontId="1" fillId="2" borderId="10" xfId="0" applyFont="1" applyFill="1" applyBorder="1" applyAlignment="1">
      <alignment horizontal="center"/>
    </xf>
  </cellXfs>
  <cellStyles count="2">
    <cellStyle name="Normale" xfId="0" builtinId="0"/>
    <cellStyle name="Percentual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'Stime PD Metodo 3'!$N$18:$N$27</c:f>
              <c:numCache>
                <c:formatCode>General</c:formatCode>
                <c:ptCount val="10"/>
                <c:pt idx="0">
                  <c:v>-2</c:v>
                </c:pt>
                <c:pt idx="1">
                  <c:v>-1</c:v>
                </c:pt>
                <c:pt idx="2">
                  <c:v>-1</c:v>
                </c:pt>
                <c:pt idx="3">
                  <c:v>0</c:v>
                </c:pt>
                <c:pt idx="4">
                  <c:v>0</c:v>
                </c:pt>
                <c:pt idx="5">
                  <c:v>0.5</c:v>
                </c:pt>
                <c:pt idx="6">
                  <c:v>0.5</c:v>
                </c:pt>
                <c:pt idx="7">
                  <c:v>1.5</c:v>
                </c:pt>
                <c:pt idx="8">
                  <c:v>1.5</c:v>
                </c:pt>
                <c:pt idx="9">
                  <c:v>2.5</c:v>
                </c:pt>
              </c:numCache>
            </c:numRef>
          </c:xVal>
          <c:yVal>
            <c:numRef>
              <c:f>'Stime PD Metodo 3'!$O$18:$O$27</c:f>
              <c:numCache>
                <c:formatCode>General</c:formatCode>
                <c:ptCount val="10"/>
                <c:pt idx="0">
                  <c:v>0.18518518518518517</c:v>
                </c:pt>
                <c:pt idx="1">
                  <c:v>0.18518518518518517</c:v>
                </c:pt>
                <c:pt idx="2">
                  <c:v>0.1171875</c:v>
                </c:pt>
                <c:pt idx="3">
                  <c:v>0.1171875</c:v>
                </c:pt>
                <c:pt idx="4">
                  <c:v>6.2399999999999997E-2</c:v>
                </c:pt>
                <c:pt idx="5">
                  <c:v>6.2399999999999997E-2</c:v>
                </c:pt>
                <c:pt idx="6">
                  <c:v>1.5686274509803921E-2</c:v>
                </c:pt>
                <c:pt idx="7">
                  <c:v>1.5686274509803921E-2</c:v>
                </c:pt>
                <c:pt idx="8">
                  <c:v>8.1967213114754103E-3</c:v>
                </c:pt>
                <c:pt idx="9">
                  <c:v>8.1967213114754103E-3</c:v>
                </c:pt>
              </c:numCache>
            </c:numRef>
          </c:yVal>
          <c:smooth val="0"/>
          <c:extLst>
            <c:ext xmlns:c16="http://schemas.microsoft.com/office/drawing/2014/chart" uri="{C3380CC4-5D6E-409C-BE32-E72D297353CC}">
              <c16:uniqueId val="{00000000-FF65-4ECD-946A-3E2D959A04DD}"/>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'Stime PD Metodo 3'!$P$18:$P$63</c:f>
              <c:numCache>
                <c:formatCode>General</c:formatCode>
                <c:ptCount val="46"/>
                <c:pt idx="0">
                  <c:v>-2</c:v>
                </c:pt>
                <c:pt idx="1">
                  <c:v>-1.9</c:v>
                </c:pt>
                <c:pt idx="2">
                  <c:v>-1.7999999999999998</c:v>
                </c:pt>
                <c:pt idx="3">
                  <c:v>-1.6999999999999997</c:v>
                </c:pt>
                <c:pt idx="4">
                  <c:v>-1.5999999999999996</c:v>
                </c:pt>
                <c:pt idx="5">
                  <c:v>-1.4999999999999996</c:v>
                </c:pt>
                <c:pt idx="6">
                  <c:v>-1.3999999999999995</c:v>
                </c:pt>
                <c:pt idx="7">
                  <c:v>-1.2999999999999994</c:v>
                </c:pt>
                <c:pt idx="8">
                  <c:v>-1.1999999999999993</c:v>
                </c:pt>
                <c:pt idx="9">
                  <c:v>-1.0999999999999992</c:v>
                </c:pt>
                <c:pt idx="10">
                  <c:v>-0.99999999999999922</c:v>
                </c:pt>
                <c:pt idx="11">
                  <c:v>-0.89999999999999925</c:v>
                </c:pt>
                <c:pt idx="12">
                  <c:v>-0.79999999999999927</c:v>
                </c:pt>
                <c:pt idx="13">
                  <c:v>-0.69999999999999929</c:v>
                </c:pt>
                <c:pt idx="14">
                  <c:v>-0.59999999999999931</c:v>
                </c:pt>
                <c:pt idx="15">
                  <c:v>-0.49999999999999933</c:v>
                </c:pt>
                <c:pt idx="16">
                  <c:v>-0.39999999999999936</c:v>
                </c:pt>
                <c:pt idx="17">
                  <c:v>-0.29999999999999938</c:v>
                </c:pt>
                <c:pt idx="18">
                  <c:v>-0.19999999999999937</c:v>
                </c:pt>
                <c:pt idx="19">
                  <c:v>-9.9999999999999367E-2</c:v>
                </c:pt>
                <c:pt idx="20">
                  <c:v>6.3837823915946501E-16</c:v>
                </c:pt>
                <c:pt idx="21">
                  <c:v>0.10000000000000064</c:v>
                </c:pt>
                <c:pt idx="22">
                  <c:v>0.20000000000000065</c:v>
                </c:pt>
                <c:pt idx="23">
                  <c:v>0.30000000000000066</c:v>
                </c:pt>
                <c:pt idx="24">
                  <c:v>0.40000000000000069</c:v>
                </c:pt>
                <c:pt idx="25">
                  <c:v>0.50000000000000067</c:v>
                </c:pt>
                <c:pt idx="26">
                  <c:v>0.60000000000000064</c:v>
                </c:pt>
                <c:pt idx="27">
                  <c:v>0.70000000000000062</c:v>
                </c:pt>
                <c:pt idx="28">
                  <c:v>0.8000000000000006</c:v>
                </c:pt>
                <c:pt idx="29">
                  <c:v>0.90000000000000058</c:v>
                </c:pt>
                <c:pt idx="30">
                  <c:v>1.0000000000000007</c:v>
                </c:pt>
                <c:pt idx="31">
                  <c:v>1.1000000000000008</c:v>
                </c:pt>
                <c:pt idx="32">
                  <c:v>1.2000000000000008</c:v>
                </c:pt>
                <c:pt idx="33">
                  <c:v>1.3000000000000009</c:v>
                </c:pt>
                <c:pt idx="34">
                  <c:v>1.400000000000001</c:v>
                </c:pt>
                <c:pt idx="35">
                  <c:v>1.5000000000000011</c:v>
                </c:pt>
                <c:pt idx="36">
                  <c:v>1.6000000000000012</c:v>
                </c:pt>
                <c:pt idx="37">
                  <c:v>1.7000000000000013</c:v>
                </c:pt>
                <c:pt idx="38">
                  <c:v>1.8000000000000014</c:v>
                </c:pt>
                <c:pt idx="39">
                  <c:v>1.9000000000000015</c:v>
                </c:pt>
                <c:pt idx="40">
                  <c:v>2.0000000000000013</c:v>
                </c:pt>
                <c:pt idx="41">
                  <c:v>2.1000000000000014</c:v>
                </c:pt>
                <c:pt idx="42">
                  <c:v>2.2000000000000015</c:v>
                </c:pt>
                <c:pt idx="43">
                  <c:v>2.3000000000000016</c:v>
                </c:pt>
                <c:pt idx="44">
                  <c:v>2.4000000000000017</c:v>
                </c:pt>
                <c:pt idx="45">
                  <c:v>2.5000000000000018</c:v>
                </c:pt>
              </c:numCache>
            </c:numRef>
          </c:xVal>
          <c:yVal>
            <c:numRef>
              <c:f>'Stime PD Metodo 3'!$Q$18:$Q$63</c:f>
              <c:numCache>
                <c:formatCode>General</c:formatCode>
                <c:ptCount val="46"/>
                <c:pt idx="0">
                  <c:v>0.32392819172705467</c:v>
                </c:pt>
                <c:pt idx="1">
                  <c:v>0.30201852400426554</c:v>
                </c:pt>
                <c:pt idx="2">
                  <c:v>0.28097488771195933</c:v>
                </c:pt>
                <c:pt idx="3">
                  <c:v>0.26084953461794202</c:v>
                </c:pt>
                <c:pt idx="4">
                  <c:v>0.24168117035167203</c:v>
                </c:pt>
                <c:pt idx="5">
                  <c:v>0.22349547317987717</c:v>
                </c:pt>
                <c:pt idx="6">
                  <c:v>0.20630590252858871</c:v>
                </c:pt>
                <c:pt idx="7">
                  <c:v>0.19011472996540812</c:v>
                </c:pt>
                <c:pt idx="8">
                  <c:v>0.17491422504295784</c:v>
                </c:pt>
                <c:pt idx="9">
                  <c:v>0.16068793215861432</c:v>
                </c:pt>
                <c:pt idx="10">
                  <c:v>0.14741198133829581</c:v>
                </c:pt>
                <c:pt idx="11">
                  <c:v>0.13505638451070645</c:v>
                </c:pt>
                <c:pt idx="12">
                  <c:v>0.12358627840147018</c:v>
                </c:pt>
                <c:pt idx="13">
                  <c:v>0.11296308480796335</c:v>
                </c:pt>
                <c:pt idx="14">
                  <c:v>0.10314556808038966</c:v>
                </c:pt>
                <c:pt idx="15">
                  <c:v>9.4090777702744766E-2</c:v>
                </c:pt>
                <c:pt idx="16">
                  <c:v>8.5754870694967011E-2</c:v>
                </c:pt>
                <c:pt idx="17">
                  <c:v>7.8093814055096522E-2</c:v>
                </c:pt>
                <c:pt idx="18">
                  <c:v>7.1063971654807268E-2</c:v>
                </c:pt>
                <c:pt idx="19">
                  <c:v>6.4622583000327416E-2</c:v>
                </c:pt>
                <c:pt idx="20">
                  <c:v>5.8728143228188312E-2</c:v>
                </c:pt>
                <c:pt idx="21">
                  <c:v>5.3340694797408772E-2</c:v>
                </c:pt>
                <c:pt idx="22">
                  <c:v>4.8422041744488942E-2</c:v>
                </c:pt>
                <c:pt idx="23">
                  <c:v>4.3935897251454525E-2</c:v>
                </c:pt>
                <c:pt idx="24">
                  <c:v>3.9847974787531548E-2</c:v>
                </c:pt>
                <c:pt idx="25">
                  <c:v>3.6126032346279757E-2</c:v>
                </c:pt>
                <c:pt idx="26">
                  <c:v>3.2739878413004408E-2</c:v>
                </c:pt>
                <c:pt idx="27">
                  <c:v>2.9661347340512179E-2</c:v>
                </c:pt>
                <c:pt idx="28">
                  <c:v>2.6864250843333659E-2</c:v>
                </c:pt>
                <c:pt idx="29">
                  <c:v>2.4324311383023933E-2</c:v>
                </c:pt>
                <c:pt idx="30">
                  <c:v>2.2019082337821017E-2</c:v>
                </c:pt>
                <c:pt idx="31">
                  <c:v>1.9927859045605012E-2</c:v>
                </c:pt>
                <c:pt idx="32">
                  <c:v>1.8031584088233243E-2</c:v>
                </c:pt>
                <c:pt idx="33">
                  <c:v>1.6312749550328354E-2</c:v>
                </c:pt>
                <c:pt idx="34">
                  <c:v>1.4755298434567354E-2</c:v>
                </c:pt>
                <c:pt idx="35">
                  <c:v>1.3344526943754209E-2</c:v>
                </c:pt>
                <c:pt idx="36">
                  <c:v>1.2066988941049517E-2</c:v>
                </c:pt>
                <c:pt idx="37">
                  <c:v>1.0910403566365856E-2</c:v>
                </c:pt>
                <c:pt idx="38">
                  <c:v>9.8635667115666292E-3</c:v>
                </c:pt>
                <c:pt idx="39">
                  <c:v>8.9162668322603222E-3</c:v>
                </c:pt>
                <c:pt idx="40">
                  <c:v>8.0592053926514806E-3</c:v>
                </c:pt>
                <c:pt idx="41">
                  <c:v>7.2839220955658313E-3</c:v>
                </c:pt>
                <c:pt idx="42">
                  <c:v>6.5827249366242624E-3</c:v>
                </c:pt>
                <c:pt idx="43">
                  <c:v>5.9486250343676605E-3</c:v>
                </c:pt>
                <c:pt idx="44">
                  <c:v>5.3752761224497014E-3</c:v>
                </c:pt>
                <c:pt idx="45">
                  <c:v>4.856918541903954E-3</c:v>
                </c:pt>
              </c:numCache>
            </c:numRef>
          </c:yVal>
          <c:smooth val="0"/>
          <c:extLst>
            <c:ext xmlns:c16="http://schemas.microsoft.com/office/drawing/2014/chart" uri="{C3380CC4-5D6E-409C-BE32-E72D297353CC}">
              <c16:uniqueId val="{00000001-FF65-4ECD-946A-3E2D959A04DD}"/>
            </c:ext>
          </c:extLst>
        </c:ser>
        <c:dLbls>
          <c:showLegendKey val="0"/>
          <c:showVal val="0"/>
          <c:showCatName val="0"/>
          <c:showSerName val="0"/>
          <c:showPercent val="0"/>
          <c:showBubbleSize val="0"/>
        </c:dLbls>
        <c:axId val="1083280208"/>
        <c:axId val="292202015"/>
      </c:scatterChart>
      <c:valAx>
        <c:axId val="1083280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92202015"/>
        <c:crosses val="autoZero"/>
        <c:crossBetween val="midCat"/>
      </c:valAx>
      <c:valAx>
        <c:axId val="292202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083280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163830</xdr:colOff>
      <xdr:row>0</xdr:row>
      <xdr:rowOff>114300</xdr:rowOff>
    </xdr:from>
    <xdr:ext cx="6614160" cy="2945130"/>
    <xdr:sp macro="" textlink="">
      <xdr:nvSpPr>
        <xdr:cNvPr id="2" name="CasellaDiTesto 1">
          <a:extLst>
            <a:ext uri="{FF2B5EF4-FFF2-40B4-BE49-F238E27FC236}">
              <a16:creationId xmlns:a16="http://schemas.microsoft.com/office/drawing/2014/main" id="{F479E12F-2297-4023-AC68-FAF2DE7416E2}"/>
            </a:ext>
          </a:extLst>
        </xdr:cNvPr>
        <xdr:cNvSpPr txBox="1"/>
      </xdr:nvSpPr>
      <xdr:spPr>
        <a:xfrm>
          <a:off x="163830" y="114300"/>
          <a:ext cx="6614160" cy="2945130"/>
        </a:xfrm>
        <a:prstGeom prst="rect">
          <a:avLst/>
        </a:prstGeom>
        <a:solidFill>
          <a:schemeClr val="bg1"/>
        </a:solidFill>
        <a:ln w="22225">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GB" sz="1100"/>
        </a:p>
        <a:p>
          <a:r>
            <a:rPr lang="en-GB" sz="1100"/>
            <a:t>Una banca intende applicare la tecnica</a:t>
          </a:r>
          <a:r>
            <a:rPr lang="en-GB" sz="1100" baseline="0"/>
            <a:t> dell'analisi discriminante al fine di avere una regola che la assista nel processo di erogazione dei prestiti e nello stimare le probabilità di insolvenza delle imprese richiedenti il prestito. A tal fine seleziona dalla sua banca dati un campione di 80 prestiti erogati in passato e terminati. 45 di questi prestiti sono andati a buon fine. I rimanenti 35 sono relativi ad aziente terminate in default. La banca conserva nel proprio database i dati di bilancio delle 80 aziende. Da questi estrapola gli indici: ROI (Return On Investment), ROE (Return On Equity), ROS (Return on Sales), Oneri Finanziari / Fatturato. I Dati rilevati sono riportati nella tabella sottostante.</a:t>
          </a:r>
        </a:p>
        <a:p>
          <a:endParaRPr lang="en-GB" sz="1100" baseline="0"/>
        </a:p>
        <a:p>
          <a:r>
            <a:rPr lang="en-GB" sz="1100" baseline="0"/>
            <a:t>Utilizzando i dati forniti, determinare il vettore dei coefficienti da attribuire a ciascun indice di bilancio secondo l'analisi discriminante. Si calcolino i punteggi discriminanti ed il cut-off da utilizzare nella classificazione dei nuovi potenziali clienti della banca. Si calcoli il tasso di corretta riclassificazione e si commenti.</a:t>
          </a:r>
          <a:endParaRPr lang="en-GB"/>
        </a:p>
        <a:p>
          <a:endParaRPr lang="en-GB" sz="1100"/>
        </a:p>
        <a:p>
          <a:r>
            <a:rPr lang="en-GB" sz="1100"/>
            <a:t>Una</a:t>
          </a:r>
          <a:r>
            <a:rPr lang="en-GB" sz="1100" baseline="0"/>
            <a:t> azienda richiede un prestito alla banca. Dai suoi dati di bilancio si desume che:</a:t>
          </a:r>
        </a:p>
        <a:p>
          <a:r>
            <a:rPr lang="en-GB" sz="1100" baseline="0"/>
            <a:t>ROI=8,2       ROE=6,14      ROS=3,2      OF/F=3,3</a:t>
          </a:r>
        </a:p>
        <a:p>
          <a:r>
            <a:rPr lang="en-GB" sz="1100" baseline="0"/>
            <a:t>L'analisi discriminante cosa suggerisce di fare?</a:t>
          </a:r>
        </a:p>
        <a:p>
          <a:endParaRPr lang="en-GB" sz="1100" baseline="0"/>
        </a:p>
        <a:p>
          <a:endParaRPr lang="en-GB"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84909</xdr:rowOff>
    </xdr:from>
    <xdr:ext cx="6614160" cy="1842951"/>
    <xdr:sp macro="" textlink="">
      <xdr:nvSpPr>
        <xdr:cNvPr id="4" name="CasellaDiTesto 3">
          <a:extLst>
            <a:ext uri="{FF2B5EF4-FFF2-40B4-BE49-F238E27FC236}">
              <a16:creationId xmlns:a16="http://schemas.microsoft.com/office/drawing/2014/main" id="{00000000-0008-0000-0100-000004000000}"/>
            </a:ext>
          </a:extLst>
        </xdr:cNvPr>
        <xdr:cNvSpPr txBox="1"/>
      </xdr:nvSpPr>
      <xdr:spPr>
        <a:xfrm>
          <a:off x="94706" y="84909"/>
          <a:ext cx="6614160" cy="1842951"/>
        </a:xfrm>
        <a:prstGeom prst="rect">
          <a:avLst/>
        </a:prstGeom>
        <a:solidFill>
          <a:schemeClr val="bg1"/>
        </a:solidFill>
        <a:ln w="22225">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Oltre</a:t>
          </a:r>
          <a:r>
            <a:rPr lang="en-GB" sz="1100" baseline="0"/>
            <a:t> ai dati di bilancio precedentemente descritti, la banca riesce a reperire le stime della PD (annuali) che, in passato, erano state raccolte da differenti fonti (agenzie di rating, banca d'Italia, estrapolazione dagli spread ...) per alcune delle aziende nel campione. Sfruttando tale informazione si desuma la funzione che lega lo score di un'azienda alla sua probabilità di default. </a:t>
          </a:r>
        </a:p>
        <a:p>
          <a:endParaRPr lang="en-GB" sz="1100"/>
        </a:p>
        <a:p>
          <a:r>
            <a:rPr lang="en-GB" sz="1100"/>
            <a:t>Un'</a:t>
          </a:r>
          <a:r>
            <a:rPr lang="en-GB" sz="1100" baseline="0"/>
            <a:t>azienda richiede un prestito alla banca. Dai suoi dati di bilancio si desume che:</a:t>
          </a:r>
        </a:p>
        <a:p>
          <a:r>
            <a:rPr lang="en-GB" sz="1100" baseline="0">
              <a:solidFill>
                <a:schemeClr val="tx1"/>
              </a:solidFill>
              <a:effectLst/>
              <a:latin typeface="+mn-lt"/>
              <a:ea typeface="+mn-ea"/>
              <a:cs typeface="+mn-cs"/>
            </a:rPr>
            <a:t>ROI=8,2       ROE=6,14      ROS=3,2      OF/F=3,3</a:t>
          </a:r>
          <a:endParaRPr lang="en-GB">
            <a:effectLst/>
          </a:endParaRPr>
        </a:p>
        <a:p>
          <a:r>
            <a:rPr lang="en-GB" sz="1100" baseline="0"/>
            <a:t>Stimare la probabilità di default dell'azienda.</a:t>
          </a:r>
        </a:p>
        <a:p>
          <a:endParaRPr lang="en-GB" sz="1100" baseline="0"/>
        </a:p>
        <a:p>
          <a:endParaRPr lang="en-GB"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144780</xdr:colOff>
      <xdr:row>0</xdr:row>
      <xdr:rowOff>95250</xdr:rowOff>
    </xdr:from>
    <xdr:ext cx="6614160" cy="2007870"/>
    <xdr:sp macro="" textlink="">
      <xdr:nvSpPr>
        <xdr:cNvPr id="2" name="CasellaDiTesto 1">
          <a:extLst>
            <a:ext uri="{FF2B5EF4-FFF2-40B4-BE49-F238E27FC236}">
              <a16:creationId xmlns:a16="http://schemas.microsoft.com/office/drawing/2014/main" id="{00000000-0008-0000-0200-000002000000}"/>
            </a:ext>
          </a:extLst>
        </xdr:cNvPr>
        <xdr:cNvSpPr txBox="1"/>
      </xdr:nvSpPr>
      <xdr:spPr>
        <a:xfrm>
          <a:off x="144780" y="95250"/>
          <a:ext cx="6614160" cy="2007870"/>
        </a:xfrm>
        <a:prstGeom prst="rect">
          <a:avLst/>
        </a:prstGeom>
        <a:solidFill>
          <a:schemeClr val="bg1"/>
        </a:solidFill>
        <a:ln w="22225">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Nell'anno successivo alla calibrazione della</a:t>
          </a:r>
          <a:r>
            <a:rPr lang="en-GB" sz="1100" baseline="0"/>
            <a:t> funzione discriminante ottenuta precedentemente, la banca eroga 2064 prestiti utilizzando, come strumento di valutazione, l'analisi discriminante (alle aziende con punteggio minore del cut-off non viene erogato il prestito).</a:t>
          </a:r>
        </a:p>
        <a:p>
          <a:r>
            <a:rPr lang="en-GB" sz="1100" baseline="0"/>
            <a:t>Trascorso l'anno,   112  aziende sono risultate insolventi. Nella tabella sottostante sono riportati il numero di default classificati secondo delle classi di valori degli scores assegnati alle aziende al momento dell'erogazione del prestito. Sulla base delle informazioni fornite si </a:t>
          </a:r>
          <a:r>
            <a:rPr lang="en-GB" sz="1100" baseline="0">
              <a:solidFill>
                <a:schemeClr val="tx1"/>
              </a:solidFill>
              <a:effectLst/>
              <a:latin typeface="+mn-lt"/>
              <a:ea typeface="+mn-ea"/>
              <a:cs typeface="+mn-cs"/>
            </a:rPr>
            <a:t>desuma la funzione che lega lo score di un'azienda alla sua probabilità di default. </a:t>
          </a:r>
        </a:p>
        <a:p>
          <a:r>
            <a:rPr lang="en-GB" sz="1100">
              <a:solidFill>
                <a:schemeClr val="tx1"/>
              </a:solidFill>
              <a:effectLst/>
              <a:latin typeface="+mn-lt"/>
              <a:ea typeface="+mn-ea"/>
              <a:cs typeface="+mn-cs"/>
            </a:rPr>
            <a:t>Un'</a:t>
          </a:r>
          <a:r>
            <a:rPr lang="en-GB" sz="1100" baseline="0">
              <a:solidFill>
                <a:schemeClr val="tx1"/>
              </a:solidFill>
              <a:effectLst/>
              <a:latin typeface="+mn-lt"/>
              <a:ea typeface="+mn-ea"/>
              <a:cs typeface="+mn-cs"/>
            </a:rPr>
            <a:t>azienda richiede un prestito alla banca. Dai suoi dati di bilancio si desume che:</a:t>
          </a:r>
          <a:endParaRPr lang="en-GB">
            <a:effectLst/>
          </a:endParaRPr>
        </a:p>
        <a:p>
          <a:r>
            <a:rPr lang="en-GB" sz="1100" baseline="0">
              <a:solidFill>
                <a:schemeClr val="tx1"/>
              </a:solidFill>
              <a:effectLst/>
              <a:latin typeface="+mn-lt"/>
              <a:ea typeface="+mn-ea"/>
              <a:cs typeface="+mn-cs"/>
            </a:rPr>
            <a:t>ROI=8,2       ROE=6,14      ROS=3,2      OF/F=3,3</a:t>
          </a:r>
          <a:endParaRPr lang="en-GB">
            <a:effectLst/>
          </a:endParaRPr>
        </a:p>
        <a:p>
          <a:r>
            <a:rPr lang="en-GB" sz="1100" baseline="0">
              <a:solidFill>
                <a:schemeClr val="tx1"/>
              </a:solidFill>
              <a:effectLst/>
              <a:latin typeface="+mn-lt"/>
              <a:ea typeface="+mn-ea"/>
              <a:cs typeface="+mn-cs"/>
            </a:rPr>
            <a:t>Stimare la probabilità di default dell'azienda.</a:t>
          </a:r>
          <a:endParaRPr lang="en-GB">
            <a:effectLst/>
          </a:endParaRPr>
        </a:p>
        <a:p>
          <a:endParaRPr lang="en-GB">
            <a:effectLst/>
          </a:endParaRPr>
        </a:p>
        <a:p>
          <a:endParaRPr lang="en-GB" sz="1100" baseline="0"/>
        </a:p>
        <a:p>
          <a:endParaRPr lang="en-GB" sz="1100"/>
        </a:p>
      </xdr:txBody>
    </xdr:sp>
    <xdr:clientData/>
  </xdr:oneCellAnchor>
  <xdr:twoCellAnchor>
    <xdr:from>
      <xdr:col>4</xdr:col>
      <xdr:colOff>76200</xdr:colOff>
      <xdr:row>27</xdr:row>
      <xdr:rowOff>64770</xdr:rowOff>
    </xdr:from>
    <xdr:to>
      <xdr:col>11</xdr:col>
      <xdr:colOff>220980</xdr:colOff>
      <xdr:row>42</xdr:row>
      <xdr:rowOff>64770</xdr:rowOff>
    </xdr:to>
    <xdr:graphicFrame macro="">
      <xdr:nvGraphicFramePr>
        <xdr:cNvPr id="3" name="Grafico 2">
          <a:extLst>
            <a:ext uri="{FF2B5EF4-FFF2-40B4-BE49-F238E27FC236}">
              <a16:creationId xmlns:a16="http://schemas.microsoft.com/office/drawing/2014/main" id="{C3CE8858-B2F8-B94F-F021-51ED3EA7C4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BF701-2FA5-4A08-A8BB-4265D936BE32}">
  <dimension ref="B7:S100"/>
  <sheetViews>
    <sheetView tabSelected="1" topLeftCell="A4" zoomScale="85" zoomScaleNormal="85" workbookViewId="0">
      <selection activeCell="G22" sqref="G22"/>
    </sheetView>
  </sheetViews>
  <sheetFormatPr defaultRowHeight="14.4" x14ac:dyDescent="0.3"/>
  <cols>
    <col min="1" max="1" width="11.6640625" customWidth="1"/>
    <col min="2" max="2" width="9.44140625" customWidth="1"/>
    <col min="6" max="6" width="10.21875" bestFit="1" customWidth="1"/>
    <col min="7" max="7" width="13.6640625" customWidth="1"/>
  </cols>
  <sheetData>
    <row r="7" spans="4:4" x14ac:dyDescent="0.3">
      <c r="D7" s="1"/>
    </row>
    <row r="19" spans="2:19" ht="15" thickBot="1" x14ac:dyDescent="0.35"/>
    <row r="20" spans="2:19" ht="16.2" thickBot="1" x14ac:dyDescent="0.35">
      <c r="B20" s="2" t="s">
        <v>8</v>
      </c>
      <c r="C20" s="6" t="s">
        <v>0</v>
      </c>
      <c r="D20" s="10" t="s">
        <v>1</v>
      </c>
      <c r="E20" s="6" t="s">
        <v>2</v>
      </c>
      <c r="F20" s="10" t="s">
        <v>3</v>
      </c>
      <c r="G20" s="31" t="s">
        <v>22</v>
      </c>
      <c r="H20" s="32" t="s">
        <v>23</v>
      </c>
      <c r="K20" s="39" t="s">
        <v>24</v>
      </c>
      <c r="L20" s="33"/>
      <c r="M20" s="33"/>
      <c r="N20" s="33"/>
      <c r="P20" s="24" t="s">
        <v>25</v>
      </c>
    </row>
    <row r="21" spans="2:19" x14ac:dyDescent="0.3">
      <c r="B21" s="3" t="s">
        <v>7</v>
      </c>
      <c r="C21" s="7">
        <v>6.8846882612487219</v>
      </c>
      <c r="D21" s="11">
        <v>7.7959225001417636</v>
      </c>
      <c r="E21" s="7">
        <v>6.6905593646932688</v>
      </c>
      <c r="F21" s="11">
        <v>1.6956474409478284</v>
      </c>
      <c r="G21" s="34" cm="1">
        <f t="array" ref="G21">(MMULT(C21:F21,$N$34:$N$37))</f>
        <v>-1.2334307510352325</v>
      </c>
      <c r="H21" s="22">
        <f t="shared" ref="H21:H65" si="0">IF(G21&gt;$Q$36,1,0)</f>
        <v>1</v>
      </c>
      <c r="K21" s="22">
        <f>VARP('Analisi Discriminante e TCR'!$C$21:$C$100)</f>
        <v>0.13519849580482801</v>
      </c>
      <c r="L21" s="22">
        <v>2.5491845140094248E-2</v>
      </c>
      <c r="M21" s="22">
        <v>-2.7146535966064589E-2</v>
      </c>
      <c r="N21" s="22">
        <v>-2.2359704686862256E-2</v>
      </c>
      <c r="P21" s="22">
        <f t="array" ref="P21:S24">MINVERSE(K21:N24)</f>
        <v>7.7317261458034769</v>
      </c>
      <c r="Q21" s="22">
        <v>-9.2403647978295117E-2</v>
      </c>
      <c r="R21" s="22">
        <v>4.7141661708240266E-2</v>
      </c>
      <c r="S21" s="22">
        <v>1.8641781352450633</v>
      </c>
    </row>
    <row r="22" spans="2:19" x14ac:dyDescent="0.3">
      <c r="B22" s="4" t="s">
        <v>7</v>
      </c>
      <c r="C22" s="8">
        <v>6.8653173465280508</v>
      </c>
      <c r="D22" s="12">
        <v>8.2700138418848077</v>
      </c>
      <c r="E22" s="8">
        <v>5.9796328064975253</v>
      </c>
      <c r="F22" s="12">
        <v>0.95024969866552356</v>
      </c>
      <c r="G22" s="34">
        <f t="array" ref="G22">(MMULT(C22:F22,$N$34:$N$37))</f>
        <v>2.2026090141212205</v>
      </c>
      <c r="H22" s="22">
        <f t="shared" si="0"/>
        <v>1</v>
      </c>
      <c r="K22" s="22">
        <v>2.5491845140094248E-2</v>
      </c>
      <c r="L22" s="22">
        <f>VARP('Analisi Discriminante e TCR'!$D$21:$D$100)</f>
        <v>0.56305019374990484</v>
      </c>
      <c r="M22" s="22">
        <v>-0.11031699647516832</v>
      </c>
      <c r="N22" s="22">
        <v>-7.5029067503881289E-2</v>
      </c>
      <c r="P22" s="22">
        <v>-9.2403647978295159E-2</v>
      </c>
      <c r="Q22" s="22">
        <v>2.0156128851054742</v>
      </c>
      <c r="R22" s="22">
        <v>0.10622616566322743</v>
      </c>
      <c r="S22" s="22">
        <v>1.6102710386145833</v>
      </c>
    </row>
    <row r="23" spans="2:19" x14ac:dyDescent="0.3">
      <c r="B23" s="4" t="s">
        <v>7</v>
      </c>
      <c r="C23" s="8">
        <v>6.9679280086337769</v>
      </c>
      <c r="D23" s="12">
        <v>7.4690976368488</v>
      </c>
      <c r="E23" s="8">
        <v>6.7034869363957021</v>
      </c>
      <c r="F23" s="12">
        <v>1.5713841912635125</v>
      </c>
      <c r="G23" s="34">
        <f t="array" ref="G23">(MMULT(C23:F23,$N$34:$N$37))</f>
        <v>-1.0395591369406985</v>
      </c>
      <c r="H23" s="22">
        <f t="shared" si="0"/>
        <v>1</v>
      </c>
      <c r="K23" s="22">
        <v>-2.7146535966064589E-2</v>
      </c>
      <c r="L23" s="22">
        <v>-0.11031699647516832</v>
      </c>
      <c r="M23" s="22">
        <f>VARP('Analisi Discriminante e TCR'!$E$21:$E$100)</f>
        <v>0.72286091876552294</v>
      </c>
      <c r="N23" s="22">
        <v>8.8842917402943131E-2</v>
      </c>
      <c r="P23" s="22">
        <v>4.714166170824028E-2</v>
      </c>
      <c r="Q23" s="22">
        <v>0.10622616566322741</v>
      </c>
      <c r="R23" s="22">
        <v>1.5884838384652356</v>
      </c>
      <c r="S23" s="22">
        <v>-1.5224016332739239</v>
      </c>
    </row>
    <row r="24" spans="2:19" x14ac:dyDescent="0.3">
      <c r="B24" s="4" t="s">
        <v>7</v>
      </c>
      <c r="C24" s="8">
        <v>6.5000003756202007</v>
      </c>
      <c r="D24" s="12">
        <v>7.171936109662191</v>
      </c>
      <c r="E24" s="8">
        <v>4.5218241364533167</v>
      </c>
      <c r="F24" s="12">
        <v>1.0612597974973459</v>
      </c>
      <c r="G24" s="34">
        <f t="array" ref="G24">(MMULT(C24:F24,$N$34:$N$37))</f>
        <v>1.2040272485857351</v>
      </c>
      <c r="H24" s="22">
        <f t="shared" si="0"/>
        <v>1</v>
      </c>
      <c r="K24" s="22">
        <v>-2.2359704686862256E-2</v>
      </c>
      <c r="L24" s="22">
        <v>-7.5029067503881289E-2</v>
      </c>
      <c r="M24" s="22">
        <v>8.8842917402943131E-2</v>
      </c>
      <c r="N24" s="22">
        <f>VARP('Analisi Discriminante e TCR'!$F$21:$F$100)</f>
        <v>8.6771724215852261E-2</v>
      </c>
      <c r="P24" s="22">
        <v>1.8641781352450633</v>
      </c>
      <c r="Q24" s="22">
        <v>1.6102710386145833</v>
      </c>
      <c r="R24" s="22">
        <v>-1.5224016332739241</v>
      </c>
      <c r="S24" s="22">
        <v>14.955957385084654</v>
      </c>
    </row>
    <row r="25" spans="2:19" x14ac:dyDescent="0.3">
      <c r="B25" s="4" t="s">
        <v>7</v>
      </c>
      <c r="C25" s="8">
        <v>6.5089200036758417</v>
      </c>
      <c r="D25" s="12">
        <v>6.4112807702732022</v>
      </c>
      <c r="E25" s="8">
        <v>4.3883445097467044</v>
      </c>
      <c r="F25" s="12">
        <v>1.4193834486218162</v>
      </c>
      <c r="G25" s="34">
        <f t="array" ref="G25">(MMULT(C25:F25,$N$34:$N$37))</f>
        <v>-0.77917400116733226</v>
      </c>
      <c r="H25" s="22">
        <f t="shared" si="0"/>
        <v>1</v>
      </c>
    </row>
    <row r="26" spans="2:19" x14ac:dyDescent="0.3">
      <c r="B26" s="4" t="s">
        <v>7</v>
      </c>
      <c r="C26" s="8">
        <v>6.7303765274876648</v>
      </c>
      <c r="D26" s="12">
        <v>6.8289596565644626</v>
      </c>
      <c r="E26" s="8">
        <v>6.9972377531259387</v>
      </c>
      <c r="F26" s="12">
        <v>1.2571836960299678</v>
      </c>
      <c r="G26" s="34">
        <f t="array" ref="G26">(MMULT(C26:F26,$N$34:$N$37))</f>
        <v>-0.47797060087043608</v>
      </c>
      <c r="H26" s="22">
        <f t="shared" si="0"/>
        <v>1</v>
      </c>
      <c r="K26" s="24" t="s">
        <v>26</v>
      </c>
      <c r="L26" s="24" t="s">
        <v>0</v>
      </c>
      <c r="M26" s="24" t="s">
        <v>1</v>
      </c>
      <c r="N26" s="24" t="s">
        <v>2</v>
      </c>
      <c r="O26" s="24" t="s">
        <v>3</v>
      </c>
    </row>
    <row r="27" spans="2:19" x14ac:dyDescent="0.3">
      <c r="B27" s="4" t="s">
        <v>7</v>
      </c>
      <c r="C27" s="8">
        <v>6.5040065111495595</v>
      </c>
      <c r="D27" s="12">
        <v>6.5830326374606001</v>
      </c>
      <c r="E27" s="8">
        <v>6.9315332416694631</v>
      </c>
      <c r="F27" s="12">
        <v>1.7371945444184937</v>
      </c>
      <c r="G27" s="34">
        <f t="array" ref="G27">(MMULT(C27:F27,$N$34:$N$37))</f>
        <v>-2.5126918593365932</v>
      </c>
      <c r="H27" s="22">
        <f t="shared" si="0"/>
        <v>0</v>
      </c>
      <c r="K27" s="22" t="s">
        <v>27</v>
      </c>
      <c r="L27" s="35">
        <f>AVERAGE(C66:C100)</f>
        <v>6.6600108514757608</v>
      </c>
      <c r="M27" s="35">
        <f>AVERAGE(D66:D100)</f>
        <v>6.2922520839047342</v>
      </c>
      <c r="N27" s="35">
        <f>AVERAGE(E66:E100)</f>
        <v>6.6062590572022106</v>
      </c>
      <c r="O27" s="35">
        <f>AVERAGE(F66:F100)</f>
        <v>1.8912364161163699</v>
      </c>
    </row>
    <row r="28" spans="2:19" x14ac:dyDescent="0.3">
      <c r="B28" s="4" t="s">
        <v>7</v>
      </c>
      <c r="C28" s="8">
        <v>7.3696633364462052</v>
      </c>
      <c r="D28" s="12">
        <v>7.2077509412134546</v>
      </c>
      <c r="E28" s="8">
        <v>5.8833539452606054</v>
      </c>
      <c r="F28" s="12">
        <v>1.6798695773224666</v>
      </c>
      <c r="G28" s="34">
        <f t="array" ref="G28">(MMULT(C28:F28,$N$34:$N$37))</f>
        <v>-1.4443106908384777</v>
      </c>
      <c r="H28" s="22">
        <f t="shared" si="0"/>
        <v>1</v>
      </c>
      <c r="K28" s="22" t="s">
        <v>24</v>
      </c>
      <c r="L28" s="35">
        <f>AVERAGE(C21:C65)</f>
        <v>6.7802811018550955</v>
      </c>
      <c r="M28" s="35">
        <f>AVERAGE(D21:D65)</f>
        <v>7.0916501305472854</v>
      </c>
      <c r="N28" s="35">
        <f>AVERAGE(E21:E65)</f>
        <v>5.9815456849996318</v>
      </c>
      <c r="O28" s="35">
        <f>AVERAGE(F21:F65)</f>
        <v>1.471538243050571</v>
      </c>
    </row>
    <row r="29" spans="2:19" x14ac:dyDescent="0.3">
      <c r="B29" s="4" t="s">
        <v>7</v>
      </c>
      <c r="C29" s="8">
        <v>6.5194758965134412</v>
      </c>
      <c r="D29" s="12">
        <v>7.083829261495227</v>
      </c>
      <c r="E29" s="8">
        <v>4.0862643347883818</v>
      </c>
      <c r="F29" s="12">
        <v>1.1721778624051016</v>
      </c>
      <c r="G29" s="34">
        <f t="array" ref="G29">(MMULT(C29:F29,$N$34:$N$37))</f>
        <v>0.82067063917608518</v>
      </c>
      <c r="H29" s="22">
        <f t="shared" si="0"/>
        <v>1</v>
      </c>
    </row>
    <row r="30" spans="2:19" x14ac:dyDescent="0.3">
      <c r="B30" s="4" t="s">
        <v>7</v>
      </c>
      <c r="C30" s="8">
        <v>6.633288071142819</v>
      </c>
      <c r="D30" s="12">
        <v>7.256276907427254</v>
      </c>
      <c r="E30" s="8">
        <v>6.2786019500157142</v>
      </c>
      <c r="F30" s="12">
        <v>1.0190873641548543</v>
      </c>
      <c r="G30" s="34">
        <f t="array" ref="G30">(MMULT(C30:F30,$N$34:$N$37))</f>
        <v>0.98144379284257832</v>
      </c>
      <c r="H30" s="22">
        <f t="shared" si="0"/>
        <v>1</v>
      </c>
    </row>
    <row r="31" spans="2:19" x14ac:dyDescent="0.3">
      <c r="B31" s="4" t="s">
        <v>7</v>
      </c>
      <c r="C31" s="8">
        <v>6.5898018192978975</v>
      </c>
      <c r="D31" s="12">
        <v>6.3316630811327306</v>
      </c>
      <c r="E31" s="8">
        <v>5.6141792130051256</v>
      </c>
      <c r="F31" s="12">
        <v>1.6564035834545785</v>
      </c>
      <c r="G31" s="34">
        <f t="array" ref="G31">(MMULT(C31:F31,$N$34:$N$37))</f>
        <v>-2.0701794533012068</v>
      </c>
      <c r="H31" s="22">
        <f t="shared" si="0"/>
        <v>0</v>
      </c>
    </row>
    <row r="32" spans="2:19" x14ac:dyDescent="0.3">
      <c r="B32" s="4" t="s">
        <v>7</v>
      </c>
      <c r="C32" s="8">
        <v>6.5010573078960112</v>
      </c>
      <c r="D32" s="12">
        <v>6.150977914649407</v>
      </c>
      <c r="E32" s="8">
        <v>6.7067834855605515</v>
      </c>
      <c r="F32" s="12">
        <v>1.5907387026771349</v>
      </c>
      <c r="G32" s="34">
        <f t="array" ref="G32">(MMULT(C32:F32,$N$34:$N$37))</f>
        <v>-2.2657960152583048</v>
      </c>
      <c r="H32" s="22">
        <f t="shared" si="0"/>
        <v>0</v>
      </c>
      <c r="N32" t="s">
        <v>28</v>
      </c>
    </row>
    <row r="33" spans="2:19" x14ac:dyDescent="0.3">
      <c r="B33" s="4" t="s">
        <v>7</v>
      </c>
      <c r="C33" s="8">
        <v>6.5430344115752899</v>
      </c>
      <c r="D33" s="12">
        <v>6.7323028580941724</v>
      </c>
      <c r="E33" s="8">
        <v>6.9992877752883</v>
      </c>
      <c r="F33" s="12">
        <v>1.695917391687195</v>
      </c>
      <c r="G33" s="34">
        <f t="array" ref="G33">(MMULT(C33:F33,$N$34:$N$37))</f>
        <v>-2.2432533904706107</v>
      </c>
      <c r="H33" s="22">
        <f t="shared" si="0"/>
        <v>0</v>
      </c>
      <c r="K33" s="30" t="s">
        <v>29</v>
      </c>
      <c r="M33" s="30" t="s">
        <v>16</v>
      </c>
      <c r="N33" s="36" t="s">
        <v>30</v>
      </c>
    </row>
    <row r="34" spans="2:19" x14ac:dyDescent="0.3">
      <c r="B34" s="4" t="s">
        <v>7</v>
      </c>
      <c r="C34" s="8">
        <v>6.5503009933147336</v>
      </c>
      <c r="D34" s="12">
        <v>7.2230569905517781</v>
      </c>
      <c r="E34" s="8">
        <v>6.7663706964910215</v>
      </c>
      <c r="F34" s="12">
        <v>1.7793393291742037</v>
      </c>
      <c r="G34" s="34">
        <f t="array" ref="G34">(MMULT(C34:F34,$N$34:$N$37))</f>
        <v>-2.0788749041671544</v>
      </c>
      <c r="H34" s="22">
        <f t="shared" si="0"/>
        <v>0</v>
      </c>
      <c r="K34" s="37">
        <f>L27-L28</f>
        <v>-0.1202702503793347</v>
      </c>
      <c r="M34" s="38" cm="1">
        <f t="array" ref="M34:M37">MMULT(P21:S24,K34:K37)</f>
        <v>-4.4187159635188711E-2</v>
      </c>
      <c r="N34" s="38">
        <f>-M34</f>
        <v>4.4187159635188711E-2</v>
      </c>
      <c r="P34" s="24" t="s">
        <v>31</v>
      </c>
      <c r="Q34" s="34">
        <f>AVERAGE(G21:G65)</f>
        <v>-0.80109752562130943</v>
      </c>
    </row>
    <row r="35" spans="2:19" x14ac:dyDescent="0.3">
      <c r="B35" s="4" t="s">
        <v>7</v>
      </c>
      <c r="C35" s="8">
        <v>6.6794285032428045</v>
      </c>
      <c r="D35" s="12">
        <v>7.9169243399221694</v>
      </c>
      <c r="E35" s="8">
        <v>5.462628241747657</v>
      </c>
      <c r="F35" s="12">
        <v>1.7929353774108805</v>
      </c>
      <c r="G35" s="34">
        <f t="array" ref="G35">(MMULT(C35:F35,$N$34:$N$37))</f>
        <v>-1.1870720052284343</v>
      </c>
      <c r="H35" s="22">
        <f t="shared" si="0"/>
        <v>1</v>
      </c>
      <c r="K35" s="37">
        <f>M27-M28</f>
        <v>-0.79939804664255121</v>
      </c>
      <c r="M35" s="38">
        <v>-0.85797487404762784</v>
      </c>
      <c r="N35" s="38">
        <f t="shared" ref="N35:N37" si="1">-M35</f>
        <v>0.85797487404762784</v>
      </c>
      <c r="P35" s="24" t="s">
        <v>32</v>
      </c>
      <c r="Q35" s="35">
        <f>AVERAGE(G66:G100)</f>
        <v>-3.2573833831640711</v>
      </c>
    </row>
    <row r="36" spans="2:19" x14ac:dyDescent="0.3">
      <c r="B36" s="4" t="s">
        <v>7</v>
      </c>
      <c r="C36" s="8">
        <v>6.5404324167299173</v>
      </c>
      <c r="D36" s="12">
        <v>7.3378572485390787</v>
      </c>
      <c r="E36" s="8">
        <v>5.2726608615594195</v>
      </c>
      <c r="F36" s="12">
        <v>1.7598569745762884</v>
      </c>
      <c r="G36" s="34">
        <f t="array" ref="G36">(MMULT(C36:F36,$N$34:$N$37))</f>
        <v>-1.5139367140746591</v>
      </c>
      <c r="H36" s="22">
        <f t="shared" si="0"/>
        <v>1</v>
      </c>
      <c r="K36" s="37">
        <f>N27-N28</f>
        <v>0.62471337220257883</v>
      </c>
      <c r="M36" s="38">
        <v>0.26281118246899948</v>
      </c>
      <c r="N36" s="38">
        <f t="shared" si="1"/>
        <v>-0.26281118246899948</v>
      </c>
      <c r="P36" s="24" t="s">
        <v>33</v>
      </c>
      <c r="Q36" s="22">
        <f>(Q35+Q34)/2</f>
        <v>-2.0292404543926903</v>
      </c>
    </row>
    <row r="37" spans="2:19" x14ac:dyDescent="0.3">
      <c r="B37" s="4" t="s">
        <v>7</v>
      </c>
      <c r="C37" s="8">
        <v>6.6578254372811054</v>
      </c>
      <c r="D37" s="12">
        <v>8.2972919125580447</v>
      </c>
      <c r="E37" s="8">
        <v>6.787047523390715</v>
      </c>
      <c r="F37" s="12">
        <v>1.305587532978973</v>
      </c>
      <c r="G37" s="34">
        <f t="array" ref="G37">(MMULT(C37:F37,$N$34:$N$37))</f>
        <v>0.64922108288963187</v>
      </c>
      <c r="H37" s="22">
        <f t="shared" si="0"/>
        <v>1</v>
      </c>
      <c r="K37" s="37">
        <f>O27-O28</f>
        <v>0.41969817306579893</v>
      </c>
      <c r="M37" s="38">
        <v>3.8144706388895311</v>
      </c>
      <c r="N37" s="38">
        <f t="shared" si="1"/>
        <v>-3.8144706388895311</v>
      </c>
    </row>
    <row r="38" spans="2:19" x14ac:dyDescent="0.3">
      <c r="B38" s="4" t="s">
        <v>7</v>
      </c>
      <c r="C38" s="8">
        <v>7.8294397079875848</v>
      </c>
      <c r="D38" s="12">
        <v>8.789225683375907</v>
      </c>
      <c r="E38" s="8">
        <v>6.964579905020905</v>
      </c>
      <c r="F38" s="12">
        <v>1.7878711574589987</v>
      </c>
      <c r="G38" s="34">
        <f t="array" ref="G38">(MMULT(C38:F38,$N$34:$N$37))</f>
        <v>-0.76325601558161615</v>
      </c>
      <c r="H38" s="22">
        <f t="shared" si="0"/>
        <v>1</v>
      </c>
    </row>
    <row r="39" spans="2:19" x14ac:dyDescent="0.3">
      <c r="B39" s="4" t="s">
        <v>7</v>
      </c>
      <c r="C39" s="8">
        <v>7.0230878597370632</v>
      </c>
      <c r="D39" s="12">
        <v>8.6932796092751961</v>
      </c>
      <c r="E39" s="8">
        <v>6.597773402397447</v>
      </c>
      <c r="F39" s="12">
        <v>1.3178486847169411</v>
      </c>
      <c r="G39" s="34">
        <f t="array" ref="G39">(MMULT(C39:F39,$N$34:$N$37))</f>
        <v>1.0080820383203086</v>
      </c>
      <c r="H39" s="22">
        <f t="shared" si="0"/>
        <v>1</v>
      </c>
      <c r="P39" s="24" t="s">
        <v>34</v>
      </c>
    </row>
    <row r="40" spans="2:19" x14ac:dyDescent="0.3">
      <c r="B40" s="4" t="s">
        <v>7</v>
      </c>
      <c r="C40" s="8">
        <v>7.9254889058529274</v>
      </c>
      <c r="D40" s="12">
        <v>6.0141901101545168</v>
      </c>
      <c r="E40" s="8">
        <v>4.3593083241295698</v>
      </c>
      <c r="F40" s="12">
        <v>1.3792196958012541</v>
      </c>
      <c r="G40" s="34">
        <f t="array" ref="G40">(MMULT(C40:F40,$N$34:$N$37))</f>
        <v>-0.89643916389532841</v>
      </c>
      <c r="H40" s="22">
        <f t="shared" si="0"/>
        <v>1</v>
      </c>
      <c r="K40" s="24" t="s">
        <v>23</v>
      </c>
      <c r="P40" s="30" t="s">
        <v>1</v>
      </c>
      <c r="Q40" s="30" t="s">
        <v>0</v>
      </c>
      <c r="R40" s="30" t="s">
        <v>2</v>
      </c>
      <c r="S40" s="30" t="s">
        <v>35</v>
      </c>
    </row>
    <row r="41" spans="2:19" x14ac:dyDescent="0.3">
      <c r="B41" s="4" t="s">
        <v>7</v>
      </c>
      <c r="C41" s="8">
        <v>6.5048175362621814</v>
      </c>
      <c r="D41" s="12">
        <v>7.0495667372632642</v>
      </c>
      <c r="E41" s="8">
        <v>5.2566022814868427</v>
      </c>
      <c r="F41" s="12">
        <v>1.5167966436255285</v>
      </c>
      <c r="G41" s="34">
        <f t="array" ref="G41">(MMULT(C41:F41,$N$34:$N$37))</f>
        <v>-0.83148957927617495</v>
      </c>
      <c r="H41" s="22">
        <f t="shared" si="0"/>
        <v>1</v>
      </c>
      <c r="K41" s="22">
        <f>SUM(H21:H100)/80</f>
        <v>0.875</v>
      </c>
      <c r="P41" s="22">
        <v>8.1999999999999993</v>
      </c>
      <c r="Q41" s="22">
        <v>6.14</v>
      </c>
      <c r="R41" s="22">
        <v>3.2</v>
      </c>
      <c r="S41" s="22">
        <v>3.3</v>
      </c>
    </row>
    <row r="42" spans="2:19" x14ac:dyDescent="0.3">
      <c r="B42" s="4" t="s">
        <v>7</v>
      </c>
      <c r="C42" s="8">
        <v>6.7108932727659596</v>
      </c>
      <c r="D42" s="12">
        <v>6.0158349434718055</v>
      </c>
      <c r="E42" s="8">
        <v>6.0840182640984315</v>
      </c>
      <c r="F42" s="12">
        <v>1.0607066813812458</v>
      </c>
      <c r="G42" s="34">
        <f t="array" ref="G42">(MMULT(C42:F42,$N$34:$N$37))</f>
        <v>-0.18701198649844919</v>
      </c>
      <c r="H42" s="22">
        <f t="shared" si="0"/>
        <v>1</v>
      </c>
    </row>
    <row r="43" spans="2:19" x14ac:dyDescent="0.3">
      <c r="B43" s="4" t="s">
        <v>7</v>
      </c>
      <c r="C43" s="8">
        <v>6.6933142472635927</v>
      </c>
      <c r="D43" s="12">
        <v>6.001918937402956</v>
      </c>
      <c r="E43" s="8">
        <v>6.9847064786008293</v>
      </c>
      <c r="F43" s="12">
        <v>1.1575161360281596</v>
      </c>
      <c r="G43" s="34">
        <f t="array" ref="G43">(MMULT(C43:F43,$N$34:$N$37))</f>
        <v>-0.80571609426554858</v>
      </c>
      <c r="H43" s="22">
        <f t="shared" si="0"/>
        <v>1</v>
      </c>
      <c r="P43" s="24" t="s">
        <v>20</v>
      </c>
      <c r="Q43" s="22" cm="1">
        <f t="array" ref="Q43">-MMULT(P41:S41,_xlfn.ANCHORARRAY(M34))</f>
        <v>-7.7984484565752688</v>
      </c>
      <c r="R43" t="s">
        <v>36</v>
      </c>
    </row>
    <row r="44" spans="2:19" x14ac:dyDescent="0.3">
      <c r="B44" s="4" t="s">
        <v>7</v>
      </c>
      <c r="C44" s="8">
        <v>6.5005493420950122</v>
      </c>
      <c r="D44" s="12">
        <v>6.1458163514301338</v>
      </c>
      <c r="E44" s="8">
        <v>6.9147212936708131</v>
      </c>
      <c r="F44" s="12">
        <v>1.7007469566300848</v>
      </c>
      <c r="G44" s="34">
        <f t="array" ref="G44">(MMULT(C44:F44,$N$34:$N$37))</f>
        <v>-2.7445185883456862</v>
      </c>
      <c r="H44" s="22">
        <f t="shared" si="0"/>
        <v>0</v>
      </c>
    </row>
    <row r="45" spans="2:19" x14ac:dyDescent="0.3">
      <c r="B45" s="4" t="s">
        <v>7</v>
      </c>
      <c r="C45" s="8">
        <v>6.5594309192420841</v>
      </c>
      <c r="D45" s="12">
        <v>7.6213665767892538</v>
      </c>
      <c r="E45" s="8">
        <v>5.0172509102712963</v>
      </c>
      <c r="F45" s="12">
        <v>1.6976085656543916</v>
      </c>
      <c r="G45" s="34">
        <f t="array" ref="G45">(MMULT(C45:F45,$N$34:$N$37))</f>
        <v>-0.96528402455200801</v>
      </c>
      <c r="H45" s="22">
        <f t="shared" si="0"/>
        <v>1</v>
      </c>
    </row>
    <row r="46" spans="2:19" x14ac:dyDescent="0.3">
      <c r="B46" s="4" t="s">
        <v>7</v>
      </c>
      <c r="C46" s="8">
        <v>6.8694311404214394</v>
      </c>
      <c r="D46" s="12">
        <v>8.514332574054535</v>
      </c>
      <c r="E46" s="8">
        <v>4.580179305906964</v>
      </c>
      <c r="F46" s="12">
        <v>1.7273007617408322</v>
      </c>
      <c r="G46" s="34">
        <f t="array" ref="G46">(MMULT(C46:F46,$N$34:$N$37))</f>
        <v>-0.18383631126858369</v>
      </c>
      <c r="H46" s="22">
        <f t="shared" si="0"/>
        <v>1</v>
      </c>
    </row>
    <row r="47" spans="2:19" x14ac:dyDescent="0.3">
      <c r="B47" s="4" t="s">
        <v>7</v>
      </c>
      <c r="C47" s="8">
        <v>7.8418910394366552</v>
      </c>
      <c r="D47" s="12">
        <v>6.9289577433937453</v>
      </c>
      <c r="E47" s="8">
        <v>6.9993134767480667</v>
      </c>
      <c r="F47" s="12">
        <v>1.0010313408024458</v>
      </c>
      <c r="G47" s="34">
        <f t="array" ref="G47">(MMULT(C47:F47,$N$34:$N$37))</f>
        <v>0.63348002897641464</v>
      </c>
      <c r="H47" s="22">
        <f t="shared" si="0"/>
        <v>1</v>
      </c>
    </row>
    <row r="48" spans="2:19" x14ac:dyDescent="0.3">
      <c r="B48" s="4" t="s">
        <v>7</v>
      </c>
      <c r="C48" s="8">
        <v>6.515666182854166</v>
      </c>
      <c r="D48" s="12">
        <v>6.9618750050156066</v>
      </c>
      <c r="E48" s="8">
        <v>6.8826985333605952</v>
      </c>
      <c r="F48" s="12">
        <v>1.4660737231217817</v>
      </c>
      <c r="G48" s="34">
        <f t="array" ref="G48">(MMULT(C48:F48,$N$34:$N$37))</f>
        <v>-1.1401226991106714</v>
      </c>
      <c r="H48" s="22">
        <f t="shared" si="0"/>
        <v>1</v>
      </c>
    </row>
    <row r="49" spans="2:8" x14ac:dyDescent="0.3">
      <c r="B49" s="4" t="s">
        <v>7</v>
      </c>
      <c r="C49" s="8">
        <v>6.6623312892782254</v>
      </c>
      <c r="D49" s="12">
        <v>7.9311011827796403</v>
      </c>
      <c r="E49" s="8">
        <v>6.2571457623146589</v>
      </c>
      <c r="F49" s="12">
        <v>1.7643335323613281</v>
      </c>
      <c r="G49" s="34">
        <f t="array" ref="G49">(MMULT(C49:F49,$N$34:$N$37))</f>
        <v>-1.275371298499139</v>
      </c>
      <c r="H49" s="22">
        <f t="shared" si="0"/>
        <v>1</v>
      </c>
    </row>
    <row r="50" spans="2:8" x14ac:dyDescent="0.3">
      <c r="B50" s="4" t="s">
        <v>7</v>
      </c>
      <c r="C50" s="8">
        <v>6.5566525870880019</v>
      </c>
      <c r="D50" s="12">
        <v>7.0013844612010878</v>
      </c>
      <c r="E50" s="8">
        <v>6.4363120354661358</v>
      </c>
      <c r="F50" s="12">
        <v>1.670564716565629</v>
      </c>
      <c r="G50" s="34">
        <f t="array" ref="G50">(MMULT(C50:F50,$N$34:$N$37))</f>
        <v>-1.7671230326885592</v>
      </c>
      <c r="H50" s="22">
        <f t="shared" si="0"/>
        <v>1</v>
      </c>
    </row>
    <row r="51" spans="2:8" x14ac:dyDescent="0.3">
      <c r="B51" s="4" t="s">
        <v>7</v>
      </c>
      <c r="C51" s="8">
        <v>6.9659675504304621</v>
      </c>
      <c r="D51" s="12">
        <v>6.7387117554931786</v>
      </c>
      <c r="E51" s="8">
        <v>5.4411874364854107</v>
      </c>
      <c r="F51" s="12">
        <v>0.94603688105616413</v>
      </c>
      <c r="G51" s="34">
        <f t="array" ref="G51">(MMULT(C51:F51,$N$34:$N$37))</f>
        <v>1.0508168795133841</v>
      </c>
      <c r="H51" s="22">
        <f t="shared" si="0"/>
        <v>1</v>
      </c>
    </row>
    <row r="52" spans="2:8" x14ac:dyDescent="0.3">
      <c r="B52" s="4" t="s">
        <v>7</v>
      </c>
      <c r="C52" s="8">
        <v>6.5146649295918149</v>
      </c>
      <c r="D52" s="12">
        <v>7.2560476374769998</v>
      </c>
      <c r="E52" s="8">
        <v>4.4638025094260749</v>
      </c>
      <c r="F52" s="12">
        <v>1.4109351242896473</v>
      </c>
      <c r="G52" s="34">
        <f t="array" ref="G52">(MMULT(C52:F52,$N$34:$N$37))</f>
        <v>-4.1736723729609793E-2</v>
      </c>
      <c r="H52" s="22">
        <f t="shared" si="0"/>
        <v>1</v>
      </c>
    </row>
    <row r="53" spans="2:8" x14ac:dyDescent="0.3">
      <c r="B53" s="4" t="s">
        <v>7</v>
      </c>
      <c r="C53" s="8">
        <v>6.6650738972383063</v>
      </c>
      <c r="D53" s="12">
        <v>6.4910287529547421</v>
      </c>
      <c r="E53" s="8">
        <v>4.5196785114619207</v>
      </c>
      <c r="F53" s="12">
        <v>1.4283937032312641</v>
      </c>
      <c r="G53" s="34">
        <f t="array" ref="G53">(MMULT(C53:F53,$N$34:$N$37))</f>
        <v>-0.77273763469390477</v>
      </c>
      <c r="H53" s="22">
        <f t="shared" si="0"/>
        <v>1</v>
      </c>
    </row>
    <row r="54" spans="2:8" x14ac:dyDescent="0.3">
      <c r="B54" s="4" t="s">
        <v>7</v>
      </c>
      <c r="C54" s="8">
        <v>6.5020339657996189</v>
      </c>
      <c r="D54" s="12">
        <v>7.1825802254968698</v>
      </c>
      <c r="E54" s="8">
        <v>6.7663929306967612</v>
      </c>
      <c r="F54" s="12">
        <v>1.4944592346853152</v>
      </c>
      <c r="G54" s="34">
        <f t="array" ref="G54">(MMULT(C54:F54,$N$34:$N$37))</f>
        <v>-1.0290748217828822</v>
      </c>
      <c r="H54" s="22">
        <f t="shared" si="0"/>
        <v>1</v>
      </c>
    </row>
    <row r="55" spans="2:8" x14ac:dyDescent="0.3">
      <c r="B55" s="4" t="s">
        <v>7</v>
      </c>
      <c r="C55" s="8">
        <v>6.7841718255108576</v>
      </c>
      <c r="D55" s="12">
        <v>6.2886828592216411</v>
      </c>
      <c r="E55" s="8">
        <v>6.9999989569255554</v>
      </c>
      <c r="F55" s="12">
        <v>1.7673348481232396</v>
      </c>
      <c r="G55" s="34">
        <f t="array" ref="G55">(MMULT(C55:F55,$N$34:$N$37))</f>
        <v>-2.8858197228911928</v>
      </c>
      <c r="H55" s="22">
        <f t="shared" si="0"/>
        <v>0</v>
      </c>
    </row>
    <row r="56" spans="2:8" x14ac:dyDescent="0.3">
      <c r="B56" s="4" t="s">
        <v>7</v>
      </c>
      <c r="C56" s="8">
        <v>6.9566297438400735</v>
      </c>
      <c r="D56" s="12">
        <v>7.0154173266502342</v>
      </c>
      <c r="E56" s="8">
        <v>5.1680019172874019</v>
      </c>
      <c r="F56" s="12">
        <v>1.6904779066522284</v>
      </c>
      <c r="G56" s="34">
        <f t="array" ref="G56">(MMULT(C56:F56,$N$34:$N$37))</f>
        <v>-1.4800415292624773</v>
      </c>
      <c r="H56" s="22">
        <f t="shared" si="0"/>
        <v>1</v>
      </c>
    </row>
    <row r="57" spans="2:8" x14ac:dyDescent="0.3">
      <c r="B57" s="4" t="s">
        <v>7</v>
      </c>
      <c r="C57" s="8">
        <v>6.5007072496450782</v>
      </c>
      <c r="D57" s="12">
        <v>6.4348554609627371</v>
      </c>
      <c r="E57" s="8">
        <v>6.6367664995930067</v>
      </c>
      <c r="F57" s="12">
        <v>1.6423621972606026</v>
      </c>
      <c r="G57" s="34">
        <f t="array" ref="G57">(MMULT(C57:F57,$N$34:$N$37))</f>
        <v>-2.2007667387854557</v>
      </c>
      <c r="H57" s="22">
        <f t="shared" si="0"/>
        <v>0</v>
      </c>
    </row>
    <row r="58" spans="2:8" x14ac:dyDescent="0.3">
      <c r="B58" s="4" t="s">
        <v>7</v>
      </c>
      <c r="C58" s="8">
        <v>6.9525724964222642</v>
      </c>
      <c r="D58" s="12">
        <v>6.1065151479649789</v>
      </c>
      <c r="E58" s="8">
        <v>6.3103206684131621</v>
      </c>
      <c r="F58" s="12">
        <v>1.6771527442842589</v>
      </c>
      <c r="G58" s="34">
        <f t="array" ref="G58">(MMULT(C58:F58,$N$34:$N$37))</f>
        <v>-2.5094217409097208</v>
      </c>
      <c r="H58" s="22">
        <f t="shared" si="0"/>
        <v>0</v>
      </c>
    </row>
    <row r="59" spans="2:8" x14ac:dyDescent="0.3">
      <c r="B59" s="4" t="s">
        <v>7</v>
      </c>
      <c r="C59" s="8">
        <v>6.6139569042178579</v>
      </c>
      <c r="D59" s="12">
        <v>6.2590216482078267</v>
      </c>
      <c r="E59" s="8">
        <v>5.6053591044307618</v>
      </c>
      <c r="F59" s="12">
        <v>1.6438126433325226</v>
      </c>
      <c r="G59" s="34">
        <f t="array" ref="G59">(MMULT(C59:F59,$N$34:$N$37))</f>
        <v>-2.0810908383966975</v>
      </c>
      <c r="H59" s="22">
        <f t="shared" si="0"/>
        <v>0</v>
      </c>
    </row>
    <row r="60" spans="2:8" x14ac:dyDescent="0.3">
      <c r="B60" s="4" t="s">
        <v>7</v>
      </c>
      <c r="C60" s="8">
        <v>6.5502116515556219</v>
      </c>
      <c r="D60" s="12">
        <v>7.6099162846731634</v>
      </c>
      <c r="E60" s="8">
        <v>6.9849157376108417</v>
      </c>
      <c r="F60" s="12">
        <v>1.534942774391622</v>
      </c>
      <c r="G60" s="34">
        <f t="array" ref="G60">(MMULT(C60:F60,$N$34:$N$37))</f>
        <v>-0.87215589599329846</v>
      </c>
      <c r="H60" s="22">
        <f t="shared" si="0"/>
        <v>1</v>
      </c>
    </row>
    <row r="61" spans="2:8" x14ac:dyDescent="0.3">
      <c r="B61" s="4" t="s">
        <v>7</v>
      </c>
      <c r="C61" s="8">
        <v>7.2049805496082922</v>
      </c>
      <c r="D61" s="12">
        <v>6.706578705944831</v>
      </c>
      <c r="E61" s="8">
        <v>6.8187455619469404</v>
      </c>
      <c r="F61" s="12">
        <v>1.1940193119118694</v>
      </c>
      <c r="G61" s="34">
        <f t="array" ref="G61">(MMULT(C61:F61,$N$34:$N$37))</f>
        <v>-0.2741505454079336</v>
      </c>
      <c r="H61" s="22">
        <f t="shared" si="0"/>
        <v>1</v>
      </c>
    </row>
    <row r="62" spans="2:8" x14ac:dyDescent="0.3">
      <c r="B62" s="4" t="s">
        <v>7</v>
      </c>
      <c r="C62" s="8">
        <v>6.8905483689317606</v>
      </c>
      <c r="D62" s="12">
        <v>8.1706495876925143</v>
      </c>
      <c r="E62" s="8">
        <v>4.146689780072137</v>
      </c>
      <c r="F62" s="12">
        <v>1.2822782751122508</v>
      </c>
      <c r="G62" s="34">
        <f t="array" ref="G62">(MMULT(C62:F62,$N$34:$N$37))</f>
        <v>1.3336765359052967</v>
      </c>
      <c r="H62" s="22">
        <f t="shared" si="0"/>
        <v>1</v>
      </c>
    </row>
    <row r="63" spans="2:8" x14ac:dyDescent="0.3">
      <c r="B63" s="4" t="s">
        <v>7</v>
      </c>
      <c r="C63" s="8">
        <v>7.0241687128146344</v>
      </c>
      <c r="D63" s="12">
        <v>6.4000482191012198</v>
      </c>
      <c r="E63" s="8">
        <v>5.0022570800851867</v>
      </c>
      <c r="F63" s="12">
        <v>1.0509041765643918</v>
      </c>
      <c r="G63" s="34">
        <f t="array" ref="G63">(MMULT(C63:F63,$N$34:$N$37))</f>
        <v>0.47816640487738749</v>
      </c>
      <c r="H63" s="22">
        <f t="shared" si="0"/>
        <v>1</v>
      </c>
    </row>
    <row r="64" spans="2:8" x14ac:dyDescent="0.3">
      <c r="B64" s="4" t="s">
        <v>7</v>
      </c>
      <c r="C64" s="8">
        <v>6.7033915010716454</v>
      </c>
      <c r="D64" s="12">
        <v>7.5444866930738463</v>
      </c>
      <c r="E64" s="8">
        <v>6.9895617114862718</v>
      </c>
      <c r="F64" s="12">
        <v>1.3566549156907806</v>
      </c>
      <c r="G64" s="34">
        <f t="array" ref="G64">(MMULT(C64:F64,$N$34:$N$37))</f>
        <v>-0.24267147074432849</v>
      </c>
      <c r="H64" s="22">
        <f t="shared" si="0"/>
        <v>1</v>
      </c>
    </row>
    <row r="65" spans="2:8" x14ac:dyDescent="0.3">
      <c r="B65" s="4" t="s">
        <v>7</v>
      </c>
      <c r="C65" s="8">
        <v>6.5450309787320737</v>
      </c>
      <c r="D65" s="12">
        <v>7.1826910456862958</v>
      </c>
      <c r="E65" s="8">
        <v>5.9114706699001136</v>
      </c>
      <c r="F65" s="12">
        <v>1.7076210915147549</v>
      </c>
      <c r="G65" s="34">
        <f t="array" ref="G65">(MMULT(C65:F65,$N$34:$N$37))</f>
        <v>-1.615496338898569</v>
      </c>
      <c r="H65" s="22">
        <f t="shared" si="0"/>
        <v>1</v>
      </c>
    </row>
    <row r="66" spans="2:8" x14ac:dyDescent="0.3">
      <c r="B66" s="5" t="s">
        <v>4</v>
      </c>
      <c r="C66" s="9">
        <v>6.9901489420961394</v>
      </c>
      <c r="D66" s="13">
        <v>6.3805010477272175</v>
      </c>
      <c r="E66" s="9">
        <v>6.7151430270587449</v>
      </c>
      <c r="F66" s="13">
        <v>1.9451235153830608</v>
      </c>
      <c r="G66" s="34">
        <f t="array" ref="G66">(MMULT(C66:F66,$N$34:$N$37))</f>
        <v>-3.4012468078693754</v>
      </c>
      <c r="H66" s="22">
        <f t="shared" ref="H66:H100" si="2">IF(G66&lt;$Q$36,1,0)</f>
        <v>1</v>
      </c>
    </row>
    <row r="67" spans="2:8" x14ac:dyDescent="0.3">
      <c r="B67" s="5" t="s">
        <v>4</v>
      </c>
      <c r="C67" s="9">
        <v>6.9892328659988179</v>
      </c>
      <c r="D67" s="13">
        <v>6.2718470109217312</v>
      </c>
      <c r="E67" s="9">
        <v>6.9866740645267598</v>
      </c>
      <c r="F67" s="13">
        <v>1.9607722874657394</v>
      </c>
      <c r="G67" s="34">
        <f t="array" ref="G67">(MMULT(C67:F67,$N$34:$N$37))</f>
        <v>-3.6255628948911331</v>
      </c>
      <c r="H67" s="22">
        <f t="shared" si="2"/>
        <v>1</v>
      </c>
    </row>
    <row r="68" spans="2:8" x14ac:dyDescent="0.3">
      <c r="B68" s="5" t="s">
        <v>4</v>
      </c>
      <c r="C68" s="9">
        <v>6.9858104906745266</v>
      </c>
      <c r="D68" s="13">
        <v>6.1260758799619559</v>
      </c>
      <c r="E68" s="9">
        <v>6.9999142400538528</v>
      </c>
      <c r="F68" s="13">
        <v>2.0402688634474804</v>
      </c>
      <c r="G68" s="34">
        <f t="array" ref="G68">(MMULT(C68:F68,$N$34:$N$37))</f>
        <v>-4.0574991088218875</v>
      </c>
      <c r="H68" s="22">
        <f t="shared" si="2"/>
        <v>1</v>
      </c>
    </row>
    <row r="69" spans="2:8" x14ac:dyDescent="0.3">
      <c r="B69" s="5" t="s">
        <v>4</v>
      </c>
      <c r="C69" s="9">
        <v>6.8365350411602295</v>
      </c>
      <c r="D69" s="13">
        <v>5.1603701498185686</v>
      </c>
      <c r="E69" s="9">
        <v>6.9879021753171688</v>
      </c>
      <c r="F69" s="13">
        <v>1.8802752730756536</v>
      </c>
      <c r="G69" s="34">
        <f t="array" ref="G69">(MMULT(C69:F69,$N$34:$N$37))</f>
        <v>-4.2791986613048412</v>
      </c>
      <c r="H69" s="22">
        <f t="shared" si="2"/>
        <v>1</v>
      </c>
    </row>
    <row r="70" spans="2:8" x14ac:dyDescent="0.3">
      <c r="B70" s="5" t="s">
        <v>4</v>
      </c>
      <c r="C70" s="9">
        <v>6.2224217758246052</v>
      </c>
      <c r="D70" s="13">
        <v>6.5370943295425601</v>
      </c>
      <c r="E70" s="9">
        <v>6.2523941469075348</v>
      </c>
      <c r="F70" s="13">
        <v>1.9005655605264851</v>
      </c>
      <c r="G70" s="34">
        <f t="array" ref="G70">(MMULT(C70:F70,$N$34:$N$37))</f>
        <v>-3.0092367985713455</v>
      </c>
      <c r="H70" s="22">
        <f t="shared" si="2"/>
        <v>1</v>
      </c>
    </row>
    <row r="71" spans="2:8" x14ac:dyDescent="0.3">
      <c r="B71" s="5" t="s">
        <v>4</v>
      </c>
      <c r="C71" s="9">
        <v>6.8762407792601268</v>
      </c>
      <c r="D71" s="13">
        <v>6.8874168107930771</v>
      </c>
      <c r="E71" s="9">
        <v>6.1920153739816239</v>
      </c>
      <c r="F71" s="13">
        <v>1.8549524056348332</v>
      </c>
      <c r="G71" s="34">
        <f t="array" ref="G71">(MMULT(C71:F71,$N$34:$N$37))</f>
        <v>-2.4899202503770432</v>
      </c>
      <c r="H71" s="22">
        <f t="shared" si="2"/>
        <v>1</v>
      </c>
    </row>
    <row r="72" spans="2:8" x14ac:dyDescent="0.3">
      <c r="B72" s="5" t="s">
        <v>4</v>
      </c>
      <c r="C72" s="9">
        <v>6.8885963036508837</v>
      </c>
      <c r="D72" s="13">
        <v>5.564466003731142</v>
      </c>
      <c r="E72" s="9">
        <v>4.7729385844923691</v>
      </c>
      <c r="F72" s="13">
        <v>1.9609458359732825</v>
      </c>
      <c r="G72" s="34">
        <f t="array" ref="G72">(MMULT(C72:F72,$N$34:$N$37))</f>
        <v>-3.6557924257897989</v>
      </c>
      <c r="H72" s="22">
        <f t="shared" si="2"/>
        <v>1</v>
      </c>
    </row>
    <row r="73" spans="2:8" x14ac:dyDescent="0.3">
      <c r="B73" s="5" t="s">
        <v>4</v>
      </c>
      <c r="C73" s="9">
        <v>6.8180942185213516</v>
      </c>
      <c r="D73" s="13">
        <v>6.7465761033396969</v>
      </c>
      <c r="E73" s="9">
        <v>6.6964105999808119</v>
      </c>
      <c r="F73" s="13">
        <v>1.994428194725901</v>
      </c>
      <c r="G73" s="34">
        <f t="array" ref="G73">(MMULT(C73:F73,$N$34:$N$37))</f>
        <v>-3.2779143780771287</v>
      </c>
      <c r="H73" s="22">
        <f t="shared" si="2"/>
        <v>1</v>
      </c>
    </row>
    <row r="74" spans="2:8" x14ac:dyDescent="0.3">
      <c r="B74" s="5" t="s">
        <v>4</v>
      </c>
      <c r="C74" s="9">
        <v>6.9048577921635026</v>
      </c>
      <c r="D74" s="13">
        <v>6.0406840467196927</v>
      </c>
      <c r="E74" s="9">
        <v>6.9978737746746065</v>
      </c>
      <c r="F74" s="13">
        <v>1.8018444634318329</v>
      </c>
      <c r="G74" s="34">
        <f t="array" ref="G74">(MMULT(C74:F74,$N$34:$N$37))</f>
        <v>-3.2243410954309732</v>
      </c>
      <c r="H74" s="22">
        <f t="shared" si="2"/>
        <v>1</v>
      </c>
    </row>
    <row r="75" spans="2:8" x14ac:dyDescent="0.3">
      <c r="B75" s="5" t="s">
        <v>4</v>
      </c>
      <c r="C75" s="9">
        <v>6.9999900724408626</v>
      </c>
      <c r="D75" s="13">
        <v>6.0101556581365809</v>
      </c>
      <c r="E75" s="9">
        <v>6.2548806417747551</v>
      </c>
      <c r="F75" s="13">
        <v>1.7225594512735771</v>
      </c>
      <c r="G75" s="34">
        <f t="array" ref="G75">(MMULT(C75:F75,$N$34:$N$37))</f>
        <v>-2.7486328057199474</v>
      </c>
      <c r="H75" s="22">
        <f t="shared" si="2"/>
        <v>1</v>
      </c>
    </row>
    <row r="76" spans="2:8" x14ac:dyDescent="0.3">
      <c r="B76" s="5" t="s">
        <v>4</v>
      </c>
      <c r="C76" s="9">
        <v>6.9910837375153454</v>
      </c>
      <c r="D76" s="13">
        <v>6.5559774893675158</v>
      </c>
      <c r="E76" s="9">
        <v>6.5261622897450273</v>
      </c>
      <c r="F76" s="13">
        <v>1.8256692650423605</v>
      </c>
      <c r="G76" s="34">
        <f t="array" ref="G76">(MMULT(C76:F76,$N$34:$N$37))</f>
        <v>-2.7453301423478571</v>
      </c>
      <c r="H76" s="22">
        <f t="shared" si="2"/>
        <v>1</v>
      </c>
    </row>
    <row r="77" spans="2:8" x14ac:dyDescent="0.3">
      <c r="B77" s="5" t="s">
        <v>4</v>
      </c>
      <c r="C77" s="9">
        <v>6.6453094936413866</v>
      </c>
      <c r="D77" s="13">
        <v>6.1674876710398827</v>
      </c>
      <c r="E77" s="9">
        <v>6.9112068308519916</v>
      </c>
      <c r="F77" s="13">
        <v>2.0356119127725165</v>
      </c>
      <c r="G77" s="34">
        <f t="array" ref="G77">(MMULT(C77:F77,$N$34:$N$37))</f>
        <v>-3.9959375037770517</v>
      </c>
      <c r="H77" s="22">
        <f t="shared" si="2"/>
        <v>1</v>
      </c>
    </row>
    <row r="78" spans="2:8" x14ac:dyDescent="0.3">
      <c r="B78" s="5" t="s">
        <v>4</v>
      </c>
      <c r="C78" s="9">
        <v>6.989497335953061</v>
      </c>
      <c r="D78" s="13">
        <v>5.8962486756987103</v>
      </c>
      <c r="E78" s="9">
        <v>6.9613454751555466</v>
      </c>
      <c r="F78" s="13">
        <v>1.7183103250928244</v>
      </c>
      <c r="G78" s="34">
        <f t="array" ref="G78">(MMULT(C78:F78,$N$34:$N$37))</f>
        <v>-3.016284470028574</v>
      </c>
      <c r="H78" s="22">
        <f t="shared" si="2"/>
        <v>1</v>
      </c>
    </row>
    <row r="79" spans="2:8" x14ac:dyDescent="0.3">
      <c r="B79" s="5" t="s">
        <v>4</v>
      </c>
      <c r="C79" s="9">
        <v>6.6583367574260537</v>
      </c>
      <c r="D79" s="13">
        <v>6.8560630254079262</v>
      </c>
      <c r="E79" s="9">
        <v>6.7251583488289368</v>
      </c>
      <c r="F79" s="13">
        <v>1.7874739773764403</v>
      </c>
      <c r="G79" s="34">
        <f t="array" ref="G79">(MMULT(C79:F79,$N$34:$N$37))</f>
        <v>-2.4091710225363245</v>
      </c>
      <c r="H79" s="22">
        <f t="shared" si="2"/>
        <v>1</v>
      </c>
    </row>
    <row r="80" spans="2:8" x14ac:dyDescent="0.3">
      <c r="B80" s="5" t="s">
        <v>4</v>
      </c>
      <c r="C80" s="9">
        <v>6.0650710888070805</v>
      </c>
      <c r="D80" s="13">
        <v>6.8524459956526584</v>
      </c>
      <c r="E80" s="9">
        <v>6.6278231755927903</v>
      </c>
      <c r="F80" s="13">
        <v>1.7689280439697765</v>
      </c>
      <c r="G80" s="34">
        <f t="array" ref="G80">(MMULT(C80:F80,$N$34:$N$37))</f>
        <v>-2.3421653775658351</v>
      </c>
      <c r="H80" s="22">
        <f t="shared" si="2"/>
        <v>1</v>
      </c>
    </row>
    <row r="81" spans="2:8" x14ac:dyDescent="0.3">
      <c r="B81" s="5" t="s">
        <v>4</v>
      </c>
      <c r="C81" s="9">
        <v>6.9999767316311985</v>
      </c>
      <c r="D81" s="13">
        <v>5.5437473084862052</v>
      </c>
      <c r="E81" s="9">
        <v>6.8224622723667903</v>
      </c>
      <c r="F81" s="13">
        <v>1.9923664579169447</v>
      </c>
      <c r="G81" s="34">
        <f t="array" ref="G81">(MMULT(C81:F81,$N$34:$N$37))</f>
        <v>-4.3271377447498516</v>
      </c>
      <c r="H81" s="22">
        <f t="shared" si="2"/>
        <v>1</v>
      </c>
    </row>
    <row r="82" spans="2:8" x14ac:dyDescent="0.3">
      <c r="B82" s="5" t="s">
        <v>4</v>
      </c>
      <c r="C82" s="9">
        <v>6.9385405175604111</v>
      </c>
      <c r="D82" s="13">
        <v>6.6614185563846444</v>
      </c>
      <c r="E82" s="9">
        <v>6.3937436875178477</v>
      </c>
      <c r="F82" s="13">
        <v>1.8220160803275696</v>
      </c>
      <c r="G82" s="34">
        <f t="array" ref="G82">(MMULT(C82:F82,$N$34:$N$37))</f>
        <v>-2.6084500365370564</v>
      </c>
      <c r="H82" s="22">
        <f t="shared" si="2"/>
        <v>1</v>
      </c>
    </row>
    <row r="83" spans="2:8" x14ac:dyDescent="0.3">
      <c r="B83" s="5" t="s">
        <v>4</v>
      </c>
      <c r="C83" s="9">
        <v>6.7481477255565139</v>
      </c>
      <c r="D83" s="13">
        <v>5.8456564591158422</v>
      </c>
      <c r="E83" s="9">
        <v>6.7491850247619762</v>
      </c>
      <c r="F83" s="13">
        <v>1.9379463995555635</v>
      </c>
      <c r="G83" s="34">
        <f t="array" ref="G83">(MMULT(C83:F83,$N$34:$N$37))</f>
        <v>-3.8523930928795176</v>
      </c>
      <c r="H83" s="22">
        <f t="shared" si="2"/>
        <v>1</v>
      </c>
    </row>
    <row r="84" spans="2:8" x14ac:dyDescent="0.3">
      <c r="B84" s="5" t="s">
        <v>4</v>
      </c>
      <c r="C84" s="9">
        <v>5.5017851895206826</v>
      </c>
      <c r="D84" s="13">
        <v>6.1597722634528784</v>
      </c>
      <c r="E84" s="9">
        <v>6.9984750314405657</v>
      </c>
      <c r="F84" s="13">
        <v>1.730187670570053</v>
      </c>
      <c r="G84" s="34">
        <f t="array" ref="G84">(MMULT(C84:F84,$N$34:$N$37))</f>
        <v>-2.9109894753048815</v>
      </c>
      <c r="H84" s="22">
        <f t="shared" si="2"/>
        <v>1</v>
      </c>
    </row>
    <row r="85" spans="2:8" x14ac:dyDescent="0.3">
      <c r="B85" s="5" t="s">
        <v>4</v>
      </c>
      <c r="C85" s="9">
        <v>5.8491461326835212</v>
      </c>
      <c r="D85" s="13">
        <v>6.5894831251540484</v>
      </c>
      <c r="E85" s="9">
        <v>6.8533609105505136</v>
      </c>
      <c r="F85" s="13">
        <v>1.9718404932296139</v>
      </c>
      <c r="G85" s="34">
        <f t="array" ref="G85">(MMULT(C85:F85,$N$34:$N$37))</f>
        <v>-3.4105994425489659</v>
      </c>
      <c r="H85" s="22">
        <f t="shared" si="2"/>
        <v>1</v>
      </c>
    </row>
    <row r="86" spans="2:8" x14ac:dyDescent="0.3">
      <c r="B86" s="5" t="s">
        <v>4</v>
      </c>
      <c r="C86" s="9">
        <v>6.7618487122116404</v>
      </c>
      <c r="D86" s="13">
        <v>6.0289166180138549</v>
      </c>
      <c r="E86" s="9">
        <v>6.75570120240282</v>
      </c>
      <c r="F86" s="13">
        <v>1.8397176110268276</v>
      </c>
      <c r="G86" s="34">
        <f t="array" ref="G86">(MMULT(C86:F86,$N$34:$N$37))</f>
        <v>-3.3215767680609734</v>
      </c>
      <c r="H86" s="22">
        <f t="shared" si="2"/>
        <v>1</v>
      </c>
    </row>
    <row r="87" spans="2:8" x14ac:dyDescent="0.3">
      <c r="B87" s="5" t="s">
        <v>4</v>
      </c>
      <c r="C87" s="9">
        <v>6.9470410134973948</v>
      </c>
      <c r="D87" s="13">
        <v>5.706312968371746</v>
      </c>
      <c r="E87" s="9">
        <v>6.1489261954515317</v>
      </c>
      <c r="F87" s="13">
        <v>1.9630999826543516</v>
      </c>
      <c r="G87" s="34">
        <f t="array" ref="G87">(MMULT(C87:F87,$N$34:$N$37))</f>
        <v>-3.9013506488100882</v>
      </c>
      <c r="H87" s="22">
        <f t="shared" si="2"/>
        <v>1</v>
      </c>
    </row>
    <row r="88" spans="2:8" x14ac:dyDescent="0.3">
      <c r="B88" s="5" t="s">
        <v>4</v>
      </c>
      <c r="C88" s="9">
        <v>6.8955595795536775</v>
      </c>
      <c r="D88" s="13">
        <v>6.611087778267378</v>
      </c>
      <c r="E88" s="9">
        <v>5.8342692833849421</v>
      </c>
      <c r="F88" s="13">
        <v>1.7970098359175606</v>
      </c>
      <c r="G88" s="34">
        <f t="array" ref="G88">(MMULT(C88:F88,$N$34:$N$37))</f>
        <v>-2.4111100703197295</v>
      </c>
      <c r="H88" s="22">
        <f t="shared" si="2"/>
        <v>1</v>
      </c>
    </row>
    <row r="89" spans="2:8" x14ac:dyDescent="0.3">
      <c r="B89" s="5" t="s">
        <v>4</v>
      </c>
      <c r="C89" s="9">
        <v>6.2777786083381013</v>
      </c>
      <c r="D89" s="13">
        <v>6.6146736089843428</v>
      </c>
      <c r="E89" s="9">
        <v>6.7338066871901177</v>
      </c>
      <c r="F89" s="13">
        <v>2.0246286022884443</v>
      </c>
      <c r="G89" s="34">
        <f t="array" ref="G89">(MMULT(C89:F89,$N$34:$N$37))</f>
        <v>-3.5399850940077933</v>
      </c>
      <c r="H89" s="22">
        <f t="shared" si="2"/>
        <v>1</v>
      </c>
    </row>
    <row r="90" spans="2:8" x14ac:dyDescent="0.3">
      <c r="B90" s="5" t="s">
        <v>4</v>
      </c>
      <c r="C90" s="9">
        <v>6.4389722037364088</v>
      </c>
      <c r="D90" s="13">
        <v>6.8212851123699743</v>
      </c>
      <c r="E90" s="9">
        <v>6.9999892566586119</v>
      </c>
      <c r="F90" s="13">
        <v>1.9532769696050849</v>
      </c>
      <c r="G90" s="34">
        <f t="array" ref="G90">(MMULT(C90:F90,$N$34:$N$37))</f>
        <v>-3.1533819762088271</v>
      </c>
      <c r="H90" s="22">
        <f t="shared" si="2"/>
        <v>1</v>
      </c>
    </row>
    <row r="91" spans="2:8" x14ac:dyDescent="0.3">
      <c r="B91" s="5" t="s">
        <v>4</v>
      </c>
      <c r="C91" s="9">
        <v>6.6340115260134516</v>
      </c>
      <c r="D91" s="13">
        <v>5.8386059168514892</v>
      </c>
      <c r="E91" s="9">
        <v>6.450848718076899</v>
      </c>
      <c r="F91" s="13">
        <v>1.9860419782374124</v>
      </c>
      <c r="G91" s="34">
        <f t="array" ref="G91">(MMULT(C91:F91,$N$34:$N$37))</f>
        <v>-3.9685386906690803</v>
      </c>
      <c r="H91" s="22">
        <f t="shared" si="2"/>
        <v>1</v>
      </c>
    </row>
    <row r="92" spans="2:8" x14ac:dyDescent="0.3">
      <c r="B92" s="5" t="s">
        <v>4</v>
      </c>
      <c r="C92" s="9">
        <v>6.4333502443577792</v>
      </c>
      <c r="D92" s="13">
        <v>6.5817558319675724</v>
      </c>
      <c r="E92" s="9">
        <v>6.9994626693324165</v>
      </c>
      <c r="F92" s="13">
        <v>1.8899240019212922</v>
      </c>
      <c r="G92" s="34">
        <f t="array" ref="G92">(MMULT(C92:F92,$N$34:$N$37))</f>
        <v>-3.1173440706551077</v>
      </c>
      <c r="H92" s="22">
        <f t="shared" si="2"/>
        <v>1</v>
      </c>
    </row>
    <row r="93" spans="2:8" x14ac:dyDescent="0.3">
      <c r="B93" s="5" t="s">
        <v>4</v>
      </c>
      <c r="C93" s="9">
        <v>6.9638435969658996</v>
      </c>
      <c r="D93" s="13">
        <v>5.9103532812935322</v>
      </c>
      <c r="E93" s="9">
        <v>6.3631286326296772</v>
      </c>
      <c r="F93" s="13">
        <v>1.7633819018952046</v>
      </c>
      <c r="G93" s="34">
        <f t="array" ref="G93">(MMULT(C93:F93,$N$34:$N$37))</f>
        <v>-3.0200227692837691</v>
      </c>
      <c r="H93" s="22">
        <f t="shared" si="2"/>
        <v>1</v>
      </c>
    </row>
    <row r="94" spans="2:8" x14ac:dyDescent="0.3">
      <c r="B94" s="5" t="s">
        <v>4</v>
      </c>
      <c r="C94" s="9">
        <v>6.9724343533126358</v>
      </c>
      <c r="D94" s="13">
        <v>6.635283292954405</v>
      </c>
      <c r="E94" s="9">
        <v>6.8381681876987956</v>
      </c>
      <c r="F94" s="13">
        <v>1.8512999433573762</v>
      </c>
      <c r="G94" s="34">
        <f t="array" ref="G94">(MMULT(C94:F94,$N$34:$N$37))</f>
        <v>-2.8578779276869959</v>
      </c>
      <c r="H94" s="22">
        <f t="shared" si="2"/>
        <v>1</v>
      </c>
    </row>
    <row r="95" spans="2:8" x14ac:dyDescent="0.3">
      <c r="B95" s="5" t="s">
        <v>4</v>
      </c>
      <c r="C95" s="9">
        <v>6.999986978366997</v>
      </c>
      <c r="D95" s="13">
        <v>6.5594767594606065</v>
      </c>
      <c r="E95" s="9">
        <v>6.9344649977497905</v>
      </c>
      <c r="F95" s="13">
        <v>1.9008031857330012</v>
      </c>
      <c r="G95" s="34">
        <f t="array" ref="G95">(MMULT(C95:F95,$N$34:$N$37))</f>
        <v>-3.1358370995608267</v>
      </c>
      <c r="H95" s="22">
        <f t="shared" si="2"/>
        <v>1</v>
      </c>
    </row>
    <row r="96" spans="2:8" x14ac:dyDescent="0.3">
      <c r="B96" s="5" t="s">
        <v>4</v>
      </c>
      <c r="C96" s="9">
        <v>6.2817678638896215</v>
      </c>
      <c r="D96" s="13">
        <v>6.9625808333161894</v>
      </c>
      <c r="E96" s="9">
        <v>6.793895555496853</v>
      </c>
      <c r="F96" s="13">
        <v>2.0091789614489808</v>
      </c>
      <c r="G96" s="34">
        <f t="array" ref="G96">(MMULT(C96:F96,$N$34:$N$37))</f>
        <v>-3.198172988328932</v>
      </c>
      <c r="H96" s="22">
        <f t="shared" si="2"/>
        <v>1</v>
      </c>
    </row>
    <row r="97" spans="2:8" x14ac:dyDescent="0.3">
      <c r="B97" s="5" t="s">
        <v>4</v>
      </c>
      <c r="C97" s="9">
        <v>6.1475842861802033</v>
      </c>
      <c r="D97" s="13">
        <v>5.7452797093775301</v>
      </c>
      <c r="E97" s="9">
        <v>6.9405189603953099</v>
      </c>
      <c r="F97" s="13">
        <v>1.9645297735100209</v>
      </c>
      <c r="G97" s="34">
        <f t="array" ref="G97">(MMULT(C97:F97,$N$34:$N$37))</f>
        <v>-4.1167372119624766</v>
      </c>
      <c r="H97" s="22">
        <f t="shared" si="2"/>
        <v>1</v>
      </c>
    </row>
    <row r="98" spans="2:8" x14ac:dyDescent="0.3">
      <c r="B98" s="5" t="s">
        <v>4</v>
      </c>
      <c r="C98" s="9">
        <v>6.499157865583423</v>
      </c>
      <c r="D98" s="13">
        <v>6.997144537862324</v>
      </c>
      <c r="E98" s="9">
        <v>6.9726144271622577</v>
      </c>
      <c r="F98" s="13">
        <v>1.8037104015391128</v>
      </c>
      <c r="G98" s="34">
        <f t="array" ref="G98">(MMULT(C98:F98,$N$34:$N$37))</f>
        <v>-2.4221278805672082</v>
      </c>
      <c r="H98" s="22">
        <f t="shared" si="2"/>
        <v>1</v>
      </c>
    </row>
    <row r="99" spans="2:8" x14ac:dyDescent="0.3">
      <c r="B99" s="5" t="s">
        <v>4</v>
      </c>
      <c r="C99" s="9">
        <v>6.4608848858841714</v>
      </c>
      <c r="D99" s="13">
        <v>5.9985123900749748</v>
      </c>
      <c r="E99" s="9">
        <v>5.1335000897297558</v>
      </c>
      <c r="F99" s="13">
        <v>1.8524926713428211</v>
      </c>
      <c r="G99" s="34">
        <f t="array" ref="G99">(MMULT(C99:F99,$N$34:$N$37))</f>
        <v>-2.9833590681969628</v>
      </c>
      <c r="H99" s="22">
        <f t="shared" si="2"/>
        <v>1</v>
      </c>
    </row>
    <row r="100" spans="2:8" x14ac:dyDescent="0.3">
      <c r="B100" s="5" t="s">
        <v>4</v>
      </c>
      <c r="C100" s="9">
        <v>6.4873350916739039</v>
      </c>
      <c r="D100" s="13">
        <v>6.364066687047262</v>
      </c>
      <c r="E100" s="9">
        <v>6.8947024631373646</v>
      </c>
      <c r="F100" s="13">
        <v>1.9420922668039551</v>
      </c>
      <c r="G100" s="34">
        <f t="array" ref="G100">(MMULT(C100:F100,$N$34:$N$37))</f>
        <v>-3.4731926112943188</v>
      </c>
      <c r="H100" s="22">
        <f t="shared" si="2"/>
        <v>1</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9:Q93"/>
  <sheetViews>
    <sheetView zoomScale="85" zoomScaleNormal="85" workbookViewId="0">
      <selection activeCell="S22" sqref="S22"/>
    </sheetView>
  </sheetViews>
  <sheetFormatPr defaultRowHeight="14.4" x14ac:dyDescent="0.3"/>
  <cols>
    <col min="12" max="12" width="8.109375" bestFit="1" customWidth="1"/>
    <col min="13" max="13" width="13.33203125" bestFit="1" customWidth="1"/>
    <col min="14" max="14" width="12.5546875" bestFit="1" customWidth="1"/>
    <col min="15" max="15" width="19.33203125" customWidth="1"/>
  </cols>
  <sheetData>
    <row r="9" spans="2:17" x14ac:dyDescent="0.3">
      <c r="P9" s="24" t="s">
        <v>16</v>
      </c>
      <c r="Q9" s="22">
        <f>AVERAGE(M14:M61)-Q10*AVERAGE(L14:L61)</f>
        <v>3.656988340494792</v>
      </c>
    </row>
    <row r="10" spans="2:17" x14ac:dyDescent="0.3">
      <c r="P10" s="24" t="s">
        <v>17</v>
      </c>
      <c r="Q10" s="22">
        <f>_xlfn.COVARIANCE.P(L14:L61,M14:M61)/_xlfn.VAR.P(L14:L61)</f>
        <v>1.0674781404972309</v>
      </c>
    </row>
    <row r="12" spans="2:17" ht="15" thickBot="1" x14ac:dyDescent="0.35"/>
    <row r="13" spans="2:17" ht="16.2" thickBot="1" x14ac:dyDescent="0.35">
      <c r="B13" s="2" t="s">
        <v>8</v>
      </c>
      <c r="C13" s="6" t="s">
        <v>0</v>
      </c>
      <c r="D13" s="10" t="s">
        <v>1</v>
      </c>
      <c r="E13" s="6" t="s">
        <v>2</v>
      </c>
      <c r="F13" s="10" t="s">
        <v>3</v>
      </c>
      <c r="G13" s="6" t="s">
        <v>6</v>
      </c>
      <c r="H13" s="6" t="s">
        <v>14</v>
      </c>
      <c r="K13" s="6" t="s">
        <v>6</v>
      </c>
      <c r="L13" s="2" t="s">
        <v>14</v>
      </c>
      <c r="M13" s="28" t="s">
        <v>15</v>
      </c>
      <c r="N13" s="28" t="s">
        <v>21</v>
      </c>
    </row>
    <row r="14" spans="2:17" x14ac:dyDescent="0.3">
      <c r="B14" s="3" t="s">
        <v>7</v>
      </c>
      <c r="C14" s="7">
        <v>6.8846882612487219</v>
      </c>
      <c r="D14" s="11">
        <v>7.7959225001417636</v>
      </c>
      <c r="E14" s="7">
        <v>6.6905593646932688</v>
      </c>
      <c r="F14" s="11">
        <v>1.6956474409478284</v>
      </c>
      <c r="G14" s="14">
        <v>0.11573011359252597</v>
      </c>
      <c r="H14" s="14">
        <v>-1.2334307510352325</v>
      </c>
      <c r="K14" s="14">
        <v>2.8888809342792893E-3</v>
      </c>
      <c r="L14" s="25">
        <v>2.2026090141212205</v>
      </c>
      <c r="M14" s="22">
        <f>LN((1-K14)/K14)</f>
        <v>5.8439930100146009</v>
      </c>
      <c r="N14" s="29">
        <f>1-1/(1+EXP(-($Q$9+$Q$10*L14)))</f>
        <v>2.4524181397381772E-3</v>
      </c>
      <c r="O14" s="18"/>
    </row>
    <row r="15" spans="2:17" x14ac:dyDescent="0.3">
      <c r="B15" s="4" t="s">
        <v>7</v>
      </c>
      <c r="C15" s="8">
        <v>6.8653173465280508</v>
      </c>
      <c r="D15" s="12">
        <v>8.2700138418848077</v>
      </c>
      <c r="E15" s="8">
        <v>5.9796328064975253</v>
      </c>
      <c r="F15" s="12">
        <v>0.95024969866552356</v>
      </c>
      <c r="G15" s="15">
        <v>2.8888809342792893E-3</v>
      </c>
      <c r="H15" s="15">
        <v>2.2026090141212205</v>
      </c>
      <c r="K15" s="15">
        <v>6.3532015950177566E-3</v>
      </c>
      <c r="L15" s="26">
        <v>1.3336765359052967</v>
      </c>
      <c r="M15" s="22">
        <f t="shared" ref="M15:M61" si="0">LN((1-K15)/K15)</f>
        <v>5.0524229358778223</v>
      </c>
      <c r="N15" s="29">
        <f t="shared" ref="N15:N61" si="1">1-1/(1+EXP(-($Q$9+$Q$10*L15)))</f>
        <v>6.1774144877918546E-3</v>
      </c>
    </row>
    <row r="16" spans="2:17" x14ac:dyDescent="0.3">
      <c r="B16" s="4" t="s">
        <v>7</v>
      </c>
      <c r="C16" s="8">
        <v>6.9679280086337769</v>
      </c>
      <c r="D16" s="12">
        <v>7.4690976368488</v>
      </c>
      <c r="E16" s="8">
        <v>6.7034869363957021</v>
      </c>
      <c r="F16" s="12">
        <v>1.5713841912635125</v>
      </c>
      <c r="G16" s="15">
        <v>5.768535249081299E-2</v>
      </c>
      <c r="H16" s="15">
        <v>-1.0395591369406985</v>
      </c>
      <c r="K16" s="15">
        <v>7.8673314625656628E-3</v>
      </c>
      <c r="L16" s="26">
        <v>1.0508168795133841</v>
      </c>
      <c r="M16" s="22">
        <f t="shared" si="0"/>
        <v>4.8371379090415578</v>
      </c>
      <c r="N16" s="29">
        <f t="shared" si="1"/>
        <v>8.3367313384731245E-3</v>
      </c>
    </row>
    <row r="17" spans="2:14" x14ac:dyDescent="0.3">
      <c r="B17" s="4" t="s">
        <v>7</v>
      </c>
      <c r="C17" s="8">
        <v>6.5000003756202007</v>
      </c>
      <c r="D17" s="12">
        <v>7.171936109662191</v>
      </c>
      <c r="E17" s="8">
        <v>4.5218241364533167</v>
      </c>
      <c r="F17" s="12">
        <v>1.0612597974973459</v>
      </c>
      <c r="G17" s="15">
        <v>9.5902966855329064E-3</v>
      </c>
      <c r="H17" s="15">
        <v>1.2040272485857351</v>
      </c>
      <c r="K17" s="15">
        <v>9.5902966855329064E-3</v>
      </c>
      <c r="L17" s="26">
        <v>1.2040272485857351</v>
      </c>
      <c r="M17" s="22">
        <f t="shared" si="0"/>
        <v>4.6373668738657203</v>
      </c>
      <c r="N17" s="29">
        <f t="shared" si="1"/>
        <v>7.0878431831805644E-3</v>
      </c>
    </row>
    <row r="18" spans="2:14" x14ac:dyDescent="0.3">
      <c r="B18" s="4" t="s">
        <v>7</v>
      </c>
      <c r="C18" s="8">
        <v>6.5089200036758417</v>
      </c>
      <c r="D18" s="12">
        <v>6.4112807702732022</v>
      </c>
      <c r="E18" s="8">
        <v>4.3883445097467044</v>
      </c>
      <c r="F18" s="12">
        <v>1.4193834486218162</v>
      </c>
      <c r="G18" s="15" t="s">
        <v>5</v>
      </c>
      <c r="H18" s="15">
        <v>-0.77917400116733226</v>
      </c>
      <c r="K18" s="15">
        <v>1.4154346258622073E-2</v>
      </c>
      <c r="L18" s="26">
        <v>0.82067063917608518</v>
      </c>
      <c r="M18" s="22">
        <f t="shared" si="0"/>
        <v>4.2434780715488287</v>
      </c>
      <c r="N18" s="29">
        <f t="shared" si="1"/>
        <v>1.0633701320511779E-2</v>
      </c>
    </row>
    <row r="19" spans="2:14" x14ac:dyDescent="0.3">
      <c r="B19" s="4" t="s">
        <v>7</v>
      </c>
      <c r="C19" s="8">
        <v>6.7303765274876648</v>
      </c>
      <c r="D19" s="12">
        <v>6.8289596565644626</v>
      </c>
      <c r="E19" s="8">
        <v>6.9972377531259387</v>
      </c>
      <c r="F19" s="12">
        <v>1.2571836960299678</v>
      </c>
      <c r="G19" s="15" t="s">
        <v>5</v>
      </c>
      <c r="H19" s="15">
        <v>-0.47797060087043608</v>
      </c>
      <c r="K19" s="15">
        <v>1.4460417042521772E-2</v>
      </c>
      <c r="L19" s="26">
        <v>0.63348002897641464</v>
      </c>
      <c r="M19" s="22">
        <f t="shared" si="0"/>
        <v>4.2217742337116526</v>
      </c>
      <c r="N19" s="29">
        <f t="shared" si="1"/>
        <v>1.2955247986660479E-2</v>
      </c>
    </row>
    <row r="20" spans="2:14" x14ac:dyDescent="0.3">
      <c r="B20" s="4" t="s">
        <v>7</v>
      </c>
      <c r="C20" s="8">
        <v>6.5040065111495595</v>
      </c>
      <c r="D20" s="12">
        <v>6.5830326374606001</v>
      </c>
      <c r="E20" s="8">
        <v>6.9315332416694631</v>
      </c>
      <c r="F20" s="12">
        <v>1.7371945444184937</v>
      </c>
      <c r="G20" s="15">
        <v>0.18456498408387986</v>
      </c>
      <c r="H20" s="15">
        <v>-2.5126918593365932</v>
      </c>
      <c r="K20" s="15">
        <v>2.2251168686986081E-2</v>
      </c>
      <c r="L20" s="26">
        <v>-0.18383631126858369</v>
      </c>
      <c r="M20" s="22">
        <f t="shared" si="0"/>
        <v>3.7828582858622508</v>
      </c>
      <c r="N20" s="29">
        <f t="shared" si="1"/>
        <v>3.0449969160110779E-2</v>
      </c>
    </row>
    <row r="21" spans="2:14" x14ac:dyDescent="0.3">
      <c r="B21" s="4" t="s">
        <v>7</v>
      </c>
      <c r="C21" s="8">
        <v>7.3696633364462052</v>
      </c>
      <c r="D21" s="12">
        <v>7.2077509412134546</v>
      </c>
      <c r="E21" s="8">
        <v>5.8833539452606054</v>
      </c>
      <c r="F21" s="12">
        <v>1.6798695773224666</v>
      </c>
      <c r="G21" s="15">
        <v>0.12656612762499203</v>
      </c>
      <c r="H21" s="15">
        <v>-1.4443106908384777</v>
      </c>
      <c r="K21" s="15">
        <v>2.3820354127220972E-2</v>
      </c>
      <c r="L21" s="26">
        <v>-0.2741505454079336</v>
      </c>
      <c r="M21" s="22">
        <f t="shared" si="0"/>
        <v>3.7131062022512129</v>
      </c>
      <c r="N21" s="29">
        <f t="shared" si="1"/>
        <v>3.3428752627008507E-2</v>
      </c>
    </row>
    <row r="22" spans="2:14" x14ac:dyDescent="0.3">
      <c r="B22" s="4" t="s">
        <v>7</v>
      </c>
      <c r="C22" s="8">
        <v>6.5194758965134412</v>
      </c>
      <c r="D22" s="12">
        <v>7.083829261495227</v>
      </c>
      <c r="E22" s="8">
        <v>4.0862643347883818</v>
      </c>
      <c r="F22" s="12">
        <v>1.1721778624051016</v>
      </c>
      <c r="G22" s="15">
        <v>1.4154346258622073E-2</v>
      </c>
      <c r="H22" s="15">
        <v>0.82067063917608518</v>
      </c>
      <c r="K22" s="15">
        <v>3.1624662623558897E-2</v>
      </c>
      <c r="L22" s="26">
        <v>-0.24267147074432849</v>
      </c>
      <c r="M22" s="22">
        <f t="shared" si="0"/>
        <v>3.4216824783853981</v>
      </c>
      <c r="N22" s="29">
        <f t="shared" si="1"/>
        <v>3.2359848913888434E-2</v>
      </c>
    </row>
    <row r="23" spans="2:14" x14ac:dyDescent="0.3">
      <c r="B23" s="4" t="s">
        <v>7</v>
      </c>
      <c r="C23" s="8">
        <v>6.633288071142819</v>
      </c>
      <c r="D23" s="12">
        <v>7.256276907427254</v>
      </c>
      <c r="E23" s="8">
        <v>6.2786019500157142</v>
      </c>
      <c r="F23" s="12">
        <v>1.0190873641548543</v>
      </c>
      <c r="G23" s="15" t="s">
        <v>5</v>
      </c>
      <c r="H23" s="15">
        <v>0.98144379284257832</v>
      </c>
      <c r="K23" s="15">
        <v>5.3522368872886833E-2</v>
      </c>
      <c r="L23" s="26">
        <v>-1.0290748217828822</v>
      </c>
      <c r="M23" s="22">
        <f t="shared" si="0"/>
        <v>2.8726476608262348</v>
      </c>
      <c r="N23" s="29">
        <f t="shared" si="1"/>
        <v>7.1859288921396147E-2</v>
      </c>
    </row>
    <row r="24" spans="2:14" x14ac:dyDescent="0.3">
      <c r="B24" s="4" t="s">
        <v>7</v>
      </c>
      <c r="C24" s="8">
        <v>6.5898018192978975</v>
      </c>
      <c r="D24" s="12">
        <v>6.3316630811327306</v>
      </c>
      <c r="E24" s="8">
        <v>5.6141792130051256</v>
      </c>
      <c r="F24" s="12">
        <v>1.6564035834545785</v>
      </c>
      <c r="G24" s="15">
        <v>0.24599833616283848</v>
      </c>
      <c r="H24" s="15">
        <v>-2.0701794533012068</v>
      </c>
      <c r="K24" s="15">
        <v>5.768535249081299E-2</v>
      </c>
      <c r="L24" s="26">
        <v>-1.0395591369406985</v>
      </c>
      <c r="M24" s="22">
        <f t="shared" si="0"/>
        <v>2.7933359545389012</v>
      </c>
      <c r="N24" s="29">
        <f t="shared" si="1"/>
        <v>7.2609316498621679E-2</v>
      </c>
    </row>
    <row r="25" spans="2:14" x14ac:dyDescent="0.3">
      <c r="B25" s="4" t="s">
        <v>7</v>
      </c>
      <c r="C25" s="8">
        <v>6.5010573078960112</v>
      </c>
      <c r="D25" s="12">
        <v>6.150977914649407</v>
      </c>
      <c r="E25" s="8">
        <v>6.7067834855605515</v>
      </c>
      <c r="F25" s="12">
        <v>1.5907387026771349</v>
      </c>
      <c r="G25" s="15">
        <v>0.19074593238494697</v>
      </c>
      <c r="H25" s="15">
        <v>-2.2657960152583048</v>
      </c>
      <c r="K25" s="15">
        <v>5.8261212701072734E-2</v>
      </c>
      <c r="L25" s="26">
        <v>-0.80571609426554858</v>
      </c>
      <c r="M25" s="22">
        <f t="shared" si="0"/>
        <v>2.7827913736180037</v>
      </c>
      <c r="N25" s="29">
        <f t="shared" si="1"/>
        <v>5.7491706159469524E-2</v>
      </c>
    </row>
    <row r="26" spans="2:14" x14ac:dyDescent="0.3">
      <c r="B26" s="4" t="s">
        <v>7</v>
      </c>
      <c r="C26" s="8">
        <v>6.5430344115752899</v>
      </c>
      <c r="D26" s="12">
        <v>6.7323028580941724</v>
      </c>
      <c r="E26" s="8">
        <v>6.9992877752883</v>
      </c>
      <c r="F26" s="12">
        <v>1.695917391687195</v>
      </c>
      <c r="G26" s="15">
        <v>0.23714381246620378</v>
      </c>
      <c r="H26" s="15">
        <v>-2.2432533904706107</v>
      </c>
      <c r="K26" s="15">
        <v>6.5511486973853339E-2</v>
      </c>
      <c r="L26" s="26">
        <v>-1.1870720052284343</v>
      </c>
      <c r="M26" s="22">
        <f t="shared" si="0"/>
        <v>2.6577738338015551</v>
      </c>
      <c r="N26" s="29">
        <f t="shared" si="1"/>
        <v>8.3952664021766044E-2</v>
      </c>
    </row>
    <row r="27" spans="2:14" x14ac:dyDescent="0.3">
      <c r="B27" s="4" t="s">
        <v>7</v>
      </c>
      <c r="C27" s="8">
        <v>6.5503009933147336</v>
      </c>
      <c r="D27" s="12">
        <v>7.2230569905517781</v>
      </c>
      <c r="E27" s="8">
        <v>6.7663706964910215</v>
      </c>
      <c r="F27" s="12">
        <v>1.7793393291742037</v>
      </c>
      <c r="G27" s="15" t="s">
        <v>5</v>
      </c>
      <c r="H27" s="15">
        <v>-2.0788749041671544</v>
      </c>
      <c r="K27" s="15">
        <v>6.9931042187178563E-2</v>
      </c>
      <c r="L27" s="26">
        <v>-0.89643916389532841</v>
      </c>
      <c r="M27" s="22">
        <f t="shared" si="0"/>
        <v>2.5877490866880111</v>
      </c>
      <c r="N27" s="29">
        <f t="shared" si="1"/>
        <v>6.2969867094821774E-2</v>
      </c>
    </row>
    <row r="28" spans="2:14" x14ac:dyDescent="0.3">
      <c r="B28" s="4" t="s">
        <v>7</v>
      </c>
      <c r="C28" s="8">
        <v>6.6794285032428045</v>
      </c>
      <c r="D28" s="12">
        <v>7.9169243399221694</v>
      </c>
      <c r="E28" s="8">
        <v>5.462628241747657</v>
      </c>
      <c r="F28" s="12">
        <v>1.7929353774108805</v>
      </c>
      <c r="G28" s="15">
        <v>6.5511486973853339E-2</v>
      </c>
      <c r="H28" s="15">
        <v>-1.1870720052284343</v>
      </c>
      <c r="K28" s="15">
        <v>0.11573011359252597</v>
      </c>
      <c r="L28" s="26">
        <v>-1.2334307510352325</v>
      </c>
      <c r="M28" s="22">
        <f t="shared" si="0"/>
        <v>2.0335014440185706</v>
      </c>
      <c r="N28" s="29">
        <f t="shared" si="1"/>
        <v>8.7837633127790915E-2</v>
      </c>
    </row>
    <row r="29" spans="2:14" x14ac:dyDescent="0.3">
      <c r="B29" s="4" t="s">
        <v>7</v>
      </c>
      <c r="C29" s="8">
        <v>6.5404324167299173</v>
      </c>
      <c r="D29" s="12">
        <v>7.3378572485390787</v>
      </c>
      <c r="E29" s="8">
        <v>5.2726608615594195</v>
      </c>
      <c r="F29" s="12">
        <v>1.7598569745762884</v>
      </c>
      <c r="G29" s="15">
        <v>0.12542247139906423</v>
      </c>
      <c r="H29" s="15">
        <v>-1.5139367140746591</v>
      </c>
      <c r="K29" s="15">
        <v>0.12542247139906423</v>
      </c>
      <c r="L29" s="26">
        <v>-1.5139367140746591</v>
      </c>
      <c r="M29" s="22">
        <f t="shared" si="0"/>
        <v>1.9420531353997785</v>
      </c>
      <c r="N29" s="29">
        <f t="shared" si="1"/>
        <v>0.11497573138639439</v>
      </c>
    </row>
    <row r="30" spans="2:14" x14ac:dyDescent="0.3">
      <c r="B30" s="4" t="s">
        <v>7</v>
      </c>
      <c r="C30" s="8">
        <v>6.6578254372811054</v>
      </c>
      <c r="D30" s="12">
        <v>8.2972919125580447</v>
      </c>
      <c r="E30" s="8">
        <v>6.787047523390715</v>
      </c>
      <c r="F30" s="12">
        <v>1.305587532978973</v>
      </c>
      <c r="G30" s="15" t="s">
        <v>5</v>
      </c>
      <c r="H30" s="15">
        <v>0.64922108288963187</v>
      </c>
      <c r="K30" s="15">
        <v>0.12553906515889318</v>
      </c>
      <c r="L30" s="26">
        <v>-1.4800415292624773</v>
      </c>
      <c r="M30" s="22">
        <f t="shared" si="0"/>
        <v>1.9409906357365105</v>
      </c>
      <c r="N30" s="29">
        <f t="shared" si="1"/>
        <v>0.11134492415550634</v>
      </c>
    </row>
    <row r="31" spans="2:14" x14ac:dyDescent="0.3">
      <c r="B31" s="4" t="s">
        <v>7</v>
      </c>
      <c r="C31" s="8">
        <v>7.8294397079875848</v>
      </c>
      <c r="D31" s="12">
        <v>8.789225683375907</v>
      </c>
      <c r="E31" s="8">
        <v>6.964579905020905</v>
      </c>
      <c r="F31" s="12">
        <v>1.7878711574589987</v>
      </c>
      <c r="G31" s="15" t="s">
        <v>5</v>
      </c>
      <c r="H31" s="15">
        <v>-0.76325601558161615</v>
      </c>
      <c r="K31" s="15">
        <v>0.12656612762499203</v>
      </c>
      <c r="L31" s="26">
        <v>-1.4443106908384777</v>
      </c>
      <c r="M31" s="22">
        <f t="shared" si="0"/>
        <v>1.9316675028951229</v>
      </c>
      <c r="N31" s="29">
        <f t="shared" si="1"/>
        <v>0.10762646321958103</v>
      </c>
    </row>
    <row r="32" spans="2:14" x14ac:dyDescent="0.3">
      <c r="B32" s="4" t="s">
        <v>7</v>
      </c>
      <c r="C32" s="8">
        <v>7.0230878597370632</v>
      </c>
      <c r="D32" s="12">
        <v>8.6932796092751961</v>
      </c>
      <c r="E32" s="8">
        <v>6.597773402397447</v>
      </c>
      <c r="F32" s="12">
        <v>1.3178486847169411</v>
      </c>
      <c r="G32" s="15" t="s">
        <v>5</v>
      </c>
      <c r="H32" s="15">
        <v>1.0080820383203086</v>
      </c>
      <c r="K32" s="15">
        <v>0.13851306723375745</v>
      </c>
      <c r="L32" s="26">
        <v>-1.7671230326885592</v>
      </c>
      <c r="M32" s="22">
        <f t="shared" si="0"/>
        <v>1.8276952184158564</v>
      </c>
      <c r="N32" s="29">
        <f t="shared" si="1"/>
        <v>0.14546485356451533</v>
      </c>
    </row>
    <row r="33" spans="2:14" x14ac:dyDescent="0.3">
      <c r="B33" s="4" t="s">
        <v>7</v>
      </c>
      <c r="C33" s="8">
        <v>7.9254889058529274</v>
      </c>
      <c r="D33" s="12">
        <v>6.0141901101545168</v>
      </c>
      <c r="E33" s="8">
        <v>4.3593083241295698</v>
      </c>
      <c r="F33" s="12">
        <v>1.3792196958012541</v>
      </c>
      <c r="G33" s="15">
        <v>6.9931042187178563E-2</v>
      </c>
      <c r="H33" s="15">
        <v>-0.89643916389532841</v>
      </c>
      <c r="K33" s="15">
        <v>0.1498207023623595</v>
      </c>
      <c r="L33" s="26">
        <v>-2.2007667387854557</v>
      </c>
      <c r="M33" s="22">
        <f t="shared" si="0"/>
        <v>1.7360080040870831</v>
      </c>
      <c r="N33" s="29">
        <f t="shared" si="1"/>
        <v>0.21286896345921003</v>
      </c>
    </row>
    <row r="34" spans="2:14" x14ac:dyDescent="0.3">
      <c r="B34" s="4" t="s">
        <v>7</v>
      </c>
      <c r="C34" s="8">
        <v>6.5048175362621814</v>
      </c>
      <c r="D34" s="12">
        <v>7.0495667372632642</v>
      </c>
      <c r="E34" s="8">
        <v>5.2566022814868427</v>
      </c>
      <c r="F34" s="12">
        <v>1.5167966436255285</v>
      </c>
      <c r="G34" s="15" t="s">
        <v>5</v>
      </c>
      <c r="H34" s="15">
        <v>-0.83148957927617495</v>
      </c>
      <c r="K34" s="15">
        <v>0.16444697886744331</v>
      </c>
      <c r="L34" s="26">
        <v>-1.615496338898569</v>
      </c>
      <c r="M34" s="22">
        <f t="shared" si="0"/>
        <v>1.6255056050491243</v>
      </c>
      <c r="N34" s="29">
        <f t="shared" si="1"/>
        <v>0.12647619061695881</v>
      </c>
    </row>
    <row r="35" spans="2:14" x14ac:dyDescent="0.3">
      <c r="B35" s="4" t="s">
        <v>7</v>
      </c>
      <c r="C35" s="8">
        <v>6.7108932727659596</v>
      </c>
      <c r="D35" s="12">
        <v>6.0158349434718055</v>
      </c>
      <c r="E35" s="8">
        <v>6.0840182640984315</v>
      </c>
      <c r="F35" s="12">
        <v>1.0607066813812458</v>
      </c>
      <c r="G35" s="15" t="s">
        <v>5</v>
      </c>
      <c r="H35" s="15">
        <v>-0.18701198649844919</v>
      </c>
      <c r="K35" s="15">
        <v>0.16470976102488852</v>
      </c>
      <c r="L35" s="26">
        <v>-2.0810908383966975</v>
      </c>
      <c r="M35" s="22">
        <f t="shared" si="0"/>
        <v>1.6235943551323704</v>
      </c>
      <c r="N35" s="29">
        <f t="shared" si="1"/>
        <v>0.19224792443453809</v>
      </c>
    </row>
    <row r="36" spans="2:14" x14ac:dyDescent="0.3">
      <c r="B36" s="4" t="s">
        <v>7</v>
      </c>
      <c r="C36" s="8">
        <v>6.6933142472635927</v>
      </c>
      <c r="D36" s="12">
        <v>6.001918937402956</v>
      </c>
      <c r="E36" s="8">
        <v>6.9847064786008293</v>
      </c>
      <c r="F36" s="12">
        <v>1.1575161360281596</v>
      </c>
      <c r="G36" s="15">
        <v>5.8261212701072734E-2</v>
      </c>
      <c r="H36" s="15">
        <v>-0.80571609426554858</v>
      </c>
      <c r="K36" s="15">
        <v>0.18456498408387986</v>
      </c>
      <c r="L36" s="26">
        <v>-2.5126918593365932</v>
      </c>
      <c r="M36" s="22">
        <f t="shared" si="0"/>
        <v>1.485720113977494</v>
      </c>
      <c r="N36" s="29">
        <f t="shared" si="1"/>
        <v>0.27393579233357168</v>
      </c>
    </row>
    <row r="37" spans="2:14" x14ac:dyDescent="0.3">
      <c r="B37" s="4" t="s">
        <v>7</v>
      </c>
      <c r="C37" s="8">
        <v>6.5005493420950122</v>
      </c>
      <c r="D37" s="12">
        <v>6.1458163514301338</v>
      </c>
      <c r="E37" s="8">
        <v>6.9147212936708131</v>
      </c>
      <c r="F37" s="12">
        <v>1.7007469566300848</v>
      </c>
      <c r="G37" s="15" t="s">
        <v>5</v>
      </c>
      <c r="H37" s="15">
        <v>-2.7445185883456862</v>
      </c>
      <c r="K37" s="15">
        <v>0.19074593238494697</v>
      </c>
      <c r="L37" s="26">
        <v>-2.2657960152583048</v>
      </c>
      <c r="M37" s="22">
        <f t="shared" si="0"/>
        <v>1.4451705735828866</v>
      </c>
      <c r="N37" s="29">
        <f t="shared" si="1"/>
        <v>0.22473192534180497</v>
      </c>
    </row>
    <row r="38" spans="2:14" x14ac:dyDescent="0.3">
      <c r="B38" s="4" t="s">
        <v>7</v>
      </c>
      <c r="C38" s="8">
        <v>6.5594309192420841</v>
      </c>
      <c r="D38" s="12">
        <v>7.6213665767892538</v>
      </c>
      <c r="E38" s="8">
        <v>5.0172509102712963</v>
      </c>
      <c r="F38" s="12">
        <v>1.6976085656543916</v>
      </c>
      <c r="G38" s="15" t="s">
        <v>5</v>
      </c>
      <c r="H38" s="15">
        <v>-0.96528402455200801</v>
      </c>
      <c r="K38" s="15">
        <v>0.23714381246620378</v>
      </c>
      <c r="L38" s="26">
        <v>-2.2432533904706107</v>
      </c>
      <c r="M38" s="22">
        <f t="shared" si="0"/>
        <v>1.1684027698425163</v>
      </c>
      <c r="N38" s="29">
        <f t="shared" si="1"/>
        <v>0.22056714545767497</v>
      </c>
    </row>
    <row r="39" spans="2:14" x14ac:dyDescent="0.3">
      <c r="B39" s="4" t="s">
        <v>7</v>
      </c>
      <c r="C39" s="8">
        <v>6.8694311404214394</v>
      </c>
      <c r="D39" s="12">
        <v>8.514332574054535</v>
      </c>
      <c r="E39" s="8">
        <v>4.580179305906964</v>
      </c>
      <c r="F39" s="12">
        <v>1.7273007617408322</v>
      </c>
      <c r="G39" s="15">
        <v>2.2251168686986081E-2</v>
      </c>
      <c r="H39" s="15">
        <v>-0.18383631126858369</v>
      </c>
      <c r="K39" s="15">
        <v>0.24599833616283848</v>
      </c>
      <c r="L39" s="26">
        <v>-2.0701794533012068</v>
      </c>
      <c r="M39" s="22">
        <f t="shared" si="0"/>
        <v>1.1200698023423143</v>
      </c>
      <c r="N39" s="29">
        <f t="shared" si="1"/>
        <v>0.19044565491227783</v>
      </c>
    </row>
    <row r="40" spans="2:14" x14ac:dyDescent="0.3">
      <c r="B40" s="4" t="s">
        <v>7</v>
      </c>
      <c r="C40" s="8">
        <v>7.8418910394366552</v>
      </c>
      <c r="D40" s="12">
        <v>6.9289577433937453</v>
      </c>
      <c r="E40" s="8">
        <v>6.9993134767480667</v>
      </c>
      <c r="F40" s="12">
        <v>1.0010313408024458</v>
      </c>
      <c r="G40" s="15">
        <v>1.4460417042521772E-2</v>
      </c>
      <c r="H40" s="15">
        <v>0.63348002897641464</v>
      </c>
      <c r="K40" s="16">
        <v>0.25043001309862689</v>
      </c>
      <c r="L40" s="27">
        <v>-2.7486328057199474</v>
      </c>
      <c r="M40" s="22">
        <f t="shared" si="0"/>
        <v>1.0963201986430118</v>
      </c>
      <c r="N40" s="29">
        <f t="shared" si="1"/>
        <v>0.32675846396913433</v>
      </c>
    </row>
    <row r="41" spans="2:14" x14ac:dyDescent="0.3">
      <c r="B41" s="4" t="s">
        <v>7</v>
      </c>
      <c r="C41" s="8">
        <v>6.515666182854166</v>
      </c>
      <c r="D41" s="12">
        <v>6.9618750050156066</v>
      </c>
      <c r="E41" s="8">
        <v>6.8826985333605952</v>
      </c>
      <c r="F41" s="12">
        <v>1.4660737231217817</v>
      </c>
      <c r="G41" s="15" t="s">
        <v>5</v>
      </c>
      <c r="H41" s="15">
        <v>-1.1401226991106714</v>
      </c>
      <c r="K41" s="16">
        <v>0.27503910854167279</v>
      </c>
      <c r="L41" s="27">
        <v>-2.8578779276869959</v>
      </c>
      <c r="M41" s="22">
        <f t="shared" si="0"/>
        <v>0.96920441014951964</v>
      </c>
      <c r="N41" s="29">
        <f t="shared" si="1"/>
        <v>0.35291141517249069</v>
      </c>
    </row>
    <row r="42" spans="2:14" x14ac:dyDescent="0.3">
      <c r="B42" s="4" t="s">
        <v>7</v>
      </c>
      <c r="C42" s="8">
        <v>6.6623312892782254</v>
      </c>
      <c r="D42" s="12">
        <v>7.9311011827796403</v>
      </c>
      <c r="E42" s="8">
        <v>6.2571457623146589</v>
      </c>
      <c r="F42" s="12">
        <v>1.7643335323613281</v>
      </c>
      <c r="G42" s="15" t="s">
        <v>5</v>
      </c>
      <c r="H42" s="15">
        <v>-1.275371298499139</v>
      </c>
      <c r="K42" s="16">
        <v>0.28076333233340456</v>
      </c>
      <c r="L42" s="27">
        <v>-2.9833590681969628</v>
      </c>
      <c r="M42" s="22">
        <f t="shared" si="0"/>
        <v>0.94067838505461021</v>
      </c>
      <c r="N42" s="29">
        <f t="shared" si="1"/>
        <v>0.38406781019527836</v>
      </c>
    </row>
    <row r="43" spans="2:14" x14ac:dyDescent="0.3">
      <c r="B43" s="4" t="s">
        <v>7</v>
      </c>
      <c r="C43" s="8">
        <v>6.5566525870880019</v>
      </c>
      <c r="D43" s="12">
        <v>7.0013844612010878</v>
      </c>
      <c r="E43" s="8">
        <v>6.4363120354661358</v>
      </c>
      <c r="F43" s="12">
        <v>1.670564716565629</v>
      </c>
      <c r="G43" s="15">
        <v>0.13851306723375745</v>
      </c>
      <c r="H43" s="15">
        <v>-1.7671230326885592</v>
      </c>
      <c r="K43" s="16">
        <v>0.28890404050341661</v>
      </c>
      <c r="L43" s="27">
        <v>-2.6084500365370564</v>
      </c>
      <c r="M43" s="22">
        <f t="shared" si="0"/>
        <v>0.90071279163216433</v>
      </c>
      <c r="N43" s="29">
        <f t="shared" si="1"/>
        <v>0.29472918502823897</v>
      </c>
    </row>
    <row r="44" spans="2:14" x14ac:dyDescent="0.3">
      <c r="B44" s="4" t="s">
        <v>7</v>
      </c>
      <c r="C44" s="8">
        <v>6.9659675504304621</v>
      </c>
      <c r="D44" s="12">
        <v>6.7387117554931786</v>
      </c>
      <c r="E44" s="8">
        <v>5.4411874364854107</v>
      </c>
      <c r="F44" s="12">
        <v>0.94603688105616413</v>
      </c>
      <c r="G44" s="15">
        <v>7.8673314625656628E-3</v>
      </c>
      <c r="H44" s="15">
        <v>1.0508168795133841</v>
      </c>
      <c r="K44" s="16">
        <v>0.34072583433382964</v>
      </c>
      <c r="L44" s="27">
        <v>-3.0200227692837691</v>
      </c>
      <c r="M44" s="22">
        <f t="shared" si="0"/>
        <v>0.660061331850059</v>
      </c>
      <c r="N44" s="29">
        <f t="shared" si="1"/>
        <v>0.39336722109681088</v>
      </c>
    </row>
    <row r="45" spans="2:14" x14ac:dyDescent="0.3">
      <c r="B45" s="4" t="s">
        <v>7</v>
      </c>
      <c r="C45" s="8">
        <v>6.5146649295918149</v>
      </c>
      <c r="D45" s="12">
        <v>7.2560476374769998</v>
      </c>
      <c r="E45" s="8">
        <v>4.4638025094260749</v>
      </c>
      <c r="F45" s="12">
        <v>1.4109351242896473</v>
      </c>
      <c r="G45" s="15" t="s">
        <v>5</v>
      </c>
      <c r="H45" s="15">
        <v>-4.1736723729609793E-2</v>
      </c>
      <c r="K45" s="16">
        <v>0.34219580469311484</v>
      </c>
      <c r="L45" s="27">
        <v>-2.9109894753048815</v>
      </c>
      <c r="M45" s="22">
        <f t="shared" si="0"/>
        <v>0.65352420994626115</v>
      </c>
      <c r="N45" s="29">
        <f t="shared" si="1"/>
        <v>0.36596401365808162</v>
      </c>
    </row>
    <row r="46" spans="2:14" x14ac:dyDescent="0.3">
      <c r="B46" s="4" t="s">
        <v>7</v>
      </c>
      <c r="C46" s="8">
        <v>6.6650738972383063</v>
      </c>
      <c r="D46" s="12">
        <v>6.4910287529547421</v>
      </c>
      <c r="E46" s="8">
        <v>4.5196785114619207</v>
      </c>
      <c r="F46" s="12">
        <v>1.4283937032312641</v>
      </c>
      <c r="G46" s="15" t="s">
        <v>5</v>
      </c>
      <c r="H46" s="15">
        <v>-0.77273763469390477</v>
      </c>
      <c r="K46" s="16">
        <v>0.41931532843802766</v>
      </c>
      <c r="L46" s="27">
        <v>-3.1173440706551077</v>
      </c>
      <c r="M46" s="22">
        <f t="shared" si="0"/>
        <v>0.32558466482778942</v>
      </c>
      <c r="N46" s="29">
        <f t="shared" si="1"/>
        <v>0.41841297619173157</v>
      </c>
    </row>
    <row r="47" spans="2:14" x14ac:dyDescent="0.3">
      <c r="B47" s="4" t="s">
        <v>7</v>
      </c>
      <c r="C47" s="8">
        <v>6.5020339657996189</v>
      </c>
      <c r="D47" s="12">
        <v>7.1825802254968698</v>
      </c>
      <c r="E47" s="8">
        <v>6.7663929306967612</v>
      </c>
      <c r="F47" s="12">
        <v>1.4944592346853152</v>
      </c>
      <c r="G47" s="15">
        <v>5.3522368872886833E-2</v>
      </c>
      <c r="H47" s="15">
        <v>-1.0290748217828822</v>
      </c>
      <c r="K47" s="16">
        <v>0.43861766819423043</v>
      </c>
      <c r="L47" s="27">
        <v>-3.198172988328932</v>
      </c>
      <c r="M47" s="22">
        <f t="shared" si="0"/>
        <v>0.24677407343184476</v>
      </c>
      <c r="N47" s="29">
        <f t="shared" si="1"/>
        <v>0.43954506575999663</v>
      </c>
    </row>
    <row r="48" spans="2:14" x14ac:dyDescent="0.3">
      <c r="B48" s="4" t="s">
        <v>7</v>
      </c>
      <c r="C48" s="8">
        <v>6.7841718255108576</v>
      </c>
      <c r="D48" s="12">
        <v>6.2886828592216411</v>
      </c>
      <c r="E48" s="8">
        <v>6.9999989569255554</v>
      </c>
      <c r="F48" s="12">
        <v>1.7673348481232396</v>
      </c>
      <c r="G48" s="15">
        <v>0.44462135129400127</v>
      </c>
      <c r="H48" s="15">
        <v>-2.8858197228911928</v>
      </c>
      <c r="K48" s="15">
        <v>0.44462135129400127</v>
      </c>
      <c r="L48" s="26">
        <v>-2.8858197228911928</v>
      </c>
      <c r="M48" s="22">
        <f t="shared" si="0"/>
        <v>0.22242710706023458</v>
      </c>
      <c r="N48" s="29">
        <f t="shared" si="1"/>
        <v>0.35975242086783277</v>
      </c>
    </row>
    <row r="49" spans="2:14" x14ac:dyDescent="0.3">
      <c r="B49" s="4" t="s">
        <v>7</v>
      </c>
      <c r="C49" s="8">
        <v>6.9566297438400735</v>
      </c>
      <c r="D49" s="12">
        <v>7.0154173266502342</v>
      </c>
      <c r="E49" s="8">
        <v>5.1680019172874019</v>
      </c>
      <c r="F49" s="12">
        <v>1.6904779066522284</v>
      </c>
      <c r="G49" s="15">
        <v>0.12553906515889318</v>
      </c>
      <c r="H49" s="15">
        <v>-1.4800415292624773</v>
      </c>
      <c r="K49" s="16">
        <v>0.47370359643507676</v>
      </c>
      <c r="L49" s="27">
        <v>-3.4731926112943188</v>
      </c>
      <c r="M49" s="22">
        <f t="shared" si="0"/>
        <v>0.10528275678287434</v>
      </c>
      <c r="N49" s="29">
        <f t="shared" si="1"/>
        <v>0.51263951907384597</v>
      </c>
    </row>
    <row r="50" spans="2:14" x14ac:dyDescent="0.3">
      <c r="B50" s="4" t="s">
        <v>7</v>
      </c>
      <c r="C50" s="8">
        <v>6.5007072496450782</v>
      </c>
      <c r="D50" s="12">
        <v>6.4348554609627371</v>
      </c>
      <c r="E50" s="8">
        <v>6.6367664995930067</v>
      </c>
      <c r="F50" s="12">
        <v>1.6423621972606026</v>
      </c>
      <c r="G50" s="15">
        <v>0.1498207023623595</v>
      </c>
      <c r="H50" s="15">
        <v>-2.2007667387854557</v>
      </c>
      <c r="K50" s="16">
        <v>0.47455931146587088</v>
      </c>
      <c r="L50" s="27">
        <v>-3.8523930928795176</v>
      </c>
      <c r="M50" s="22">
        <f t="shared" si="0"/>
        <v>0.10185070915949558</v>
      </c>
      <c r="N50" s="29">
        <f t="shared" si="1"/>
        <v>0.61191216895532308</v>
      </c>
    </row>
    <row r="51" spans="2:14" x14ac:dyDescent="0.3">
      <c r="B51" s="4" t="s">
        <v>7</v>
      </c>
      <c r="C51" s="8">
        <v>6.9525724964222642</v>
      </c>
      <c r="D51" s="12">
        <v>6.1065151479649789</v>
      </c>
      <c r="E51" s="8">
        <v>6.3103206684131621</v>
      </c>
      <c r="F51" s="12">
        <v>1.6771527442842589</v>
      </c>
      <c r="G51" s="15" t="s">
        <v>5</v>
      </c>
      <c r="H51" s="15">
        <v>-2.5094217409097208</v>
      </c>
      <c r="K51" s="16">
        <v>0.47708575556477406</v>
      </c>
      <c r="L51" s="27">
        <v>-3.6255628948911331</v>
      </c>
      <c r="M51" s="22">
        <f t="shared" si="0"/>
        <v>9.1721226257622746E-2</v>
      </c>
      <c r="N51" s="29">
        <f t="shared" si="1"/>
        <v>0.55310416146059549</v>
      </c>
    </row>
    <row r="52" spans="2:14" x14ac:dyDescent="0.3">
      <c r="B52" s="4" t="s">
        <v>7</v>
      </c>
      <c r="C52" s="8">
        <v>6.6139569042178579</v>
      </c>
      <c r="D52" s="12">
        <v>6.2590216482078267</v>
      </c>
      <c r="E52" s="8">
        <v>5.6053591044307618</v>
      </c>
      <c r="F52" s="12">
        <v>1.6438126433325226</v>
      </c>
      <c r="G52" s="15">
        <v>0.16470976102488852</v>
      </c>
      <c r="H52" s="15">
        <v>-2.0810908383966975</v>
      </c>
      <c r="K52" s="16">
        <v>0.50231684420302691</v>
      </c>
      <c r="L52" s="27">
        <v>-3.4012468078693754</v>
      </c>
      <c r="M52" s="22">
        <f t="shared" si="0"/>
        <v>-9.2674431397888352E-3</v>
      </c>
      <c r="N52" s="29">
        <f t="shared" si="1"/>
        <v>0.49344244535402704</v>
      </c>
    </row>
    <row r="53" spans="2:14" x14ac:dyDescent="0.3">
      <c r="B53" s="4" t="s">
        <v>7</v>
      </c>
      <c r="C53" s="8">
        <v>6.5502116515556219</v>
      </c>
      <c r="D53" s="12">
        <v>7.6099162846731634</v>
      </c>
      <c r="E53" s="8">
        <v>6.9849157376108417</v>
      </c>
      <c r="F53" s="12">
        <v>1.534942774391622</v>
      </c>
      <c r="G53" s="15" t="s">
        <v>5</v>
      </c>
      <c r="H53" s="15">
        <v>-0.87215589599329846</v>
      </c>
      <c r="K53" s="16">
        <v>0.52969733392749219</v>
      </c>
      <c r="L53" s="27">
        <v>-3.5399850940077933</v>
      </c>
      <c r="M53" s="22">
        <f t="shared" si="0"/>
        <v>-0.11892931755216135</v>
      </c>
      <c r="N53" s="29">
        <f t="shared" si="1"/>
        <v>0.53042943933508402</v>
      </c>
    </row>
    <row r="54" spans="2:14" x14ac:dyDescent="0.3">
      <c r="B54" s="4" t="s">
        <v>7</v>
      </c>
      <c r="C54" s="8">
        <v>7.2049805496082922</v>
      </c>
      <c r="D54" s="12">
        <v>6.706578705944831</v>
      </c>
      <c r="E54" s="8">
        <v>6.8187455619469404</v>
      </c>
      <c r="F54" s="12">
        <v>1.1940193119118694</v>
      </c>
      <c r="G54" s="15">
        <v>2.3820354127220972E-2</v>
      </c>
      <c r="H54" s="15">
        <v>-0.2741505454079336</v>
      </c>
      <c r="K54" s="16">
        <v>0.53298995807165173</v>
      </c>
      <c r="L54" s="27">
        <v>-3.1358370995608267</v>
      </c>
      <c r="M54" s="22">
        <f t="shared" si="0"/>
        <v>-0.13215182310119339</v>
      </c>
      <c r="N54" s="29">
        <f t="shared" si="1"/>
        <v>0.42322439104818288</v>
      </c>
    </row>
    <row r="55" spans="2:14" x14ac:dyDescent="0.3">
      <c r="B55" s="4" t="s">
        <v>7</v>
      </c>
      <c r="C55" s="8">
        <v>6.8905483689317606</v>
      </c>
      <c r="D55" s="12">
        <v>8.1706495876925143</v>
      </c>
      <c r="E55" s="8">
        <v>4.146689780072137</v>
      </c>
      <c r="F55" s="12">
        <v>1.2822782751122508</v>
      </c>
      <c r="G55" s="15">
        <v>6.3532015950177566E-3</v>
      </c>
      <c r="H55" s="15">
        <v>1.3336765359052967</v>
      </c>
      <c r="K55" s="16">
        <v>0.55294859594220069</v>
      </c>
      <c r="L55" s="27">
        <v>-3.1533819762088271</v>
      </c>
      <c r="M55" s="22">
        <f t="shared" si="0"/>
        <v>-0.21259145641121116</v>
      </c>
      <c r="N55" s="29">
        <f t="shared" si="1"/>
        <v>0.42780263677927866</v>
      </c>
    </row>
    <row r="56" spans="2:14" x14ac:dyDescent="0.3">
      <c r="B56" s="4" t="s">
        <v>7</v>
      </c>
      <c r="C56" s="8">
        <v>7.0241687128146344</v>
      </c>
      <c r="D56" s="12">
        <v>6.4000482191012198</v>
      </c>
      <c r="E56" s="8">
        <v>5.0022570800851867</v>
      </c>
      <c r="F56" s="12">
        <v>1.0509041765643918</v>
      </c>
      <c r="G56" s="15" t="s">
        <v>5</v>
      </c>
      <c r="H56" s="15">
        <v>0.47816640487738749</v>
      </c>
      <c r="K56" s="16">
        <v>0.62544224061105824</v>
      </c>
      <c r="L56" s="27">
        <v>-3.6557924257897989</v>
      </c>
      <c r="M56" s="22">
        <f t="shared" si="0"/>
        <v>-0.5127129627508441</v>
      </c>
      <c r="N56" s="29">
        <f t="shared" si="1"/>
        <v>0.56106616614830918</v>
      </c>
    </row>
    <row r="57" spans="2:14" x14ac:dyDescent="0.3">
      <c r="B57" s="4" t="s">
        <v>7</v>
      </c>
      <c r="C57" s="8">
        <v>6.7033915010716454</v>
      </c>
      <c r="D57" s="12">
        <v>7.5444866930738463</v>
      </c>
      <c r="E57" s="8">
        <v>6.9895617114862718</v>
      </c>
      <c r="F57" s="12">
        <v>1.3566549156907806</v>
      </c>
      <c r="G57" s="15">
        <v>3.1624662623558897E-2</v>
      </c>
      <c r="H57" s="15">
        <v>-0.24267147074432849</v>
      </c>
      <c r="K57" s="16">
        <v>0.62749136008166595</v>
      </c>
      <c r="L57" s="27">
        <v>-3.9013506488100882</v>
      </c>
      <c r="M57" s="22">
        <f t="shared" si="0"/>
        <v>-0.52146967015472734</v>
      </c>
      <c r="N57" s="29">
        <f t="shared" si="1"/>
        <v>0.62424795813562539</v>
      </c>
    </row>
    <row r="58" spans="2:14" x14ac:dyDescent="0.3">
      <c r="B58" s="4" t="s">
        <v>7</v>
      </c>
      <c r="C58" s="8">
        <v>6.5450309787320737</v>
      </c>
      <c r="D58" s="12">
        <v>7.1826910456862958</v>
      </c>
      <c r="E58" s="8">
        <v>5.9114706699001136</v>
      </c>
      <c r="F58" s="12">
        <v>1.7076210915147549</v>
      </c>
      <c r="G58" s="15">
        <v>0.16444697886744331</v>
      </c>
      <c r="H58" s="15">
        <v>-1.615496338898569</v>
      </c>
      <c r="K58" s="16">
        <v>0.64504346711600724</v>
      </c>
      <c r="L58" s="27">
        <v>-4.2791986613048412</v>
      </c>
      <c r="M58" s="22">
        <f t="shared" si="0"/>
        <v>-0.59732236600423083</v>
      </c>
      <c r="N58" s="29">
        <f t="shared" si="1"/>
        <v>0.7131971183567366</v>
      </c>
    </row>
    <row r="59" spans="2:14" x14ac:dyDescent="0.3">
      <c r="B59" s="5" t="s">
        <v>4</v>
      </c>
      <c r="C59" s="9">
        <v>6.9901489420961394</v>
      </c>
      <c r="D59" s="13">
        <v>6.3805010477272175</v>
      </c>
      <c r="E59" s="9">
        <v>6.7151430270587449</v>
      </c>
      <c r="F59" s="13">
        <v>1.9451235153830608</v>
      </c>
      <c r="G59" s="16">
        <v>0.50231684420302691</v>
      </c>
      <c r="H59" s="16">
        <v>-3.4012468078693754</v>
      </c>
      <c r="K59" s="16">
        <v>0.65440772981086504</v>
      </c>
      <c r="L59" s="27">
        <v>-3.9685386906690803</v>
      </c>
      <c r="M59" s="22">
        <f t="shared" si="0"/>
        <v>-0.63847092694805607</v>
      </c>
      <c r="N59" s="29">
        <f t="shared" si="1"/>
        <v>0.64091551735052721</v>
      </c>
    </row>
    <row r="60" spans="2:14" x14ac:dyDescent="0.3">
      <c r="B60" s="5" t="s">
        <v>4</v>
      </c>
      <c r="C60" s="9">
        <v>6.9892328659988179</v>
      </c>
      <c r="D60" s="13">
        <v>6.2718470109217312</v>
      </c>
      <c r="E60" s="9">
        <v>6.9866740645267598</v>
      </c>
      <c r="F60" s="13">
        <v>1.9607722874657394</v>
      </c>
      <c r="G60" s="16">
        <v>0.47708575556477406</v>
      </c>
      <c r="H60" s="16">
        <v>-3.6255628948911331</v>
      </c>
      <c r="K60" s="16">
        <v>0.67771241152202433</v>
      </c>
      <c r="L60" s="27">
        <v>-3.9959375037770517</v>
      </c>
      <c r="M60" s="22">
        <f t="shared" si="0"/>
        <v>-0.7432787472990724</v>
      </c>
      <c r="N60" s="29">
        <f t="shared" si="1"/>
        <v>0.647618546255599</v>
      </c>
    </row>
    <row r="61" spans="2:14" x14ac:dyDescent="0.3">
      <c r="B61" s="5" t="s">
        <v>4</v>
      </c>
      <c r="C61" s="9">
        <v>6.9858104906745266</v>
      </c>
      <c r="D61" s="13">
        <v>6.1260758799619559</v>
      </c>
      <c r="E61" s="9">
        <v>6.9999142400538528</v>
      </c>
      <c r="F61" s="13">
        <v>2.0402688634474804</v>
      </c>
      <c r="G61" s="16" t="s">
        <v>5</v>
      </c>
      <c r="H61" s="16">
        <v>-4.0574991088218875</v>
      </c>
      <c r="K61" s="16">
        <v>0.91059373593022475</v>
      </c>
      <c r="L61" s="27">
        <v>-4.1167372119624766</v>
      </c>
      <c r="M61" s="22">
        <f t="shared" si="0"/>
        <v>-2.3209060962000976</v>
      </c>
      <c r="N61" s="29">
        <f t="shared" si="1"/>
        <v>0.67645739101867086</v>
      </c>
    </row>
    <row r="62" spans="2:14" x14ac:dyDescent="0.3">
      <c r="B62" s="5" t="s">
        <v>4</v>
      </c>
      <c r="C62" s="9">
        <v>6.8365350411602295</v>
      </c>
      <c r="D62" s="13">
        <v>5.1603701498185686</v>
      </c>
      <c r="E62" s="9">
        <v>6.9879021753171688</v>
      </c>
      <c r="F62" s="13">
        <v>1.8802752730756536</v>
      </c>
      <c r="G62" s="16">
        <v>0.64504346711600724</v>
      </c>
      <c r="H62" s="16">
        <v>-4.2791986613048412</v>
      </c>
      <c r="K62" s="15"/>
      <c r="L62" s="15"/>
      <c r="N62" s="17"/>
    </row>
    <row r="63" spans="2:14" x14ac:dyDescent="0.3">
      <c r="B63" s="5" t="s">
        <v>4</v>
      </c>
      <c r="C63" s="9">
        <v>6.2224217758246052</v>
      </c>
      <c r="D63" s="13">
        <v>6.5370943295425601</v>
      </c>
      <c r="E63" s="9">
        <v>6.2523941469075348</v>
      </c>
      <c r="F63" s="13">
        <v>1.9005655605264851</v>
      </c>
      <c r="G63" s="16" t="s">
        <v>5</v>
      </c>
      <c r="H63" s="16">
        <v>-3.0092367985713455</v>
      </c>
      <c r="K63" s="15"/>
      <c r="L63" s="15"/>
      <c r="N63" s="17"/>
    </row>
    <row r="64" spans="2:14" x14ac:dyDescent="0.3">
      <c r="B64" s="5" t="s">
        <v>4</v>
      </c>
      <c r="C64" s="9">
        <v>6.8762407792601268</v>
      </c>
      <c r="D64" s="13">
        <v>6.8874168107930771</v>
      </c>
      <c r="E64" s="9">
        <v>6.1920153739816239</v>
      </c>
      <c r="F64" s="13">
        <v>1.8549524056348332</v>
      </c>
      <c r="G64" s="16" t="s">
        <v>5</v>
      </c>
      <c r="H64" s="16">
        <v>-2.4899202503770432</v>
      </c>
      <c r="K64" s="15"/>
      <c r="L64" s="15"/>
      <c r="N64" s="17"/>
    </row>
    <row r="65" spans="2:14" x14ac:dyDescent="0.3">
      <c r="B65" s="5" t="s">
        <v>4</v>
      </c>
      <c r="C65" s="9">
        <v>6.8885963036508837</v>
      </c>
      <c r="D65" s="13">
        <v>5.564466003731142</v>
      </c>
      <c r="E65" s="9">
        <v>4.7729385844923691</v>
      </c>
      <c r="F65" s="13">
        <v>1.9609458359732825</v>
      </c>
      <c r="G65" s="16">
        <v>0.62544224061105824</v>
      </c>
      <c r="H65" s="16">
        <v>-3.6557924257897989</v>
      </c>
      <c r="K65" s="15"/>
      <c r="L65" s="15"/>
      <c r="N65" s="17"/>
    </row>
    <row r="66" spans="2:14" x14ac:dyDescent="0.3">
      <c r="B66" s="5" t="s">
        <v>4</v>
      </c>
      <c r="C66" s="9">
        <v>6.8180942185213516</v>
      </c>
      <c r="D66" s="13">
        <v>6.7465761033396969</v>
      </c>
      <c r="E66" s="9">
        <v>6.6964105999808119</v>
      </c>
      <c r="F66" s="13">
        <v>1.994428194725901</v>
      </c>
      <c r="G66" s="16" t="s">
        <v>5</v>
      </c>
      <c r="H66" s="16">
        <v>-3.2779143780771287</v>
      </c>
      <c r="K66" s="15"/>
      <c r="L66" s="15"/>
      <c r="N66" s="17"/>
    </row>
    <row r="67" spans="2:14" x14ac:dyDescent="0.3">
      <c r="B67" s="5" t="s">
        <v>4</v>
      </c>
      <c r="C67" s="9">
        <v>6.9048577921635026</v>
      </c>
      <c r="D67" s="13">
        <v>6.0406840467196927</v>
      </c>
      <c r="E67" s="9">
        <v>6.9978737746746065</v>
      </c>
      <c r="F67" s="13">
        <v>1.8018444634318329</v>
      </c>
      <c r="G67" s="16" t="s">
        <v>5</v>
      </c>
      <c r="H67" s="16">
        <v>-3.2243410954309732</v>
      </c>
      <c r="K67" s="15"/>
      <c r="L67" s="15"/>
      <c r="N67" s="17"/>
    </row>
    <row r="68" spans="2:14" x14ac:dyDescent="0.3">
      <c r="B68" s="5" t="s">
        <v>4</v>
      </c>
      <c r="C68" s="9">
        <v>6.9999900724408626</v>
      </c>
      <c r="D68" s="13">
        <v>6.0101556581365809</v>
      </c>
      <c r="E68" s="9">
        <v>6.2548806417747551</v>
      </c>
      <c r="F68" s="13">
        <v>1.7225594512735771</v>
      </c>
      <c r="G68" s="16">
        <v>0.25043001309862689</v>
      </c>
      <c r="H68" s="16">
        <v>-2.7486328057199474</v>
      </c>
      <c r="K68" s="15"/>
      <c r="L68" s="15"/>
      <c r="N68" s="17"/>
    </row>
    <row r="69" spans="2:14" x14ac:dyDescent="0.3">
      <c r="B69" s="5" t="s">
        <v>4</v>
      </c>
      <c r="C69" s="9">
        <v>6.9910837375153454</v>
      </c>
      <c r="D69" s="13">
        <v>6.5559774893675158</v>
      </c>
      <c r="E69" s="9">
        <v>6.5261622897450273</v>
      </c>
      <c r="F69" s="13">
        <v>1.8256692650423605</v>
      </c>
      <c r="G69" s="16" t="s">
        <v>5</v>
      </c>
      <c r="H69" s="16">
        <v>-2.7453301423478571</v>
      </c>
      <c r="K69" s="15"/>
      <c r="L69" s="15"/>
      <c r="N69" s="17"/>
    </row>
    <row r="70" spans="2:14" x14ac:dyDescent="0.3">
      <c r="B70" s="5" t="s">
        <v>4</v>
      </c>
      <c r="C70" s="9">
        <v>6.6453094936413866</v>
      </c>
      <c r="D70" s="13">
        <v>6.1674876710398827</v>
      </c>
      <c r="E70" s="9">
        <v>6.9112068308519916</v>
      </c>
      <c r="F70" s="13">
        <v>2.0356119127725165</v>
      </c>
      <c r="G70" s="16">
        <v>0.67771241152202433</v>
      </c>
      <c r="H70" s="16">
        <v>-3.9959375037770517</v>
      </c>
      <c r="K70" s="15"/>
      <c r="L70" s="15"/>
      <c r="N70" s="17"/>
    </row>
    <row r="71" spans="2:14" x14ac:dyDescent="0.3">
      <c r="B71" s="5" t="s">
        <v>4</v>
      </c>
      <c r="C71" s="9">
        <v>6.989497335953061</v>
      </c>
      <c r="D71" s="13">
        <v>5.8962486756987103</v>
      </c>
      <c r="E71" s="9">
        <v>6.9613454751555466</v>
      </c>
      <c r="F71" s="13">
        <v>1.7183103250928244</v>
      </c>
      <c r="G71" s="16" t="s">
        <v>5</v>
      </c>
      <c r="H71" s="16">
        <v>-3.016284470028574</v>
      </c>
      <c r="K71" s="15"/>
      <c r="L71" s="15"/>
      <c r="N71" s="17"/>
    </row>
    <row r="72" spans="2:14" x14ac:dyDescent="0.3">
      <c r="B72" s="5" t="s">
        <v>4</v>
      </c>
      <c r="C72" s="9">
        <v>6.6583367574260537</v>
      </c>
      <c r="D72" s="13">
        <v>6.8560630254079262</v>
      </c>
      <c r="E72" s="9">
        <v>6.7251583488289368</v>
      </c>
      <c r="F72" s="13">
        <v>1.7874739773764403</v>
      </c>
      <c r="G72" s="16" t="s">
        <v>5</v>
      </c>
      <c r="H72" s="16">
        <v>-2.4091710225363245</v>
      </c>
      <c r="K72" s="15"/>
      <c r="L72" s="15"/>
      <c r="N72" s="17"/>
    </row>
    <row r="73" spans="2:14" x14ac:dyDescent="0.3">
      <c r="B73" s="5" t="s">
        <v>4</v>
      </c>
      <c r="C73" s="9">
        <v>6.0650710888070805</v>
      </c>
      <c r="D73" s="13">
        <v>6.8524459956526584</v>
      </c>
      <c r="E73" s="9">
        <v>6.6278231755927903</v>
      </c>
      <c r="F73" s="13">
        <v>1.7689280439697765</v>
      </c>
      <c r="G73" s="16" t="s">
        <v>5</v>
      </c>
      <c r="H73" s="16">
        <v>-2.3421653775658351</v>
      </c>
      <c r="K73" s="15"/>
      <c r="L73" s="15"/>
      <c r="N73" s="17"/>
    </row>
    <row r="74" spans="2:14" x14ac:dyDescent="0.3">
      <c r="B74" s="5" t="s">
        <v>4</v>
      </c>
      <c r="C74" s="9">
        <v>6.9999767316311985</v>
      </c>
      <c r="D74" s="13">
        <v>5.5437473084862052</v>
      </c>
      <c r="E74" s="9">
        <v>6.8224622723667903</v>
      </c>
      <c r="F74" s="13">
        <v>1.9923664579169447</v>
      </c>
      <c r="G74" s="16" t="s">
        <v>5</v>
      </c>
      <c r="H74" s="16">
        <v>-4.3271377447498516</v>
      </c>
      <c r="K74" s="15"/>
      <c r="L74" s="15"/>
      <c r="N74" s="17"/>
    </row>
    <row r="75" spans="2:14" x14ac:dyDescent="0.3">
      <c r="B75" s="5" t="s">
        <v>4</v>
      </c>
      <c r="C75" s="9">
        <v>6.9385405175604111</v>
      </c>
      <c r="D75" s="13">
        <v>6.6614185563846444</v>
      </c>
      <c r="E75" s="9">
        <v>6.3937436875178477</v>
      </c>
      <c r="F75" s="13">
        <v>1.8220160803275696</v>
      </c>
      <c r="G75" s="16">
        <v>0.28890404050341661</v>
      </c>
      <c r="H75" s="16">
        <v>-2.6084500365370564</v>
      </c>
      <c r="K75" s="15"/>
      <c r="L75" s="15"/>
      <c r="N75" s="17"/>
    </row>
    <row r="76" spans="2:14" x14ac:dyDescent="0.3">
      <c r="B76" s="5" t="s">
        <v>4</v>
      </c>
      <c r="C76" s="9">
        <v>6.7481477255565139</v>
      </c>
      <c r="D76" s="13">
        <v>5.8456564591158422</v>
      </c>
      <c r="E76" s="9">
        <v>6.7491850247619762</v>
      </c>
      <c r="F76" s="13">
        <v>1.9379463995555635</v>
      </c>
      <c r="G76" s="16">
        <v>0.47455931146587088</v>
      </c>
      <c r="H76" s="16">
        <v>-3.8523930928795176</v>
      </c>
      <c r="K76" s="15"/>
      <c r="L76" s="15"/>
      <c r="N76" s="17"/>
    </row>
    <row r="77" spans="2:14" x14ac:dyDescent="0.3">
      <c r="B77" s="5" t="s">
        <v>4</v>
      </c>
      <c r="C77" s="9">
        <v>5.5017851895206826</v>
      </c>
      <c r="D77" s="13">
        <v>6.1597722634528784</v>
      </c>
      <c r="E77" s="9">
        <v>6.9984750314405657</v>
      </c>
      <c r="F77" s="13">
        <v>1.730187670570053</v>
      </c>
      <c r="G77" s="16">
        <v>0.34219580469311484</v>
      </c>
      <c r="H77" s="16">
        <v>-2.9109894753048815</v>
      </c>
      <c r="K77" s="15"/>
      <c r="L77" s="15"/>
      <c r="N77" s="17"/>
    </row>
    <row r="78" spans="2:14" x14ac:dyDescent="0.3">
      <c r="B78" s="5" t="s">
        <v>4</v>
      </c>
      <c r="C78" s="9">
        <v>5.8491461326835212</v>
      </c>
      <c r="D78" s="13">
        <v>6.5894831251540484</v>
      </c>
      <c r="E78" s="9">
        <v>6.8533609105505136</v>
      </c>
      <c r="F78" s="13">
        <v>1.9718404932296139</v>
      </c>
      <c r="G78" s="16" t="s">
        <v>5</v>
      </c>
      <c r="H78" s="16">
        <v>-3.4105994425489659</v>
      </c>
      <c r="K78" s="15"/>
      <c r="L78" s="15"/>
      <c r="N78" s="17"/>
    </row>
    <row r="79" spans="2:14" x14ac:dyDescent="0.3">
      <c r="B79" s="5" t="s">
        <v>4</v>
      </c>
      <c r="C79" s="9">
        <v>6.7618487122116404</v>
      </c>
      <c r="D79" s="13">
        <v>6.0289166180138549</v>
      </c>
      <c r="E79" s="9">
        <v>6.75570120240282</v>
      </c>
      <c r="F79" s="13">
        <v>1.8397176110268276</v>
      </c>
      <c r="G79" s="16" t="s">
        <v>5</v>
      </c>
      <c r="H79" s="16">
        <v>-3.3215767680609734</v>
      </c>
      <c r="K79" s="15"/>
      <c r="L79" s="15"/>
      <c r="N79" s="17"/>
    </row>
    <row r="80" spans="2:14" x14ac:dyDescent="0.3">
      <c r="B80" s="5" t="s">
        <v>4</v>
      </c>
      <c r="C80" s="9">
        <v>6.9470410134973948</v>
      </c>
      <c r="D80" s="13">
        <v>5.706312968371746</v>
      </c>
      <c r="E80" s="9">
        <v>6.1489261954515317</v>
      </c>
      <c r="F80" s="13">
        <v>1.9630999826543516</v>
      </c>
      <c r="G80" s="16">
        <v>0.62749136008166595</v>
      </c>
      <c r="H80" s="16">
        <v>-3.9013506488100882</v>
      </c>
      <c r="K80" s="16"/>
      <c r="L80" s="16"/>
      <c r="N80" s="17"/>
    </row>
    <row r="81" spans="2:14" x14ac:dyDescent="0.3">
      <c r="B81" s="5" t="s">
        <v>4</v>
      </c>
      <c r="C81" s="9">
        <v>6.8955595795536775</v>
      </c>
      <c r="D81" s="13">
        <v>6.611087778267378</v>
      </c>
      <c r="E81" s="9">
        <v>5.8342692833849421</v>
      </c>
      <c r="F81" s="13">
        <v>1.7970098359175606</v>
      </c>
      <c r="G81" s="16" t="s">
        <v>5</v>
      </c>
      <c r="H81" s="16">
        <v>-2.4111100703197295</v>
      </c>
      <c r="K81" s="16"/>
      <c r="L81" s="16"/>
      <c r="N81" s="17"/>
    </row>
    <row r="82" spans="2:14" x14ac:dyDescent="0.3">
      <c r="B82" s="5" t="s">
        <v>4</v>
      </c>
      <c r="C82" s="9">
        <v>6.2777786083381013</v>
      </c>
      <c r="D82" s="13">
        <v>6.6146736089843428</v>
      </c>
      <c r="E82" s="9">
        <v>6.7338066871901177</v>
      </c>
      <c r="F82" s="13">
        <v>2.0246286022884443</v>
      </c>
      <c r="G82" s="16">
        <v>0.52969733392749219</v>
      </c>
      <c r="H82" s="16">
        <v>-3.5399850940077933</v>
      </c>
      <c r="K82" s="16"/>
      <c r="L82" s="16"/>
      <c r="N82" s="17"/>
    </row>
    <row r="83" spans="2:14" x14ac:dyDescent="0.3">
      <c r="B83" s="5" t="s">
        <v>4</v>
      </c>
      <c r="C83" s="9">
        <v>6.4389722037364088</v>
      </c>
      <c r="D83" s="13">
        <v>6.8212851123699743</v>
      </c>
      <c r="E83" s="9">
        <v>6.9999892566586119</v>
      </c>
      <c r="F83" s="13">
        <v>1.9532769696050849</v>
      </c>
      <c r="G83" s="16">
        <v>0.55294859594220069</v>
      </c>
      <c r="H83" s="16">
        <v>-3.1533819762088271</v>
      </c>
      <c r="K83" s="16"/>
      <c r="L83" s="16"/>
      <c r="N83" s="17"/>
    </row>
    <row r="84" spans="2:14" x14ac:dyDescent="0.3">
      <c r="B84" s="5" t="s">
        <v>4</v>
      </c>
      <c r="C84" s="9">
        <v>6.6340115260134516</v>
      </c>
      <c r="D84" s="13">
        <v>5.8386059168514892</v>
      </c>
      <c r="E84" s="9">
        <v>6.450848718076899</v>
      </c>
      <c r="F84" s="13">
        <v>1.9860419782374124</v>
      </c>
      <c r="G84" s="16">
        <v>0.65440772981086504</v>
      </c>
      <c r="H84" s="16">
        <v>-3.9685386906690803</v>
      </c>
      <c r="K84" s="16"/>
      <c r="L84" s="16"/>
      <c r="N84" s="17"/>
    </row>
    <row r="85" spans="2:14" x14ac:dyDescent="0.3">
      <c r="B85" s="5" t="s">
        <v>4</v>
      </c>
      <c r="C85" s="9">
        <v>6.4333502443577792</v>
      </c>
      <c r="D85" s="13">
        <v>6.5817558319675724</v>
      </c>
      <c r="E85" s="9">
        <v>6.9994626693324165</v>
      </c>
      <c r="F85" s="13">
        <v>1.8899240019212922</v>
      </c>
      <c r="G85" s="16">
        <v>0.41931532843802766</v>
      </c>
      <c r="H85" s="16">
        <v>-3.1173440706551077</v>
      </c>
      <c r="K85" s="16"/>
      <c r="L85" s="16"/>
      <c r="N85" s="17"/>
    </row>
    <row r="86" spans="2:14" x14ac:dyDescent="0.3">
      <c r="B86" s="5" t="s">
        <v>4</v>
      </c>
      <c r="C86" s="9">
        <v>6.9638435969658996</v>
      </c>
      <c r="D86" s="13">
        <v>5.9103532812935322</v>
      </c>
      <c r="E86" s="9">
        <v>6.3631286326296772</v>
      </c>
      <c r="F86" s="13">
        <v>1.7633819018952046</v>
      </c>
      <c r="G86" s="16">
        <v>0.34072583433382964</v>
      </c>
      <c r="H86" s="16">
        <v>-3.0200227692837691</v>
      </c>
      <c r="K86" s="16"/>
      <c r="L86" s="16"/>
      <c r="N86" s="17"/>
    </row>
    <row r="87" spans="2:14" x14ac:dyDescent="0.3">
      <c r="B87" s="5" t="s">
        <v>4</v>
      </c>
      <c r="C87" s="9">
        <v>6.9724343533126358</v>
      </c>
      <c r="D87" s="13">
        <v>6.635283292954405</v>
      </c>
      <c r="E87" s="9">
        <v>6.8381681876987956</v>
      </c>
      <c r="F87" s="13">
        <v>1.8512999433573762</v>
      </c>
      <c r="G87" s="16">
        <v>0.27503910854167279</v>
      </c>
      <c r="H87" s="16">
        <v>-2.8578779276869959</v>
      </c>
      <c r="K87" s="16"/>
      <c r="L87" s="16"/>
      <c r="N87" s="17"/>
    </row>
    <row r="88" spans="2:14" x14ac:dyDescent="0.3">
      <c r="B88" s="5" t="s">
        <v>4</v>
      </c>
      <c r="C88" s="9">
        <v>6.999986978366997</v>
      </c>
      <c r="D88" s="13">
        <v>6.5594767594606065</v>
      </c>
      <c r="E88" s="9">
        <v>6.9344649977497905</v>
      </c>
      <c r="F88" s="13">
        <v>1.9008031857330012</v>
      </c>
      <c r="G88" s="16">
        <v>0.53298995807165173</v>
      </c>
      <c r="H88" s="16">
        <v>-3.1358370995608267</v>
      </c>
      <c r="K88" s="16"/>
      <c r="L88" s="16"/>
      <c r="N88" s="17"/>
    </row>
    <row r="89" spans="2:14" x14ac:dyDescent="0.3">
      <c r="B89" s="5" t="s">
        <v>4</v>
      </c>
      <c r="C89" s="9">
        <v>6.2817678638896215</v>
      </c>
      <c r="D89" s="13">
        <v>6.9625808333161894</v>
      </c>
      <c r="E89" s="9">
        <v>6.793895555496853</v>
      </c>
      <c r="F89" s="13">
        <v>2.0091789614489808</v>
      </c>
      <c r="G89" s="16">
        <v>0.43861766819423043</v>
      </c>
      <c r="H89" s="16">
        <v>-3.198172988328932</v>
      </c>
      <c r="K89" s="16"/>
      <c r="L89" s="16"/>
      <c r="N89" s="17"/>
    </row>
    <row r="90" spans="2:14" x14ac:dyDescent="0.3">
      <c r="B90" s="5" t="s">
        <v>4</v>
      </c>
      <c r="C90" s="9">
        <v>6.1475842861802033</v>
      </c>
      <c r="D90" s="13">
        <v>5.7452797093775301</v>
      </c>
      <c r="E90" s="9">
        <v>6.9405189603953099</v>
      </c>
      <c r="F90" s="13">
        <v>1.9645297735100209</v>
      </c>
      <c r="G90" s="16">
        <v>0.91059373593022475</v>
      </c>
      <c r="H90" s="16">
        <v>-4.1167372119624766</v>
      </c>
      <c r="K90" s="16"/>
      <c r="L90" s="16"/>
      <c r="N90" s="17"/>
    </row>
    <row r="91" spans="2:14" x14ac:dyDescent="0.3">
      <c r="B91" s="5" t="s">
        <v>4</v>
      </c>
      <c r="C91" s="9">
        <v>6.499157865583423</v>
      </c>
      <c r="D91" s="13">
        <v>6.997144537862324</v>
      </c>
      <c r="E91" s="9">
        <v>6.9726144271622577</v>
      </c>
      <c r="F91" s="13">
        <v>1.8037104015391128</v>
      </c>
      <c r="G91" s="16" t="s">
        <v>5</v>
      </c>
      <c r="H91" s="16">
        <v>-2.4221278805672082</v>
      </c>
      <c r="K91" s="16"/>
      <c r="L91" s="16"/>
      <c r="N91" s="17"/>
    </row>
    <row r="92" spans="2:14" x14ac:dyDescent="0.3">
      <c r="B92" s="5" t="s">
        <v>4</v>
      </c>
      <c r="C92" s="9">
        <v>6.4608848858841714</v>
      </c>
      <c r="D92" s="13">
        <v>5.9985123900749748</v>
      </c>
      <c r="E92" s="9">
        <v>5.1335000897297558</v>
      </c>
      <c r="F92" s="13">
        <v>1.8524926713428211</v>
      </c>
      <c r="G92" s="16">
        <v>0.28076333233340456</v>
      </c>
      <c r="H92" s="16">
        <v>-2.9833590681969628</v>
      </c>
      <c r="K92" s="16"/>
      <c r="L92" s="16"/>
      <c r="N92" s="17"/>
    </row>
    <row r="93" spans="2:14" x14ac:dyDescent="0.3">
      <c r="B93" s="5" t="s">
        <v>4</v>
      </c>
      <c r="C93" s="9">
        <v>6.4873350916739039</v>
      </c>
      <c r="D93" s="13">
        <v>6.364066687047262</v>
      </c>
      <c r="E93" s="9">
        <v>6.8947024631373646</v>
      </c>
      <c r="F93" s="13">
        <v>1.9420922668039551</v>
      </c>
      <c r="G93" s="16">
        <v>0.47370359643507676</v>
      </c>
      <c r="H93" s="16">
        <v>-3.4731926112943188</v>
      </c>
      <c r="K93" s="16"/>
      <c r="L93" s="16"/>
      <c r="N93" s="1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4:Q63"/>
  <sheetViews>
    <sheetView topLeftCell="A10" zoomScaleNormal="100" workbookViewId="0">
      <selection activeCell="Q18" sqref="Q18"/>
    </sheetView>
  </sheetViews>
  <sheetFormatPr defaultRowHeight="14.4" x14ac:dyDescent="0.3"/>
  <cols>
    <col min="5" max="5" width="9.6640625" bestFit="1" customWidth="1"/>
    <col min="6" max="6" width="10.88671875" bestFit="1" customWidth="1"/>
    <col min="7" max="8" width="12" bestFit="1" customWidth="1"/>
    <col min="10" max="10" width="10.44140625" bestFit="1" customWidth="1"/>
    <col min="11" max="11" width="6.88671875" bestFit="1" customWidth="1"/>
    <col min="12" max="12" width="5" bestFit="1" customWidth="1"/>
    <col min="13" max="13" width="10.44140625" bestFit="1" customWidth="1"/>
    <col min="14" max="14" width="11.77734375" bestFit="1" customWidth="1"/>
    <col min="15" max="15" width="13.5546875" bestFit="1" customWidth="1"/>
    <col min="16" max="16" width="14.6640625" bestFit="1" customWidth="1"/>
    <col min="17" max="17" width="16.109375" bestFit="1" customWidth="1"/>
  </cols>
  <sheetData>
    <row r="14" spans="2:13" x14ac:dyDescent="0.3">
      <c r="B14" s="40" t="s">
        <v>9</v>
      </c>
      <c r="C14" s="40"/>
      <c r="D14" s="21"/>
      <c r="E14" s="22"/>
      <c r="F14" s="22"/>
      <c r="L14" s="24" t="s">
        <v>16</v>
      </c>
      <c r="M14" s="22">
        <f>AVERAGE(C26:C30)-AVERAGE(B26:B30)*M15</f>
        <v>2.7743129462050264</v>
      </c>
    </row>
    <row r="15" spans="2:13" x14ac:dyDescent="0.3">
      <c r="B15" s="24" t="s">
        <v>10</v>
      </c>
      <c r="C15" s="24" t="s">
        <v>11</v>
      </c>
      <c r="D15" s="24" t="s">
        <v>18</v>
      </c>
      <c r="E15" s="24" t="s">
        <v>12</v>
      </c>
      <c r="F15" s="24" t="s">
        <v>13</v>
      </c>
      <c r="G15" s="24" t="s">
        <v>19</v>
      </c>
      <c r="H15" s="24" t="s">
        <v>21</v>
      </c>
      <c r="L15" s="24" t="s">
        <v>17</v>
      </c>
      <c r="M15" s="22">
        <f>_xlfn.COVARIANCE.P(B26:B30,C26:C30)/_xlfn.VAR.P(B26:B30)</f>
        <v>1.0192677556521712</v>
      </c>
    </row>
    <row r="16" spans="2:13" x14ac:dyDescent="0.3">
      <c r="B16" s="22">
        <v>-2</v>
      </c>
      <c r="C16" s="22">
        <v>-1</v>
      </c>
      <c r="D16" s="22">
        <f>(B16+C16)/2</f>
        <v>-1.5</v>
      </c>
      <c r="E16" s="22">
        <v>54</v>
      </c>
      <c r="F16" s="22">
        <v>10</v>
      </c>
      <c r="G16" s="22">
        <f>F16/E16</f>
        <v>0.18518518518518517</v>
      </c>
      <c r="H16" s="22">
        <f>1-1/(1+EXP(-($M$14+$M$15*D16)))</f>
        <v>0.22349547317987728</v>
      </c>
    </row>
    <row r="17" spans="2:17" x14ac:dyDescent="0.3">
      <c r="B17" s="22">
        <v>-1</v>
      </c>
      <c r="C17" s="22">
        <v>0</v>
      </c>
      <c r="D17" s="22">
        <f t="shared" ref="D17:D20" si="0">(B17+C17)/2</f>
        <v>-0.5</v>
      </c>
      <c r="E17" s="22">
        <v>128</v>
      </c>
      <c r="F17" s="22">
        <v>15</v>
      </c>
      <c r="G17" s="22">
        <f t="shared" ref="G17:G20" si="1">F17/E17</f>
        <v>0.1171875</v>
      </c>
      <c r="H17" s="22">
        <f t="shared" ref="H17:H20" si="2">1-1/(1+EXP(-($M$14+$M$15*D17)))</f>
        <v>9.4090777702744766E-2</v>
      </c>
    </row>
    <row r="18" spans="2:17" x14ac:dyDescent="0.3">
      <c r="B18" s="22">
        <v>0</v>
      </c>
      <c r="C18" s="22">
        <v>0.5</v>
      </c>
      <c r="D18" s="22">
        <f t="shared" si="0"/>
        <v>0.25</v>
      </c>
      <c r="E18" s="22">
        <v>1250</v>
      </c>
      <c r="F18" s="22">
        <v>78</v>
      </c>
      <c r="G18" s="22">
        <f t="shared" si="1"/>
        <v>6.2399999999999997E-2</v>
      </c>
      <c r="H18" s="22">
        <f t="shared" si="2"/>
        <v>4.6127096443238758E-2</v>
      </c>
      <c r="N18" s="22">
        <v>-2</v>
      </c>
      <c r="O18" s="23">
        <v>0.18518518518518517</v>
      </c>
      <c r="P18" s="22">
        <v>-2</v>
      </c>
      <c r="Q18" s="22">
        <f>1-1/(1+EXP(-($M$14+$M$15*P18)))</f>
        <v>0.32392819172705467</v>
      </c>
    </row>
    <row r="19" spans="2:17" x14ac:dyDescent="0.3">
      <c r="B19" s="22">
        <v>0.5</v>
      </c>
      <c r="C19" s="22">
        <v>1.5</v>
      </c>
      <c r="D19" s="22">
        <f t="shared" si="0"/>
        <v>1</v>
      </c>
      <c r="E19" s="22">
        <v>510</v>
      </c>
      <c r="F19" s="22">
        <v>8</v>
      </c>
      <c r="G19" s="22">
        <f t="shared" si="1"/>
        <v>1.5686274509803921E-2</v>
      </c>
      <c r="H19" s="22">
        <f t="shared" si="2"/>
        <v>2.2019082337821017E-2</v>
      </c>
      <c r="N19" s="22">
        <v>-1</v>
      </c>
      <c r="O19" s="23">
        <v>0.18518518518518517</v>
      </c>
      <c r="P19" s="22">
        <f>P18+0.1</f>
        <v>-1.9</v>
      </c>
      <c r="Q19" s="22">
        <f t="shared" ref="Q19:Q63" si="3">1-1/(1+EXP(-($M$14+$M$15*P19)))</f>
        <v>0.30201852400426554</v>
      </c>
    </row>
    <row r="20" spans="2:17" x14ac:dyDescent="0.3">
      <c r="B20" s="22">
        <v>1.5</v>
      </c>
      <c r="C20" s="22">
        <v>2.5</v>
      </c>
      <c r="D20" s="22">
        <f t="shared" si="0"/>
        <v>2</v>
      </c>
      <c r="E20" s="22">
        <v>122</v>
      </c>
      <c r="F20" s="22">
        <v>1</v>
      </c>
      <c r="G20" s="22">
        <f t="shared" si="1"/>
        <v>8.1967213114754103E-3</v>
      </c>
      <c r="H20" s="22">
        <f t="shared" si="2"/>
        <v>8.0592053926514806E-3</v>
      </c>
      <c r="N20" s="22">
        <v>-1</v>
      </c>
      <c r="O20" s="23">
        <v>0.1171875</v>
      </c>
      <c r="P20" s="22">
        <f t="shared" ref="P20:P63" si="4">P19+0.1</f>
        <v>-1.7999999999999998</v>
      </c>
      <c r="Q20" s="22">
        <f t="shared" si="3"/>
        <v>0.28097488771195933</v>
      </c>
    </row>
    <row r="21" spans="2:17" ht="15" thickBot="1" x14ac:dyDescent="0.35">
      <c r="E21" s="19">
        <v>2064</v>
      </c>
      <c r="F21" s="20">
        <f>SUM(F16:F20)</f>
        <v>112</v>
      </c>
      <c r="N21" s="22">
        <v>0</v>
      </c>
      <c r="O21" s="23">
        <v>0.1171875</v>
      </c>
      <c r="P21" s="22">
        <f t="shared" si="4"/>
        <v>-1.6999999999999997</v>
      </c>
      <c r="Q21" s="22">
        <f t="shared" si="3"/>
        <v>0.26084953461794202</v>
      </c>
    </row>
    <row r="22" spans="2:17" x14ac:dyDescent="0.3">
      <c r="N22" s="22">
        <v>0</v>
      </c>
      <c r="O22" s="23">
        <v>6.2399999999999997E-2</v>
      </c>
      <c r="P22" s="22">
        <f t="shared" si="4"/>
        <v>-1.5999999999999996</v>
      </c>
      <c r="Q22" s="22">
        <f t="shared" si="3"/>
        <v>0.24168117035167203</v>
      </c>
    </row>
    <row r="23" spans="2:17" x14ac:dyDescent="0.3">
      <c r="N23" s="22">
        <v>0.5</v>
      </c>
      <c r="O23" s="23">
        <v>6.2399999999999997E-2</v>
      </c>
      <c r="P23" s="22">
        <f t="shared" si="4"/>
        <v>-1.4999999999999996</v>
      </c>
      <c r="Q23" s="22">
        <f t="shared" si="3"/>
        <v>0.22349547317987717</v>
      </c>
    </row>
    <row r="24" spans="2:17" x14ac:dyDescent="0.3">
      <c r="N24" s="22">
        <v>0.5</v>
      </c>
      <c r="O24" s="23">
        <v>1.5686274509803921E-2</v>
      </c>
      <c r="P24" s="22">
        <f t="shared" si="4"/>
        <v>-1.3999999999999995</v>
      </c>
      <c r="Q24" s="22">
        <f t="shared" si="3"/>
        <v>0.20630590252858871</v>
      </c>
    </row>
    <row r="25" spans="2:17" x14ac:dyDescent="0.3">
      <c r="B25" s="24" t="s">
        <v>20</v>
      </c>
      <c r="C25" s="24" t="s">
        <v>15</v>
      </c>
      <c r="N25" s="22">
        <v>1.5</v>
      </c>
      <c r="O25" s="23">
        <v>1.5686274509803921E-2</v>
      </c>
      <c r="P25" s="22">
        <f t="shared" si="4"/>
        <v>-1.2999999999999994</v>
      </c>
      <c r="Q25" s="22">
        <f t="shared" si="3"/>
        <v>0.19011472996540812</v>
      </c>
    </row>
    <row r="26" spans="2:17" x14ac:dyDescent="0.3">
      <c r="B26" s="22">
        <v>-1.5</v>
      </c>
      <c r="C26" s="22">
        <f>LN((1-G16)/G16)</f>
        <v>1.4816045409242156</v>
      </c>
      <c r="N26" s="22">
        <v>1.5</v>
      </c>
      <c r="O26" s="23">
        <v>8.1967213114754103E-3</v>
      </c>
      <c r="P26" s="22">
        <f t="shared" si="4"/>
        <v>-1.1999999999999993</v>
      </c>
      <c r="Q26" s="22">
        <f t="shared" si="3"/>
        <v>0.17491422504295784</v>
      </c>
    </row>
    <row r="27" spans="2:17" x14ac:dyDescent="0.3">
      <c r="B27" s="22">
        <v>-0.5</v>
      </c>
      <c r="C27" s="22">
        <f t="shared" ref="C27:C30" si="5">LN((1-G17)/G17)</f>
        <v>2.0193376176101303</v>
      </c>
      <c r="N27" s="22">
        <v>2.5</v>
      </c>
      <c r="O27" s="23">
        <v>8.1967213114754103E-3</v>
      </c>
      <c r="P27" s="22">
        <f t="shared" si="4"/>
        <v>-1.0999999999999992</v>
      </c>
      <c r="Q27" s="22">
        <f t="shared" si="3"/>
        <v>0.16068793215861432</v>
      </c>
    </row>
    <row r="28" spans="2:17" x14ac:dyDescent="0.3">
      <c r="B28" s="22">
        <v>0.25</v>
      </c>
      <c r="C28" s="22">
        <f t="shared" si="5"/>
        <v>2.7097581434473663</v>
      </c>
      <c r="P28" s="22">
        <f t="shared" si="4"/>
        <v>-0.99999999999999922</v>
      </c>
      <c r="Q28" s="22">
        <f t="shared" si="3"/>
        <v>0.14741198133829581</v>
      </c>
    </row>
    <row r="29" spans="2:17" x14ac:dyDescent="0.3">
      <c r="B29" s="22">
        <v>1</v>
      </c>
      <c r="C29" s="22">
        <f t="shared" si="5"/>
        <v>4.1391585780118936</v>
      </c>
      <c r="P29" s="22">
        <f t="shared" si="4"/>
        <v>-0.89999999999999925</v>
      </c>
      <c r="Q29" s="22">
        <f t="shared" si="3"/>
        <v>0.13505638451070645</v>
      </c>
    </row>
    <row r="30" spans="2:17" x14ac:dyDescent="0.3">
      <c r="B30" s="22">
        <v>2</v>
      </c>
      <c r="C30" s="22">
        <f t="shared" si="5"/>
        <v>4.7957905455967413</v>
      </c>
      <c r="P30" s="22">
        <f t="shared" si="4"/>
        <v>-0.79999999999999927</v>
      </c>
      <c r="Q30" s="22">
        <f t="shared" si="3"/>
        <v>0.12358627840147018</v>
      </c>
    </row>
    <row r="31" spans="2:17" x14ac:dyDescent="0.3">
      <c r="P31" s="22">
        <f t="shared" si="4"/>
        <v>-0.69999999999999929</v>
      </c>
      <c r="Q31" s="22">
        <f t="shared" si="3"/>
        <v>0.11296308480796335</v>
      </c>
    </row>
    <row r="32" spans="2:17" x14ac:dyDescent="0.3">
      <c r="P32" s="22">
        <f t="shared" si="4"/>
        <v>-0.59999999999999931</v>
      </c>
      <c r="Q32" s="22">
        <f t="shared" si="3"/>
        <v>0.10314556808038966</v>
      </c>
    </row>
    <row r="33" spans="16:17" x14ac:dyDescent="0.3">
      <c r="P33" s="22">
        <f t="shared" si="4"/>
        <v>-0.49999999999999933</v>
      </c>
      <c r="Q33" s="22">
        <f t="shared" si="3"/>
        <v>9.4090777702744766E-2</v>
      </c>
    </row>
    <row r="34" spans="16:17" x14ac:dyDescent="0.3">
      <c r="P34" s="22">
        <f t="shared" si="4"/>
        <v>-0.39999999999999936</v>
      </c>
      <c r="Q34" s="22">
        <f t="shared" si="3"/>
        <v>8.5754870694967011E-2</v>
      </c>
    </row>
    <row r="35" spans="16:17" x14ac:dyDescent="0.3">
      <c r="P35" s="22">
        <f t="shared" si="4"/>
        <v>-0.29999999999999938</v>
      </c>
      <c r="Q35" s="22">
        <f t="shared" si="3"/>
        <v>7.8093814055096522E-2</v>
      </c>
    </row>
    <row r="36" spans="16:17" x14ac:dyDescent="0.3">
      <c r="P36" s="22">
        <f t="shared" si="4"/>
        <v>-0.19999999999999937</v>
      </c>
      <c r="Q36" s="22">
        <f t="shared" si="3"/>
        <v>7.1063971654807268E-2</v>
      </c>
    </row>
    <row r="37" spans="16:17" x14ac:dyDescent="0.3">
      <c r="P37" s="22">
        <f t="shared" si="4"/>
        <v>-9.9999999999999367E-2</v>
      </c>
      <c r="Q37" s="22">
        <f t="shared" si="3"/>
        <v>6.4622583000327416E-2</v>
      </c>
    </row>
    <row r="38" spans="16:17" x14ac:dyDescent="0.3">
      <c r="P38" s="22">
        <f t="shared" si="4"/>
        <v>6.3837823915946501E-16</v>
      </c>
      <c r="Q38" s="22">
        <f t="shared" si="3"/>
        <v>5.8728143228188312E-2</v>
      </c>
    </row>
    <row r="39" spans="16:17" x14ac:dyDescent="0.3">
      <c r="P39" s="22">
        <f t="shared" si="4"/>
        <v>0.10000000000000064</v>
      </c>
      <c r="Q39" s="22">
        <f t="shared" si="3"/>
        <v>5.3340694797408772E-2</v>
      </c>
    </row>
    <row r="40" spans="16:17" x14ac:dyDescent="0.3">
      <c r="P40" s="22">
        <f t="shared" si="4"/>
        <v>0.20000000000000065</v>
      </c>
      <c r="Q40" s="22">
        <f t="shared" si="3"/>
        <v>4.8422041744488942E-2</v>
      </c>
    </row>
    <row r="41" spans="16:17" x14ac:dyDescent="0.3">
      <c r="P41" s="22">
        <f t="shared" si="4"/>
        <v>0.30000000000000066</v>
      </c>
      <c r="Q41" s="22">
        <f t="shared" si="3"/>
        <v>4.3935897251454525E-2</v>
      </c>
    </row>
    <row r="42" spans="16:17" x14ac:dyDescent="0.3">
      <c r="P42" s="22">
        <f t="shared" si="4"/>
        <v>0.40000000000000069</v>
      </c>
      <c r="Q42" s="22">
        <f t="shared" si="3"/>
        <v>3.9847974787531548E-2</v>
      </c>
    </row>
    <row r="43" spans="16:17" x14ac:dyDescent="0.3">
      <c r="P43" s="22">
        <f t="shared" si="4"/>
        <v>0.50000000000000067</v>
      </c>
      <c r="Q43" s="22">
        <f t="shared" si="3"/>
        <v>3.6126032346279757E-2</v>
      </c>
    </row>
    <row r="44" spans="16:17" x14ac:dyDescent="0.3">
      <c r="P44" s="22">
        <f t="shared" si="4"/>
        <v>0.60000000000000064</v>
      </c>
      <c r="Q44" s="22">
        <f t="shared" si="3"/>
        <v>3.2739878413004408E-2</v>
      </c>
    </row>
    <row r="45" spans="16:17" x14ac:dyDescent="0.3">
      <c r="P45" s="22">
        <f t="shared" si="4"/>
        <v>0.70000000000000062</v>
      </c>
      <c r="Q45" s="22">
        <f t="shared" si="3"/>
        <v>2.9661347340512179E-2</v>
      </c>
    </row>
    <row r="46" spans="16:17" x14ac:dyDescent="0.3">
      <c r="P46" s="22">
        <f t="shared" si="4"/>
        <v>0.8000000000000006</v>
      </c>
      <c r="Q46" s="22">
        <f t="shared" si="3"/>
        <v>2.6864250843333659E-2</v>
      </c>
    </row>
    <row r="47" spans="16:17" x14ac:dyDescent="0.3">
      <c r="P47" s="22">
        <f t="shared" si="4"/>
        <v>0.90000000000000058</v>
      </c>
      <c r="Q47" s="22">
        <f t="shared" si="3"/>
        <v>2.4324311383023933E-2</v>
      </c>
    </row>
    <row r="48" spans="16:17" x14ac:dyDescent="0.3">
      <c r="P48" s="22">
        <f t="shared" si="4"/>
        <v>1.0000000000000007</v>
      </c>
      <c r="Q48" s="22">
        <f t="shared" si="3"/>
        <v>2.2019082337821017E-2</v>
      </c>
    </row>
    <row r="49" spans="16:17" x14ac:dyDescent="0.3">
      <c r="P49" s="22">
        <f t="shared" si="4"/>
        <v>1.1000000000000008</v>
      </c>
      <c r="Q49" s="22">
        <f t="shared" si="3"/>
        <v>1.9927859045605012E-2</v>
      </c>
    </row>
    <row r="50" spans="16:17" x14ac:dyDescent="0.3">
      <c r="P50" s="22">
        <f t="shared" si="4"/>
        <v>1.2000000000000008</v>
      </c>
      <c r="Q50" s="22">
        <f t="shared" si="3"/>
        <v>1.8031584088233243E-2</v>
      </c>
    </row>
    <row r="51" spans="16:17" x14ac:dyDescent="0.3">
      <c r="P51" s="22">
        <f t="shared" si="4"/>
        <v>1.3000000000000009</v>
      </c>
      <c r="Q51" s="22">
        <f t="shared" si="3"/>
        <v>1.6312749550328354E-2</v>
      </c>
    </row>
    <row r="52" spans="16:17" x14ac:dyDescent="0.3">
      <c r="P52" s="22">
        <f t="shared" si="4"/>
        <v>1.400000000000001</v>
      </c>
      <c r="Q52" s="22">
        <f t="shared" si="3"/>
        <v>1.4755298434567354E-2</v>
      </c>
    </row>
    <row r="53" spans="16:17" x14ac:dyDescent="0.3">
      <c r="P53" s="22">
        <f t="shared" si="4"/>
        <v>1.5000000000000011</v>
      </c>
      <c r="Q53" s="22">
        <f t="shared" si="3"/>
        <v>1.3344526943754209E-2</v>
      </c>
    </row>
    <row r="54" spans="16:17" x14ac:dyDescent="0.3">
      <c r="P54" s="22">
        <f t="shared" si="4"/>
        <v>1.6000000000000012</v>
      </c>
      <c r="Q54" s="22">
        <f t="shared" si="3"/>
        <v>1.2066988941049517E-2</v>
      </c>
    </row>
    <row r="55" spans="16:17" x14ac:dyDescent="0.3">
      <c r="P55" s="22">
        <f t="shared" si="4"/>
        <v>1.7000000000000013</v>
      </c>
      <c r="Q55" s="22">
        <f t="shared" si="3"/>
        <v>1.0910403566365856E-2</v>
      </c>
    </row>
    <row r="56" spans="16:17" x14ac:dyDescent="0.3">
      <c r="P56" s="22">
        <f t="shared" si="4"/>
        <v>1.8000000000000014</v>
      </c>
      <c r="Q56" s="22">
        <f t="shared" si="3"/>
        <v>9.8635667115666292E-3</v>
      </c>
    </row>
    <row r="57" spans="16:17" x14ac:dyDescent="0.3">
      <c r="P57" s="22">
        <f t="shared" si="4"/>
        <v>1.9000000000000015</v>
      </c>
      <c r="Q57" s="22">
        <f t="shared" si="3"/>
        <v>8.9162668322603222E-3</v>
      </c>
    </row>
    <row r="58" spans="16:17" x14ac:dyDescent="0.3">
      <c r="P58" s="22">
        <f t="shared" si="4"/>
        <v>2.0000000000000013</v>
      </c>
      <c r="Q58" s="22">
        <f t="shared" si="3"/>
        <v>8.0592053926514806E-3</v>
      </c>
    </row>
    <row r="59" spans="16:17" x14ac:dyDescent="0.3">
      <c r="P59" s="22">
        <f t="shared" si="4"/>
        <v>2.1000000000000014</v>
      </c>
      <c r="Q59" s="22">
        <f t="shared" si="3"/>
        <v>7.2839220955658313E-3</v>
      </c>
    </row>
    <row r="60" spans="16:17" x14ac:dyDescent="0.3">
      <c r="P60" s="22">
        <f t="shared" si="4"/>
        <v>2.2000000000000015</v>
      </c>
      <c r="Q60" s="22">
        <f t="shared" si="3"/>
        <v>6.5827249366242624E-3</v>
      </c>
    </row>
    <row r="61" spans="16:17" x14ac:dyDescent="0.3">
      <c r="P61" s="22">
        <f t="shared" si="4"/>
        <v>2.3000000000000016</v>
      </c>
      <c r="Q61" s="22">
        <f t="shared" si="3"/>
        <v>5.9486250343676605E-3</v>
      </c>
    </row>
    <row r="62" spans="16:17" x14ac:dyDescent="0.3">
      <c r="P62" s="22">
        <f t="shared" si="4"/>
        <v>2.4000000000000017</v>
      </c>
      <c r="Q62" s="22">
        <f t="shared" si="3"/>
        <v>5.3752761224497014E-3</v>
      </c>
    </row>
    <row r="63" spans="16:17" x14ac:dyDescent="0.3">
      <c r="P63" s="22">
        <f t="shared" si="4"/>
        <v>2.5000000000000018</v>
      </c>
      <c r="Q63" s="22">
        <f t="shared" si="3"/>
        <v>4.856918541903954E-3</v>
      </c>
    </row>
  </sheetData>
  <mergeCells count="1">
    <mergeCell ref="B14:C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Analisi Discriminante e TCR</vt:lpstr>
      <vt:lpstr>Stime PD Metodo 2</vt:lpstr>
      <vt:lpstr>Stime PD Metodo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lucio</dc:creator>
  <cp:lastModifiedBy>m.bondi2@campus.unimib.it</cp:lastModifiedBy>
  <dcterms:created xsi:type="dcterms:W3CDTF">2020-04-09T11:41:16Z</dcterms:created>
  <dcterms:modified xsi:type="dcterms:W3CDTF">2024-06-02T15:46:22Z</dcterms:modified>
</cp:coreProperties>
</file>