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rso excel\"/>
    </mc:Choice>
  </mc:AlternateContent>
  <xr:revisionPtr revIDLastSave="0" documentId="13_ncr:1_{04B63C66-6F0C-4AEE-9B6A-9E511F3B6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an Schedule" sheetId="1" r:id="rId1"/>
  </sheets>
  <definedNames>
    <definedName name="Annual_Interest_Rate__RATE">'Loan Schedule'!$C$8</definedName>
    <definedName name="First_Repayment_Date">'Loan Schedule'!$C$11</definedName>
    <definedName name="Loan_Amount">'Loan Schedule'!$C$7</definedName>
    <definedName name="Monthly_Payment">'Loan Schedule'!$C$15</definedName>
    <definedName name="Payment_Frequency">'Loan Schedule'!$C$10</definedName>
    <definedName name="Periods_Per_Year">'Loan Schedule'!$C$12</definedName>
    <definedName name="RATE">'Loan Schedule'!$G$7</definedName>
    <definedName name="Repayment_Periods__NPER">'Loan Schedule'!$C$13</definedName>
    <definedName name="Term_in_Years">'Loan Schedule'!$C$9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F21" i="1"/>
  <c r="G21" i="1"/>
  <c r="G20" i="1"/>
  <c r="F20" i="1"/>
  <c r="E21" i="1"/>
  <c r="E22" i="1"/>
  <c r="E20" i="1"/>
  <c r="C21" i="1"/>
  <c r="C22" i="1"/>
  <c r="F22" i="1" s="1"/>
  <c r="G22" i="1" s="1"/>
  <c r="C20" i="1"/>
  <c r="B22" i="1"/>
  <c r="B23" i="1"/>
  <c r="B21" i="1"/>
  <c r="B20" i="1"/>
  <c r="G19" i="1"/>
  <c r="G8" i="1"/>
  <c r="C15" i="1"/>
  <c r="G7" i="1"/>
  <c r="C13" i="1"/>
  <c r="C12" i="1"/>
  <c r="E23" i="1" l="1"/>
  <c r="C23" i="1" s="1"/>
  <c r="F23" i="1" l="1"/>
  <c r="G23" i="1" s="1"/>
  <c r="E24" i="1" l="1"/>
  <c r="B24" i="1"/>
  <c r="C24" i="1"/>
  <c r="F24" i="1" l="1"/>
  <c r="G24" i="1" s="1"/>
  <c r="E25" i="1" l="1"/>
  <c r="B25" i="1"/>
  <c r="C25" i="1" l="1"/>
  <c r="F25" i="1" l="1"/>
  <c r="G25" i="1" s="1"/>
  <c r="E26" i="1" l="1"/>
  <c r="B26" i="1"/>
  <c r="C26" i="1"/>
  <c r="F26" i="1" l="1"/>
  <c r="G26" i="1" s="1"/>
  <c r="E27" i="1" l="1"/>
  <c r="C27" i="1" s="1"/>
  <c r="B27" i="1"/>
  <c r="F27" i="1" l="1"/>
  <c r="G27" i="1" s="1"/>
  <c r="E28" i="1" l="1"/>
  <c r="B28" i="1"/>
  <c r="C28" i="1"/>
  <c r="F28" i="1" s="1"/>
  <c r="G28" i="1" s="1"/>
  <c r="E29" i="1" l="1"/>
  <c r="C29" i="1" s="1"/>
  <c r="F29" i="1" s="1"/>
  <c r="G29" i="1" s="1"/>
  <c r="B29" i="1"/>
  <c r="B30" i="1" l="1"/>
  <c r="E30" i="1"/>
  <c r="C30" i="1"/>
  <c r="F30" i="1" s="1"/>
  <c r="G30" i="1" s="1"/>
  <c r="E31" i="1" l="1"/>
  <c r="C31" i="1" s="1"/>
  <c r="F31" i="1" s="1"/>
  <c r="G31" i="1" s="1"/>
  <c r="B31" i="1"/>
  <c r="E32" i="1" l="1"/>
  <c r="B32" i="1"/>
  <c r="C32" i="1"/>
  <c r="F32" i="1" s="1"/>
  <c r="G32" i="1"/>
  <c r="E33" i="1" l="1"/>
  <c r="C33" i="1"/>
  <c r="F33" i="1" s="1"/>
  <c r="G33" i="1" s="1"/>
  <c r="B33" i="1"/>
  <c r="G34" i="1" l="1"/>
  <c r="E34" i="1"/>
  <c r="B34" i="1"/>
  <c r="C34" i="1"/>
  <c r="F34" i="1" s="1"/>
  <c r="E35" i="1" l="1"/>
  <c r="C35" i="1" s="1"/>
  <c r="F35" i="1" s="1"/>
  <c r="G35" i="1" s="1"/>
  <c r="B35" i="1"/>
  <c r="E36" i="1" l="1"/>
  <c r="B36" i="1"/>
  <c r="C36" i="1"/>
  <c r="F36" i="1" s="1"/>
  <c r="G36" i="1" s="1"/>
  <c r="B37" i="1" l="1"/>
  <c r="E37" i="1"/>
  <c r="C37" i="1" s="1"/>
  <c r="F37" i="1" s="1"/>
  <c r="G37" i="1" s="1"/>
  <c r="E38" i="1" l="1"/>
  <c r="B38" i="1"/>
  <c r="C38" i="1"/>
  <c r="F38" i="1" s="1"/>
  <c r="G38" i="1" s="1"/>
  <c r="E39" i="1" l="1"/>
  <c r="C39" i="1" s="1"/>
  <c r="F39" i="1" s="1"/>
  <c r="G39" i="1" s="1"/>
  <c r="B39" i="1"/>
  <c r="E40" i="1" l="1"/>
  <c r="B40" i="1"/>
  <c r="C40" i="1"/>
  <c r="F40" i="1" s="1"/>
  <c r="G40" i="1" s="1"/>
  <c r="C41" i="1" l="1"/>
  <c r="F41" i="1" s="1"/>
  <c r="G41" i="1" s="1"/>
  <c r="E41" i="1"/>
  <c r="B41" i="1"/>
  <c r="E42" i="1" l="1"/>
  <c r="B42" i="1"/>
  <c r="C42" i="1"/>
  <c r="F42" i="1" s="1"/>
  <c r="G42" i="1" s="1"/>
  <c r="E43" i="1" l="1"/>
  <c r="C43" i="1" s="1"/>
  <c r="F43" i="1" s="1"/>
  <c r="G43" i="1" s="1"/>
  <c r="B43" i="1"/>
  <c r="E44" i="1" l="1"/>
  <c r="B44" i="1"/>
  <c r="C44" i="1"/>
  <c r="F44" i="1" s="1"/>
  <c r="G44" i="1" s="1"/>
  <c r="B45" i="1" l="1"/>
  <c r="E45" i="1"/>
  <c r="C45" i="1" s="1"/>
  <c r="F45" i="1" s="1"/>
  <c r="G45" i="1" s="1"/>
  <c r="E46" i="1" l="1"/>
  <c r="B46" i="1"/>
  <c r="C46" i="1"/>
  <c r="F46" i="1" s="1"/>
  <c r="G46" i="1" s="1"/>
  <c r="E47" i="1" l="1"/>
  <c r="C47" i="1" s="1"/>
  <c r="F47" i="1" s="1"/>
  <c r="G47" i="1" s="1"/>
  <c r="B47" i="1"/>
  <c r="E48" i="1" l="1"/>
  <c r="B48" i="1"/>
  <c r="C48" i="1"/>
  <c r="F48" i="1" s="1"/>
  <c r="G48" i="1" s="1"/>
  <c r="C49" i="1" l="1"/>
  <c r="F49" i="1" s="1"/>
  <c r="G49" i="1" s="1"/>
  <c r="E49" i="1"/>
  <c r="B49" i="1"/>
  <c r="E50" i="1" l="1"/>
  <c r="B50" i="1"/>
  <c r="C50" i="1"/>
  <c r="F50" i="1" s="1"/>
  <c r="G50" i="1" s="1"/>
  <c r="E51" i="1" l="1"/>
  <c r="C51" i="1" s="1"/>
  <c r="F51" i="1" s="1"/>
  <c r="G51" i="1" s="1"/>
  <c r="B51" i="1"/>
  <c r="E52" i="1" l="1"/>
  <c r="B52" i="1"/>
  <c r="C52" i="1"/>
  <c r="F52" i="1" s="1"/>
  <c r="G52" i="1" s="1"/>
  <c r="B53" i="1" l="1"/>
  <c r="E53" i="1"/>
  <c r="C53" i="1" s="1"/>
  <c r="F53" i="1" s="1"/>
  <c r="G53" i="1" s="1"/>
  <c r="E54" i="1" l="1"/>
  <c r="B54" i="1"/>
  <c r="C54" i="1"/>
  <c r="F54" i="1" s="1"/>
  <c r="G54" i="1" s="1"/>
  <c r="E55" i="1" l="1"/>
  <c r="C55" i="1" s="1"/>
  <c r="F55" i="1" s="1"/>
  <c r="G55" i="1" s="1"/>
  <c r="B55" i="1"/>
  <c r="E56" i="1" l="1"/>
  <c r="B56" i="1"/>
  <c r="C56" i="1"/>
  <c r="F56" i="1" s="1"/>
  <c r="G56" i="1" s="1"/>
  <c r="C57" i="1" l="1"/>
  <c r="F57" i="1" s="1"/>
  <c r="G57" i="1" s="1"/>
  <c r="E57" i="1"/>
  <c r="B57" i="1"/>
  <c r="E58" i="1" l="1"/>
  <c r="B58" i="1"/>
  <c r="C58" i="1"/>
  <c r="F58" i="1" s="1"/>
  <c r="G58" i="1" s="1"/>
  <c r="E59" i="1" l="1"/>
  <c r="C59" i="1" s="1"/>
  <c r="F59" i="1" s="1"/>
  <c r="G59" i="1" s="1"/>
  <c r="B59" i="1"/>
  <c r="E60" i="1" l="1"/>
  <c r="B60" i="1"/>
  <c r="C60" i="1"/>
  <c r="F60" i="1" s="1"/>
  <c r="G60" i="1" s="1"/>
  <c r="B61" i="1" l="1"/>
  <c r="E61" i="1"/>
  <c r="C61" i="1" s="1"/>
  <c r="F61" i="1" s="1"/>
  <c r="G61" i="1" s="1"/>
  <c r="E62" i="1" l="1"/>
  <c r="B62" i="1"/>
  <c r="C62" i="1"/>
  <c r="F62" i="1" s="1"/>
  <c r="G62" i="1" s="1"/>
  <c r="E63" i="1" l="1"/>
  <c r="C63" i="1" s="1"/>
  <c r="F63" i="1" s="1"/>
  <c r="G63" i="1" s="1"/>
  <c r="B63" i="1"/>
  <c r="E64" i="1" l="1"/>
  <c r="B64" i="1"/>
  <c r="C64" i="1"/>
  <c r="F64" i="1" s="1"/>
  <c r="G64" i="1"/>
  <c r="E65" i="1" l="1"/>
  <c r="C65" i="1" s="1"/>
  <c r="F65" i="1" s="1"/>
  <c r="G65" i="1" s="1"/>
  <c r="B65" i="1"/>
  <c r="G66" i="1" l="1"/>
  <c r="E66" i="1"/>
  <c r="B66" i="1"/>
  <c r="C66" i="1"/>
  <c r="F66" i="1" s="1"/>
  <c r="E67" i="1" l="1"/>
  <c r="C67" i="1" s="1"/>
  <c r="F67" i="1" s="1"/>
  <c r="G67" i="1" s="1"/>
  <c r="B67" i="1"/>
  <c r="E68" i="1" l="1"/>
  <c r="B68" i="1"/>
  <c r="C68" i="1"/>
  <c r="F68" i="1" s="1"/>
  <c r="G68" i="1" s="1"/>
  <c r="B69" i="1" l="1"/>
  <c r="E69" i="1"/>
  <c r="C69" i="1" s="1"/>
  <c r="F69" i="1" s="1"/>
  <c r="G69" i="1" s="1"/>
  <c r="E70" i="1" l="1"/>
  <c r="B70" i="1"/>
  <c r="C70" i="1"/>
  <c r="F70" i="1" s="1"/>
  <c r="G70" i="1" s="1"/>
  <c r="E71" i="1" l="1"/>
  <c r="C71" i="1" s="1"/>
  <c r="F71" i="1" s="1"/>
  <c r="G71" i="1" s="1"/>
  <c r="B71" i="1"/>
  <c r="E72" i="1" l="1"/>
  <c r="B72" i="1"/>
  <c r="C72" i="1"/>
  <c r="F72" i="1" s="1"/>
  <c r="G72" i="1" s="1"/>
  <c r="C73" i="1" l="1"/>
  <c r="F73" i="1" s="1"/>
  <c r="G73" i="1" s="1"/>
  <c r="E73" i="1"/>
  <c r="B73" i="1"/>
  <c r="E74" i="1" l="1"/>
  <c r="B74" i="1"/>
  <c r="C74" i="1"/>
  <c r="F74" i="1" s="1"/>
  <c r="G74" i="1" s="1"/>
  <c r="E75" i="1" l="1"/>
  <c r="C75" i="1" s="1"/>
  <c r="F75" i="1" s="1"/>
  <c r="G75" i="1" s="1"/>
  <c r="B75" i="1"/>
  <c r="E76" i="1" l="1"/>
  <c r="B76" i="1"/>
  <c r="C76" i="1"/>
  <c r="F76" i="1" s="1"/>
  <c r="G76" i="1" s="1"/>
  <c r="B77" i="1" l="1"/>
  <c r="E77" i="1"/>
  <c r="C77" i="1" s="1"/>
  <c r="F77" i="1" s="1"/>
  <c r="G77" i="1" s="1"/>
  <c r="E78" i="1" l="1"/>
  <c r="B78" i="1"/>
  <c r="C78" i="1"/>
  <c r="F78" i="1" s="1"/>
  <c r="G78" i="1" s="1"/>
  <c r="E79" i="1" l="1"/>
  <c r="C79" i="1" s="1"/>
  <c r="F79" i="1" s="1"/>
  <c r="G79" i="1" s="1"/>
  <c r="B79" i="1"/>
  <c r="E80" i="1" l="1"/>
  <c r="B80" i="1"/>
  <c r="C80" i="1"/>
  <c r="F80" i="1" s="1"/>
  <c r="G80" i="1" s="1"/>
  <c r="C81" i="1" l="1"/>
  <c r="F81" i="1" s="1"/>
  <c r="G81" i="1" s="1"/>
  <c r="E81" i="1"/>
  <c r="B81" i="1"/>
  <c r="E82" i="1" l="1"/>
  <c r="B82" i="1"/>
  <c r="C82" i="1"/>
  <c r="F82" i="1" s="1"/>
  <c r="G82" i="1" s="1"/>
  <c r="E83" i="1" l="1"/>
  <c r="C83" i="1" s="1"/>
  <c r="F83" i="1" s="1"/>
  <c r="G83" i="1" s="1"/>
  <c r="B83" i="1"/>
  <c r="E84" i="1" l="1"/>
  <c r="B84" i="1"/>
  <c r="C84" i="1"/>
  <c r="F84" i="1" s="1"/>
  <c r="G84" i="1" s="1"/>
  <c r="B85" i="1" l="1"/>
  <c r="E85" i="1"/>
  <c r="C85" i="1" s="1"/>
  <c r="F85" i="1" s="1"/>
  <c r="G85" i="1" s="1"/>
  <c r="E86" i="1" l="1"/>
  <c r="B86" i="1"/>
  <c r="C86" i="1"/>
  <c r="F86" i="1" s="1"/>
  <c r="G86" i="1" s="1"/>
  <c r="E87" i="1" l="1"/>
  <c r="C87" i="1" s="1"/>
  <c r="F87" i="1" s="1"/>
  <c r="G87" i="1" s="1"/>
  <c r="B87" i="1"/>
  <c r="E88" i="1" l="1"/>
  <c r="B88" i="1"/>
  <c r="C88" i="1"/>
  <c r="F88" i="1" s="1"/>
  <c r="G88" i="1" s="1"/>
  <c r="C89" i="1" l="1"/>
  <c r="F89" i="1" s="1"/>
  <c r="G89" i="1" s="1"/>
  <c r="E89" i="1"/>
  <c r="B89" i="1"/>
  <c r="E90" i="1" l="1"/>
  <c r="B90" i="1"/>
  <c r="C90" i="1"/>
  <c r="F90" i="1" s="1"/>
  <c r="G90" i="1" s="1"/>
  <c r="E91" i="1" l="1"/>
  <c r="C91" i="1" s="1"/>
  <c r="F91" i="1" s="1"/>
  <c r="G91" i="1" s="1"/>
  <c r="B91" i="1"/>
  <c r="E92" i="1" l="1"/>
  <c r="B92" i="1"/>
  <c r="C92" i="1"/>
  <c r="F92" i="1" s="1"/>
  <c r="G92" i="1" s="1"/>
  <c r="B93" i="1" l="1"/>
  <c r="E93" i="1"/>
  <c r="C93" i="1" s="1"/>
  <c r="F93" i="1" s="1"/>
  <c r="G93" i="1" s="1"/>
  <c r="E94" i="1" l="1"/>
  <c r="B94" i="1"/>
  <c r="C94" i="1"/>
  <c r="F94" i="1" s="1"/>
  <c r="G94" i="1" s="1"/>
  <c r="E95" i="1" l="1"/>
  <c r="C95" i="1" s="1"/>
  <c r="F95" i="1" s="1"/>
  <c r="G95" i="1" s="1"/>
  <c r="B95" i="1"/>
  <c r="E96" i="1" l="1"/>
  <c r="B96" i="1"/>
  <c r="C96" i="1"/>
  <c r="F96" i="1" s="1"/>
  <c r="G96" i="1"/>
  <c r="E97" i="1" l="1"/>
  <c r="C97" i="1" s="1"/>
  <c r="F97" i="1" s="1"/>
  <c r="G97" i="1" s="1"/>
  <c r="B97" i="1"/>
  <c r="G98" i="1" l="1"/>
  <c r="E98" i="1"/>
  <c r="B98" i="1"/>
  <c r="C98" i="1"/>
  <c r="F98" i="1" s="1"/>
  <c r="E99" i="1" l="1"/>
  <c r="C99" i="1" s="1"/>
  <c r="F99" i="1" s="1"/>
  <c r="G99" i="1" s="1"/>
  <c r="B99" i="1"/>
  <c r="E100" i="1" l="1"/>
  <c r="B100" i="1"/>
  <c r="C100" i="1"/>
  <c r="F100" i="1" s="1"/>
  <c r="G100" i="1" s="1"/>
  <c r="B101" i="1" l="1"/>
  <c r="E101" i="1"/>
  <c r="C101" i="1" s="1"/>
  <c r="F101" i="1" s="1"/>
  <c r="G101" i="1" s="1"/>
  <c r="E102" i="1" l="1"/>
  <c r="B102" i="1"/>
  <c r="C102" i="1"/>
  <c r="F102" i="1" s="1"/>
  <c r="G102" i="1" s="1"/>
  <c r="E103" i="1" l="1"/>
  <c r="C103" i="1" s="1"/>
  <c r="F103" i="1" s="1"/>
  <c r="G103" i="1" s="1"/>
  <c r="B103" i="1"/>
  <c r="E104" i="1" l="1"/>
  <c r="B104" i="1"/>
  <c r="C104" i="1"/>
  <c r="F104" i="1" s="1"/>
  <c r="G104" i="1" s="1"/>
  <c r="C105" i="1" l="1"/>
  <c r="F105" i="1" s="1"/>
  <c r="G105" i="1" s="1"/>
  <c r="E105" i="1"/>
  <c r="B105" i="1"/>
  <c r="E106" i="1" l="1"/>
  <c r="B106" i="1"/>
  <c r="C106" i="1"/>
  <c r="F106" i="1" s="1"/>
  <c r="G106" i="1" s="1"/>
  <c r="E107" i="1" l="1"/>
  <c r="C107" i="1" s="1"/>
  <c r="F107" i="1" s="1"/>
  <c r="G107" i="1" s="1"/>
  <c r="B107" i="1"/>
  <c r="E108" i="1" l="1"/>
  <c r="B108" i="1"/>
  <c r="C108" i="1"/>
  <c r="F108" i="1" s="1"/>
  <c r="G108" i="1" s="1"/>
  <c r="B109" i="1" l="1"/>
  <c r="E109" i="1"/>
  <c r="C109" i="1" s="1"/>
  <c r="F109" i="1" s="1"/>
  <c r="G109" i="1" s="1"/>
  <c r="E110" i="1" l="1"/>
  <c r="B110" i="1"/>
  <c r="C110" i="1"/>
  <c r="F110" i="1" s="1"/>
  <c r="G110" i="1" s="1"/>
  <c r="E111" i="1" l="1"/>
  <c r="C111" i="1" s="1"/>
  <c r="F111" i="1" s="1"/>
  <c r="G111" i="1" s="1"/>
  <c r="B111" i="1"/>
  <c r="E112" i="1" l="1"/>
  <c r="B112" i="1"/>
  <c r="C112" i="1"/>
  <c r="F112" i="1" s="1"/>
  <c r="G112" i="1" s="1"/>
  <c r="C113" i="1" l="1"/>
  <c r="F113" i="1" s="1"/>
  <c r="G113" i="1" s="1"/>
  <c r="E113" i="1"/>
  <c r="B113" i="1"/>
  <c r="E114" i="1" l="1"/>
  <c r="B114" i="1"/>
  <c r="C114" i="1"/>
  <c r="F114" i="1" s="1"/>
  <c r="G114" i="1" s="1"/>
  <c r="E115" i="1" l="1"/>
  <c r="C115" i="1" s="1"/>
  <c r="F115" i="1" s="1"/>
  <c r="G115" i="1" s="1"/>
  <c r="B115" i="1"/>
  <c r="E116" i="1" l="1"/>
  <c r="B116" i="1"/>
  <c r="C116" i="1"/>
  <c r="F116" i="1" s="1"/>
  <c r="G116" i="1" s="1"/>
  <c r="B117" i="1" l="1"/>
  <c r="E117" i="1"/>
  <c r="C117" i="1" s="1"/>
  <c r="F117" i="1" s="1"/>
  <c r="G117" i="1" s="1"/>
  <c r="E118" i="1" l="1"/>
  <c r="B118" i="1"/>
  <c r="C118" i="1"/>
  <c r="F118" i="1" s="1"/>
  <c r="G118" i="1" s="1"/>
  <c r="E119" i="1" l="1"/>
  <c r="C119" i="1" s="1"/>
  <c r="F119" i="1" s="1"/>
  <c r="G119" i="1" s="1"/>
  <c r="B119" i="1"/>
  <c r="E120" i="1" l="1"/>
  <c r="B120" i="1"/>
  <c r="C120" i="1"/>
  <c r="F120" i="1" s="1"/>
  <c r="G120" i="1" s="1"/>
  <c r="C121" i="1" l="1"/>
  <c r="F121" i="1" s="1"/>
  <c r="G121" i="1" s="1"/>
  <c r="E121" i="1"/>
  <c r="B121" i="1"/>
  <c r="E122" i="1" l="1"/>
  <c r="B122" i="1"/>
  <c r="C122" i="1"/>
  <c r="F122" i="1" s="1"/>
  <c r="G122" i="1" s="1"/>
  <c r="E123" i="1" l="1"/>
  <c r="C123" i="1" s="1"/>
  <c r="F123" i="1" s="1"/>
  <c r="G123" i="1" s="1"/>
  <c r="B123" i="1"/>
  <c r="E124" i="1" l="1"/>
  <c r="B124" i="1"/>
  <c r="C124" i="1"/>
  <c r="F124" i="1" s="1"/>
  <c r="G124" i="1" s="1"/>
  <c r="B125" i="1" l="1"/>
  <c r="E125" i="1"/>
  <c r="C125" i="1" s="1"/>
  <c r="F125" i="1" s="1"/>
  <c r="G125" i="1" s="1"/>
  <c r="E126" i="1" l="1"/>
  <c r="B126" i="1"/>
  <c r="C126" i="1"/>
  <c r="F126" i="1" s="1"/>
  <c r="G126" i="1" s="1"/>
  <c r="E127" i="1" l="1"/>
  <c r="C127" i="1" s="1"/>
  <c r="F127" i="1" s="1"/>
  <c r="G127" i="1" s="1"/>
  <c r="B127" i="1"/>
  <c r="E128" i="1" l="1"/>
  <c r="B128" i="1"/>
  <c r="C128" i="1"/>
  <c r="F128" i="1" s="1"/>
  <c r="G128" i="1" s="1"/>
  <c r="C129" i="1" l="1"/>
  <c r="F129" i="1" s="1"/>
  <c r="G129" i="1" s="1"/>
  <c r="E129" i="1"/>
  <c r="B129" i="1"/>
  <c r="E130" i="1" l="1"/>
  <c r="B130" i="1"/>
  <c r="C130" i="1"/>
  <c r="F130" i="1" s="1"/>
  <c r="G130" i="1" s="1"/>
  <c r="E131" i="1" l="1"/>
  <c r="C131" i="1" s="1"/>
  <c r="F131" i="1" s="1"/>
  <c r="G131" i="1" s="1"/>
  <c r="B131" i="1"/>
  <c r="E132" i="1" l="1"/>
  <c r="B132" i="1"/>
  <c r="C132" i="1"/>
  <c r="F132" i="1" s="1"/>
  <c r="G132" i="1" s="1"/>
  <c r="B133" i="1" l="1"/>
  <c r="E133" i="1"/>
  <c r="C133" i="1" s="1"/>
  <c r="F133" i="1" s="1"/>
  <c r="G133" i="1" s="1"/>
  <c r="E134" i="1" l="1"/>
  <c r="B134" i="1"/>
  <c r="C134" i="1"/>
  <c r="F134" i="1" s="1"/>
  <c r="G134" i="1" s="1"/>
  <c r="E135" i="1" l="1"/>
  <c r="C135" i="1" s="1"/>
  <c r="F135" i="1" s="1"/>
  <c r="G135" i="1" s="1"/>
  <c r="B135" i="1"/>
  <c r="E136" i="1" l="1"/>
  <c r="B136" i="1"/>
  <c r="C136" i="1"/>
  <c r="F136" i="1" s="1"/>
  <c r="G136" i="1" s="1"/>
  <c r="C137" i="1" l="1"/>
  <c r="F137" i="1" s="1"/>
  <c r="G137" i="1" s="1"/>
  <c r="E137" i="1"/>
  <c r="B137" i="1"/>
  <c r="E138" i="1" l="1"/>
  <c r="B138" i="1"/>
  <c r="C138" i="1"/>
  <c r="F138" i="1" s="1"/>
  <c r="G138" i="1" s="1"/>
  <c r="E139" i="1" l="1"/>
  <c r="C139" i="1" s="1"/>
  <c r="F139" i="1" s="1"/>
  <c r="G139" i="1" s="1"/>
  <c r="B139" i="1"/>
  <c r="E140" i="1" l="1"/>
  <c r="B140" i="1"/>
  <c r="C140" i="1"/>
  <c r="F140" i="1" s="1"/>
  <c r="G140" i="1" s="1"/>
  <c r="B141" i="1" l="1"/>
  <c r="E141" i="1"/>
  <c r="C141" i="1" s="1"/>
  <c r="F141" i="1" s="1"/>
  <c r="G141" i="1" s="1"/>
  <c r="E142" i="1" l="1"/>
  <c r="B142" i="1"/>
  <c r="C142" i="1"/>
  <c r="F142" i="1" s="1"/>
  <c r="G142" i="1" s="1"/>
  <c r="E143" i="1" l="1"/>
  <c r="C143" i="1" s="1"/>
  <c r="F143" i="1" s="1"/>
  <c r="G143" i="1" s="1"/>
  <c r="B143" i="1"/>
  <c r="E144" i="1" l="1"/>
  <c r="B144" i="1"/>
  <c r="C144" i="1"/>
  <c r="F144" i="1" s="1"/>
  <c r="G144" i="1" s="1"/>
  <c r="C145" i="1" l="1"/>
  <c r="F145" i="1" s="1"/>
  <c r="G145" i="1" s="1"/>
  <c r="E145" i="1"/>
  <c r="B145" i="1"/>
  <c r="E146" i="1" l="1"/>
  <c r="B146" i="1"/>
  <c r="C146" i="1"/>
  <c r="F146" i="1" s="1"/>
  <c r="G146" i="1" s="1"/>
  <c r="E147" i="1" l="1"/>
  <c r="C147" i="1" s="1"/>
  <c r="F147" i="1" s="1"/>
  <c r="G147" i="1" s="1"/>
  <c r="B147" i="1"/>
  <c r="E148" i="1" l="1"/>
  <c r="B148" i="1"/>
  <c r="C148" i="1"/>
  <c r="F148" i="1" s="1"/>
  <c r="G148" i="1" s="1"/>
  <c r="B149" i="1" l="1"/>
  <c r="E149" i="1"/>
  <c r="C149" i="1" s="1"/>
  <c r="F149" i="1" s="1"/>
  <c r="G149" i="1" s="1"/>
  <c r="E150" i="1" l="1"/>
  <c r="B150" i="1"/>
  <c r="C150" i="1"/>
  <c r="F150" i="1" s="1"/>
  <c r="G150" i="1" s="1"/>
  <c r="E151" i="1" l="1"/>
  <c r="C151" i="1" s="1"/>
  <c r="F151" i="1" s="1"/>
  <c r="G151" i="1" s="1"/>
  <c r="B151" i="1"/>
  <c r="E152" i="1" l="1"/>
  <c r="B152" i="1"/>
  <c r="C152" i="1"/>
  <c r="F152" i="1" s="1"/>
  <c r="G152" i="1" s="1"/>
  <c r="E153" i="1" l="1"/>
  <c r="C153" i="1" s="1"/>
  <c r="F153" i="1" s="1"/>
  <c r="G153" i="1" s="1"/>
  <c r="B153" i="1"/>
  <c r="E154" i="1" l="1"/>
  <c r="B154" i="1"/>
  <c r="C154" i="1"/>
  <c r="F154" i="1" s="1"/>
  <c r="G154" i="1" s="1"/>
  <c r="E155" i="1" l="1"/>
  <c r="C155" i="1" s="1"/>
  <c r="F155" i="1" s="1"/>
  <c r="G155" i="1" s="1"/>
  <c r="B155" i="1"/>
  <c r="E156" i="1" l="1"/>
  <c r="B156" i="1"/>
  <c r="C156" i="1"/>
  <c r="F156" i="1" s="1"/>
  <c r="G156" i="1" s="1"/>
  <c r="B157" i="1" l="1"/>
  <c r="E157" i="1"/>
  <c r="C157" i="1" s="1"/>
  <c r="F157" i="1" s="1"/>
  <c r="G157" i="1" s="1"/>
  <c r="E158" i="1" l="1"/>
  <c r="B158" i="1"/>
  <c r="C158" i="1"/>
  <c r="F158" i="1" s="1"/>
  <c r="G158" i="1" s="1"/>
  <c r="E159" i="1" l="1"/>
  <c r="C159" i="1" s="1"/>
  <c r="F159" i="1" s="1"/>
  <c r="G159" i="1" s="1"/>
  <c r="B159" i="1"/>
  <c r="E160" i="1" l="1"/>
  <c r="B160" i="1"/>
  <c r="C160" i="1"/>
  <c r="F160" i="1" s="1"/>
  <c r="G160" i="1" s="1"/>
  <c r="E161" i="1" l="1"/>
  <c r="C161" i="1" s="1"/>
  <c r="F161" i="1" s="1"/>
  <c r="G161" i="1" s="1"/>
  <c r="B161" i="1"/>
  <c r="E162" i="1" l="1"/>
  <c r="B162" i="1"/>
  <c r="C162" i="1"/>
  <c r="F162" i="1" s="1"/>
  <c r="G162" i="1" s="1"/>
  <c r="E163" i="1" l="1"/>
  <c r="C163" i="1" s="1"/>
  <c r="F163" i="1" s="1"/>
  <c r="G163" i="1" s="1"/>
  <c r="B163" i="1"/>
  <c r="E164" i="1" l="1"/>
  <c r="B164" i="1"/>
  <c r="C164" i="1"/>
  <c r="F164" i="1" s="1"/>
  <c r="G164" i="1" s="1"/>
  <c r="B165" i="1" l="1"/>
  <c r="E165" i="1"/>
  <c r="C165" i="1" s="1"/>
  <c r="F165" i="1" s="1"/>
  <c r="G165" i="1" s="1"/>
  <c r="E166" i="1" l="1"/>
  <c r="B166" i="1"/>
  <c r="C166" i="1"/>
  <c r="F166" i="1" s="1"/>
  <c r="G166" i="1" s="1"/>
  <c r="E167" i="1" l="1"/>
  <c r="C167" i="1" s="1"/>
  <c r="F167" i="1" s="1"/>
  <c r="G167" i="1" s="1"/>
  <c r="B167" i="1"/>
  <c r="E168" i="1" l="1"/>
  <c r="B168" i="1"/>
  <c r="C168" i="1"/>
  <c r="F168" i="1" s="1"/>
  <c r="G168" i="1" s="1"/>
  <c r="E169" i="1" l="1"/>
  <c r="C169" i="1" s="1"/>
  <c r="F169" i="1" s="1"/>
  <c r="G169" i="1" s="1"/>
  <c r="B169" i="1"/>
  <c r="E170" i="1" l="1"/>
  <c r="B170" i="1"/>
  <c r="C170" i="1"/>
  <c r="F170" i="1" s="1"/>
  <c r="G170" i="1" s="1"/>
  <c r="E171" i="1" l="1"/>
  <c r="C171" i="1" s="1"/>
  <c r="F171" i="1" s="1"/>
  <c r="G171" i="1" s="1"/>
  <c r="B171" i="1"/>
  <c r="E172" i="1" l="1"/>
  <c r="B172" i="1"/>
  <c r="C172" i="1"/>
  <c r="F172" i="1" s="1"/>
  <c r="G172" i="1" s="1"/>
  <c r="B173" i="1" l="1"/>
  <c r="E173" i="1"/>
  <c r="C173" i="1" s="1"/>
  <c r="F173" i="1" s="1"/>
  <c r="G173" i="1" s="1"/>
  <c r="E174" i="1" l="1"/>
  <c r="B174" i="1"/>
  <c r="C174" i="1"/>
  <c r="F174" i="1" s="1"/>
  <c r="G174" i="1" s="1"/>
  <c r="E175" i="1" l="1"/>
  <c r="C175" i="1" s="1"/>
  <c r="F175" i="1" s="1"/>
  <c r="G175" i="1" s="1"/>
  <c r="B175" i="1"/>
  <c r="E176" i="1" l="1"/>
  <c r="B176" i="1"/>
  <c r="C176" i="1"/>
  <c r="F176" i="1" s="1"/>
  <c r="G176" i="1" s="1"/>
  <c r="E177" i="1" l="1"/>
  <c r="C177" i="1" s="1"/>
  <c r="F177" i="1" s="1"/>
  <c r="G177" i="1" s="1"/>
  <c r="B177" i="1"/>
  <c r="E178" i="1" l="1"/>
  <c r="B178" i="1"/>
  <c r="C178" i="1"/>
  <c r="F178" i="1" s="1"/>
  <c r="G178" i="1" s="1"/>
  <c r="E179" i="1" l="1"/>
  <c r="C179" i="1" s="1"/>
  <c r="F179" i="1" s="1"/>
  <c r="G179" i="1" s="1"/>
  <c r="B179" i="1"/>
  <c r="E180" i="1" l="1"/>
  <c r="B180" i="1"/>
  <c r="C180" i="1"/>
  <c r="F180" i="1" s="1"/>
  <c r="G180" i="1" s="1"/>
  <c r="B181" i="1" l="1"/>
  <c r="E181" i="1"/>
  <c r="C181" i="1" s="1"/>
  <c r="F181" i="1" s="1"/>
  <c r="G181" i="1" s="1"/>
  <c r="E182" i="1" l="1"/>
  <c r="B182" i="1"/>
  <c r="C182" i="1"/>
  <c r="F182" i="1" s="1"/>
  <c r="G182" i="1" s="1"/>
  <c r="E183" i="1" l="1"/>
  <c r="C183" i="1" s="1"/>
  <c r="F183" i="1" s="1"/>
  <c r="G183" i="1" s="1"/>
  <c r="B183" i="1"/>
  <c r="E184" i="1" l="1"/>
  <c r="B184" i="1"/>
  <c r="C184" i="1"/>
  <c r="F184" i="1" s="1"/>
  <c r="G184" i="1" s="1"/>
  <c r="E185" i="1" l="1"/>
  <c r="C185" i="1" s="1"/>
  <c r="F185" i="1" s="1"/>
  <c r="G185" i="1" s="1"/>
  <c r="B185" i="1"/>
  <c r="E186" i="1" l="1"/>
  <c r="B186" i="1"/>
  <c r="C186" i="1"/>
  <c r="F186" i="1" s="1"/>
  <c r="G186" i="1" s="1"/>
  <c r="E187" i="1" l="1"/>
  <c r="C187" i="1" s="1"/>
  <c r="F187" i="1" s="1"/>
  <c r="G187" i="1" s="1"/>
  <c r="B187" i="1"/>
  <c r="E188" i="1" l="1"/>
  <c r="B188" i="1"/>
  <c r="C188" i="1"/>
  <c r="F188" i="1" s="1"/>
  <c r="G188" i="1" s="1"/>
  <c r="B189" i="1" l="1"/>
  <c r="E189" i="1"/>
  <c r="C189" i="1" s="1"/>
  <c r="F189" i="1" s="1"/>
  <c r="G189" i="1" s="1"/>
  <c r="E190" i="1" l="1"/>
  <c r="B190" i="1"/>
  <c r="C190" i="1"/>
  <c r="F190" i="1" s="1"/>
  <c r="G190" i="1" s="1"/>
  <c r="E191" i="1" l="1"/>
  <c r="C191" i="1" s="1"/>
  <c r="F191" i="1" s="1"/>
  <c r="G191" i="1" s="1"/>
  <c r="B191" i="1"/>
  <c r="E192" i="1" l="1"/>
  <c r="B192" i="1"/>
  <c r="C192" i="1"/>
  <c r="F192" i="1" s="1"/>
  <c r="G192" i="1" s="1"/>
  <c r="E193" i="1" l="1"/>
  <c r="C193" i="1" s="1"/>
  <c r="F193" i="1" s="1"/>
  <c r="G193" i="1" s="1"/>
  <c r="B193" i="1"/>
  <c r="E194" i="1" l="1"/>
  <c r="B194" i="1"/>
  <c r="C194" i="1"/>
  <c r="F194" i="1" s="1"/>
  <c r="G194" i="1" s="1"/>
  <c r="E195" i="1" l="1"/>
  <c r="C195" i="1" s="1"/>
  <c r="F195" i="1" s="1"/>
  <c r="G195" i="1" s="1"/>
  <c r="B195" i="1"/>
  <c r="E196" i="1" l="1"/>
  <c r="B196" i="1"/>
  <c r="C196" i="1"/>
  <c r="F196" i="1" s="1"/>
  <c r="G196" i="1" s="1"/>
  <c r="B197" i="1" l="1"/>
  <c r="E197" i="1"/>
  <c r="C197" i="1" s="1"/>
  <c r="F197" i="1" s="1"/>
  <c r="G197" i="1" s="1"/>
  <c r="E198" i="1" l="1"/>
  <c r="B198" i="1"/>
  <c r="C198" i="1"/>
  <c r="F198" i="1" s="1"/>
  <c r="G198" i="1" s="1"/>
  <c r="E199" i="1" l="1"/>
  <c r="C199" i="1" s="1"/>
  <c r="F199" i="1" s="1"/>
  <c r="G199" i="1" s="1"/>
  <c r="B199" i="1"/>
  <c r="E200" i="1" l="1"/>
  <c r="B200" i="1"/>
  <c r="C200" i="1"/>
  <c r="F200" i="1" s="1"/>
  <c r="G200" i="1" s="1"/>
  <c r="E201" i="1" l="1"/>
  <c r="C201" i="1" s="1"/>
  <c r="F201" i="1" s="1"/>
  <c r="G201" i="1" s="1"/>
  <c r="B201" i="1"/>
  <c r="E202" i="1" l="1"/>
  <c r="B202" i="1"/>
  <c r="C202" i="1"/>
  <c r="F202" i="1" s="1"/>
  <c r="G202" i="1" s="1"/>
  <c r="E203" i="1" l="1"/>
  <c r="C203" i="1" s="1"/>
  <c r="F203" i="1" s="1"/>
  <c r="G203" i="1" s="1"/>
  <c r="B203" i="1"/>
  <c r="E204" i="1" l="1"/>
  <c r="B204" i="1"/>
  <c r="C204" i="1"/>
  <c r="F204" i="1" s="1"/>
  <c r="G204" i="1" s="1"/>
  <c r="B205" i="1" l="1"/>
  <c r="E205" i="1"/>
  <c r="C205" i="1" s="1"/>
  <c r="F205" i="1" s="1"/>
  <c r="G205" i="1" s="1"/>
  <c r="E206" i="1" l="1"/>
  <c r="B206" i="1"/>
  <c r="C206" i="1"/>
  <c r="F206" i="1" s="1"/>
  <c r="G206" i="1" s="1"/>
  <c r="E207" i="1" l="1"/>
  <c r="C207" i="1" s="1"/>
  <c r="F207" i="1" s="1"/>
  <c r="G207" i="1" s="1"/>
  <c r="B207" i="1"/>
  <c r="B208" i="1" l="1"/>
  <c r="E208" i="1"/>
  <c r="C208" i="1"/>
  <c r="F208" i="1" s="1"/>
  <c r="G208" i="1" s="1"/>
  <c r="E209" i="1" l="1"/>
  <c r="C209" i="1"/>
  <c r="F209" i="1" s="1"/>
  <c r="G209" i="1" s="1"/>
  <c r="B209" i="1"/>
  <c r="B210" i="1" l="1"/>
  <c r="E210" i="1"/>
  <c r="C210" i="1"/>
  <c r="F210" i="1" s="1"/>
  <c r="G210" i="1" s="1"/>
  <c r="E211" i="1" l="1"/>
  <c r="C211" i="1" s="1"/>
  <c r="F211" i="1" s="1"/>
  <c r="G211" i="1" s="1"/>
  <c r="B211" i="1"/>
  <c r="B212" i="1" l="1"/>
  <c r="E212" i="1"/>
  <c r="C212" i="1"/>
  <c r="F212" i="1" s="1"/>
  <c r="G212" i="1" s="1"/>
  <c r="E213" i="1" l="1"/>
  <c r="C213" i="1"/>
  <c r="F213" i="1" s="1"/>
  <c r="B213" i="1"/>
  <c r="G213" i="1"/>
  <c r="B214" i="1" l="1"/>
  <c r="E214" i="1"/>
  <c r="C214" i="1" s="1"/>
  <c r="F214" i="1" s="1"/>
  <c r="G214" i="1" s="1"/>
  <c r="E215" i="1" l="1"/>
  <c r="C215" i="1"/>
  <c r="F215" i="1" s="1"/>
  <c r="G215" i="1" s="1"/>
  <c r="B215" i="1"/>
  <c r="B216" i="1" l="1"/>
  <c r="E216" i="1"/>
  <c r="C216" i="1" s="1"/>
  <c r="F216" i="1" s="1"/>
  <c r="G216" i="1" s="1"/>
  <c r="E217" i="1" l="1"/>
  <c r="C217" i="1" s="1"/>
  <c r="F217" i="1" s="1"/>
  <c r="G217" i="1" s="1"/>
  <c r="B217" i="1"/>
  <c r="B218" i="1" l="1"/>
  <c r="E218" i="1"/>
  <c r="C218" i="1" s="1"/>
  <c r="F218" i="1" s="1"/>
  <c r="G218" i="1" s="1"/>
  <c r="E219" i="1" l="1"/>
  <c r="C219" i="1"/>
  <c r="F219" i="1" s="1"/>
  <c r="G219" i="1" s="1"/>
  <c r="B219" i="1"/>
  <c r="B220" i="1" l="1"/>
  <c r="E220" i="1"/>
  <c r="C220" i="1" s="1"/>
  <c r="F220" i="1" s="1"/>
  <c r="G220" i="1" s="1"/>
  <c r="E221" i="1" l="1"/>
  <c r="C221" i="1" s="1"/>
  <c r="F221" i="1" s="1"/>
  <c r="G221" i="1" s="1"/>
  <c r="B221" i="1"/>
  <c r="B222" i="1" l="1"/>
  <c r="E222" i="1"/>
  <c r="C222" i="1" s="1"/>
  <c r="F222" i="1" s="1"/>
  <c r="G222" i="1" s="1"/>
  <c r="E223" i="1" l="1"/>
  <c r="C223" i="1"/>
  <c r="F223" i="1" s="1"/>
  <c r="G223" i="1" s="1"/>
  <c r="B223" i="1"/>
  <c r="E224" i="1" l="1"/>
  <c r="C224" i="1"/>
  <c r="F224" i="1" s="1"/>
  <c r="G224" i="1" s="1"/>
  <c r="B224" i="1"/>
  <c r="E225" i="1" l="1"/>
  <c r="C225" i="1" s="1"/>
  <c r="F225" i="1" s="1"/>
  <c r="G225" i="1" s="1"/>
  <c r="B225" i="1"/>
  <c r="B226" i="1" l="1"/>
  <c r="E226" i="1"/>
  <c r="C226" i="1" s="1"/>
  <c r="F226" i="1" s="1"/>
  <c r="G226" i="1" s="1"/>
  <c r="E227" i="1" l="1"/>
  <c r="C227" i="1"/>
  <c r="F227" i="1" s="1"/>
  <c r="G227" i="1" s="1"/>
  <c r="B227" i="1"/>
  <c r="E228" i="1" l="1"/>
  <c r="C228" i="1"/>
  <c r="F228" i="1" s="1"/>
  <c r="G228" i="1" s="1"/>
  <c r="B228" i="1"/>
  <c r="E229" i="1" l="1"/>
  <c r="C229" i="1" s="1"/>
  <c r="F229" i="1" s="1"/>
  <c r="G229" i="1" s="1"/>
  <c r="B229" i="1"/>
  <c r="B230" i="1" l="1"/>
  <c r="E230" i="1"/>
  <c r="C230" i="1" s="1"/>
  <c r="F230" i="1" s="1"/>
  <c r="G230" i="1" s="1"/>
  <c r="E231" i="1" l="1"/>
  <c r="C231" i="1"/>
  <c r="F231" i="1" s="1"/>
  <c r="G231" i="1" s="1"/>
  <c r="B231" i="1"/>
  <c r="E232" i="1" l="1"/>
  <c r="C232" i="1"/>
  <c r="F232" i="1" s="1"/>
  <c r="G232" i="1" s="1"/>
  <c r="B232" i="1"/>
  <c r="E233" i="1" l="1"/>
  <c r="C233" i="1" s="1"/>
  <c r="F233" i="1" s="1"/>
  <c r="G233" i="1" s="1"/>
  <c r="B233" i="1"/>
  <c r="B234" i="1" l="1"/>
  <c r="E234" i="1"/>
  <c r="C234" i="1" s="1"/>
  <c r="F234" i="1" s="1"/>
  <c r="G234" i="1" s="1"/>
  <c r="E235" i="1" l="1"/>
  <c r="C235" i="1"/>
  <c r="F235" i="1" s="1"/>
  <c r="G235" i="1" s="1"/>
  <c r="B235" i="1"/>
  <c r="E236" i="1" l="1"/>
  <c r="C236" i="1"/>
  <c r="F236" i="1" s="1"/>
  <c r="G236" i="1" s="1"/>
  <c r="B236" i="1"/>
  <c r="E237" i="1" l="1"/>
  <c r="C237" i="1" s="1"/>
  <c r="F237" i="1" s="1"/>
  <c r="G237" i="1" s="1"/>
  <c r="B237" i="1"/>
  <c r="B238" i="1" l="1"/>
  <c r="E238" i="1"/>
  <c r="C238" i="1" s="1"/>
  <c r="F238" i="1" s="1"/>
  <c r="G238" i="1" s="1"/>
  <c r="E239" i="1" l="1"/>
  <c r="C239" i="1"/>
  <c r="F239" i="1" s="1"/>
  <c r="G239" i="1" s="1"/>
  <c r="B239" i="1"/>
  <c r="E240" i="1" l="1"/>
  <c r="C240" i="1"/>
  <c r="F240" i="1" s="1"/>
  <c r="G240" i="1" s="1"/>
  <c r="B240" i="1"/>
  <c r="E241" i="1" l="1"/>
  <c r="C241" i="1" s="1"/>
  <c r="F241" i="1" s="1"/>
  <c r="G241" i="1" s="1"/>
  <c r="B241" i="1"/>
  <c r="B242" i="1" l="1"/>
  <c r="E242" i="1"/>
  <c r="C242" i="1" s="1"/>
  <c r="F242" i="1" s="1"/>
  <c r="G242" i="1" s="1"/>
  <c r="E243" i="1" l="1"/>
  <c r="C243" i="1"/>
  <c r="F243" i="1" s="1"/>
  <c r="G243" i="1" s="1"/>
  <c r="B243" i="1"/>
  <c r="E244" i="1" l="1"/>
  <c r="C244" i="1"/>
  <c r="F244" i="1" s="1"/>
  <c r="G244" i="1" s="1"/>
  <c r="B244" i="1"/>
  <c r="E245" i="1" l="1"/>
  <c r="C245" i="1" s="1"/>
  <c r="F245" i="1" s="1"/>
  <c r="G245" i="1" s="1"/>
  <c r="B245" i="1"/>
  <c r="B246" i="1" l="1"/>
  <c r="E246" i="1"/>
  <c r="C246" i="1" s="1"/>
  <c r="F246" i="1" s="1"/>
  <c r="G246" i="1" s="1"/>
  <c r="E247" i="1" l="1"/>
  <c r="C247" i="1"/>
  <c r="F247" i="1" s="1"/>
  <c r="G247" i="1" s="1"/>
  <c r="B247" i="1"/>
  <c r="E248" i="1" l="1"/>
  <c r="C248" i="1"/>
  <c r="F248" i="1" s="1"/>
  <c r="G248" i="1" s="1"/>
  <c r="B248" i="1"/>
  <c r="E249" i="1" l="1"/>
  <c r="C249" i="1" s="1"/>
  <c r="F249" i="1" s="1"/>
  <c r="G249" i="1" s="1"/>
  <c r="B249" i="1"/>
  <c r="B250" i="1" l="1"/>
  <c r="E250" i="1"/>
  <c r="C250" i="1" s="1"/>
  <c r="F250" i="1" s="1"/>
  <c r="G250" i="1" s="1"/>
  <c r="E251" i="1" l="1"/>
  <c r="C251" i="1"/>
  <c r="F251" i="1" s="1"/>
  <c r="G251" i="1" s="1"/>
  <c r="B251" i="1"/>
  <c r="E252" i="1" l="1"/>
  <c r="C252" i="1"/>
  <c r="F252" i="1" s="1"/>
  <c r="G252" i="1" s="1"/>
  <c r="B252" i="1"/>
  <c r="E253" i="1" l="1"/>
  <c r="C253" i="1" s="1"/>
  <c r="F253" i="1" s="1"/>
  <c r="G253" i="1" s="1"/>
  <c r="B253" i="1"/>
  <c r="B254" i="1" l="1"/>
  <c r="E254" i="1"/>
  <c r="C254" i="1" s="1"/>
  <c r="F254" i="1" s="1"/>
  <c r="G254" i="1" s="1"/>
  <c r="E255" i="1" l="1"/>
  <c r="C255" i="1"/>
  <c r="F255" i="1" s="1"/>
  <c r="G255" i="1" s="1"/>
  <c r="B255" i="1"/>
  <c r="E256" i="1" l="1"/>
  <c r="C256" i="1"/>
  <c r="F256" i="1" s="1"/>
  <c r="G256" i="1" s="1"/>
  <c r="B256" i="1"/>
  <c r="E257" i="1" l="1"/>
  <c r="C257" i="1" s="1"/>
  <c r="F257" i="1" s="1"/>
  <c r="G257" i="1" s="1"/>
  <c r="B257" i="1"/>
  <c r="B258" i="1" l="1"/>
  <c r="E258" i="1"/>
  <c r="C258" i="1" s="1"/>
  <c r="F258" i="1" s="1"/>
  <c r="G258" i="1" s="1"/>
  <c r="E259" i="1" l="1"/>
  <c r="C259" i="1"/>
  <c r="F259" i="1" s="1"/>
  <c r="G259" i="1" s="1"/>
  <c r="B259" i="1"/>
  <c r="E260" i="1" l="1"/>
  <c r="C260" i="1"/>
  <c r="F260" i="1" s="1"/>
  <c r="G260" i="1" s="1"/>
  <c r="B260" i="1"/>
  <c r="E261" i="1" l="1"/>
  <c r="C261" i="1" s="1"/>
  <c r="F261" i="1" s="1"/>
  <c r="G261" i="1" s="1"/>
  <c r="B261" i="1"/>
  <c r="B262" i="1" l="1"/>
  <c r="E262" i="1"/>
  <c r="C262" i="1" s="1"/>
  <c r="F262" i="1" s="1"/>
  <c r="G262" i="1" s="1"/>
  <c r="E263" i="1" l="1"/>
  <c r="C263" i="1"/>
  <c r="F263" i="1" s="1"/>
  <c r="G263" i="1" s="1"/>
  <c r="B263" i="1"/>
  <c r="E264" i="1" l="1"/>
  <c r="C264" i="1"/>
  <c r="F264" i="1" s="1"/>
  <c r="G264" i="1" s="1"/>
  <c r="B264" i="1"/>
  <c r="E265" i="1" l="1"/>
  <c r="C265" i="1" s="1"/>
  <c r="F265" i="1" s="1"/>
  <c r="G265" i="1" s="1"/>
  <c r="B265" i="1"/>
  <c r="B266" i="1" l="1"/>
  <c r="E266" i="1"/>
  <c r="C266" i="1" s="1"/>
  <c r="F266" i="1" s="1"/>
  <c r="G266" i="1" s="1"/>
  <c r="E267" i="1" l="1"/>
  <c r="C267" i="1"/>
  <c r="F267" i="1" s="1"/>
  <c r="G267" i="1" s="1"/>
  <c r="B267" i="1"/>
  <c r="E268" i="1" l="1"/>
  <c r="C268" i="1"/>
  <c r="F268" i="1" s="1"/>
  <c r="G268" i="1" s="1"/>
  <c r="B268" i="1"/>
  <c r="E269" i="1" l="1"/>
  <c r="G10" i="1" s="1"/>
  <c r="B269" i="1"/>
  <c r="C269" i="1" l="1"/>
  <c r="F269" i="1" l="1"/>
  <c r="G269" i="1" s="1"/>
  <c r="G9" i="1"/>
</calcChain>
</file>

<file path=xl/sharedStrings.xml><?xml version="1.0" encoding="utf-8"?>
<sst xmlns="http://schemas.openxmlformats.org/spreadsheetml/2006/main" count="24" uniqueCount="24">
  <si>
    <t>Loan Amortization Schedule</t>
  </si>
  <si>
    <t>Loan Information</t>
  </si>
  <si>
    <t>Summary</t>
  </si>
  <si>
    <t>Monthly</t>
  </si>
  <si>
    <t>Loan Amount:</t>
  </si>
  <si>
    <t>Term in Years:</t>
  </si>
  <si>
    <t>Payment Frequency:</t>
  </si>
  <si>
    <t xml:space="preserve"> Annual Interest Rate (RATE):</t>
  </si>
  <si>
    <t>Repayment Periods (NPER):</t>
  </si>
  <si>
    <t>Rate per Period:</t>
  </si>
  <si>
    <t>First Repayment Date:</t>
  </si>
  <si>
    <t>No.</t>
  </si>
  <si>
    <t>Due
Date</t>
  </si>
  <si>
    <t>Payment
Due</t>
  </si>
  <si>
    <t>Interest</t>
  </si>
  <si>
    <t>Principal</t>
  </si>
  <si>
    <t>Balance</t>
  </si>
  <si>
    <t>Additional 
Payment</t>
  </si>
  <si>
    <t>Projected Interest:</t>
  </si>
  <si>
    <t>Total Payments:</t>
  </si>
  <si>
    <t>Total Interest:</t>
  </si>
  <si>
    <t>Est. Interest Savings:</t>
  </si>
  <si>
    <t>Periods Per Year:</t>
  </si>
  <si>
    <t>Monthly 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</si>
</sst>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$&quot;#,##0.00"/>
    <numFmt numFmtId="165" formatCode="0.00;0.00;"/>
    <numFmt numFmtId="166" formatCode="#,##0;\-#,##0;"/>
  </numFmts>
  <fonts count="13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b/>
      <sz val="18"/>
      <name val="Tw Cen MT"/>
      <family val="2"/>
      <scheme val="major"/>
    </font>
    <font>
      <b/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2" fontId="2" fillId="3" borderId="1" xfId="4" applyNumberFormat="1" applyFont="1" applyBorder="1"/>
    <xf numFmtId="0" fontId="0" fillId="5" borderId="0" xfId="0" applyFill="1"/>
    <xf numFmtId="0" fontId="4" fillId="5" borderId="0" xfId="0" applyFont="1" applyFill="1" applyAlignment="1">
      <alignment horizontal="right" indent="1"/>
    </xf>
    <xf numFmtId="0" fontId="5" fillId="4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/>
    </xf>
    <xf numFmtId="14" fontId="8" fillId="5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/>
    <xf numFmtId="165" fontId="9" fillId="0" borderId="0" xfId="0" applyNumberFormat="1" applyFont="1"/>
    <xf numFmtId="0" fontId="10" fillId="0" borderId="0" xfId="0" applyFont="1"/>
    <xf numFmtId="2" fontId="7" fillId="0" borderId="0" xfId="1" applyNumberFormat="1" applyFont="1" applyFill="1" applyAlignment="1" applyProtection="1">
      <alignment horizontal="right"/>
    </xf>
    <xf numFmtId="0" fontId="11" fillId="4" borderId="0" xfId="0" applyFont="1" applyFill="1"/>
    <xf numFmtId="0" fontId="12" fillId="5" borderId="0" xfId="5" applyFont="1" applyFill="1" applyAlignment="1" applyProtection="1"/>
    <xf numFmtId="0" fontId="7" fillId="5" borderId="0" xfId="0" applyFont="1" applyFill="1"/>
    <xf numFmtId="0" fontId="7" fillId="0" borderId="0" xfId="0" applyFont="1"/>
    <xf numFmtId="0" fontId="10" fillId="2" borderId="2" xfId="3" applyFont="1"/>
    <xf numFmtId="164" fontId="10" fillId="2" borderId="2" xfId="3" applyNumberFormat="1" applyFont="1"/>
    <xf numFmtId="10" fontId="10" fillId="2" borderId="2" xfId="3" applyNumberFormat="1" applyFont="1"/>
    <xf numFmtId="0" fontId="10" fillId="2" borderId="2" xfId="3" applyFont="1" applyAlignment="1">
      <alignment horizontal="right"/>
    </xf>
    <xf numFmtId="14" fontId="10" fillId="2" borderId="2" xfId="3" applyNumberFormat="1" applyFont="1"/>
    <xf numFmtId="166" fontId="11" fillId="4" borderId="0" xfId="0" applyNumberFormat="1" applyFont="1" applyFill="1"/>
    <xf numFmtId="166" fontId="7" fillId="5" borderId="0" xfId="0" applyNumberFormat="1" applyFont="1" applyFill="1"/>
    <xf numFmtId="166" fontId="7" fillId="0" borderId="0" xfId="0" applyNumberFormat="1" applyFont="1"/>
    <xf numFmtId="166" fontId="0" fillId="0" borderId="0" xfId="0" applyNumberFormat="1"/>
    <xf numFmtId="166" fontId="4" fillId="5" borderId="0" xfId="0" applyNumberFormat="1" applyFont="1" applyFill="1" applyAlignment="1">
      <alignment horizontal="right"/>
    </xf>
    <xf numFmtId="166" fontId="4" fillId="5" borderId="0" xfId="0" applyNumberFormat="1" applyFont="1" applyFill="1" applyAlignment="1">
      <alignment horizontal="right" indent="1"/>
    </xf>
    <xf numFmtId="166" fontId="4" fillId="4" borderId="3" xfId="0" applyNumberFormat="1" applyFont="1" applyFill="1" applyBorder="1" applyAlignment="1">
      <alignment horizontal="right" vertical="center"/>
    </xf>
    <xf numFmtId="166" fontId="8" fillId="5" borderId="0" xfId="0" applyNumberFormat="1" applyFont="1" applyFill="1" applyAlignment="1">
      <alignment horizontal="right"/>
    </xf>
    <xf numFmtId="10" fontId="10" fillId="0" borderId="0" xfId="2" applyNumberFormat="1" applyFont="1"/>
    <xf numFmtId="2" fontId="8" fillId="5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center" vertical="center"/>
    </xf>
    <xf numFmtId="166" fontId="6" fillId="4" borderId="0" xfId="0" applyNumberFormat="1" applyFont="1" applyFill="1" applyAlignment="1">
      <alignment horizontal="center" vertical="center"/>
    </xf>
  </cellXfs>
  <cellStyles count="6">
    <cellStyle name="20% - Accent1" xfId="4" builtinId="30"/>
    <cellStyle name="Comma" xfId="1" builtinId="3"/>
    <cellStyle name="Hyperlink" xfId="5" builtinId="8"/>
    <cellStyle name="Normal" xfId="0" builtinId="0"/>
    <cellStyle name="Note" xfId="3" builtinId="1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"/>
  <sheetViews>
    <sheetView tabSelected="1" workbookViewId="0">
      <selection activeCell="C15" sqref="C15"/>
    </sheetView>
  </sheetViews>
  <sheetFormatPr defaultColWidth="8.875" defaultRowHeight="14.25" x14ac:dyDescent="0.2"/>
  <cols>
    <col min="1" max="4" width="13" customWidth="1"/>
    <col min="5" max="7" width="13" style="26" customWidth="1"/>
    <col min="10" max="10" width="11.5" customWidth="1"/>
  </cols>
  <sheetData>
    <row r="1" spans="1:7" ht="30" customHeight="1" x14ac:dyDescent="0.35">
      <c r="A1" s="4" t="s">
        <v>0</v>
      </c>
      <c r="B1" s="14"/>
      <c r="C1" s="14"/>
      <c r="D1" s="14"/>
      <c r="E1" s="23"/>
      <c r="F1" s="23"/>
      <c r="G1" s="23"/>
    </row>
    <row r="2" spans="1:7" ht="12.75" customHeight="1" x14ac:dyDescent="0.2">
      <c r="A2" s="15"/>
      <c r="B2" s="16"/>
      <c r="C2" s="16"/>
      <c r="D2" s="16"/>
      <c r="E2" s="24"/>
      <c r="F2" s="24"/>
      <c r="G2" s="24"/>
    </row>
    <row r="3" spans="1:7" hidden="1" x14ac:dyDescent="0.2">
      <c r="B3" s="17"/>
      <c r="C3" s="17"/>
      <c r="D3" s="17"/>
      <c r="E3" s="25"/>
      <c r="F3" s="25"/>
    </row>
    <row r="4" spans="1:7" hidden="1" x14ac:dyDescent="0.2">
      <c r="B4" s="17"/>
      <c r="C4" s="17"/>
      <c r="D4" s="17"/>
      <c r="E4" s="25"/>
      <c r="F4" s="25"/>
    </row>
    <row r="5" spans="1:7" x14ac:dyDescent="0.2">
      <c r="B5" s="17"/>
      <c r="C5" s="17"/>
      <c r="D5" s="17"/>
      <c r="E5" s="25"/>
      <c r="F5" s="25"/>
    </row>
    <row r="6" spans="1:7" x14ac:dyDescent="0.2">
      <c r="A6" s="33" t="s">
        <v>1</v>
      </c>
      <c r="B6" s="33"/>
      <c r="C6" s="33"/>
      <c r="E6" s="34" t="s">
        <v>2</v>
      </c>
      <c r="F6" s="34"/>
      <c r="G6" s="34"/>
    </row>
    <row r="7" spans="1:7" x14ac:dyDescent="0.2">
      <c r="A7" s="3"/>
      <c r="B7" s="3" t="s">
        <v>4</v>
      </c>
      <c r="C7" s="19">
        <v>200000</v>
      </c>
      <c r="E7" s="27"/>
      <c r="F7" s="28" t="s">
        <v>9</v>
      </c>
      <c r="G7" s="31">
        <f>C8/C12</f>
        <v>5.8333333333333336E-3</v>
      </c>
    </row>
    <row r="8" spans="1:7" x14ac:dyDescent="0.2">
      <c r="A8" s="3"/>
      <c r="B8" s="3" t="s">
        <v>7</v>
      </c>
      <c r="C8" s="20">
        <v>7.0000000000000007E-2</v>
      </c>
      <c r="E8" s="28"/>
      <c r="F8" s="28" t="s">
        <v>18</v>
      </c>
      <c r="G8" s="13">
        <f>(C15*C13)-C7</f>
        <v>123578.17750687373</v>
      </c>
    </row>
    <row r="9" spans="1:7" x14ac:dyDescent="0.2">
      <c r="A9" s="3"/>
      <c r="B9" s="3" t="s">
        <v>5</v>
      </c>
      <c r="C9" s="18">
        <v>15</v>
      </c>
      <c r="E9" s="28"/>
      <c r="F9" s="28" t="s">
        <v>19</v>
      </c>
      <c r="G9" s="13">
        <f>SUM(C20:D269)</f>
        <v>323578.17750687216</v>
      </c>
    </row>
    <row r="10" spans="1:7" x14ac:dyDescent="0.2">
      <c r="A10" s="3"/>
      <c r="B10" s="3" t="s">
        <v>6</v>
      </c>
      <c r="C10" s="21" t="s">
        <v>3</v>
      </c>
      <c r="E10" s="28"/>
      <c r="F10" s="28" t="s">
        <v>20</v>
      </c>
      <c r="G10" s="13">
        <f>SUM(E20:E269)</f>
        <v>123578.17750687357</v>
      </c>
    </row>
    <row r="11" spans="1:7" x14ac:dyDescent="0.2">
      <c r="A11" s="3"/>
      <c r="B11" s="3" t="s">
        <v>10</v>
      </c>
      <c r="C11" s="22">
        <v>43031</v>
      </c>
      <c r="E11" s="28"/>
      <c r="F11" s="28" t="s">
        <v>21</v>
      </c>
      <c r="G11" s="13">
        <f>G8-G10</f>
        <v>1.6007106751203537E-10</v>
      </c>
    </row>
    <row r="12" spans="1:7" x14ac:dyDescent="0.2">
      <c r="A12" s="3"/>
      <c r="B12" s="3" t="s">
        <v>22</v>
      </c>
      <c r="C12" s="12">
        <f>IF(C10="Monthly",12,1)</f>
        <v>12</v>
      </c>
    </row>
    <row r="13" spans="1:7" x14ac:dyDescent="0.2">
      <c r="A13" s="3"/>
      <c r="B13" s="3" t="s">
        <v>8</v>
      </c>
      <c r="C13" s="12">
        <f>C9*C12</f>
        <v>180</v>
      </c>
    </row>
    <row r="15" spans="1:7" x14ac:dyDescent="0.2">
      <c r="A15" s="2"/>
      <c r="B15" s="3" t="s">
        <v>23</v>
      </c>
      <c r="C15" s="1">
        <f>-PMT(G7,C13,C7)</f>
        <v>1797.6565417048541</v>
      </c>
    </row>
    <row r="18" spans="1:7" ht="29.25" thickBot="1" x14ac:dyDescent="0.25">
      <c r="A18" s="5" t="s">
        <v>11</v>
      </c>
      <c r="B18" s="6" t="s">
        <v>12</v>
      </c>
      <c r="C18" s="6" t="s">
        <v>13</v>
      </c>
      <c r="D18" s="6" t="s">
        <v>17</v>
      </c>
      <c r="E18" s="29" t="s">
        <v>14</v>
      </c>
      <c r="F18" s="29" t="s">
        <v>15</v>
      </c>
      <c r="G18" s="29" t="s">
        <v>16</v>
      </c>
    </row>
    <row r="19" spans="1:7" x14ac:dyDescent="0.2">
      <c r="A19" s="7"/>
      <c r="B19" s="8"/>
      <c r="C19" s="7"/>
      <c r="D19" s="7"/>
      <c r="E19" s="30"/>
      <c r="F19" s="30"/>
      <c r="G19" s="32">
        <f>C7</f>
        <v>200000</v>
      </c>
    </row>
    <row r="20" spans="1:7" x14ac:dyDescent="0.2">
      <c r="A20" s="9">
        <v>1</v>
      </c>
      <c r="B20" s="10">
        <f>C11</f>
        <v>43031</v>
      </c>
      <c r="C20" s="11">
        <f>IF(G19+E20&lt;Monthly_Payment,G19+E20,Monthly_Payment)</f>
        <v>1797.6565417048541</v>
      </c>
      <c r="D20" s="11">
        <v>0</v>
      </c>
      <c r="E20" s="11">
        <f>G19*RATE</f>
        <v>1166.6666666666667</v>
      </c>
      <c r="F20" s="11">
        <f>C20-E20+D20</f>
        <v>630.98987503818739</v>
      </c>
      <c r="G20" s="11">
        <f>G19-F20</f>
        <v>199369.01012496182</v>
      </c>
    </row>
    <row r="21" spans="1:7" x14ac:dyDescent="0.2">
      <c r="A21" s="9">
        <v>2</v>
      </c>
      <c r="B21" s="10">
        <f>IF(G20&lt;=0,"",EDATE(B20,IF(C10="Monthly",1,12)))</f>
        <v>43062</v>
      </c>
      <c r="C21" s="11">
        <f>IF(G20+E21&lt;Monthly_Payment,G20+E21,Monthly_Payment)</f>
        <v>1797.6565417048541</v>
      </c>
      <c r="D21" s="11">
        <v>0</v>
      </c>
      <c r="E21" s="11">
        <f>G20*RATE</f>
        <v>1162.9858923956106</v>
      </c>
      <c r="F21" s="11">
        <f t="shared" ref="F21:F84" si="0">C21-E21+D21</f>
        <v>634.67064930924357</v>
      </c>
      <c r="G21" s="11">
        <f t="shared" ref="G21:G84" si="1">G20-F21</f>
        <v>198734.33947565258</v>
      </c>
    </row>
    <row r="22" spans="1:7" x14ac:dyDescent="0.2">
      <c r="A22" s="9">
        <v>3</v>
      </c>
      <c r="B22" s="10">
        <f t="shared" ref="B22:B85" si="2">IF(G21&lt;=0,"",EDATE(B21,IF(C11="Monthly",1,12)))</f>
        <v>43427</v>
      </c>
      <c r="C22" s="11">
        <f>IF(G21+E22&lt;Monthly_Payment,G21+E22,Monthly_Payment)</f>
        <v>1797.6565417048541</v>
      </c>
      <c r="D22" s="11">
        <v>0</v>
      </c>
      <c r="E22" s="11">
        <f>G21*RATE</f>
        <v>1159.2836469413069</v>
      </c>
      <c r="F22" s="11">
        <f t="shared" si="0"/>
        <v>638.37289476354727</v>
      </c>
      <c r="G22" s="11">
        <f t="shared" si="1"/>
        <v>198095.96658088904</v>
      </c>
    </row>
    <row r="23" spans="1:7" x14ac:dyDescent="0.2">
      <c r="A23" s="9">
        <v>4</v>
      </c>
      <c r="B23" s="10">
        <f t="shared" si="2"/>
        <v>43792</v>
      </c>
      <c r="C23" s="11">
        <f>IF(G22+E23&lt;Monthly_Payment,G22+E23,Monthly_Payment)</f>
        <v>1797.6565417048541</v>
      </c>
      <c r="D23" s="11">
        <v>0</v>
      </c>
      <c r="E23" s="11">
        <f>G22*RATE</f>
        <v>1155.5598050551862</v>
      </c>
      <c r="F23" s="11">
        <f t="shared" si="0"/>
        <v>642.09673664966795</v>
      </c>
      <c r="G23" s="11">
        <f t="shared" si="1"/>
        <v>197453.86984423938</v>
      </c>
    </row>
    <row r="24" spans="1:7" x14ac:dyDescent="0.2">
      <c r="A24" s="9">
        <v>5</v>
      </c>
      <c r="B24" s="10">
        <f t="shared" si="2"/>
        <v>44158</v>
      </c>
      <c r="C24" s="11">
        <f>IF(G23+E24&lt;Monthly_Payment,G23+E24,Monthly_Payment)</f>
        <v>1797.6565417048541</v>
      </c>
      <c r="D24" s="11">
        <v>0</v>
      </c>
      <c r="E24" s="11">
        <f>G23*RATE</f>
        <v>1151.8142407580631</v>
      </c>
      <c r="F24" s="11">
        <f t="shared" si="0"/>
        <v>645.84230094679106</v>
      </c>
      <c r="G24" s="11">
        <f t="shared" si="1"/>
        <v>196808.02754329258</v>
      </c>
    </row>
    <row r="25" spans="1:7" x14ac:dyDescent="0.2">
      <c r="A25" s="9">
        <v>6</v>
      </c>
      <c r="B25" s="10">
        <f t="shared" si="2"/>
        <v>44523</v>
      </c>
      <c r="C25" s="11">
        <f>IF(G24+E25&lt;Monthly_Payment,G24+E25,Monthly_Payment)</f>
        <v>1797.6565417048541</v>
      </c>
      <c r="D25" s="11">
        <v>0</v>
      </c>
      <c r="E25" s="11">
        <f>G24*RATE</f>
        <v>1148.0468273358736</v>
      </c>
      <c r="F25" s="11">
        <f t="shared" si="0"/>
        <v>649.60971436898058</v>
      </c>
      <c r="G25" s="11">
        <f t="shared" si="1"/>
        <v>196158.41782892362</v>
      </c>
    </row>
    <row r="26" spans="1:7" x14ac:dyDescent="0.2">
      <c r="A26" s="9">
        <v>7</v>
      </c>
      <c r="B26" s="10">
        <f t="shared" si="2"/>
        <v>44888</v>
      </c>
      <c r="C26" s="11">
        <f>IF(G25+E26&lt;Monthly_Payment,G25+E26,Monthly_Payment)</f>
        <v>1797.6565417048541</v>
      </c>
      <c r="D26" s="11">
        <v>0</v>
      </c>
      <c r="E26" s="11">
        <f>G25*RATE</f>
        <v>1144.2574373353877</v>
      </c>
      <c r="F26" s="11">
        <f t="shared" si="0"/>
        <v>653.39910436946639</v>
      </c>
      <c r="G26" s="11">
        <f t="shared" si="1"/>
        <v>195505.01872455416</v>
      </c>
    </row>
    <row r="27" spans="1:7" x14ac:dyDescent="0.2">
      <c r="A27" s="9">
        <v>8</v>
      </c>
      <c r="B27" s="10">
        <f t="shared" si="2"/>
        <v>45253</v>
      </c>
      <c r="C27" s="11">
        <f>IF(G26+E27&lt;Monthly_Payment,G26+E27,Monthly_Payment)</f>
        <v>1797.6565417048541</v>
      </c>
      <c r="D27" s="11">
        <v>0</v>
      </c>
      <c r="E27" s="11">
        <f>G26*RATE</f>
        <v>1140.4459425598993</v>
      </c>
      <c r="F27" s="11">
        <f t="shared" si="0"/>
        <v>657.21059914495481</v>
      </c>
      <c r="G27" s="11">
        <f t="shared" si="1"/>
        <v>194847.80812540921</v>
      </c>
    </row>
    <row r="28" spans="1:7" x14ac:dyDescent="0.2">
      <c r="A28" s="9">
        <v>9</v>
      </c>
      <c r="B28" s="10">
        <f t="shared" si="2"/>
        <v>45619</v>
      </c>
      <c r="C28" s="11">
        <f>IF(G27+E28&lt;Monthly_Payment,G27+E28,Monthly_Payment)</f>
        <v>1797.6565417048541</v>
      </c>
      <c r="D28" s="11">
        <v>0</v>
      </c>
      <c r="E28" s="11">
        <f>G27*RATE</f>
        <v>1136.6122140648872</v>
      </c>
      <c r="F28" s="11">
        <f t="shared" si="0"/>
        <v>661.04432763996692</v>
      </c>
      <c r="G28" s="11">
        <f t="shared" si="1"/>
        <v>194186.76379776924</v>
      </c>
    </row>
    <row r="29" spans="1:7" x14ac:dyDescent="0.2">
      <c r="A29" s="9">
        <v>10</v>
      </c>
      <c r="B29" s="10">
        <f t="shared" si="2"/>
        <v>45984</v>
      </c>
      <c r="C29" s="11">
        <f>IF(G28+E29&lt;Monthly_Payment,G28+E29,Monthly_Payment)</f>
        <v>1797.6565417048541</v>
      </c>
      <c r="D29" s="11">
        <v>0</v>
      </c>
      <c r="E29" s="11">
        <f>G28*RATE</f>
        <v>1132.7561221536539</v>
      </c>
      <c r="F29" s="11">
        <f t="shared" si="0"/>
        <v>664.90041955120023</v>
      </c>
      <c r="G29" s="11">
        <f t="shared" si="1"/>
        <v>193521.86337821803</v>
      </c>
    </row>
    <row r="30" spans="1:7" x14ac:dyDescent="0.2">
      <c r="A30" s="9">
        <v>11</v>
      </c>
      <c r="B30" s="10">
        <f t="shared" si="2"/>
        <v>46349</v>
      </c>
      <c r="C30" s="11">
        <f>IF(G29+E30&lt;Monthly_Payment,G29+E30,Monthly_Payment)</f>
        <v>1797.6565417048541</v>
      </c>
      <c r="D30" s="11">
        <v>0</v>
      </c>
      <c r="E30" s="11">
        <f>G29*RATE</f>
        <v>1128.8775363729385</v>
      </c>
      <c r="F30" s="11">
        <f t="shared" si="0"/>
        <v>668.77900533191564</v>
      </c>
      <c r="G30" s="11">
        <f t="shared" si="1"/>
        <v>192853.08437288611</v>
      </c>
    </row>
    <row r="31" spans="1:7" x14ac:dyDescent="0.2">
      <c r="A31" s="9">
        <v>12</v>
      </c>
      <c r="B31" s="10">
        <f t="shared" si="2"/>
        <v>46714</v>
      </c>
      <c r="C31" s="11">
        <f>IF(G30+E31&lt;Monthly_Payment,G30+E31,Monthly_Payment)</f>
        <v>1797.6565417048541</v>
      </c>
      <c r="D31" s="11">
        <v>0</v>
      </c>
      <c r="E31" s="11">
        <f>G30*RATE</f>
        <v>1124.9763255085024</v>
      </c>
      <c r="F31" s="11">
        <f t="shared" si="0"/>
        <v>672.68021619635169</v>
      </c>
      <c r="G31" s="11">
        <f t="shared" si="1"/>
        <v>192180.40415668976</v>
      </c>
    </row>
    <row r="32" spans="1:7" x14ac:dyDescent="0.2">
      <c r="A32" s="9">
        <v>13</v>
      </c>
      <c r="B32" s="10">
        <f t="shared" si="2"/>
        <v>47080</v>
      </c>
      <c r="C32" s="11">
        <f>IF(G31+E32&lt;Monthly_Payment,G31+E32,Monthly_Payment)</f>
        <v>1797.6565417048541</v>
      </c>
      <c r="D32" s="11">
        <v>0</v>
      </c>
      <c r="E32" s="11">
        <f>G31*RATE</f>
        <v>1121.0523575806903</v>
      </c>
      <c r="F32" s="11">
        <f t="shared" si="0"/>
        <v>676.60418412416379</v>
      </c>
      <c r="G32" s="11">
        <f t="shared" si="1"/>
        <v>191503.79997256561</v>
      </c>
    </row>
    <row r="33" spans="1:7" x14ac:dyDescent="0.2">
      <c r="A33" s="9">
        <v>14</v>
      </c>
      <c r="B33" s="10">
        <f t="shared" si="2"/>
        <v>47445</v>
      </c>
      <c r="C33" s="11">
        <f>IF(G32+E33&lt;Monthly_Payment,G32+E33,Monthly_Payment)</f>
        <v>1797.6565417048541</v>
      </c>
      <c r="D33" s="11">
        <v>0</v>
      </c>
      <c r="E33" s="11">
        <f>G32*RATE</f>
        <v>1117.1054998399661</v>
      </c>
      <c r="F33" s="11">
        <f t="shared" si="0"/>
        <v>680.55104186488802</v>
      </c>
      <c r="G33" s="11">
        <f t="shared" si="1"/>
        <v>190823.24893070073</v>
      </c>
    </row>
    <row r="34" spans="1:7" x14ac:dyDescent="0.2">
      <c r="A34" s="9">
        <v>15</v>
      </c>
      <c r="B34" s="10">
        <f t="shared" si="2"/>
        <v>47810</v>
      </c>
      <c r="C34" s="11">
        <f>IF(G33+E34&lt;Monthly_Payment,G33+E34,Monthly_Payment)</f>
        <v>1797.6565417048541</v>
      </c>
      <c r="D34" s="11">
        <v>0</v>
      </c>
      <c r="E34" s="11">
        <f>G33*RATE</f>
        <v>1113.135618762421</v>
      </c>
      <c r="F34" s="11">
        <f t="shared" si="0"/>
        <v>684.52092294243312</v>
      </c>
      <c r="G34" s="11">
        <f t="shared" si="1"/>
        <v>190138.7280077583</v>
      </c>
    </row>
    <row r="35" spans="1:7" x14ac:dyDescent="0.2">
      <c r="A35" s="9">
        <v>16</v>
      </c>
      <c r="B35" s="10">
        <f t="shared" si="2"/>
        <v>48175</v>
      </c>
      <c r="C35" s="11">
        <f>IF(G34+E35&lt;Monthly_Payment,G34+E35,Monthly_Payment)</f>
        <v>1797.6565417048541</v>
      </c>
      <c r="D35" s="11">
        <v>0</v>
      </c>
      <c r="E35" s="11">
        <f>G34*RATE</f>
        <v>1109.1425800452569</v>
      </c>
      <c r="F35" s="11">
        <f t="shared" si="0"/>
        <v>688.51396165959727</v>
      </c>
      <c r="G35" s="11">
        <f t="shared" si="1"/>
        <v>189450.2140460987</v>
      </c>
    </row>
    <row r="36" spans="1:7" x14ac:dyDescent="0.2">
      <c r="A36" s="9">
        <v>17</v>
      </c>
      <c r="B36" s="10">
        <f t="shared" si="2"/>
        <v>48541</v>
      </c>
      <c r="C36" s="11">
        <f>IF(G35+E36&lt;Monthly_Payment,G35+E36,Monthly_Payment)</f>
        <v>1797.6565417048541</v>
      </c>
      <c r="D36" s="11">
        <v>0</v>
      </c>
      <c r="E36" s="11">
        <f>G35*RATE</f>
        <v>1105.1262486022424</v>
      </c>
      <c r="F36" s="11">
        <f t="shared" si="0"/>
        <v>692.53029310261172</v>
      </c>
      <c r="G36" s="11">
        <f t="shared" si="1"/>
        <v>188757.68375299609</v>
      </c>
    </row>
    <row r="37" spans="1:7" x14ac:dyDescent="0.2">
      <c r="A37" s="9">
        <v>18</v>
      </c>
      <c r="B37" s="10">
        <f t="shared" si="2"/>
        <v>48906</v>
      </c>
      <c r="C37" s="11">
        <f>IF(G36+E37&lt;Monthly_Payment,G36+E37,Monthly_Payment)</f>
        <v>1797.6565417048541</v>
      </c>
      <c r="D37" s="11">
        <v>0</v>
      </c>
      <c r="E37" s="11">
        <f>G36*RATE</f>
        <v>1101.0864885591438</v>
      </c>
      <c r="F37" s="11">
        <f t="shared" si="0"/>
        <v>696.57005314571029</v>
      </c>
      <c r="G37" s="11">
        <f t="shared" si="1"/>
        <v>188061.11369985039</v>
      </c>
    </row>
    <row r="38" spans="1:7" x14ac:dyDescent="0.2">
      <c r="A38" s="9">
        <v>19</v>
      </c>
      <c r="B38" s="10">
        <f t="shared" si="2"/>
        <v>49271</v>
      </c>
      <c r="C38" s="11">
        <f>IF(G37+E38&lt;Monthly_Payment,G37+E38,Monthly_Payment)</f>
        <v>1797.6565417048541</v>
      </c>
      <c r="D38" s="11">
        <v>0</v>
      </c>
      <c r="E38" s="11">
        <f>G37*RATE</f>
        <v>1097.0231632491273</v>
      </c>
      <c r="F38" s="11">
        <f t="shared" si="0"/>
        <v>700.63337845572687</v>
      </c>
      <c r="G38" s="11">
        <f t="shared" si="1"/>
        <v>187360.48032139466</v>
      </c>
    </row>
    <row r="39" spans="1:7" x14ac:dyDescent="0.2">
      <c r="A39" s="9">
        <v>20</v>
      </c>
      <c r="B39" s="10">
        <f t="shared" si="2"/>
        <v>49636</v>
      </c>
      <c r="C39" s="11">
        <f>IF(G38+E39&lt;Monthly_Payment,G38+E39,Monthly_Payment)</f>
        <v>1797.6565417048541</v>
      </c>
      <c r="D39" s="11">
        <v>0</v>
      </c>
      <c r="E39" s="11">
        <f>G38*RATE</f>
        <v>1092.9361352081355</v>
      </c>
      <c r="F39" s="11">
        <f t="shared" si="0"/>
        <v>704.72040649671862</v>
      </c>
      <c r="G39" s="11">
        <f t="shared" si="1"/>
        <v>186655.75991489794</v>
      </c>
    </row>
    <row r="40" spans="1:7" x14ac:dyDescent="0.2">
      <c r="A40" s="9">
        <v>21</v>
      </c>
      <c r="B40" s="10">
        <f t="shared" si="2"/>
        <v>50002</v>
      </c>
      <c r="C40" s="11">
        <f>IF(G39+E40&lt;Monthly_Payment,G39+E40,Monthly_Payment)</f>
        <v>1797.6565417048541</v>
      </c>
      <c r="D40" s="11">
        <v>0</v>
      </c>
      <c r="E40" s="11">
        <f>G39*RATE</f>
        <v>1088.8252661702379</v>
      </c>
      <c r="F40" s="11">
        <f t="shared" si="0"/>
        <v>708.83127553461622</v>
      </c>
      <c r="G40" s="11">
        <f t="shared" si="1"/>
        <v>185946.92863936332</v>
      </c>
    </row>
    <row r="41" spans="1:7" x14ac:dyDescent="0.2">
      <c r="A41" s="9">
        <v>22</v>
      </c>
      <c r="B41" s="10">
        <f t="shared" si="2"/>
        <v>50367</v>
      </c>
      <c r="C41" s="11">
        <f>IF(G40+E41&lt;Monthly_Payment,G40+E41,Monthly_Payment)</f>
        <v>1797.6565417048541</v>
      </c>
      <c r="D41" s="11">
        <v>0</v>
      </c>
      <c r="E41" s="11">
        <f>G40*RATE</f>
        <v>1084.6904170629527</v>
      </c>
      <c r="F41" s="11">
        <f t="shared" si="0"/>
        <v>712.96612464190139</v>
      </c>
      <c r="G41" s="11">
        <f t="shared" si="1"/>
        <v>185233.96251472141</v>
      </c>
    </row>
    <row r="42" spans="1:7" x14ac:dyDescent="0.2">
      <c r="A42" s="9">
        <v>23</v>
      </c>
      <c r="B42" s="10">
        <f t="shared" si="2"/>
        <v>50732</v>
      </c>
      <c r="C42" s="11">
        <f>IF(G41+E42&lt;Monthly_Payment,G41+E42,Monthly_Payment)</f>
        <v>1797.6565417048541</v>
      </c>
      <c r="D42" s="11">
        <v>0</v>
      </c>
      <c r="E42" s="11">
        <f>G41*RATE</f>
        <v>1080.5314480025415</v>
      </c>
      <c r="F42" s="11">
        <f t="shared" si="0"/>
        <v>717.1250937023126</v>
      </c>
      <c r="G42" s="11">
        <f t="shared" si="1"/>
        <v>184516.8374210191</v>
      </c>
    </row>
    <row r="43" spans="1:7" x14ac:dyDescent="0.2">
      <c r="A43" s="9">
        <v>24</v>
      </c>
      <c r="B43" s="10">
        <f t="shared" si="2"/>
        <v>51097</v>
      </c>
      <c r="C43" s="11">
        <f>IF(G42+E43&lt;Monthly_Payment,G42+E43,Monthly_Payment)</f>
        <v>1797.6565417048541</v>
      </c>
      <c r="D43" s="11">
        <v>0</v>
      </c>
      <c r="E43" s="11">
        <f>G42*RATE</f>
        <v>1076.3482182892781</v>
      </c>
      <c r="F43" s="11">
        <f t="shared" si="0"/>
        <v>721.30832341557607</v>
      </c>
      <c r="G43" s="11">
        <f t="shared" si="1"/>
        <v>183795.52909760352</v>
      </c>
    </row>
    <row r="44" spans="1:7" x14ac:dyDescent="0.2">
      <c r="A44" s="9">
        <v>25</v>
      </c>
      <c r="B44" s="10">
        <f t="shared" si="2"/>
        <v>51463</v>
      </c>
      <c r="C44" s="11">
        <f>IF(G43+E44&lt;Monthly_Payment,G43+E44,Monthly_Payment)</f>
        <v>1797.6565417048541</v>
      </c>
      <c r="D44" s="11">
        <v>0</v>
      </c>
      <c r="E44" s="11">
        <f>G43*RATE</f>
        <v>1072.1405864026872</v>
      </c>
      <c r="F44" s="11">
        <f t="shared" si="0"/>
        <v>725.51595530216696</v>
      </c>
      <c r="G44" s="11">
        <f t="shared" si="1"/>
        <v>183070.01314230135</v>
      </c>
    </row>
    <row r="45" spans="1:7" x14ac:dyDescent="0.2">
      <c r="A45" s="9">
        <v>26</v>
      </c>
      <c r="B45" s="10">
        <f t="shared" si="2"/>
        <v>51828</v>
      </c>
      <c r="C45" s="11">
        <f>IF(G44+E45&lt;Monthly_Payment,G44+E45,Monthly_Payment)</f>
        <v>1797.6565417048541</v>
      </c>
      <c r="D45" s="11">
        <v>0</v>
      </c>
      <c r="E45" s="11">
        <f>G44*RATE</f>
        <v>1067.9084099967579</v>
      </c>
      <c r="F45" s="11">
        <f t="shared" si="0"/>
        <v>729.74813170809625</v>
      </c>
      <c r="G45" s="11">
        <f t="shared" si="1"/>
        <v>182340.26501059326</v>
      </c>
    </row>
    <row r="46" spans="1:7" x14ac:dyDescent="0.2">
      <c r="A46" s="9">
        <v>27</v>
      </c>
      <c r="B46" s="10">
        <f t="shared" si="2"/>
        <v>52193</v>
      </c>
      <c r="C46" s="11">
        <f>IF(G45+E46&lt;Monthly_Payment,G45+E46,Monthly_Payment)</f>
        <v>1797.6565417048541</v>
      </c>
      <c r="D46" s="11">
        <v>0</v>
      </c>
      <c r="E46" s="11">
        <f>G45*RATE</f>
        <v>1063.6515458951274</v>
      </c>
      <c r="F46" s="11">
        <f t="shared" si="0"/>
        <v>734.00499580972678</v>
      </c>
      <c r="G46" s="11">
        <f t="shared" si="1"/>
        <v>181606.26001478353</v>
      </c>
    </row>
    <row r="47" spans="1:7" x14ac:dyDescent="0.2">
      <c r="A47" s="9">
        <v>28</v>
      </c>
      <c r="B47" s="10">
        <f t="shared" si="2"/>
        <v>52558</v>
      </c>
      <c r="C47" s="11">
        <f>IF(G46+E47&lt;Monthly_Payment,G46+E47,Monthly_Payment)</f>
        <v>1797.6565417048541</v>
      </c>
      <c r="D47" s="11">
        <v>0</v>
      </c>
      <c r="E47" s="11">
        <f>G46*RATE</f>
        <v>1059.3698500862374</v>
      </c>
      <c r="F47" s="11">
        <f t="shared" si="0"/>
        <v>738.28669161861671</v>
      </c>
      <c r="G47" s="11">
        <f t="shared" si="1"/>
        <v>180867.97332316492</v>
      </c>
    </row>
    <row r="48" spans="1:7" x14ac:dyDescent="0.2">
      <c r="A48" s="9">
        <v>29</v>
      </c>
      <c r="B48" s="10">
        <f t="shared" si="2"/>
        <v>52924</v>
      </c>
      <c r="C48" s="11">
        <f>IF(G47+E48&lt;Monthly_Payment,G47+E48,Monthly_Payment)</f>
        <v>1797.6565417048541</v>
      </c>
      <c r="D48" s="11">
        <v>0</v>
      </c>
      <c r="E48" s="11">
        <f>G47*RATE</f>
        <v>1055.0631777184622</v>
      </c>
      <c r="F48" s="11">
        <f t="shared" si="0"/>
        <v>742.59336398639198</v>
      </c>
      <c r="G48" s="11">
        <f t="shared" si="1"/>
        <v>180125.37995917854</v>
      </c>
    </row>
    <row r="49" spans="1:7" x14ac:dyDescent="0.2">
      <c r="A49" s="9">
        <v>30</v>
      </c>
      <c r="B49" s="10">
        <f t="shared" si="2"/>
        <v>53289</v>
      </c>
      <c r="C49" s="11">
        <f>IF(G48+E49&lt;Monthly_Payment,G48+E49,Monthly_Payment)</f>
        <v>1797.6565417048541</v>
      </c>
      <c r="D49" s="11">
        <v>0</v>
      </c>
      <c r="E49" s="11">
        <f>G48*RATE</f>
        <v>1050.7313830952082</v>
      </c>
      <c r="F49" s="11">
        <f t="shared" si="0"/>
        <v>746.92515860964591</v>
      </c>
      <c r="G49" s="11">
        <f t="shared" si="1"/>
        <v>179378.4548005689</v>
      </c>
    </row>
    <row r="50" spans="1:7" x14ac:dyDescent="0.2">
      <c r="A50" s="9">
        <v>31</v>
      </c>
      <c r="B50" s="10">
        <f t="shared" si="2"/>
        <v>53654</v>
      </c>
      <c r="C50" s="11">
        <f>IF(G49+E50&lt;Monthly_Payment,G49+E50,Monthly_Payment)</f>
        <v>1797.6565417048541</v>
      </c>
      <c r="D50" s="11">
        <v>0</v>
      </c>
      <c r="E50" s="11">
        <f>G49*RATE</f>
        <v>1046.3743196699852</v>
      </c>
      <c r="F50" s="11">
        <f t="shared" si="0"/>
        <v>751.28222203486894</v>
      </c>
      <c r="G50" s="11">
        <f t="shared" si="1"/>
        <v>178627.17257853402</v>
      </c>
    </row>
    <row r="51" spans="1:7" x14ac:dyDescent="0.2">
      <c r="A51" s="9">
        <v>32</v>
      </c>
      <c r="B51" s="10">
        <f t="shared" si="2"/>
        <v>54019</v>
      </c>
      <c r="C51" s="11">
        <f>IF(G50+E51&lt;Monthly_Payment,G50+E51,Monthly_Payment)</f>
        <v>1797.6565417048541</v>
      </c>
      <c r="D51" s="11">
        <v>0</v>
      </c>
      <c r="E51" s="11">
        <f>G50*RATE</f>
        <v>1041.9918400414485</v>
      </c>
      <c r="F51" s="11">
        <f t="shared" si="0"/>
        <v>755.66470166340559</v>
      </c>
      <c r="G51" s="11">
        <f t="shared" si="1"/>
        <v>177871.50787687063</v>
      </c>
    </row>
    <row r="52" spans="1:7" x14ac:dyDescent="0.2">
      <c r="A52" s="9">
        <v>33</v>
      </c>
      <c r="B52" s="10">
        <f t="shared" si="2"/>
        <v>54385</v>
      </c>
      <c r="C52" s="11">
        <f>IF(G51+E52&lt;Monthly_Payment,G51+E52,Monthly_Payment)</f>
        <v>1797.6565417048541</v>
      </c>
      <c r="D52" s="11">
        <v>0</v>
      </c>
      <c r="E52" s="11">
        <f>G51*RATE</f>
        <v>1037.583795948412</v>
      </c>
      <c r="F52" s="11">
        <f t="shared" si="0"/>
        <v>760.07274575644215</v>
      </c>
      <c r="G52" s="11">
        <f t="shared" si="1"/>
        <v>177111.43513111418</v>
      </c>
    </row>
    <row r="53" spans="1:7" x14ac:dyDescent="0.2">
      <c r="A53" s="9">
        <v>34</v>
      </c>
      <c r="B53" s="10">
        <f t="shared" si="2"/>
        <v>54750</v>
      </c>
      <c r="C53" s="11">
        <f>IF(G52+E53&lt;Monthly_Payment,G52+E53,Monthly_Payment)</f>
        <v>1797.6565417048541</v>
      </c>
      <c r="D53" s="11">
        <v>0</v>
      </c>
      <c r="E53" s="11">
        <f>G52*RATE</f>
        <v>1033.1500382648328</v>
      </c>
      <c r="F53" s="11">
        <f t="shared" si="0"/>
        <v>764.50650344002133</v>
      </c>
      <c r="G53" s="11">
        <f t="shared" si="1"/>
        <v>176346.92862767415</v>
      </c>
    </row>
    <row r="54" spans="1:7" x14ac:dyDescent="0.2">
      <c r="A54" s="9">
        <v>35</v>
      </c>
      <c r="B54" s="10">
        <f t="shared" si="2"/>
        <v>55115</v>
      </c>
      <c r="C54" s="11">
        <f>IF(G53+E54&lt;Monthly_Payment,G53+E54,Monthly_Payment)</f>
        <v>1797.6565417048541</v>
      </c>
      <c r="D54" s="11">
        <v>0</v>
      </c>
      <c r="E54" s="11">
        <f>G53*RATE</f>
        <v>1028.6904169947659</v>
      </c>
      <c r="F54" s="11">
        <f t="shared" si="0"/>
        <v>768.96612471008825</v>
      </c>
      <c r="G54" s="11">
        <f t="shared" si="1"/>
        <v>175577.96250296407</v>
      </c>
    </row>
    <row r="55" spans="1:7" x14ac:dyDescent="0.2">
      <c r="A55" s="9">
        <v>36</v>
      </c>
      <c r="B55" s="10">
        <f t="shared" si="2"/>
        <v>55480</v>
      </c>
      <c r="C55" s="11">
        <f>IF(G54+E55&lt;Monthly_Payment,G54+E55,Monthly_Payment)</f>
        <v>1797.6565417048541</v>
      </c>
      <c r="D55" s="11">
        <v>0</v>
      </c>
      <c r="E55" s="11">
        <f>G54*RATE</f>
        <v>1024.2047812672904</v>
      </c>
      <c r="F55" s="11">
        <f t="shared" si="0"/>
        <v>773.45176043756373</v>
      </c>
      <c r="G55" s="11">
        <f t="shared" si="1"/>
        <v>174804.5107425265</v>
      </c>
    </row>
    <row r="56" spans="1:7" x14ac:dyDescent="0.2">
      <c r="A56" s="9">
        <v>37</v>
      </c>
      <c r="B56" s="10">
        <f t="shared" si="2"/>
        <v>55846</v>
      </c>
      <c r="C56" s="11">
        <f>IF(G55+E56&lt;Monthly_Payment,G55+E56,Monthly_Payment)</f>
        <v>1797.6565417048541</v>
      </c>
      <c r="D56" s="11">
        <v>0</v>
      </c>
      <c r="E56" s="11">
        <f>G55*RATE</f>
        <v>1019.6929793314047</v>
      </c>
      <c r="F56" s="11">
        <f t="shared" si="0"/>
        <v>777.96356237344946</v>
      </c>
      <c r="G56" s="11">
        <f t="shared" si="1"/>
        <v>174026.54718015305</v>
      </c>
    </row>
    <row r="57" spans="1:7" x14ac:dyDescent="0.2">
      <c r="A57" s="9">
        <v>38</v>
      </c>
      <c r="B57" s="10">
        <f t="shared" si="2"/>
        <v>56211</v>
      </c>
      <c r="C57" s="11">
        <f>IF(G56+E57&lt;Monthly_Payment,G56+E57,Monthly_Payment)</f>
        <v>1797.6565417048541</v>
      </c>
      <c r="D57" s="11">
        <v>0</v>
      </c>
      <c r="E57" s="11">
        <f>G56*RATE</f>
        <v>1015.1548585508929</v>
      </c>
      <c r="F57" s="11">
        <f t="shared" si="0"/>
        <v>782.50168315396127</v>
      </c>
      <c r="G57" s="11">
        <f t="shared" si="1"/>
        <v>173244.04549699908</v>
      </c>
    </row>
    <row r="58" spans="1:7" x14ac:dyDescent="0.2">
      <c r="A58" s="9">
        <v>39</v>
      </c>
      <c r="B58" s="10">
        <f t="shared" si="2"/>
        <v>56576</v>
      </c>
      <c r="C58" s="11">
        <f>IF(G57+E58&lt;Monthly_Payment,G57+E58,Monthly_Payment)</f>
        <v>1797.6565417048541</v>
      </c>
      <c r="D58" s="11">
        <v>0</v>
      </c>
      <c r="E58" s="11">
        <f>G57*RATE</f>
        <v>1010.5902653991614</v>
      </c>
      <c r="F58" s="11">
        <f t="shared" si="0"/>
        <v>787.06627630569278</v>
      </c>
      <c r="G58" s="11">
        <f t="shared" si="1"/>
        <v>172456.97922069338</v>
      </c>
    </row>
    <row r="59" spans="1:7" x14ac:dyDescent="0.2">
      <c r="A59" s="9">
        <v>40</v>
      </c>
      <c r="B59" s="10">
        <f t="shared" si="2"/>
        <v>56941</v>
      </c>
      <c r="C59" s="11">
        <f>IF(G58+E59&lt;Monthly_Payment,G58+E59,Monthly_Payment)</f>
        <v>1797.6565417048541</v>
      </c>
      <c r="D59" s="11">
        <v>0</v>
      </c>
      <c r="E59" s="11">
        <f>G58*RATE</f>
        <v>1005.9990454540448</v>
      </c>
      <c r="F59" s="11">
        <f t="shared" si="0"/>
        <v>791.65749625080934</v>
      </c>
      <c r="G59" s="11">
        <f t="shared" si="1"/>
        <v>171665.32172444256</v>
      </c>
    </row>
    <row r="60" spans="1:7" x14ac:dyDescent="0.2">
      <c r="A60" s="9">
        <v>41</v>
      </c>
      <c r="B60" s="10">
        <f t="shared" si="2"/>
        <v>57307</v>
      </c>
      <c r="C60" s="11">
        <f>IF(G59+E60&lt;Monthly_Payment,G59+E60,Monthly_Payment)</f>
        <v>1797.6565417048541</v>
      </c>
      <c r="D60" s="11">
        <v>0</v>
      </c>
      <c r="E60" s="11">
        <f>G59*RATE</f>
        <v>1001.3810433925817</v>
      </c>
      <c r="F60" s="11">
        <f t="shared" si="0"/>
        <v>796.27549831227248</v>
      </c>
      <c r="G60" s="11">
        <f t="shared" si="1"/>
        <v>170869.04622613027</v>
      </c>
    </row>
    <row r="61" spans="1:7" x14ac:dyDescent="0.2">
      <c r="A61" s="9">
        <v>42</v>
      </c>
      <c r="B61" s="10">
        <f t="shared" si="2"/>
        <v>57672</v>
      </c>
      <c r="C61" s="11">
        <f>IF(G60+E61&lt;Monthly_Payment,G60+E61,Monthly_Payment)</f>
        <v>1797.6565417048541</v>
      </c>
      <c r="D61" s="11">
        <v>0</v>
      </c>
      <c r="E61" s="11">
        <f>G60*RATE</f>
        <v>996.73610298576</v>
      </c>
      <c r="F61" s="11">
        <f t="shared" si="0"/>
        <v>800.92043871909414</v>
      </c>
      <c r="G61" s="11">
        <f t="shared" si="1"/>
        <v>170068.12578741118</v>
      </c>
    </row>
    <row r="62" spans="1:7" x14ac:dyDescent="0.2">
      <c r="A62" s="9">
        <v>43</v>
      </c>
      <c r="B62" s="10">
        <f t="shared" si="2"/>
        <v>58037</v>
      </c>
      <c r="C62" s="11">
        <f>IF(G61+E62&lt;Monthly_Payment,G61+E62,Monthly_Payment)</f>
        <v>1797.6565417048541</v>
      </c>
      <c r="D62" s="11">
        <v>0</v>
      </c>
      <c r="E62" s="11">
        <f>G61*RATE</f>
        <v>992.06406709323187</v>
      </c>
      <c r="F62" s="11">
        <f t="shared" si="0"/>
        <v>805.59247461162227</v>
      </c>
      <c r="G62" s="11">
        <f t="shared" si="1"/>
        <v>169262.53331279955</v>
      </c>
    </row>
    <row r="63" spans="1:7" x14ac:dyDescent="0.2">
      <c r="A63" s="9">
        <v>44</v>
      </c>
      <c r="B63" s="10">
        <f t="shared" si="2"/>
        <v>58402</v>
      </c>
      <c r="C63" s="11">
        <f>IF(G62+E63&lt;Monthly_Payment,G62+E63,Monthly_Payment)</f>
        <v>1797.6565417048541</v>
      </c>
      <c r="D63" s="11">
        <v>0</v>
      </c>
      <c r="E63" s="11">
        <f>G62*RATE</f>
        <v>987.36477765799748</v>
      </c>
      <c r="F63" s="11">
        <f t="shared" si="0"/>
        <v>810.29176404685666</v>
      </c>
      <c r="G63" s="11">
        <f t="shared" si="1"/>
        <v>168452.2415487527</v>
      </c>
    </row>
    <row r="64" spans="1:7" x14ac:dyDescent="0.2">
      <c r="A64" s="9">
        <v>45</v>
      </c>
      <c r="B64" s="10">
        <f t="shared" si="2"/>
        <v>58768</v>
      </c>
      <c r="C64" s="11">
        <f>IF(G63+E64&lt;Monthly_Payment,G63+E64,Monthly_Payment)</f>
        <v>1797.6565417048541</v>
      </c>
      <c r="D64" s="11">
        <v>0</v>
      </c>
      <c r="E64" s="11">
        <f>G63*RATE</f>
        <v>982.63807570105746</v>
      </c>
      <c r="F64" s="11">
        <f t="shared" si="0"/>
        <v>815.01846600379668</v>
      </c>
      <c r="G64" s="11">
        <f t="shared" si="1"/>
        <v>167637.22308274891</v>
      </c>
    </row>
    <row r="65" spans="1:7" x14ac:dyDescent="0.2">
      <c r="A65" s="9">
        <v>46</v>
      </c>
      <c r="B65" s="10">
        <f t="shared" si="2"/>
        <v>59133</v>
      </c>
      <c r="C65" s="11">
        <f>IF(G64+E65&lt;Monthly_Payment,G64+E65,Monthly_Payment)</f>
        <v>1797.6565417048541</v>
      </c>
      <c r="D65" s="11">
        <v>0</v>
      </c>
      <c r="E65" s="11">
        <f>G64*RATE</f>
        <v>977.88380131603537</v>
      </c>
      <c r="F65" s="11">
        <f t="shared" si="0"/>
        <v>819.77274038881876</v>
      </c>
      <c r="G65" s="11">
        <f t="shared" si="1"/>
        <v>166817.4503423601</v>
      </c>
    </row>
    <row r="66" spans="1:7" x14ac:dyDescent="0.2">
      <c r="A66" s="9">
        <v>47</v>
      </c>
      <c r="B66" s="10">
        <f t="shared" si="2"/>
        <v>59498</v>
      </c>
      <c r="C66" s="11">
        <f>IF(G65+E66&lt;Monthly_Payment,G65+E66,Monthly_Payment)</f>
        <v>1797.6565417048541</v>
      </c>
      <c r="D66" s="11">
        <v>0</v>
      </c>
      <c r="E66" s="11">
        <f>G65*RATE</f>
        <v>973.10179366376724</v>
      </c>
      <c r="F66" s="11">
        <f t="shared" si="0"/>
        <v>824.5547480410869</v>
      </c>
      <c r="G66" s="11">
        <f t="shared" si="1"/>
        <v>165992.89559431901</v>
      </c>
    </row>
    <row r="67" spans="1:7" x14ac:dyDescent="0.2">
      <c r="A67" s="9">
        <v>48</v>
      </c>
      <c r="B67" s="10">
        <f t="shared" si="2"/>
        <v>59863</v>
      </c>
      <c r="C67" s="11">
        <f>IF(G66+E67&lt;Monthly_Payment,G66+E67,Monthly_Payment)</f>
        <v>1797.6565417048541</v>
      </c>
      <c r="D67" s="11">
        <v>0</v>
      </c>
      <c r="E67" s="11">
        <f>G66*RATE</f>
        <v>968.29189096686093</v>
      </c>
      <c r="F67" s="11">
        <f t="shared" si="0"/>
        <v>829.3646507379932</v>
      </c>
      <c r="G67" s="11">
        <f t="shared" si="1"/>
        <v>165163.53094358102</v>
      </c>
    </row>
    <row r="68" spans="1:7" x14ac:dyDescent="0.2">
      <c r="A68" s="9">
        <v>49</v>
      </c>
      <c r="B68" s="10">
        <f t="shared" si="2"/>
        <v>60229</v>
      </c>
      <c r="C68" s="11">
        <f>IF(G67+E68&lt;Monthly_Payment,G67+E68,Monthly_Payment)</f>
        <v>1797.6565417048541</v>
      </c>
      <c r="D68" s="11">
        <v>0</v>
      </c>
      <c r="E68" s="11">
        <f>G67*RATE</f>
        <v>963.45393050422263</v>
      </c>
      <c r="F68" s="11">
        <f t="shared" si="0"/>
        <v>834.20261120063151</v>
      </c>
      <c r="G68" s="11">
        <f t="shared" si="1"/>
        <v>164329.32833238039</v>
      </c>
    </row>
    <row r="69" spans="1:7" x14ac:dyDescent="0.2">
      <c r="A69" s="9">
        <v>50</v>
      </c>
      <c r="B69" s="10">
        <f t="shared" si="2"/>
        <v>60594</v>
      </c>
      <c r="C69" s="11">
        <f>IF(G68+E69&lt;Monthly_Payment,G68+E69,Monthly_Payment)</f>
        <v>1797.6565417048541</v>
      </c>
      <c r="D69" s="11">
        <v>0</v>
      </c>
      <c r="E69" s="11">
        <f>G68*RATE</f>
        <v>958.58774860555229</v>
      </c>
      <c r="F69" s="11">
        <f t="shared" si="0"/>
        <v>839.06879309930184</v>
      </c>
      <c r="G69" s="11">
        <f t="shared" si="1"/>
        <v>163490.25953928108</v>
      </c>
    </row>
    <row r="70" spans="1:7" x14ac:dyDescent="0.2">
      <c r="A70" s="9">
        <v>51</v>
      </c>
      <c r="B70" s="10">
        <f t="shared" si="2"/>
        <v>60959</v>
      </c>
      <c r="C70" s="11">
        <f>IF(G69+E70&lt;Monthly_Payment,G69+E70,Monthly_Payment)</f>
        <v>1797.6565417048541</v>
      </c>
      <c r="D70" s="11">
        <v>0</v>
      </c>
      <c r="E70" s="11">
        <f>G69*RATE</f>
        <v>953.69318064580636</v>
      </c>
      <c r="F70" s="11">
        <f t="shared" si="0"/>
        <v>843.96336105904777</v>
      </c>
      <c r="G70" s="11">
        <f t="shared" si="1"/>
        <v>162646.29617822202</v>
      </c>
    </row>
    <row r="71" spans="1:7" x14ac:dyDescent="0.2">
      <c r="A71" s="9">
        <v>52</v>
      </c>
      <c r="B71" s="10">
        <f t="shared" si="2"/>
        <v>61324</v>
      </c>
      <c r="C71" s="11">
        <f>IF(G70+E71&lt;Monthly_Payment,G70+E71,Monthly_Payment)</f>
        <v>1797.6565417048541</v>
      </c>
      <c r="D71" s="11">
        <v>0</v>
      </c>
      <c r="E71" s="11">
        <f>G70*RATE</f>
        <v>948.77006103962856</v>
      </c>
      <c r="F71" s="11">
        <f t="shared" si="0"/>
        <v>848.88648066522558</v>
      </c>
      <c r="G71" s="11">
        <f t="shared" si="1"/>
        <v>161797.40969755681</v>
      </c>
    </row>
    <row r="72" spans="1:7" x14ac:dyDescent="0.2">
      <c r="A72" s="9">
        <v>53</v>
      </c>
      <c r="B72" s="10">
        <f t="shared" si="2"/>
        <v>61690</v>
      </c>
      <c r="C72" s="11">
        <f>IF(G71+E72&lt;Monthly_Payment,G71+E72,Monthly_Payment)</f>
        <v>1797.6565417048541</v>
      </c>
      <c r="D72" s="11">
        <v>0</v>
      </c>
      <c r="E72" s="11">
        <f>G71*RATE</f>
        <v>943.81822323574806</v>
      </c>
      <c r="F72" s="11">
        <f t="shared" si="0"/>
        <v>853.83831846910607</v>
      </c>
      <c r="G72" s="11">
        <f t="shared" si="1"/>
        <v>160943.57137908769</v>
      </c>
    </row>
    <row r="73" spans="1:7" x14ac:dyDescent="0.2">
      <c r="A73" s="9">
        <v>54</v>
      </c>
      <c r="B73" s="10">
        <f t="shared" si="2"/>
        <v>62055</v>
      </c>
      <c r="C73" s="11">
        <f>IF(G72+E73&lt;Monthly_Payment,G72+E73,Monthly_Payment)</f>
        <v>1797.6565417048541</v>
      </c>
      <c r="D73" s="11">
        <v>0</v>
      </c>
      <c r="E73" s="11">
        <f>G72*RATE</f>
        <v>938.83749971134489</v>
      </c>
      <c r="F73" s="11">
        <f t="shared" si="0"/>
        <v>858.81904199350925</v>
      </c>
      <c r="G73" s="11">
        <f t="shared" si="1"/>
        <v>160084.75233709419</v>
      </c>
    </row>
    <row r="74" spans="1:7" x14ac:dyDescent="0.2">
      <c r="A74" s="9">
        <v>55</v>
      </c>
      <c r="B74" s="10">
        <f t="shared" si="2"/>
        <v>62420</v>
      </c>
      <c r="C74" s="11">
        <f>IF(G73+E74&lt;Monthly_Payment,G73+E74,Monthly_Payment)</f>
        <v>1797.6565417048541</v>
      </c>
      <c r="D74" s="11">
        <v>0</v>
      </c>
      <c r="E74" s="11">
        <f>G73*RATE</f>
        <v>933.8277219663828</v>
      </c>
      <c r="F74" s="11">
        <f t="shared" si="0"/>
        <v>863.82881973847134</v>
      </c>
      <c r="G74" s="11">
        <f t="shared" si="1"/>
        <v>159220.92351735572</v>
      </c>
    </row>
    <row r="75" spans="1:7" x14ac:dyDescent="0.2">
      <c r="A75" s="9">
        <v>56</v>
      </c>
      <c r="B75" s="10">
        <f t="shared" si="2"/>
        <v>62785</v>
      </c>
      <c r="C75" s="11">
        <f>IF(G74+E75&lt;Monthly_Payment,G74+E75,Monthly_Payment)</f>
        <v>1797.6565417048541</v>
      </c>
      <c r="D75" s="11">
        <v>0</v>
      </c>
      <c r="E75" s="11">
        <f>G74*RATE</f>
        <v>928.78872051790847</v>
      </c>
      <c r="F75" s="11">
        <f t="shared" si="0"/>
        <v>868.86782118694566</v>
      </c>
      <c r="G75" s="11">
        <f t="shared" si="1"/>
        <v>158352.05569616877</v>
      </c>
    </row>
    <row r="76" spans="1:7" x14ac:dyDescent="0.2">
      <c r="A76" s="9">
        <v>57</v>
      </c>
      <c r="B76" s="10">
        <f t="shared" si="2"/>
        <v>63151</v>
      </c>
      <c r="C76" s="11">
        <f>IF(G75+E76&lt;Monthly_Payment,G75+E76,Monthly_Payment)</f>
        <v>1797.6565417048541</v>
      </c>
      <c r="D76" s="11">
        <v>0</v>
      </c>
      <c r="E76" s="11">
        <f>G75*RATE</f>
        <v>923.72032489431786</v>
      </c>
      <c r="F76" s="11">
        <f t="shared" si="0"/>
        <v>873.93621681053628</v>
      </c>
      <c r="G76" s="11">
        <f t="shared" si="1"/>
        <v>157478.11947935823</v>
      </c>
    </row>
    <row r="77" spans="1:7" x14ac:dyDescent="0.2">
      <c r="A77" s="9">
        <v>58</v>
      </c>
      <c r="B77" s="10">
        <f t="shared" si="2"/>
        <v>63516</v>
      </c>
      <c r="C77" s="11">
        <f>IF(G76+E77&lt;Monthly_Payment,G76+E77,Monthly_Payment)</f>
        <v>1797.6565417048541</v>
      </c>
      <c r="D77" s="11">
        <v>0</v>
      </c>
      <c r="E77" s="11">
        <f>G76*RATE</f>
        <v>918.6223636295897</v>
      </c>
      <c r="F77" s="11">
        <f t="shared" si="0"/>
        <v>879.03417807526444</v>
      </c>
      <c r="G77" s="11">
        <f t="shared" si="1"/>
        <v>156599.08530128296</v>
      </c>
    </row>
    <row r="78" spans="1:7" x14ac:dyDescent="0.2">
      <c r="A78" s="9">
        <v>59</v>
      </c>
      <c r="B78" s="10">
        <f t="shared" si="2"/>
        <v>63881</v>
      </c>
      <c r="C78" s="11">
        <f>IF(G77+E78&lt;Monthly_Payment,G77+E78,Monthly_Payment)</f>
        <v>1797.6565417048541</v>
      </c>
      <c r="D78" s="11">
        <v>0</v>
      </c>
      <c r="E78" s="11">
        <f>G77*RATE</f>
        <v>913.49466425748403</v>
      </c>
      <c r="F78" s="11">
        <f t="shared" si="0"/>
        <v>884.1618774473701</v>
      </c>
      <c r="G78" s="11">
        <f t="shared" si="1"/>
        <v>155714.9234238356</v>
      </c>
    </row>
    <row r="79" spans="1:7" x14ac:dyDescent="0.2">
      <c r="A79" s="9">
        <v>60</v>
      </c>
      <c r="B79" s="10">
        <f t="shared" si="2"/>
        <v>64246</v>
      </c>
      <c r="C79" s="11">
        <f>IF(G78+E79&lt;Monthly_Payment,G78+E79,Monthly_Payment)</f>
        <v>1797.6565417048541</v>
      </c>
      <c r="D79" s="11">
        <v>0</v>
      </c>
      <c r="E79" s="11">
        <f>G78*RATE</f>
        <v>908.33705330570774</v>
      </c>
      <c r="F79" s="11">
        <f t="shared" si="0"/>
        <v>889.31948839914639</v>
      </c>
      <c r="G79" s="11">
        <f t="shared" si="1"/>
        <v>154825.60393543646</v>
      </c>
    </row>
    <row r="80" spans="1:7" x14ac:dyDescent="0.2">
      <c r="A80" s="9">
        <v>61</v>
      </c>
      <c r="B80" s="10">
        <f t="shared" si="2"/>
        <v>64612</v>
      </c>
      <c r="C80" s="11">
        <f>IF(G79+E80&lt;Monthly_Payment,G79+E80,Monthly_Payment)</f>
        <v>1797.6565417048541</v>
      </c>
      <c r="D80" s="11">
        <v>0</v>
      </c>
      <c r="E80" s="11">
        <f>G79*RATE</f>
        <v>903.14935629004606</v>
      </c>
      <c r="F80" s="11">
        <f t="shared" si="0"/>
        <v>894.50718541480808</v>
      </c>
      <c r="G80" s="11">
        <f t="shared" si="1"/>
        <v>153931.09675002165</v>
      </c>
    </row>
    <row r="81" spans="1:7" x14ac:dyDescent="0.2">
      <c r="A81" s="9">
        <v>62</v>
      </c>
      <c r="B81" s="10">
        <f t="shared" si="2"/>
        <v>64977</v>
      </c>
      <c r="C81" s="11">
        <f>IF(G80+E81&lt;Monthly_Payment,G80+E81,Monthly_Payment)</f>
        <v>1797.6565417048541</v>
      </c>
      <c r="D81" s="11">
        <v>0</v>
      </c>
      <c r="E81" s="11">
        <f>G80*RATE</f>
        <v>897.93139770845971</v>
      </c>
      <c r="F81" s="11">
        <f t="shared" si="0"/>
        <v>899.72514399639442</v>
      </c>
      <c r="G81" s="11">
        <f t="shared" si="1"/>
        <v>153031.37160602526</v>
      </c>
    </row>
    <row r="82" spans="1:7" x14ac:dyDescent="0.2">
      <c r="A82" s="9">
        <v>63</v>
      </c>
      <c r="B82" s="10">
        <f t="shared" si="2"/>
        <v>65342</v>
      </c>
      <c r="C82" s="11">
        <f>IF(G81+E82&lt;Monthly_Payment,G81+E82,Monthly_Payment)</f>
        <v>1797.6565417048541</v>
      </c>
      <c r="D82" s="11">
        <v>0</v>
      </c>
      <c r="E82" s="11">
        <f>G81*RATE</f>
        <v>892.68300103514741</v>
      </c>
      <c r="F82" s="11">
        <f t="shared" si="0"/>
        <v>904.97354066970672</v>
      </c>
      <c r="G82" s="11">
        <f t="shared" si="1"/>
        <v>152126.39806535555</v>
      </c>
    </row>
    <row r="83" spans="1:7" x14ac:dyDescent="0.2">
      <c r="A83" s="9">
        <v>64</v>
      </c>
      <c r="B83" s="10">
        <f t="shared" si="2"/>
        <v>65707</v>
      </c>
      <c r="C83" s="11">
        <f>IF(G82+E83&lt;Monthly_Payment,G82+E83,Monthly_Payment)</f>
        <v>1797.6565417048541</v>
      </c>
      <c r="D83" s="11">
        <v>0</v>
      </c>
      <c r="E83" s="11">
        <f>G82*RATE</f>
        <v>887.4039887145741</v>
      </c>
      <c r="F83" s="11">
        <f t="shared" si="0"/>
        <v>910.25255299028004</v>
      </c>
      <c r="G83" s="11">
        <f t="shared" si="1"/>
        <v>151216.14551236527</v>
      </c>
    </row>
    <row r="84" spans="1:7" x14ac:dyDescent="0.2">
      <c r="A84" s="9">
        <v>65</v>
      </c>
      <c r="B84" s="10">
        <f t="shared" si="2"/>
        <v>66073</v>
      </c>
      <c r="C84" s="11">
        <f>IF(G83+E84&lt;Monthly_Payment,G83+E84,Monthly_Payment)</f>
        <v>1797.6565417048541</v>
      </c>
      <c r="D84" s="11">
        <v>0</v>
      </c>
      <c r="E84" s="11">
        <f>G83*RATE</f>
        <v>882.09418215546407</v>
      </c>
      <c r="F84" s="11">
        <f t="shared" si="0"/>
        <v>915.56235954939007</v>
      </c>
      <c r="G84" s="11">
        <f t="shared" si="1"/>
        <v>150300.58315281587</v>
      </c>
    </row>
    <row r="85" spans="1:7" x14ac:dyDescent="0.2">
      <c r="A85" s="9">
        <v>66</v>
      </c>
      <c r="B85" s="10">
        <f t="shared" si="2"/>
        <v>66438</v>
      </c>
      <c r="C85" s="11">
        <f>IF(G84+E85&lt;Monthly_Payment,G84+E85,Monthly_Payment)</f>
        <v>1797.6565417048541</v>
      </c>
      <c r="D85" s="11">
        <v>0</v>
      </c>
      <c r="E85" s="11">
        <f>G84*RATE</f>
        <v>876.75340172475933</v>
      </c>
      <c r="F85" s="11">
        <f t="shared" ref="F85:F148" si="3">C85-E85+D85</f>
        <v>920.90313998009481</v>
      </c>
      <c r="G85" s="11">
        <f t="shared" ref="G85:G148" si="4">G84-F85</f>
        <v>149379.68001283577</v>
      </c>
    </row>
    <row r="86" spans="1:7" x14ac:dyDescent="0.2">
      <c r="A86" s="9">
        <v>67</v>
      </c>
      <c r="B86" s="10">
        <f t="shared" ref="B86:B149" si="5">IF(G85&lt;=0,"",EDATE(B85,IF(C75="Monthly",1,12)))</f>
        <v>66803</v>
      </c>
      <c r="C86" s="11">
        <f>IF(G85+E86&lt;Monthly_Payment,G85+E86,Monthly_Payment)</f>
        <v>1797.6565417048541</v>
      </c>
      <c r="D86" s="11">
        <v>0</v>
      </c>
      <c r="E86" s="11">
        <f>G85*RATE</f>
        <v>871.381466741542</v>
      </c>
      <c r="F86" s="11">
        <f t="shared" si="3"/>
        <v>926.27507496331214</v>
      </c>
      <c r="G86" s="11">
        <f t="shared" si="4"/>
        <v>148453.40493787246</v>
      </c>
    </row>
    <row r="87" spans="1:7" x14ac:dyDescent="0.2">
      <c r="A87" s="9">
        <v>68</v>
      </c>
      <c r="B87" s="10">
        <f t="shared" si="5"/>
        <v>67168</v>
      </c>
      <c r="C87" s="11">
        <f>IF(G86+E87&lt;Monthly_Payment,G86+E87,Monthly_Payment)</f>
        <v>1797.6565417048541</v>
      </c>
      <c r="D87" s="11">
        <v>0</v>
      </c>
      <c r="E87" s="11">
        <f>G86*RATE</f>
        <v>865.97819547092274</v>
      </c>
      <c r="F87" s="11">
        <f t="shared" si="3"/>
        <v>931.67834623393139</v>
      </c>
      <c r="G87" s="11">
        <f t="shared" si="4"/>
        <v>147521.72659163852</v>
      </c>
    </row>
    <row r="88" spans="1:7" x14ac:dyDescent="0.2">
      <c r="A88" s="9">
        <v>69</v>
      </c>
      <c r="B88" s="10">
        <f t="shared" si="5"/>
        <v>67534</v>
      </c>
      <c r="C88" s="11">
        <f>IF(G87+E88&lt;Monthly_Payment,G87+E88,Monthly_Payment)</f>
        <v>1797.6565417048541</v>
      </c>
      <c r="D88" s="11">
        <v>0</v>
      </c>
      <c r="E88" s="11">
        <f>G87*RATE</f>
        <v>860.54340511789144</v>
      </c>
      <c r="F88" s="11">
        <f t="shared" si="3"/>
        <v>937.1131365869627</v>
      </c>
      <c r="G88" s="11">
        <f t="shared" si="4"/>
        <v>146584.61345505156</v>
      </c>
    </row>
    <row r="89" spans="1:7" x14ac:dyDescent="0.2">
      <c r="A89" s="9">
        <v>70</v>
      </c>
      <c r="B89" s="10">
        <f t="shared" si="5"/>
        <v>67899</v>
      </c>
      <c r="C89" s="11">
        <f>IF(G88+E89&lt;Monthly_Payment,G88+E89,Monthly_Payment)</f>
        <v>1797.6565417048541</v>
      </c>
      <c r="D89" s="11">
        <v>0</v>
      </c>
      <c r="E89" s="11">
        <f>G88*RATE</f>
        <v>855.0769118211341</v>
      </c>
      <c r="F89" s="11">
        <f t="shared" si="3"/>
        <v>942.57962988372003</v>
      </c>
      <c r="G89" s="11">
        <f t="shared" si="4"/>
        <v>145642.03382516783</v>
      </c>
    </row>
    <row r="90" spans="1:7" x14ac:dyDescent="0.2">
      <c r="A90" s="9">
        <v>71</v>
      </c>
      <c r="B90" s="10">
        <f t="shared" si="5"/>
        <v>68264</v>
      </c>
      <c r="C90" s="11">
        <f>IF(G89+E90&lt;Monthly_Payment,G89+E90,Monthly_Payment)</f>
        <v>1797.6565417048541</v>
      </c>
      <c r="D90" s="11">
        <v>0</v>
      </c>
      <c r="E90" s="11">
        <f>G89*RATE</f>
        <v>849.5785306468124</v>
      </c>
      <c r="F90" s="11">
        <f t="shared" si="3"/>
        <v>948.07801105804174</v>
      </c>
      <c r="G90" s="11">
        <f t="shared" si="4"/>
        <v>144693.9558141098</v>
      </c>
    </row>
    <row r="91" spans="1:7" x14ac:dyDescent="0.2">
      <c r="A91" s="9">
        <v>72</v>
      </c>
      <c r="B91" s="10">
        <f t="shared" si="5"/>
        <v>68629</v>
      </c>
      <c r="C91" s="11">
        <f>IF(G90+E91&lt;Monthly_Payment,G90+E91,Monthly_Payment)</f>
        <v>1797.6565417048541</v>
      </c>
      <c r="D91" s="11">
        <v>0</v>
      </c>
      <c r="E91" s="11">
        <f>G90*RATE</f>
        <v>844.04807558230721</v>
      </c>
      <c r="F91" s="11">
        <f t="shared" si="3"/>
        <v>953.60846612254693</v>
      </c>
      <c r="G91" s="11">
        <f t="shared" si="4"/>
        <v>143740.34734798723</v>
      </c>
    </row>
    <row r="92" spans="1:7" x14ac:dyDescent="0.2">
      <c r="A92" s="9">
        <v>73</v>
      </c>
      <c r="B92" s="10">
        <f t="shared" si="5"/>
        <v>68995</v>
      </c>
      <c r="C92" s="11">
        <f>IF(G91+E92&lt;Monthly_Payment,G91+E92,Monthly_Payment)</f>
        <v>1797.6565417048541</v>
      </c>
      <c r="D92" s="11">
        <v>0</v>
      </c>
      <c r="E92" s="11">
        <f>G91*RATE</f>
        <v>838.48535952992552</v>
      </c>
      <c r="F92" s="11">
        <f t="shared" si="3"/>
        <v>959.17118217492862</v>
      </c>
      <c r="G92" s="11">
        <f t="shared" si="4"/>
        <v>142781.1761658123</v>
      </c>
    </row>
    <row r="93" spans="1:7" x14ac:dyDescent="0.2">
      <c r="A93" s="9">
        <v>74</v>
      </c>
      <c r="B93" s="10">
        <f t="shared" si="5"/>
        <v>69360</v>
      </c>
      <c r="C93" s="11">
        <f>IF(G92+E93&lt;Monthly_Payment,G92+E93,Monthly_Payment)</f>
        <v>1797.6565417048541</v>
      </c>
      <c r="D93" s="11">
        <v>0</v>
      </c>
      <c r="E93" s="11">
        <f>G92*RATE</f>
        <v>832.89019430057181</v>
      </c>
      <c r="F93" s="11">
        <f t="shared" si="3"/>
        <v>964.76634740428233</v>
      </c>
      <c r="G93" s="11">
        <f t="shared" si="4"/>
        <v>141816.40981840802</v>
      </c>
    </row>
    <row r="94" spans="1:7" x14ac:dyDescent="0.2">
      <c r="A94" s="9">
        <v>75</v>
      </c>
      <c r="B94" s="10">
        <f t="shared" si="5"/>
        <v>69725</v>
      </c>
      <c r="C94" s="11">
        <f>IF(G93+E94&lt;Monthly_Payment,G93+E94,Monthly_Payment)</f>
        <v>1797.6565417048541</v>
      </c>
      <c r="D94" s="11">
        <v>0</v>
      </c>
      <c r="E94" s="11">
        <f>G93*RATE</f>
        <v>827.26239060738021</v>
      </c>
      <c r="F94" s="11">
        <f t="shared" si="3"/>
        <v>970.39415109747392</v>
      </c>
      <c r="G94" s="11">
        <f t="shared" si="4"/>
        <v>140846.01566731054</v>
      </c>
    </row>
    <row r="95" spans="1:7" x14ac:dyDescent="0.2">
      <c r="A95" s="9">
        <v>76</v>
      </c>
      <c r="B95" s="10">
        <f t="shared" si="5"/>
        <v>70090</v>
      </c>
      <c r="C95" s="11">
        <f>IF(G94+E95&lt;Monthly_Payment,G94+E95,Monthly_Payment)</f>
        <v>1797.6565417048541</v>
      </c>
      <c r="D95" s="11">
        <v>0</v>
      </c>
      <c r="E95" s="11">
        <f>G94*RATE</f>
        <v>821.60175805931146</v>
      </c>
      <c r="F95" s="11">
        <f t="shared" si="3"/>
        <v>976.05478364554267</v>
      </c>
      <c r="G95" s="11">
        <f t="shared" si="4"/>
        <v>139869.96088366499</v>
      </c>
    </row>
    <row r="96" spans="1:7" x14ac:dyDescent="0.2">
      <c r="A96" s="9">
        <v>77</v>
      </c>
      <c r="B96" s="10">
        <f t="shared" si="5"/>
        <v>70456</v>
      </c>
      <c r="C96" s="11">
        <f>IF(G95+E96&lt;Monthly_Payment,G95+E96,Monthly_Payment)</f>
        <v>1797.6565417048541</v>
      </c>
      <c r="D96" s="11">
        <v>0</v>
      </c>
      <c r="E96" s="11">
        <f>G95*RATE</f>
        <v>815.90810515471242</v>
      </c>
      <c r="F96" s="11">
        <f t="shared" si="3"/>
        <v>981.74843655014172</v>
      </c>
      <c r="G96" s="11">
        <f t="shared" si="4"/>
        <v>138888.21244711484</v>
      </c>
    </row>
    <row r="97" spans="1:7" x14ac:dyDescent="0.2">
      <c r="A97" s="9">
        <v>78</v>
      </c>
      <c r="B97" s="10">
        <f t="shared" si="5"/>
        <v>70821</v>
      </c>
      <c r="C97" s="11">
        <f>IF(G96+E97&lt;Monthly_Payment,G96+E97,Monthly_Payment)</f>
        <v>1797.6565417048541</v>
      </c>
      <c r="D97" s="11">
        <v>0</v>
      </c>
      <c r="E97" s="11">
        <f>G96*RATE</f>
        <v>810.18123927483657</v>
      </c>
      <c r="F97" s="11">
        <f t="shared" si="3"/>
        <v>987.47530243001756</v>
      </c>
      <c r="G97" s="11">
        <f t="shared" si="4"/>
        <v>137900.73714468483</v>
      </c>
    </row>
    <row r="98" spans="1:7" x14ac:dyDescent="0.2">
      <c r="A98" s="9">
        <v>79</v>
      </c>
      <c r="B98" s="10">
        <f t="shared" si="5"/>
        <v>71186</v>
      </c>
      <c r="C98" s="11">
        <f>IF(G97+E98&lt;Monthly_Payment,G97+E98,Monthly_Payment)</f>
        <v>1797.6565417048541</v>
      </c>
      <c r="D98" s="11">
        <v>0</v>
      </c>
      <c r="E98" s="11">
        <f>G97*RATE</f>
        <v>804.42096667732824</v>
      </c>
      <c r="F98" s="11">
        <f t="shared" si="3"/>
        <v>993.2355750275259</v>
      </c>
      <c r="G98" s="11">
        <f t="shared" si="4"/>
        <v>136907.5015696573</v>
      </c>
    </row>
    <row r="99" spans="1:7" x14ac:dyDescent="0.2">
      <c r="A99" s="9">
        <v>80</v>
      </c>
      <c r="B99" s="10">
        <f t="shared" si="5"/>
        <v>71551</v>
      </c>
      <c r="C99" s="11">
        <f>IF(G98+E99&lt;Monthly_Payment,G98+E99,Monthly_Payment)</f>
        <v>1797.6565417048541</v>
      </c>
      <c r="D99" s="11">
        <v>0</v>
      </c>
      <c r="E99" s="11">
        <f>G98*RATE</f>
        <v>798.62709248966758</v>
      </c>
      <c r="F99" s="11">
        <f t="shared" si="3"/>
        <v>999.02944921518656</v>
      </c>
      <c r="G99" s="11">
        <f t="shared" si="4"/>
        <v>135908.47212044211</v>
      </c>
    </row>
    <row r="100" spans="1:7" x14ac:dyDescent="0.2">
      <c r="A100" s="9">
        <v>81</v>
      </c>
      <c r="B100" s="10">
        <f t="shared" si="5"/>
        <v>71917</v>
      </c>
      <c r="C100" s="11">
        <f>IF(G99+E100&lt;Monthly_Payment,G99+E100,Monthly_Payment)</f>
        <v>1797.6565417048541</v>
      </c>
      <c r="D100" s="11">
        <v>0</v>
      </c>
      <c r="E100" s="11">
        <f>G99*RATE</f>
        <v>792.79942070257903</v>
      </c>
      <c r="F100" s="11">
        <f t="shared" si="3"/>
        <v>1004.8571210022751</v>
      </c>
      <c r="G100" s="11">
        <f t="shared" si="4"/>
        <v>134903.61499943983</v>
      </c>
    </row>
    <row r="101" spans="1:7" x14ac:dyDescent="0.2">
      <c r="A101" s="9">
        <v>82</v>
      </c>
      <c r="B101" s="10">
        <f t="shared" si="5"/>
        <v>72282</v>
      </c>
      <c r="C101" s="11">
        <f>IF(G100+E101&lt;Monthly_Payment,G100+E101,Monthly_Payment)</f>
        <v>1797.6565417048541</v>
      </c>
      <c r="D101" s="11">
        <v>0</v>
      </c>
      <c r="E101" s="11">
        <f>G100*RATE</f>
        <v>786.93775416339906</v>
      </c>
      <c r="F101" s="11">
        <f t="shared" si="3"/>
        <v>1010.7187875414551</v>
      </c>
      <c r="G101" s="11">
        <f t="shared" si="4"/>
        <v>133892.89621189836</v>
      </c>
    </row>
    <row r="102" spans="1:7" x14ac:dyDescent="0.2">
      <c r="A102" s="9">
        <v>83</v>
      </c>
      <c r="B102" s="10">
        <f t="shared" si="5"/>
        <v>72647</v>
      </c>
      <c r="C102" s="11">
        <f>IF(G101+E102&lt;Monthly_Payment,G101+E102,Monthly_Payment)</f>
        <v>1797.6565417048541</v>
      </c>
      <c r="D102" s="11">
        <v>0</v>
      </c>
      <c r="E102" s="11">
        <f>G101*RATE</f>
        <v>781.04189456940719</v>
      </c>
      <c r="F102" s="11">
        <f t="shared" si="3"/>
        <v>1016.6146471354469</v>
      </c>
      <c r="G102" s="11">
        <f t="shared" si="4"/>
        <v>132876.2815647629</v>
      </c>
    </row>
    <row r="103" spans="1:7" x14ac:dyDescent="0.2">
      <c r="A103" s="9">
        <v>84</v>
      </c>
      <c r="B103" s="10">
        <f t="shared" si="5"/>
        <v>73012</v>
      </c>
      <c r="C103" s="11">
        <f>IF(G102+E103&lt;Monthly_Payment,G102+E103,Monthly_Payment)</f>
        <v>1797.6565417048541</v>
      </c>
      <c r="D103" s="11">
        <v>0</v>
      </c>
      <c r="E103" s="11">
        <f>G102*RATE</f>
        <v>775.11164246111696</v>
      </c>
      <c r="F103" s="11">
        <f t="shared" si="3"/>
        <v>1022.5448992437372</v>
      </c>
      <c r="G103" s="11">
        <f t="shared" si="4"/>
        <v>131853.73666551916</v>
      </c>
    </row>
    <row r="104" spans="1:7" x14ac:dyDescent="0.2">
      <c r="A104" s="9">
        <v>85</v>
      </c>
      <c r="B104" s="10">
        <f t="shared" si="5"/>
        <v>73377</v>
      </c>
      <c r="C104" s="11">
        <f>IF(G103+E104&lt;Monthly_Payment,G103+E104,Monthly_Payment)</f>
        <v>1797.6565417048541</v>
      </c>
      <c r="D104" s="11">
        <v>0</v>
      </c>
      <c r="E104" s="11">
        <f>G103*RATE</f>
        <v>769.14679721552841</v>
      </c>
      <c r="F104" s="11">
        <f t="shared" si="3"/>
        <v>1028.5097444893258</v>
      </c>
      <c r="G104" s="11">
        <f t="shared" si="4"/>
        <v>130825.22692102983</v>
      </c>
    </row>
    <row r="105" spans="1:7" x14ac:dyDescent="0.2">
      <c r="A105" s="9">
        <v>86</v>
      </c>
      <c r="B105" s="10">
        <f t="shared" si="5"/>
        <v>73742</v>
      </c>
      <c r="C105" s="11">
        <f>IF(G104+E105&lt;Monthly_Payment,G104+E105,Monthly_Payment)</f>
        <v>1797.6565417048541</v>
      </c>
      <c r="D105" s="11">
        <v>0</v>
      </c>
      <c r="E105" s="11">
        <f>G104*RATE</f>
        <v>763.14715703934064</v>
      </c>
      <c r="F105" s="11">
        <f t="shared" si="3"/>
        <v>1034.5093846655136</v>
      </c>
      <c r="G105" s="11">
        <f t="shared" si="4"/>
        <v>129790.71753636432</v>
      </c>
    </row>
    <row r="106" spans="1:7" x14ac:dyDescent="0.2">
      <c r="A106" s="9">
        <v>87</v>
      </c>
      <c r="B106" s="10">
        <f t="shared" si="5"/>
        <v>74107</v>
      </c>
      <c r="C106" s="11">
        <f>IF(G105+E106&lt;Monthly_Payment,G105+E106,Monthly_Payment)</f>
        <v>1797.6565417048541</v>
      </c>
      <c r="D106" s="11">
        <v>0</v>
      </c>
      <c r="E106" s="11">
        <f>G105*RATE</f>
        <v>757.11251896212525</v>
      </c>
      <c r="F106" s="11">
        <f t="shared" si="3"/>
        <v>1040.5440227427289</v>
      </c>
      <c r="G106" s="11">
        <f t="shared" si="4"/>
        <v>128750.17351362159</v>
      </c>
    </row>
    <row r="107" spans="1:7" x14ac:dyDescent="0.2">
      <c r="A107" s="9">
        <v>88</v>
      </c>
      <c r="B107" s="10">
        <f t="shared" si="5"/>
        <v>74472</v>
      </c>
      <c r="C107" s="11">
        <f>IF(G106+E107&lt;Monthly_Payment,G106+E107,Monthly_Payment)</f>
        <v>1797.6565417048541</v>
      </c>
      <c r="D107" s="11">
        <v>0</v>
      </c>
      <c r="E107" s="11">
        <f>G106*RATE</f>
        <v>751.04267882945931</v>
      </c>
      <c r="F107" s="11">
        <f t="shared" si="3"/>
        <v>1046.6138628753947</v>
      </c>
      <c r="G107" s="11">
        <f t="shared" si="4"/>
        <v>127703.55965074619</v>
      </c>
    </row>
    <row r="108" spans="1:7" x14ac:dyDescent="0.2">
      <c r="A108" s="9">
        <v>89</v>
      </c>
      <c r="B108" s="10">
        <f t="shared" si="5"/>
        <v>74838</v>
      </c>
      <c r="C108" s="11">
        <f>IF(G107+E108&lt;Monthly_Payment,G107+E108,Monthly_Payment)</f>
        <v>1797.6565417048541</v>
      </c>
      <c r="D108" s="11">
        <v>0</v>
      </c>
      <c r="E108" s="11">
        <f>G107*RATE</f>
        <v>744.93743129601944</v>
      </c>
      <c r="F108" s="11">
        <f t="shared" si="3"/>
        <v>1052.7191104088347</v>
      </c>
      <c r="G108" s="11">
        <f t="shared" si="4"/>
        <v>126650.84054033735</v>
      </c>
    </row>
    <row r="109" spans="1:7" x14ac:dyDescent="0.2">
      <c r="A109" s="9">
        <v>90</v>
      </c>
      <c r="B109" s="10">
        <f t="shared" si="5"/>
        <v>75203</v>
      </c>
      <c r="C109" s="11">
        <f>IF(G108+E109&lt;Monthly_Payment,G108+E109,Monthly_Payment)</f>
        <v>1797.6565417048541</v>
      </c>
      <c r="D109" s="11">
        <v>0</v>
      </c>
      <c r="E109" s="11">
        <f>G108*RATE</f>
        <v>738.79656981863457</v>
      </c>
      <c r="F109" s="11">
        <f t="shared" si="3"/>
        <v>1058.8599718862197</v>
      </c>
      <c r="G109" s="11">
        <f t="shared" si="4"/>
        <v>125591.98056845112</v>
      </c>
    </row>
    <row r="110" spans="1:7" x14ac:dyDescent="0.2">
      <c r="A110" s="9">
        <v>91</v>
      </c>
      <c r="B110" s="10">
        <f t="shared" si="5"/>
        <v>75568</v>
      </c>
      <c r="C110" s="11">
        <f>IF(G109+E110&lt;Monthly_Payment,G109+E110,Monthly_Payment)</f>
        <v>1797.6565417048541</v>
      </c>
      <c r="D110" s="11">
        <v>0</v>
      </c>
      <c r="E110" s="11">
        <f>G109*RATE</f>
        <v>732.61988664929822</v>
      </c>
      <c r="F110" s="11">
        <f t="shared" si="3"/>
        <v>1065.0366550555559</v>
      </c>
      <c r="G110" s="11">
        <f t="shared" si="4"/>
        <v>124526.94391339556</v>
      </c>
    </row>
    <row r="111" spans="1:7" x14ac:dyDescent="0.2">
      <c r="A111" s="9">
        <v>92</v>
      </c>
      <c r="B111" s="10">
        <f t="shared" si="5"/>
        <v>75933</v>
      </c>
      <c r="C111" s="11">
        <f>IF(G110+E111&lt;Monthly_Payment,G110+E111,Monthly_Payment)</f>
        <v>1797.6565417048541</v>
      </c>
      <c r="D111" s="11">
        <v>0</v>
      </c>
      <c r="E111" s="11">
        <f>G110*RATE</f>
        <v>726.4071728281408</v>
      </c>
      <c r="F111" s="11">
        <f t="shared" si="3"/>
        <v>1071.2493688767133</v>
      </c>
      <c r="G111" s="11">
        <f t="shared" si="4"/>
        <v>123455.69454451885</v>
      </c>
    </row>
    <row r="112" spans="1:7" x14ac:dyDescent="0.2">
      <c r="A112" s="9">
        <v>93</v>
      </c>
      <c r="B112" s="10">
        <f t="shared" si="5"/>
        <v>76299</v>
      </c>
      <c r="C112" s="11">
        <f>IF(G111+E112&lt;Monthly_Payment,G111+E112,Monthly_Payment)</f>
        <v>1797.6565417048541</v>
      </c>
      <c r="D112" s="11">
        <v>0</v>
      </c>
      <c r="E112" s="11">
        <f>G111*RATE</f>
        <v>720.15821817635992</v>
      </c>
      <c r="F112" s="11">
        <f t="shared" si="3"/>
        <v>1077.4983235284942</v>
      </c>
      <c r="G112" s="11">
        <f t="shared" si="4"/>
        <v>122378.19622099036</v>
      </c>
    </row>
    <row r="113" spans="1:7" x14ac:dyDescent="0.2">
      <c r="A113" s="9">
        <v>94</v>
      </c>
      <c r="B113" s="10">
        <f t="shared" si="5"/>
        <v>76664</v>
      </c>
      <c r="C113" s="11">
        <f>IF(G112+E113&lt;Monthly_Payment,G112+E113,Monthly_Payment)</f>
        <v>1797.6565417048541</v>
      </c>
      <c r="D113" s="11">
        <v>0</v>
      </c>
      <c r="E113" s="11">
        <f>G112*RATE</f>
        <v>713.87281128911047</v>
      </c>
      <c r="F113" s="11">
        <f t="shared" si="3"/>
        <v>1083.7837304157438</v>
      </c>
      <c r="G113" s="11">
        <f t="shared" si="4"/>
        <v>121294.41249057461</v>
      </c>
    </row>
    <row r="114" spans="1:7" x14ac:dyDescent="0.2">
      <c r="A114" s="9">
        <v>95</v>
      </c>
      <c r="B114" s="10">
        <f t="shared" si="5"/>
        <v>77029</v>
      </c>
      <c r="C114" s="11">
        <f>IF(G113+E114&lt;Monthly_Payment,G113+E114,Monthly_Payment)</f>
        <v>1797.6565417048541</v>
      </c>
      <c r="D114" s="11">
        <v>0</v>
      </c>
      <c r="E114" s="11">
        <f>G113*RATE</f>
        <v>707.55073952835198</v>
      </c>
      <c r="F114" s="11">
        <f t="shared" si="3"/>
        <v>1090.105802176502</v>
      </c>
      <c r="G114" s="11">
        <f t="shared" si="4"/>
        <v>120204.30668839811</v>
      </c>
    </row>
    <row r="115" spans="1:7" x14ac:dyDescent="0.2">
      <c r="A115" s="9">
        <v>96</v>
      </c>
      <c r="B115" s="10">
        <f t="shared" si="5"/>
        <v>77394</v>
      </c>
      <c r="C115" s="11">
        <f>IF(G114+E115&lt;Monthly_Payment,G114+E115,Monthly_Payment)</f>
        <v>1797.6565417048541</v>
      </c>
      <c r="D115" s="11">
        <v>0</v>
      </c>
      <c r="E115" s="11">
        <f>G114*RATE</f>
        <v>701.19178901565567</v>
      </c>
      <c r="F115" s="11">
        <f t="shared" si="3"/>
        <v>1096.4647526891986</v>
      </c>
      <c r="G115" s="11">
        <f t="shared" si="4"/>
        <v>119107.84193570892</v>
      </c>
    </row>
    <row r="116" spans="1:7" x14ac:dyDescent="0.2">
      <c r="A116" s="9">
        <v>97</v>
      </c>
      <c r="B116" s="10">
        <f t="shared" si="5"/>
        <v>77760</v>
      </c>
      <c r="C116" s="11">
        <f>IF(G115+E116&lt;Monthly_Payment,G115+E116,Monthly_Payment)</f>
        <v>1797.6565417048541</v>
      </c>
      <c r="D116" s="11">
        <v>0</v>
      </c>
      <c r="E116" s="11">
        <f>G115*RATE</f>
        <v>694.79574462496873</v>
      </c>
      <c r="F116" s="11">
        <f t="shared" si="3"/>
        <v>1102.8607970798853</v>
      </c>
      <c r="G116" s="11">
        <f t="shared" si="4"/>
        <v>118004.98113862902</v>
      </c>
    </row>
    <row r="117" spans="1:7" x14ac:dyDescent="0.2">
      <c r="A117" s="9">
        <v>98</v>
      </c>
      <c r="B117" s="10">
        <f t="shared" si="5"/>
        <v>78125</v>
      </c>
      <c r="C117" s="11">
        <f>IF(G116+E117&lt;Monthly_Payment,G116+E117,Monthly_Payment)</f>
        <v>1797.6565417048541</v>
      </c>
      <c r="D117" s="11">
        <v>0</v>
      </c>
      <c r="E117" s="11">
        <f>G116*RATE</f>
        <v>688.36238997533599</v>
      </c>
      <c r="F117" s="11">
        <f t="shared" si="3"/>
        <v>1109.294151729518</v>
      </c>
      <c r="G117" s="11">
        <f t="shared" si="4"/>
        <v>116895.68698689951</v>
      </c>
    </row>
    <row r="118" spans="1:7" x14ac:dyDescent="0.2">
      <c r="A118" s="9">
        <v>99</v>
      </c>
      <c r="B118" s="10">
        <f t="shared" si="5"/>
        <v>78490</v>
      </c>
      <c r="C118" s="11">
        <f>IF(G117+E118&lt;Monthly_Payment,G117+E118,Monthly_Payment)</f>
        <v>1797.6565417048541</v>
      </c>
      <c r="D118" s="11">
        <v>0</v>
      </c>
      <c r="E118" s="11">
        <f>G117*RATE</f>
        <v>681.89150742358049</v>
      </c>
      <c r="F118" s="11">
        <f t="shared" si="3"/>
        <v>1115.7650342812735</v>
      </c>
      <c r="G118" s="11">
        <f t="shared" si="4"/>
        <v>115779.92195261824</v>
      </c>
    </row>
    <row r="119" spans="1:7" x14ac:dyDescent="0.2">
      <c r="A119" s="9">
        <v>100</v>
      </c>
      <c r="B119" s="10">
        <f t="shared" si="5"/>
        <v>78855</v>
      </c>
      <c r="C119" s="11">
        <f>IF(G118+E119&lt;Monthly_Payment,G118+E119,Monthly_Payment)</f>
        <v>1797.6565417048541</v>
      </c>
      <c r="D119" s="11">
        <v>0</v>
      </c>
      <c r="E119" s="11">
        <f>G118*RATE</f>
        <v>675.38287805693983</v>
      </c>
      <c r="F119" s="11">
        <f t="shared" si="3"/>
        <v>1122.2736636479144</v>
      </c>
      <c r="G119" s="11">
        <f t="shared" si="4"/>
        <v>114657.64828897033</v>
      </c>
    </row>
    <row r="120" spans="1:7" x14ac:dyDescent="0.2">
      <c r="A120" s="9">
        <v>101</v>
      </c>
      <c r="B120" s="10">
        <f t="shared" si="5"/>
        <v>79221</v>
      </c>
      <c r="C120" s="11">
        <f>IF(G119+E120&lt;Monthly_Payment,G119+E120,Monthly_Payment)</f>
        <v>1797.6565417048541</v>
      </c>
      <c r="D120" s="11">
        <v>0</v>
      </c>
      <c r="E120" s="11">
        <f>G119*RATE</f>
        <v>668.83628168566031</v>
      </c>
      <c r="F120" s="11">
        <f t="shared" si="3"/>
        <v>1128.8202600191939</v>
      </c>
      <c r="G120" s="11">
        <f t="shared" si="4"/>
        <v>113528.82802895115</v>
      </c>
    </row>
    <row r="121" spans="1:7" x14ac:dyDescent="0.2">
      <c r="A121" s="9">
        <v>102</v>
      </c>
      <c r="B121" s="10">
        <f t="shared" si="5"/>
        <v>79586</v>
      </c>
      <c r="C121" s="11">
        <f>IF(G120+E121&lt;Monthly_Payment,G120+E121,Monthly_Payment)</f>
        <v>1797.6565417048541</v>
      </c>
      <c r="D121" s="11">
        <v>0</v>
      </c>
      <c r="E121" s="11">
        <f>G120*RATE</f>
        <v>662.25149683554844</v>
      </c>
      <c r="F121" s="11">
        <f t="shared" si="3"/>
        <v>1135.4050448693056</v>
      </c>
      <c r="G121" s="11">
        <f t="shared" si="4"/>
        <v>112393.42298408184</v>
      </c>
    </row>
    <row r="122" spans="1:7" x14ac:dyDescent="0.2">
      <c r="A122" s="9">
        <v>103</v>
      </c>
      <c r="B122" s="10">
        <f t="shared" si="5"/>
        <v>79951</v>
      </c>
      <c r="C122" s="11">
        <f>IF(G121+E122&lt;Monthly_Payment,G121+E122,Monthly_Payment)</f>
        <v>1797.6565417048541</v>
      </c>
      <c r="D122" s="11">
        <v>0</v>
      </c>
      <c r="E122" s="11">
        <f>G121*RATE</f>
        <v>655.62830074047747</v>
      </c>
      <c r="F122" s="11">
        <f t="shared" si="3"/>
        <v>1142.0282409643767</v>
      </c>
      <c r="G122" s="11">
        <f t="shared" si="4"/>
        <v>111251.39474311747</v>
      </c>
    </row>
    <row r="123" spans="1:7" x14ac:dyDescent="0.2">
      <c r="A123" s="9">
        <v>104</v>
      </c>
      <c r="B123" s="10">
        <f t="shared" si="5"/>
        <v>80316</v>
      </c>
      <c r="C123" s="11">
        <f>IF(G122+E123&lt;Monthly_Payment,G122+E123,Monthly_Payment)</f>
        <v>1797.6565417048541</v>
      </c>
      <c r="D123" s="11">
        <v>0</v>
      </c>
      <c r="E123" s="11">
        <f>G122*RATE</f>
        <v>648.96646933485192</v>
      </c>
      <c r="F123" s="11">
        <f t="shared" si="3"/>
        <v>1148.6900723700023</v>
      </c>
      <c r="G123" s="11">
        <f t="shared" si="4"/>
        <v>110102.70467074747</v>
      </c>
    </row>
    <row r="124" spans="1:7" x14ac:dyDescent="0.2">
      <c r="A124" s="9">
        <v>105</v>
      </c>
      <c r="B124" s="10">
        <f t="shared" si="5"/>
        <v>80682</v>
      </c>
      <c r="C124" s="11">
        <f>IF(G123+E124&lt;Monthly_Payment,G123+E124,Monthly_Payment)</f>
        <v>1797.6565417048541</v>
      </c>
      <c r="D124" s="11">
        <v>0</v>
      </c>
      <c r="E124" s="11">
        <f>G123*RATE</f>
        <v>642.26577724602691</v>
      </c>
      <c r="F124" s="11">
        <f t="shared" si="3"/>
        <v>1155.3907644588271</v>
      </c>
      <c r="G124" s="11">
        <f t="shared" si="4"/>
        <v>108947.31390628863</v>
      </c>
    </row>
    <row r="125" spans="1:7" x14ac:dyDescent="0.2">
      <c r="A125" s="9">
        <v>106</v>
      </c>
      <c r="B125" s="10">
        <f t="shared" si="5"/>
        <v>81047</v>
      </c>
      <c r="C125" s="11">
        <f>IF(G124+E125&lt;Monthly_Payment,G124+E125,Monthly_Payment)</f>
        <v>1797.6565417048541</v>
      </c>
      <c r="D125" s="11">
        <v>0</v>
      </c>
      <c r="E125" s="11">
        <f>G124*RATE</f>
        <v>635.52599778668377</v>
      </c>
      <c r="F125" s="11">
        <f t="shared" si="3"/>
        <v>1162.1305439181704</v>
      </c>
      <c r="G125" s="11">
        <f t="shared" si="4"/>
        <v>107785.18336237046</v>
      </c>
    </row>
    <row r="126" spans="1:7" x14ac:dyDescent="0.2">
      <c r="A126" s="9">
        <v>107</v>
      </c>
      <c r="B126" s="10">
        <f t="shared" si="5"/>
        <v>81412</v>
      </c>
      <c r="C126" s="11">
        <f>IF(G125+E126&lt;Monthly_Payment,G125+E126,Monthly_Payment)</f>
        <v>1797.6565417048541</v>
      </c>
      <c r="D126" s="11">
        <v>0</v>
      </c>
      <c r="E126" s="11">
        <f>G125*RATE</f>
        <v>628.74690294716106</v>
      </c>
      <c r="F126" s="11">
        <f t="shared" si="3"/>
        <v>1168.9096387576931</v>
      </c>
      <c r="G126" s="11">
        <f t="shared" si="4"/>
        <v>106616.27372361277</v>
      </c>
    </row>
    <row r="127" spans="1:7" x14ac:dyDescent="0.2">
      <c r="A127" s="9">
        <v>108</v>
      </c>
      <c r="B127" s="10">
        <f t="shared" si="5"/>
        <v>81777</v>
      </c>
      <c r="C127" s="11">
        <f>IF(G126+E127&lt;Monthly_Payment,G126+E127,Monthly_Payment)</f>
        <v>1797.6565417048541</v>
      </c>
      <c r="D127" s="11">
        <v>0</v>
      </c>
      <c r="E127" s="11">
        <f>G126*RATE</f>
        <v>621.92826338774125</v>
      </c>
      <c r="F127" s="11">
        <f t="shared" si="3"/>
        <v>1175.7282783171129</v>
      </c>
      <c r="G127" s="11">
        <f t="shared" si="4"/>
        <v>105440.54544529566</v>
      </c>
    </row>
    <row r="128" spans="1:7" x14ac:dyDescent="0.2">
      <c r="A128" s="9">
        <v>109</v>
      </c>
      <c r="B128" s="10">
        <f t="shared" si="5"/>
        <v>82143</v>
      </c>
      <c r="C128" s="11">
        <f>IF(G127+E128&lt;Monthly_Payment,G127+E128,Monthly_Payment)</f>
        <v>1797.6565417048541</v>
      </c>
      <c r="D128" s="11">
        <v>0</v>
      </c>
      <c r="E128" s="11">
        <f>G127*RATE</f>
        <v>615.0698484308914</v>
      </c>
      <c r="F128" s="11">
        <f t="shared" si="3"/>
        <v>1182.5866932739627</v>
      </c>
      <c r="G128" s="11">
        <f t="shared" si="4"/>
        <v>104257.9587520217</v>
      </c>
    </row>
    <row r="129" spans="1:7" x14ac:dyDescent="0.2">
      <c r="A129" s="9">
        <v>110</v>
      </c>
      <c r="B129" s="10">
        <f t="shared" si="5"/>
        <v>82508</v>
      </c>
      <c r="C129" s="11">
        <f>IF(G128+E129&lt;Monthly_Payment,G128+E129,Monthly_Payment)</f>
        <v>1797.6565417048541</v>
      </c>
      <c r="D129" s="11">
        <v>0</v>
      </c>
      <c r="E129" s="11">
        <f>G128*RATE</f>
        <v>608.17142605345998</v>
      </c>
      <c r="F129" s="11">
        <f t="shared" si="3"/>
        <v>1189.4851156513942</v>
      </c>
      <c r="G129" s="11">
        <f t="shared" si="4"/>
        <v>103068.47363637031</v>
      </c>
    </row>
    <row r="130" spans="1:7" x14ac:dyDescent="0.2">
      <c r="A130" s="9">
        <v>111</v>
      </c>
      <c r="B130" s="10">
        <f t="shared" si="5"/>
        <v>82873</v>
      </c>
      <c r="C130" s="11">
        <f>IF(G129+E130&lt;Monthly_Payment,G129+E130,Monthly_Payment)</f>
        <v>1797.6565417048541</v>
      </c>
      <c r="D130" s="11">
        <v>0</v>
      </c>
      <c r="E130" s="11">
        <f>G129*RATE</f>
        <v>601.23276287882686</v>
      </c>
      <c r="F130" s="11">
        <f t="shared" si="3"/>
        <v>1196.4237788260273</v>
      </c>
      <c r="G130" s="11">
        <f t="shared" si="4"/>
        <v>101872.04985754429</v>
      </c>
    </row>
    <row r="131" spans="1:7" x14ac:dyDescent="0.2">
      <c r="A131" s="9">
        <v>112</v>
      </c>
      <c r="B131" s="10">
        <f t="shared" si="5"/>
        <v>83238</v>
      </c>
      <c r="C131" s="11">
        <f>IF(G130+E131&lt;Monthly_Payment,G130+E131,Monthly_Payment)</f>
        <v>1797.6565417048541</v>
      </c>
      <c r="D131" s="11">
        <v>0</v>
      </c>
      <c r="E131" s="11">
        <f>G130*RATE</f>
        <v>594.25362416900839</v>
      </c>
      <c r="F131" s="11">
        <f t="shared" si="3"/>
        <v>1203.4029175358457</v>
      </c>
      <c r="G131" s="11">
        <f t="shared" si="4"/>
        <v>100668.64694000845</v>
      </c>
    </row>
    <row r="132" spans="1:7" x14ac:dyDescent="0.2">
      <c r="A132" s="9">
        <v>113</v>
      </c>
      <c r="B132" s="10">
        <f t="shared" si="5"/>
        <v>83604</v>
      </c>
      <c r="C132" s="11">
        <f>IF(G131+E132&lt;Monthly_Payment,G131+E132,Monthly_Payment)</f>
        <v>1797.6565417048541</v>
      </c>
      <c r="D132" s="11">
        <v>0</v>
      </c>
      <c r="E132" s="11">
        <f>G131*RATE</f>
        <v>587.23377381671594</v>
      </c>
      <c r="F132" s="11">
        <f t="shared" si="3"/>
        <v>1210.4227678881382</v>
      </c>
      <c r="G132" s="11">
        <f t="shared" si="4"/>
        <v>99458.224172120303</v>
      </c>
    </row>
    <row r="133" spans="1:7" x14ac:dyDescent="0.2">
      <c r="A133" s="9">
        <v>114</v>
      </c>
      <c r="B133" s="10">
        <f t="shared" si="5"/>
        <v>83969</v>
      </c>
      <c r="C133" s="11">
        <f>IF(G132+E133&lt;Monthly_Payment,G132+E133,Monthly_Payment)</f>
        <v>1797.6565417048541</v>
      </c>
      <c r="D133" s="11">
        <v>0</v>
      </c>
      <c r="E133" s="11">
        <f>G132*RATE</f>
        <v>580.17297433736849</v>
      </c>
      <c r="F133" s="11">
        <f t="shared" si="3"/>
        <v>1217.4835673674856</v>
      </c>
      <c r="G133" s="11">
        <f t="shared" si="4"/>
        <v>98240.74060475282</v>
      </c>
    </row>
    <row r="134" spans="1:7" x14ac:dyDescent="0.2">
      <c r="A134" s="9">
        <v>115</v>
      </c>
      <c r="B134" s="10">
        <f t="shared" si="5"/>
        <v>84334</v>
      </c>
      <c r="C134" s="11">
        <f>IF(G133+E134&lt;Monthly_Payment,G133+E134,Monthly_Payment)</f>
        <v>1797.6565417048541</v>
      </c>
      <c r="D134" s="11">
        <v>0</v>
      </c>
      <c r="E134" s="11">
        <f>G133*RATE</f>
        <v>573.07098686105815</v>
      </c>
      <c r="F134" s="11">
        <f t="shared" si="3"/>
        <v>1224.585554843796</v>
      </c>
      <c r="G134" s="11">
        <f t="shared" si="4"/>
        <v>97016.155049909023</v>
      </c>
    </row>
    <row r="135" spans="1:7" x14ac:dyDescent="0.2">
      <c r="A135" s="9">
        <v>116</v>
      </c>
      <c r="B135" s="10">
        <f t="shared" si="5"/>
        <v>84699</v>
      </c>
      <c r="C135" s="11">
        <f>IF(G134+E135&lt;Monthly_Payment,G134+E135,Monthly_Payment)</f>
        <v>1797.6565417048541</v>
      </c>
      <c r="D135" s="11">
        <v>0</v>
      </c>
      <c r="E135" s="11">
        <f>G134*RATE</f>
        <v>565.9275711244693</v>
      </c>
      <c r="F135" s="11">
        <f t="shared" si="3"/>
        <v>1231.7289705803848</v>
      </c>
      <c r="G135" s="11">
        <f t="shared" si="4"/>
        <v>95784.426079328638</v>
      </c>
    </row>
    <row r="136" spans="1:7" x14ac:dyDescent="0.2">
      <c r="A136" s="9">
        <v>117</v>
      </c>
      <c r="B136" s="10">
        <f t="shared" si="5"/>
        <v>85065</v>
      </c>
      <c r="C136" s="11">
        <f>IF(G135+E136&lt;Monthly_Payment,G135+E136,Monthly_Payment)</f>
        <v>1797.6565417048541</v>
      </c>
      <c r="D136" s="11">
        <v>0</v>
      </c>
      <c r="E136" s="11">
        <f>G135*RATE</f>
        <v>558.74248546275044</v>
      </c>
      <c r="F136" s="11">
        <f t="shared" si="3"/>
        <v>1238.9140562421037</v>
      </c>
      <c r="G136" s="11">
        <f t="shared" si="4"/>
        <v>94545.512023086529</v>
      </c>
    </row>
    <row r="137" spans="1:7" x14ac:dyDescent="0.2">
      <c r="A137" s="9">
        <v>118</v>
      </c>
      <c r="B137" s="10">
        <f t="shared" si="5"/>
        <v>85430</v>
      </c>
      <c r="C137" s="11">
        <f>IF(G136+E137&lt;Monthly_Payment,G136+E137,Monthly_Payment)</f>
        <v>1797.6565417048541</v>
      </c>
      <c r="D137" s="11">
        <v>0</v>
      </c>
      <c r="E137" s="11">
        <f>G136*RATE</f>
        <v>551.51548680133806</v>
      </c>
      <c r="F137" s="11">
        <f t="shared" si="3"/>
        <v>1246.1410549035161</v>
      </c>
      <c r="G137" s="11">
        <f t="shared" si="4"/>
        <v>93299.370968183008</v>
      </c>
    </row>
    <row r="138" spans="1:7" x14ac:dyDescent="0.2">
      <c r="A138" s="9">
        <v>119</v>
      </c>
      <c r="B138" s="10">
        <f t="shared" si="5"/>
        <v>85795</v>
      </c>
      <c r="C138" s="11">
        <f>IF(G137+E138&lt;Monthly_Payment,G137+E138,Monthly_Payment)</f>
        <v>1797.6565417048541</v>
      </c>
      <c r="D138" s="11">
        <v>0</v>
      </c>
      <c r="E138" s="11">
        <f>G137*RATE</f>
        <v>544.24633064773423</v>
      </c>
      <c r="F138" s="11">
        <f t="shared" si="3"/>
        <v>1253.4102110571198</v>
      </c>
      <c r="G138" s="11">
        <f t="shared" si="4"/>
        <v>92045.960757125882</v>
      </c>
    </row>
    <row r="139" spans="1:7" x14ac:dyDescent="0.2">
      <c r="A139" s="9">
        <v>120</v>
      </c>
      <c r="B139" s="10">
        <f t="shared" si="5"/>
        <v>86160</v>
      </c>
      <c r="C139" s="11">
        <f>IF(G138+E139&lt;Monthly_Payment,G138+E139,Monthly_Payment)</f>
        <v>1797.6565417048541</v>
      </c>
      <c r="D139" s="11">
        <v>0</v>
      </c>
      <c r="E139" s="11">
        <f>G138*RATE</f>
        <v>536.9347710832343</v>
      </c>
      <c r="F139" s="11">
        <f t="shared" si="3"/>
        <v>1260.7217706216197</v>
      </c>
      <c r="G139" s="11">
        <f t="shared" si="4"/>
        <v>90785.238986504264</v>
      </c>
    </row>
    <row r="140" spans="1:7" x14ac:dyDescent="0.2">
      <c r="A140" s="9">
        <v>121</v>
      </c>
      <c r="B140" s="10">
        <f t="shared" si="5"/>
        <v>86526</v>
      </c>
      <c r="C140" s="11">
        <f>IF(G139+E140&lt;Monthly_Payment,G139+E140,Monthly_Payment)</f>
        <v>1797.6565417048541</v>
      </c>
      <c r="D140" s="11">
        <v>0</v>
      </c>
      <c r="E140" s="11">
        <f>G139*RATE</f>
        <v>529.5805607546082</v>
      </c>
      <c r="F140" s="11">
        <f t="shared" si="3"/>
        <v>1268.075980950246</v>
      </c>
      <c r="G140" s="11">
        <f t="shared" si="4"/>
        <v>89517.163005554015</v>
      </c>
    </row>
    <row r="141" spans="1:7" x14ac:dyDescent="0.2">
      <c r="A141" s="9">
        <v>122</v>
      </c>
      <c r="B141" s="10">
        <f t="shared" si="5"/>
        <v>86891</v>
      </c>
      <c r="C141" s="11">
        <f>IF(G140+E141&lt;Monthly_Payment,G140+E141,Monthly_Payment)</f>
        <v>1797.6565417048541</v>
      </c>
      <c r="D141" s="11">
        <v>0</v>
      </c>
      <c r="E141" s="11">
        <f>G140*RATE</f>
        <v>522.18345086573174</v>
      </c>
      <c r="F141" s="11">
        <f t="shared" si="3"/>
        <v>1275.4730908391225</v>
      </c>
      <c r="G141" s="11">
        <f t="shared" si="4"/>
        <v>88241.689914714894</v>
      </c>
    </row>
    <row r="142" spans="1:7" x14ac:dyDescent="0.2">
      <c r="A142" s="9">
        <v>123</v>
      </c>
      <c r="B142" s="10">
        <f t="shared" si="5"/>
        <v>87256</v>
      </c>
      <c r="C142" s="11">
        <f>IF(G141+E142&lt;Monthly_Payment,G141+E142,Monthly_Payment)</f>
        <v>1797.6565417048541</v>
      </c>
      <c r="D142" s="11">
        <v>0</v>
      </c>
      <c r="E142" s="11">
        <f>G141*RATE</f>
        <v>514.74319116917025</v>
      </c>
      <c r="F142" s="11">
        <f t="shared" si="3"/>
        <v>1282.913350535684</v>
      </c>
      <c r="G142" s="11">
        <f t="shared" si="4"/>
        <v>86958.776564179207</v>
      </c>
    </row>
    <row r="143" spans="1:7" x14ac:dyDescent="0.2">
      <c r="A143" s="9">
        <v>124</v>
      </c>
      <c r="B143" s="10">
        <f t="shared" si="5"/>
        <v>87621</v>
      </c>
      <c r="C143" s="11">
        <f>IF(G142+E143&lt;Monthly_Payment,G142+E143,Monthly_Payment)</f>
        <v>1797.6565417048541</v>
      </c>
      <c r="D143" s="11">
        <v>0</v>
      </c>
      <c r="E143" s="11">
        <f>G142*RATE</f>
        <v>507.25952995771206</v>
      </c>
      <c r="F143" s="11">
        <f t="shared" si="3"/>
        <v>1290.3970117471422</v>
      </c>
      <c r="G143" s="11">
        <f t="shared" si="4"/>
        <v>85668.379552432059</v>
      </c>
    </row>
    <row r="144" spans="1:7" x14ac:dyDescent="0.2">
      <c r="A144" s="9">
        <v>125</v>
      </c>
      <c r="B144" s="10">
        <f t="shared" si="5"/>
        <v>87987</v>
      </c>
      <c r="C144" s="11">
        <f>IF(G143+E144&lt;Monthly_Payment,G143+E144,Monthly_Payment)</f>
        <v>1797.6565417048541</v>
      </c>
      <c r="D144" s="11">
        <v>0</v>
      </c>
      <c r="E144" s="11">
        <f>G143*RATE</f>
        <v>499.73221405585372</v>
      </c>
      <c r="F144" s="11">
        <f t="shared" si="3"/>
        <v>1297.9243276490004</v>
      </c>
      <c r="G144" s="11">
        <f t="shared" si="4"/>
        <v>84370.455224783058</v>
      </c>
    </row>
    <row r="145" spans="1:7" x14ac:dyDescent="0.2">
      <c r="A145" s="9">
        <v>126</v>
      </c>
      <c r="B145" s="10">
        <f t="shared" si="5"/>
        <v>88352</v>
      </c>
      <c r="C145" s="11">
        <f>IF(G144+E145&lt;Monthly_Payment,G144+E145,Monthly_Payment)</f>
        <v>1797.6565417048541</v>
      </c>
      <c r="D145" s="11">
        <v>0</v>
      </c>
      <c r="E145" s="11">
        <f>G144*RATE</f>
        <v>492.16098881123452</v>
      </c>
      <c r="F145" s="11">
        <f t="shared" si="3"/>
        <v>1305.4955528936196</v>
      </c>
      <c r="G145" s="11">
        <f t="shared" si="4"/>
        <v>83064.959671889432</v>
      </c>
    </row>
    <row r="146" spans="1:7" x14ac:dyDescent="0.2">
      <c r="A146" s="9">
        <v>127</v>
      </c>
      <c r="B146" s="10">
        <f t="shared" si="5"/>
        <v>88717</v>
      </c>
      <c r="C146" s="11">
        <f>IF(G145+E146&lt;Monthly_Payment,G145+E146,Monthly_Payment)</f>
        <v>1797.6565417048541</v>
      </c>
      <c r="D146" s="11">
        <v>0</v>
      </c>
      <c r="E146" s="11">
        <f>G145*RATE</f>
        <v>484.5455980860217</v>
      </c>
      <c r="F146" s="11">
        <f t="shared" si="3"/>
        <v>1313.1109436188324</v>
      </c>
      <c r="G146" s="11">
        <f t="shared" si="4"/>
        <v>81751.848728270605</v>
      </c>
    </row>
    <row r="147" spans="1:7" x14ac:dyDescent="0.2">
      <c r="A147" s="9">
        <v>128</v>
      </c>
      <c r="B147" s="10">
        <f t="shared" si="5"/>
        <v>89082</v>
      </c>
      <c r="C147" s="11">
        <f>IF(G146+E147&lt;Monthly_Payment,G146+E147,Monthly_Payment)</f>
        <v>1797.6565417048541</v>
      </c>
      <c r="D147" s="11">
        <v>0</v>
      </c>
      <c r="E147" s="11">
        <f>G146*RATE</f>
        <v>476.88578424824522</v>
      </c>
      <c r="F147" s="11">
        <f t="shared" si="3"/>
        <v>1320.7707574566089</v>
      </c>
      <c r="G147" s="11">
        <f t="shared" si="4"/>
        <v>80431.077970813989</v>
      </c>
    </row>
    <row r="148" spans="1:7" x14ac:dyDescent="0.2">
      <c r="A148" s="9">
        <v>129</v>
      </c>
      <c r="B148" s="10">
        <f t="shared" si="5"/>
        <v>89448</v>
      </c>
      <c r="C148" s="11">
        <f>IF(G147+E148&lt;Monthly_Payment,G147+E148,Monthly_Payment)</f>
        <v>1797.6565417048541</v>
      </c>
      <c r="D148" s="11">
        <v>0</v>
      </c>
      <c r="E148" s="11">
        <f>G147*RATE</f>
        <v>469.1812881630816</v>
      </c>
      <c r="F148" s="11">
        <f t="shared" si="3"/>
        <v>1328.4752535417724</v>
      </c>
      <c r="G148" s="11">
        <f t="shared" si="4"/>
        <v>79102.60271727221</v>
      </c>
    </row>
    <row r="149" spans="1:7" x14ac:dyDescent="0.2">
      <c r="A149" s="9">
        <v>130</v>
      </c>
      <c r="B149" s="10">
        <f t="shared" si="5"/>
        <v>89813</v>
      </c>
      <c r="C149" s="11">
        <f>IF(G148+E149&lt;Monthly_Payment,G148+E149,Monthly_Payment)</f>
        <v>1797.6565417048541</v>
      </c>
      <c r="D149" s="11">
        <v>0</v>
      </c>
      <c r="E149" s="11">
        <f>G148*RATE</f>
        <v>461.43184918408792</v>
      </c>
      <c r="F149" s="11">
        <f t="shared" ref="F149:F212" si="6">C149-E149+D149</f>
        <v>1336.2246925207662</v>
      </c>
      <c r="G149" s="11">
        <f t="shared" ref="G149:G212" si="7">G148-F149</f>
        <v>77766.378024751437</v>
      </c>
    </row>
    <row r="150" spans="1:7" x14ac:dyDescent="0.2">
      <c r="A150" s="9">
        <v>131</v>
      </c>
      <c r="B150" s="10">
        <f t="shared" ref="B150:B213" si="8">IF(G149&lt;=0,"",EDATE(B149,IF(C139="Monthly",1,12)))</f>
        <v>90178</v>
      </c>
      <c r="C150" s="11">
        <f>IF(G149+E150&lt;Monthly_Payment,G149+E150,Monthly_Payment)</f>
        <v>1797.6565417048541</v>
      </c>
      <c r="D150" s="11">
        <v>0</v>
      </c>
      <c r="E150" s="11">
        <f>G149*RATE</f>
        <v>453.63720514438342</v>
      </c>
      <c r="F150" s="11">
        <f t="shared" si="6"/>
        <v>1344.0193365604707</v>
      </c>
      <c r="G150" s="11">
        <f t="shared" si="7"/>
        <v>76422.358688190972</v>
      </c>
    </row>
    <row r="151" spans="1:7" x14ac:dyDescent="0.2">
      <c r="A151" s="9">
        <v>132</v>
      </c>
      <c r="B151" s="10">
        <f t="shared" si="8"/>
        <v>90543</v>
      </c>
      <c r="C151" s="11">
        <f>IF(G150+E151&lt;Monthly_Payment,G150+E151,Monthly_Payment)</f>
        <v>1797.6565417048541</v>
      </c>
      <c r="D151" s="11">
        <v>0</v>
      </c>
      <c r="E151" s="11">
        <f>G150*RATE</f>
        <v>445.79709234778068</v>
      </c>
      <c r="F151" s="11">
        <f t="shared" si="6"/>
        <v>1351.8594493570736</v>
      </c>
      <c r="G151" s="11">
        <f t="shared" si="7"/>
        <v>75070.499238833901</v>
      </c>
    </row>
    <row r="152" spans="1:7" x14ac:dyDescent="0.2">
      <c r="A152" s="9">
        <v>133</v>
      </c>
      <c r="B152" s="10">
        <f t="shared" si="8"/>
        <v>90909</v>
      </c>
      <c r="C152" s="11">
        <f>IF(G151+E152&lt;Monthly_Payment,G151+E152,Monthly_Payment)</f>
        <v>1797.6565417048541</v>
      </c>
      <c r="D152" s="11">
        <v>0</v>
      </c>
      <c r="E152" s="11">
        <f>G151*RATE</f>
        <v>437.91124555986443</v>
      </c>
      <c r="F152" s="11">
        <f t="shared" si="6"/>
        <v>1359.7452961449897</v>
      </c>
      <c r="G152" s="11">
        <f t="shared" si="7"/>
        <v>73710.753942688913</v>
      </c>
    </row>
    <row r="153" spans="1:7" x14ac:dyDescent="0.2">
      <c r="A153" s="9">
        <v>134</v>
      </c>
      <c r="B153" s="10">
        <f t="shared" si="8"/>
        <v>91274</v>
      </c>
      <c r="C153" s="11">
        <f>IF(G152+E153&lt;Monthly_Payment,G152+E153,Monthly_Payment)</f>
        <v>1797.6565417048541</v>
      </c>
      <c r="D153" s="11">
        <v>0</v>
      </c>
      <c r="E153" s="11">
        <f>G152*RATE</f>
        <v>429.97939799901866</v>
      </c>
      <c r="F153" s="11">
        <f t="shared" si="6"/>
        <v>1367.6771437058355</v>
      </c>
      <c r="G153" s="11">
        <f t="shared" si="7"/>
        <v>72343.076798983078</v>
      </c>
    </row>
    <row r="154" spans="1:7" x14ac:dyDescent="0.2">
      <c r="A154" s="9">
        <v>135</v>
      </c>
      <c r="B154" s="10">
        <f t="shared" si="8"/>
        <v>91639</v>
      </c>
      <c r="C154" s="11">
        <f>IF(G153+E154&lt;Monthly_Payment,G153+E154,Monthly_Payment)</f>
        <v>1797.6565417048541</v>
      </c>
      <c r="D154" s="11">
        <v>0</v>
      </c>
      <c r="E154" s="11">
        <f>G153*RATE</f>
        <v>422.00128132740133</v>
      </c>
      <c r="F154" s="11">
        <f t="shared" si="6"/>
        <v>1375.6552603774528</v>
      </c>
      <c r="G154" s="11">
        <f t="shared" si="7"/>
        <v>70967.421538605631</v>
      </c>
    </row>
    <row r="155" spans="1:7" x14ac:dyDescent="0.2">
      <c r="A155" s="9">
        <v>136</v>
      </c>
      <c r="B155" s="10">
        <f t="shared" si="8"/>
        <v>92004</v>
      </c>
      <c r="C155" s="11">
        <f>IF(G154+E155&lt;Monthly_Payment,G154+E155,Monthly_Payment)</f>
        <v>1797.6565417048541</v>
      </c>
      <c r="D155" s="11">
        <v>0</v>
      </c>
      <c r="E155" s="11">
        <f>G154*RATE</f>
        <v>413.97662564186618</v>
      </c>
      <c r="F155" s="11">
        <f t="shared" si="6"/>
        <v>1383.679916062988</v>
      </c>
      <c r="G155" s="11">
        <f t="shared" si="7"/>
        <v>69583.741622542642</v>
      </c>
    </row>
    <row r="156" spans="1:7" x14ac:dyDescent="0.2">
      <c r="A156" s="9">
        <v>137</v>
      </c>
      <c r="B156" s="10">
        <f t="shared" si="8"/>
        <v>92370</v>
      </c>
      <c r="C156" s="11">
        <f>IF(G155+E156&lt;Monthly_Payment,G155+E156,Monthly_Payment)</f>
        <v>1797.6565417048541</v>
      </c>
      <c r="D156" s="11">
        <v>0</v>
      </c>
      <c r="E156" s="11">
        <f>G155*RATE</f>
        <v>405.90515946483208</v>
      </c>
      <c r="F156" s="11">
        <f t="shared" si="6"/>
        <v>1391.7513822400219</v>
      </c>
      <c r="G156" s="11">
        <f t="shared" si="7"/>
        <v>68191.990240302621</v>
      </c>
    </row>
    <row r="157" spans="1:7" x14ac:dyDescent="0.2">
      <c r="A157" s="9">
        <v>138</v>
      </c>
      <c r="B157" s="10">
        <f t="shared" si="8"/>
        <v>92735</v>
      </c>
      <c r="C157" s="11">
        <f>IF(G156+E157&lt;Monthly_Payment,G156+E157,Monthly_Payment)</f>
        <v>1797.6565417048541</v>
      </c>
      <c r="D157" s="11">
        <v>0</v>
      </c>
      <c r="E157" s="11">
        <f>G156*RATE</f>
        <v>397.78660973509864</v>
      </c>
      <c r="F157" s="11">
        <f t="shared" si="6"/>
        <v>1399.8699319697555</v>
      </c>
      <c r="G157" s="11">
        <f t="shared" si="7"/>
        <v>66792.120308332858</v>
      </c>
    </row>
    <row r="158" spans="1:7" x14ac:dyDescent="0.2">
      <c r="A158" s="9">
        <v>139</v>
      </c>
      <c r="B158" s="10">
        <f t="shared" si="8"/>
        <v>93100</v>
      </c>
      <c r="C158" s="11">
        <f>IF(G157+E158&lt;Monthly_Payment,G157+E158,Monthly_Payment)</f>
        <v>1797.6565417048541</v>
      </c>
      <c r="D158" s="11">
        <v>0</v>
      </c>
      <c r="E158" s="11">
        <f>G157*RATE</f>
        <v>389.62070179860837</v>
      </c>
      <c r="F158" s="11">
        <f t="shared" si="6"/>
        <v>1408.0358399062457</v>
      </c>
      <c r="G158" s="11">
        <f t="shared" si="7"/>
        <v>65384.084468426612</v>
      </c>
    </row>
    <row r="159" spans="1:7" x14ac:dyDescent="0.2">
      <c r="A159" s="9">
        <v>140</v>
      </c>
      <c r="B159" s="10">
        <f t="shared" si="8"/>
        <v>93465</v>
      </c>
      <c r="C159" s="11">
        <f>IF(G158+E159&lt;Monthly_Payment,G158+E159,Monthly_Payment)</f>
        <v>1797.6565417048541</v>
      </c>
      <c r="D159" s="11">
        <v>0</v>
      </c>
      <c r="E159" s="11">
        <f>G158*RATE</f>
        <v>381.40715939915526</v>
      </c>
      <c r="F159" s="11">
        <f t="shared" si="6"/>
        <v>1416.2493823056989</v>
      </c>
      <c r="G159" s="11">
        <f t="shared" si="7"/>
        <v>63967.835086120911</v>
      </c>
    </row>
    <row r="160" spans="1:7" x14ac:dyDescent="0.2">
      <c r="A160" s="9">
        <v>141</v>
      </c>
      <c r="B160" s="10">
        <f t="shared" si="8"/>
        <v>93831</v>
      </c>
      <c r="C160" s="11">
        <f>IF(G159+E160&lt;Monthly_Payment,G159+E160,Monthly_Payment)</f>
        <v>1797.6565417048541</v>
      </c>
      <c r="D160" s="11">
        <v>0</v>
      </c>
      <c r="E160" s="11">
        <f>G159*RATE</f>
        <v>373.14570466903865</v>
      </c>
      <c r="F160" s="11">
        <f t="shared" si="6"/>
        <v>1424.5108370358155</v>
      </c>
      <c r="G160" s="11">
        <f t="shared" si="7"/>
        <v>62543.324249085097</v>
      </c>
    </row>
    <row r="161" spans="1:7" x14ac:dyDescent="0.2">
      <c r="A161" s="9">
        <v>142</v>
      </c>
      <c r="B161" s="10">
        <f t="shared" si="8"/>
        <v>94196</v>
      </c>
      <c r="C161" s="11">
        <f>IF(G160+E161&lt;Monthly_Payment,G160+E161,Monthly_Payment)</f>
        <v>1797.6565417048541</v>
      </c>
      <c r="D161" s="11">
        <v>0</v>
      </c>
      <c r="E161" s="11">
        <f>G160*RATE</f>
        <v>364.83605811966311</v>
      </c>
      <c r="F161" s="11">
        <f t="shared" si="6"/>
        <v>1432.8204835851911</v>
      </c>
      <c r="G161" s="11">
        <f t="shared" si="7"/>
        <v>61110.503765499903</v>
      </c>
    </row>
    <row r="162" spans="1:7" x14ac:dyDescent="0.2">
      <c r="A162" s="9">
        <v>143</v>
      </c>
      <c r="B162" s="10">
        <f t="shared" si="8"/>
        <v>94561</v>
      </c>
      <c r="C162" s="11">
        <f>IF(G161+E162&lt;Monthly_Payment,G161+E162,Monthly_Payment)</f>
        <v>1797.6565417048541</v>
      </c>
      <c r="D162" s="11">
        <v>0</v>
      </c>
      <c r="E162" s="11">
        <f>G161*RATE</f>
        <v>356.47793863208278</v>
      </c>
      <c r="F162" s="11">
        <f t="shared" si="6"/>
        <v>1441.1786030727712</v>
      </c>
      <c r="G162" s="11">
        <f t="shared" si="7"/>
        <v>59669.325162427129</v>
      </c>
    </row>
    <row r="163" spans="1:7" x14ac:dyDescent="0.2">
      <c r="A163" s="9">
        <v>144</v>
      </c>
      <c r="B163" s="10">
        <f t="shared" si="8"/>
        <v>94926</v>
      </c>
      <c r="C163" s="11">
        <f>IF(G162+E163&lt;Monthly_Payment,G162+E163,Monthly_Payment)</f>
        <v>1797.6565417048541</v>
      </c>
      <c r="D163" s="11">
        <v>0</v>
      </c>
      <c r="E163" s="11">
        <f>G162*RATE</f>
        <v>348.07106344749161</v>
      </c>
      <c r="F163" s="11">
        <f t="shared" si="6"/>
        <v>1449.5854782573624</v>
      </c>
      <c r="G163" s="11">
        <f t="shared" si="7"/>
        <v>58219.739684169763</v>
      </c>
    </row>
    <row r="164" spans="1:7" x14ac:dyDescent="0.2">
      <c r="A164" s="9">
        <v>145</v>
      </c>
      <c r="B164" s="10">
        <f t="shared" si="8"/>
        <v>95292</v>
      </c>
      <c r="C164" s="11">
        <f>IF(G163+E164&lt;Monthly_Payment,G163+E164,Monthly_Payment)</f>
        <v>1797.6565417048541</v>
      </c>
      <c r="D164" s="11">
        <v>0</v>
      </c>
      <c r="E164" s="11">
        <f>G163*RATE</f>
        <v>339.61514815765696</v>
      </c>
      <c r="F164" s="11">
        <f t="shared" si="6"/>
        <v>1458.0413935471972</v>
      </c>
      <c r="G164" s="11">
        <f t="shared" si="7"/>
        <v>56761.698290622568</v>
      </c>
    </row>
    <row r="165" spans="1:7" x14ac:dyDescent="0.2">
      <c r="A165" s="9">
        <v>146</v>
      </c>
      <c r="B165" s="10">
        <f t="shared" si="8"/>
        <v>95657</v>
      </c>
      <c r="C165" s="11">
        <f>IF(G164+E165&lt;Monthly_Payment,G164+E165,Monthly_Payment)</f>
        <v>1797.6565417048541</v>
      </c>
      <c r="D165" s="11">
        <v>0</v>
      </c>
      <c r="E165" s="11">
        <f>G164*RATE</f>
        <v>331.10990669529832</v>
      </c>
      <c r="F165" s="11">
        <f t="shared" si="6"/>
        <v>1466.5466350095558</v>
      </c>
      <c r="G165" s="11">
        <f t="shared" si="7"/>
        <v>55295.151655613008</v>
      </c>
    </row>
    <row r="166" spans="1:7" x14ac:dyDescent="0.2">
      <c r="A166" s="9">
        <v>147</v>
      </c>
      <c r="B166" s="10">
        <f t="shared" si="8"/>
        <v>96022</v>
      </c>
      <c r="C166" s="11">
        <f>IF(G165+E166&lt;Monthly_Payment,G165+E166,Monthly_Payment)</f>
        <v>1797.6565417048541</v>
      </c>
      <c r="D166" s="11">
        <v>0</v>
      </c>
      <c r="E166" s="11">
        <f>G165*RATE</f>
        <v>322.55505132440925</v>
      </c>
      <c r="F166" s="11">
        <f t="shared" si="6"/>
        <v>1475.1014903804448</v>
      </c>
      <c r="G166" s="11">
        <f t="shared" si="7"/>
        <v>53820.050165232562</v>
      </c>
    </row>
    <row r="167" spans="1:7" x14ac:dyDescent="0.2">
      <c r="A167" s="9">
        <v>148</v>
      </c>
      <c r="B167" s="10">
        <f t="shared" si="8"/>
        <v>96387</v>
      </c>
      <c r="C167" s="11">
        <f>IF(G166+E167&lt;Monthly_Payment,G166+E167,Monthly_Payment)</f>
        <v>1797.6565417048541</v>
      </c>
      <c r="D167" s="11">
        <v>0</v>
      </c>
      <c r="E167" s="11">
        <f>G166*RATE</f>
        <v>313.95029263052328</v>
      </c>
      <c r="F167" s="11">
        <f t="shared" si="6"/>
        <v>1483.7062490743308</v>
      </c>
      <c r="G167" s="11">
        <f t="shared" si="7"/>
        <v>52336.343916158228</v>
      </c>
    </row>
    <row r="168" spans="1:7" x14ac:dyDescent="0.2">
      <c r="A168" s="9">
        <v>149</v>
      </c>
      <c r="B168" s="10">
        <f t="shared" si="8"/>
        <v>96753</v>
      </c>
      <c r="C168" s="11">
        <f>IF(G167+E168&lt;Monthly_Payment,G167+E168,Monthly_Payment)</f>
        <v>1797.6565417048541</v>
      </c>
      <c r="D168" s="11">
        <v>0</v>
      </c>
      <c r="E168" s="11">
        <f>G167*RATE</f>
        <v>305.29533951092299</v>
      </c>
      <c r="F168" s="11">
        <f t="shared" si="6"/>
        <v>1492.3612021939311</v>
      </c>
      <c r="G168" s="11">
        <f t="shared" si="7"/>
        <v>50843.982713964295</v>
      </c>
    </row>
    <row r="169" spans="1:7" x14ac:dyDescent="0.2">
      <c r="A169" s="9">
        <v>150</v>
      </c>
      <c r="B169" s="10">
        <f t="shared" si="8"/>
        <v>97118</v>
      </c>
      <c r="C169" s="11">
        <f>IF(G168+E169&lt;Monthly_Payment,G168+E169,Monthly_Payment)</f>
        <v>1797.6565417048541</v>
      </c>
      <c r="D169" s="11">
        <v>0</v>
      </c>
      <c r="E169" s="11">
        <f>G168*RATE</f>
        <v>296.58989916479175</v>
      </c>
      <c r="F169" s="11">
        <f t="shared" si="6"/>
        <v>1501.0666425400623</v>
      </c>
      <c r="G169" s="11">
        <f t="shared" si="7"/>
        <v>49342.916071424232</v>
      </c>
    </row>
    <row r="170" spans="1:7" x14ac:dyDescent="0.2">
      <c r="A170" s="9">
        <v>151</v>
      </c>
      <c r="B170" s="10">
        <f t="shared" si="8"/>
        <v>97483</v>
      </c>
      <c r="C170" s="11">
        <f>IF(G169+E170&lt;Monthly_Payment,G169+E170,Monthly_Payment)</f>
        <v>1797.6565417048541</v>
      </c>
      <c r="D170" s="11">
        <v>0</v>
      </c>
      <c r="E170" s="11">
        <f>G169*RATE</f>
        <v>287.83367708330803</v>
      </c>
      <c r="F170" s="11">
        <f t="shared" si="6"/>
        <v>1509.8228646215462</v>
      </c>
      <c r="G170" s="11">
        <f t="shared" si="7"/>
        <v>47833.093206802689</v>
      </c>
    </row>
    <row r="171" spans="1:7" x14ac:dyDescent="0.2">
      <c r="A171" s="9">
        <v>152</v>
      </c>
      <c r="B171" s="10">
        <f t="shared" si="8"/>
        <v>97848</v>
      </c>
      <c r="C171" s="11">
        <f>IF(G170+E171&lt;Monthly_Payment,G170+E171,Monthly_Payment)</f>
        <v>1797.6565417048541</v>
      </c>
      <c r="D171" s="11">
        <v>0</v>
      </c>
      <c r="E171" s="11">
        <f>G170*RATE</f>
        <v>279.02637703968236</v>
      </c>
      <c r="F171" s="11">
        <f t="shared" si="6"/>
        <v>1518.6301646651718</v>
      </c>
      <c r="G171" s="11">
        <f t="shared" si="7"/>
        <v>46314.463042137519</v>
      </c>
    </row>
    <row r="172" spans="1:7" x14ac:dyDescent="0.2">
      <c r="A172" s="9">
        <v>153</v>
      </c>
      <c r="B172" s="10">
        <f t="shared" si="8"/>
        <v>98214</v>
      </c>
      <c r="C172" s="11">
        <f>IF(G171+E172&lt;Monthly_Payment,G171+E172,Monthly_Payment)</f>
        <v>1797.6565417048541</v>
      </c>
      <c r="D172" s="11">
        <v>0</v>
      </c>
      <c r="E172" s="11">
        <f>G171*RATE</f>
        <v>270.16770107913555</v>
      </c>
      <c r="F172" s="11">
        <f t="shared" si="6"/>
        <v>1527.4888406257187</v>
      </c>
      <c r="G172" s="11">
        <f t="shared" si="7"/>
        <v>44786.974201511803</v>
      </c>
    </row>
    <row r="173" spans="1:7" x14ac:dyDescent="0.2">
      <c r="A173" s="9">
        <v>154</v>
      </c>
      <c r="B173" s="10">
        <f t="shared" si="8"/>
        <v>98579</v>
      </c>
      <c r="C173" s="11">
        <f>IF(G172+E173&lt;Monthly_Payment,G172+E173,Monthly_Payment)</f>
        <v>1797.6565417048541</v>
      </c>
      <c r="D173" s="11">
        <v>0</v>
      </c>
      <c r="E173" s="11">
        <f>G172*RATE</f>
        <v>261.25734950881883</v>
      </c>
      <c r="F173" s="11">
        <f t="shared" si="6"/>
        <v>1536.3991921960353</v>
      </c>
      <c r="G173" s="11">
        <f t="shared" si="7"/>
        <v>43250.575009315769</v>
      </c>
    </row>
    <row r="174" spans="1:7" x14ac:dyDescent="0.2">
      <c r="A174" s="9">
        <v>155</v>
      </c>
      <c r="B174" s="10">
        <f t="shared" si="8"/>
        <v>98944</v>
      </c>
      <c r="C174" s="11">
        <f>IF(G173+E174&lt;Monthly_Payment,G173+E174,Monthly_Payment)</f>
        <v>1797.6565417048541</v>
      </c>
      <c r="D174" s="11">
        <v>0</v>
      </c>
      <c r="E174" s="11">
        <f>G173*RATE</f>
        <v>252.29502088767532</v>
      </c>
      <c r="F174" s="11">
        <f t="shared" si="6"/>
        <v>1545.3615208171789</v>
      </c>
      <c r="G174" s="11">
        <f t="shared" si="7"/>
        <v>41705.213488498594</v>
      </c>
    </row>
    <row r="175" spans="1:7" x14ac:dyDescent="0.2">
      <c r="A175" s="9">
        <v>156</v>
      </c>
      <c r="B175" s="10">
        <f t="shared" si="8"/>
        <v>99309</v>
      </c>
      <c r="C175" s="11">
        <f>IF(G174+E175&lt;Monthly_Payment,G174+E175,Monthly_Payment)</f>
        <v>1797.6565417048541</v>
      </c>
      <c r="D175" s="11">
        <v>0</v>
      </c>
      <c r="E175" s="11">
        <f>G174*RATE</f>
        <v>243.2804120162418</v>
      </c>
      <c r="F175" s="11">
        <f t="shared" si="6"/>
        <v>1554.3761296886123</v>
      </c>
      <c r="G175" s="11">
        <f t="shared" si="7"/>
        <v>40150.837358809978</v>
      </c>
    </row>
    <row r="176" spans="1:7" x14ac:dyDescent="0.2">
      <c r="A176" s="9">
        <v>157</v>
      </c>
      <c r="B176" s="10">
        <f t="shared" si="8"/>
        <v>99675</v>
      </c>
      <c r="C176" s="11">
        <f>IF(G175+E176&lt;Monthly_Payment,G175+E176,Monthly_Payment)</f>
        <v>1797.6565417048541</v>
      </c>
      <c r="D176" s="11">
        <v>0</v>
      </c>
      <c r="E176" s="11">
        <f>G175*RATE</f>
        <v>234.21321792639156</v>
      </c>
      <c r="F176" s="11">
        <f t="shared" si="6"/>
        <v>1563.4433237784626</v>
      </c>
      <c r="G176" s="11">
        <f t="shared" si="7"/>
        <v>38587.394035031517</v>
      </c>
    </row>
    <row r="177" spans="1:7" x14ac:dyDescent="0.2">
      <c r="A177" s="9">
        <v>158</v>
      </c>
      <c r="B177" s="10">
        <f t="shared" si="8"/>
        <v>100040</v>
      </c>
      <c r="C177" s="11">
        <f>IF(G176+E177&lt;Monthly_Payment,G176+E177,Monthly_Payment)</f>
        <v>1797.6565417048541</v>
      </c>
      <c r="D177" s="11">
        <v>0</v>
      </c>
      <c r="E177" s="11">
        <f>G176*RATE</f>
        <v>225.09313187101719</v>
      </c>
      <c r="F177" s="11">
        <f t="shared" si="6"/>
        <v>1572.5634098338369</v>
      </c>
      <c r="G177" s="11">
        <f t="shared" si="7"/>
        <v>37014.830625197683</v>
      </c>
    </row>
    <row r="178" spans="1:7" x14ac:dyDescent="0.2">
      <c r="A178" s="9">
        <v>159</v>
      </c>
      <c r="B178" s="10">
        <f t="shared" si="8"/>
        <v>100405</v>
      </c>
      <c r="C178" s="11">
        <f>IF(G177+E178&lt;Monthly_Payment,G177+E178,Monthly_Payment)</f>
        <v>1797.6565417048541</v>
      </c>
      <c r="D178" s="11">
        <v>0</v>
      </c>
      <c r="E178" s="11">
        <f>G177*RATE</f>
        <v>215.91984531365316</v>
      </c>
      <c r="F178" s="11">
        <f t="shared" si="6"/>
        <v>1581.7366963912009</v>
      </c>
      <c r="G178" s="11">
        <f t="shared" si="7"/>
        <v>35433.093928806484</v>
      </c>
    </row>
    <row r="179" spans="1:7" x14ac:dyDescent="0.2">
      <c r="A179" s="9">
        <v>160</v>
      </c>
      <c r="B179" s="10">
        <f t="shared" si="8"/>
        <v>100770</v>
      </c>
      <c r="C179" s="11">
        <f>IF(G178+E179&lt;Monthly_Payment,G178+E179,Monthly_Payment)</f>
        <v>1797.6565417048541</v>
      </c>
      <c r="D179" s="11">
        <v>0</v>
      </c>
      <c r="E179" s="11">
        <f>G178*RATE</f>
        <v>206.69304791803782</v>
      </c>
      <c r="F179" s="11">
        <f t="shared" si="6"/>
        <v>1590.9634937868163</v>
      </c>
      <c r="G179" s="11">
        <f t="shared" si="7"/>
        <v>33842.130435019666</v>
      </c>
    </row>
    <row r="180" spans="1:7" x14ac:dyDescent="0.2">
      <c r="A180" s="9">
        <v>161</v>
      </c>
      <c r="B180" s="10">
        <f t="shared" si="8"/>
        <v>101136</v>
      </c>
      <c r="C180" s="11">
        <f>IF(G179+E180&lt;Monthly_Payment,G179+E180,Monthly_Payment)</f>
        <v>1797.6565417048541</v>
      </c>
      <c r="D180" s="11">
        <v>0</v>
      </c>
      <c r="E180" s="11">
        <f>G179*RATE</f>
        <v>197.41242753761472</v>
      </c>
      <c r="F180" s="11">
        <f t="shared" si="6"/>
        <v>1600.2441141672393</v>
      </c>
      <c r="G180" s="11">
        <f t="shared" si="7"/>
        <v>32241.886320852427</v>
      </c>
    </row>
    <row r="181" spans="1:7" x14ac:dyDescent="0.2">
      <c r="A181" s="9">
        <v>162</v>
      </c>
      <c r="B181" s="10">
        <f t="shared" si="8"/>
        <v>101501</v>
      </c>
      <c r="C181" s="11">
        <f>IF(G180+E181&lt;Monthly_Payment,G180+E181,Monthly_Payment)</f>
        <v>1797.6565417048541</v>
      </c>
      <c r="D181" s="11">
        <v>0</v>
      </c>
      <c r="E181" s="11">
        <f>G180*RATE</f>
        <v>188.07767020497249</v>
      </c>
      <c r="F181" s="11">
        <f t="shared" si="6"/>
        <v>1609.5788714998816</v>
      </c>
      <c r="G181" s="11">
        <f t="shared" si="7"/>
        <v>30632.307449352546</v>
      </c>
    </row>
    <row r="182" spans="1:7" x14ac:dyDescent="0.2">
      <c r="A182" s="9">
        <v>163</v>
      </c>
      <c r="B182" s="10">
        <f t="shared" si="8"/>
        <v>101866</v>
      </c>
      <c r="C182" s="11">
        <f>IF(G181+E182&lt;Monthly_Payment,G181+E182,Monthly_Payment)</f>
        <v>1797.6565417048541</v>
      </c>
      <c r="D182" s="11">
        <v>0</v>
      </c>
      <c r="E182" s="11">
        <f>G181*RATE</f>
        <v>178.68846012122319</v>
      </c>
      <c r="F182" s="11">
        <f t="shared" si="6"/>
        <v>1618.9680815836309</v>
      </c>
      <c r="G182" s="11">
        <f t="shared" si="7"/>
        <v>29013.339367768916</v>
      </c>
    </row>
    <row r="183" spans="1:7" x14ac:dyDescent="0.2">
      <c r="A183" s="9">
        <v>164</v>
      </c>
      <c r="B183" s="10">
        <f t="shared" si="8"/>
        <v>102231</v>
      </c>
      <c r="C183" s="11">
        <f>IF(G182+E183&lt;Monthly_Payment,G182+E183,Monthly_Payment)</f>
        <v>1797.6565417048541</v>
      </c>
      <c r="D183" s="11">
        <v>0</v>
      </c>
      <c r="E183" s="11">
        <f>G182*RATE</f>
        <v>169.24447964531868</v>
      </c>
      <c r="F183" s="11">
        <f t="shared" si="6"/>
        <v>1628.4120620595354</v>
      </c>
      <c r="G183" s="11">
        <f t="shared" si="7"/>
        <v>27384.927305709381</v>
      </c>
    </row>
    <row r="184" spans="1:7" x14ac:dyDescent="0.2">
      <c r="A184" s="9">
        <v>165</v>
      </c>
      <c r="B184" s="10">
        <f t="shared" si="8"/>
        <v>102597</v>
      </c>
      <c r="C184" s="11">
        <f>IF(G183+E184&lt;Monthly_Payment,G183+E184,Monthly_Payment)</f>
        <v>1797.6565417048541</v>
      </c>
      <c r="D184" s="11">
        <v>0</v>
      </c>
      <c r="E184" s="11">
        <f>G183*RATE</f>
        <v>159.74540928330472</v>
      </c>
      <c r="F184" s="11">
        <f t="shared" si="6"/>
        <v>1637.9111324215494</v>
      </c>
      <c r="G184" s="11">
        <f t="shared" si="7"/>
        <v>25747.016173287833</v>
      </c>
    </row>
    <row r="185" spans="1:7" x14ac:dyDescent="0.2">
      <c r="A185" s="9">
        <v>166</v>
      </c>
      <c r="B185" s="10">
        <f t="shared" si="8"/>
        <v>102962</v>
      </c>
      <c r="C185" s="11">
        <f>IF(G184+E185&lt;Monthly_Payment,G184+E185,Monthly_Payment)</f>
        <v>1797.6565417048541</v>
      </c>
      <c r="D185" s="11">
        <v>0</v>
      </c>
      <c r="E185" s="11">
        <f>G184*RATE</f>
        <v>150.19092767751238</v>
      </c>
      <c r="F185" s="11">
        <f t="shared" si="6"/>
        <v>1647.4656140273419</v>
      </c>
      <c r="G185" s="11">
        <f t="shared" si="7"/>
        <v>24099.55055926049</v>
      </c>
    </row>
    <row r="186" spans="1:7" x14ac:dyDescent="0.2">
      <c r="A186" s="9">
        <v>167</v>
      </c>
      <c r="B186" s="10">
        <f t="shared" si="8"/>
        <v>103327</v>
      </c>
      <c r="C186" s="11">
        <f>IF(G185+E186&lt;Monthly_Payment,G185+E186,Monthly_Payment)</f>
        <v>1797.6565417048541</v>
      </c>
      <c r="D186" s="11">
        <v>0</v>
      </c>
      <c r="E186" s="11">
        <f>G185*RATE</f>
        <v>140.58071159568618</v>
      </c>
      <c r="F186" s="11">
        <f t="shared" si="6"/>
        <v>1657.075830109168</v>
      </c>
      <c r="G186" s="11">
        <f t="shared" si="7"/>
        <v>22442.474729151323</v>
      </c>
    </row>
    <row r="187" spans="1:7" x14ac:dyDescent="0.2">
      <c r="A187" s="9">
        <v>168</v>
      </c>
      <c r="B187" s="10">
        <f t="shared" si="8"/>
        <v>103692</v>
      </c>
      <c r="C187" s="11">
        <f>IF(G186+E187&lt;Monthly_Payment,G186+E187,Monthly_Payment)</f>
        <v>1797.6565417048541</v>
      </c>
      <c r="D187" s="11">
        <v>0</v>
      </c>
      <c r="E187" s="11">
        <f>G186*RATE</f>
        <v>130.91443592004939</v>
      </c>
      <c r="F187" s="11">
        <f t="shared" si="6"/>
        <v>1666.7421057848048</v>
      </c>
      <c r="G187" s="11">
        <f t="shared" si="7"/>
        <v>20775.732623366519</v>
      </c>
    </row>
    <row r="188" spans="1:7" x14ac:dyDescent="0.2">
      <c r="A188" s="9">
        <v>169</v>
      </c>
      <c r="B188" s="10">
        <f t="shared" si="8"/>
        <v>104058</v>
      </c>
      <c r="C188" s="11">
        <f>IF(G187+E188&lt;Monthly_Payment,G187+E188,Monthly_Payment)</f>
        <v>1797.6565417048541</v>
      </c>
      <c r="D188" s="11">
        <v>0</v>
      </c>
      <c r="E188" s="11">
        <f>G187*RATE</f>
        <v>121.1917736363047</v>
      </c>
      <c r="F188" s="11">
        <f t="shared" si="6"/>
        <v>1676.4647680685493</v>
      </c>
      <c r="G188" s="11">
        <f t="shared" si="7"/>
        <v>19099.267855297971</v>
      </c>
    </row>
    <row r="189" spans="1:7" x14ac:dyDescent="0.2">
      <c r="A189" s="9">
        <v>170</v>
      </c>
      <c r="B189" s="10">
        <f t="shared" si="8"/>
        <v>104423</v>
      </c>
      <c r="C189" s="11">
        <f>IF(G188+E189&lt;Monthly_Payment,G188+E189,Monthly_Payment)</f>
        <v>1797.6565417048541</v>
      </c>
      <c r="D189" s="11">
        <v>0</v>
      </c>
      <c r="E189" s="11">
        <f>G188*RATE</f>
        <v>111.4123958225715</v>
      </c>
      <c r="F189" s="11">
        <f t="shared" si="6"/>
        <v>1686.2441458822827</v>
      </c>
      <c r="G189" s="11">
        <f t="shared" si="7"/>
        <v>17413.023709415687</v>
      </c>
    </row>
    <row r="190" spans="1:7" x14ac:dyDescent="0.2">
      <c r="A190" s="9">
        <v>171</v>
      </c>
      <c r="B190" s="10">
        <f t="shared" si="8"/>
        <v>104788</v>
      </c>
      <c r="C190" s="11">
        <f>IF(G189+E190&lt;Monthly_Payment,G189+E190,Monthly_Payment)</f>
        <v>1797.6565417048541</v>
      </c>
      <c r="D190" s="11">
        <v>0</v>
      </c>
      <c r="E190" s="11">
        <f>G189*RATE</f>
        <v>101.57597163825818</v>
      </c>
      <c r="F190" s="11">
        <f t="shared" si="6"/>
        <v>1696.080570066596</v>
      </c>
      <c r="G190" s="11">
        <f t="shared" si="7"/>
        <v>15716.943139349092</v>
      </c>
    </row>
    <row r="191" spans="1:7" x14ac:dyDescent="0.2">
      <c r="A191" s="9">
        <v>172</v>
      </c>
      <c r="B191" s="10">
        <f t="shared" si="8"/>
        <v>105153</v>
      </c>
      <c r="C191" s="11">
        <f>IF(G190+E191&lt;Monthly_Payment,G190+E191,Monthly_Payment)</f>
        <v>1797.6565417048541</v>
      </c>
      <c r="D191" s="11">
        <v>0</v>
      </c>
      <c r="E191" s="11">
        <f>G190*RATE</f>
        <v>91.682168312869706</v>
      </c>
      <c r="F191" s="11">
        <f t="shared" si="6"/>
        <v>1705.9743733919845</v>
      </c>
      <c r="G191" s="11">
        <f t="shared" si="7"/>
        <v>14010.968765957108</v>
      </c>
    </row>
    <row r="192" spans="1:7" x14ac:dyDescent="0.2">
      <c r="A192" s="9">
        <v>173</v>
      </c>
      <c r="B192" s="10">
        <f t="shared" si="8"/>
        <v>105519</v>
      </c>
      <c r="C192" s="11">
        <f>IF(G191+E192&lt;Monthly_Payment,G191+E192,Monthly_Payment)</f>
        <v>1797.6565417048541</v>
      </c>
      <c r="D192" s="11">
        <v>0</v>
      </c>
      <c r="E192" s="11">
        <f>G191*RATE</f>
        <v>81.730651134749806</v>
      </c>
      <c r="F192" s="11">
        <f t="shared" si="6"/>
        <v>1715.9258905701042</v>
      </c>
      <c r="G192" s="11">
        <f t="shared" si="7"/>
        <v>12295.042875387004</v>
      </c>
    </row>
    <row r="193" spans="1:7" x14ac:dyDescent="0.2">
      <c r="A193" s="9">
        <v>174</v>
      </c>
      <c r="B193" s="10">
        <f t="shared" si="8"/>
        <v>105884</v>
      </c>
      <c r="C193" s="11">
        <f>IF(G192+E193&lt;Monthly_Payment,G192+E193,Monthly_Payment)</f>
        <v>1797.6565417048541</v>
      </c>
      <c r="D193" s="11">
        <v>0</v>
      </c>
      <c r="E193" s="11">
        <f>G192*RATE</f>
        <v>71.721083439757521</v>
      </c>
      <c r="F193" s="11">
        <f t="shared" si="6"/>
        <v>1725.9354582650967</v>
      </c>
      <c r="G193" s="11">
        <f t="shared" si="7"/>
        <v>10569.107417121908</v>
      </c>
    </row>
    <row r="194" spans="1:7" x14ac:dyDescent="0.2">
      <c r="A194" s="9">
        <v>175</v>
      </c>
      <c r="B194" s="10">
        <f t="shared" si="8"/>
        <v>106249</v>
      </c>
      <c r="C194" s="11">
        <f>IF(G193+E194&lt;Monthly_Payment,G193+E194,Monthly_Payment)</f>
        <v>1797.6565417048541</v>
      </c>
      <c r="D194" s="11">
        <v>0</v>
      </c>
      <c r="E194" s="11">
        <f>G193*RATE</f>
        <v>61.653126599877801</v>
      </c>
      <c r="F194" s="11">
        <f t="shared" si="6"/>
        <v>1736.0034151049763</v>
      </c>
      <c r="G194" s="11">
        <f t="shared" si="7"/>
        <v>8833.1040020169312</v>
      </c>
    </row>
    <row r="195" spans="1:7" x14ac:dyDescent="0.2">
      <c r="A195" s="9">
        <v>176</v>
      </c>
      <c r="B195" s="10">
        <f t="shared" si="8"/>
        <v>106614</v>
      </c>
      <c r="C195" s="11">
        <f>IF(G194+E195&lt;Monthly_Payment,G194+E195,Monthly_Payment)</f>
        <v>1797.6565417048541</v>
      </c>
      <c r="D195" s="11">
        <v>0</v>
      </c>
      <c r="E195" s="11">
        <f>G194*RATE</f>
        <v>51.526440011765438</v>
      </c>
      <c r="F195" s="11">
        <f t="shared" si="6"/>
        <v>1746.1301016930886</v>
      </c>
      <c r="G195" s="11">
        <f t="shared" si="7"/>
        <v>7086.9739003238428</v>
      </c>
    </row>
    <row r="196" spans="1:7" x14ac:dyDescent="0.2">
      <c r="A196" s="9">
        <v>177</v>
      </c>
      <c r="B196" s="10">
        <f t="shared" si="8"/>
        <v>106980</v>
      </c>
      <c r="C196" s="11">
        <f>IF(G195+E196&lt;Monthly_Payment,G195+E196,Monthly_Payment)</f>
        <v>1797.6565417048541</v>
      </c>
      <c r="D196" s="11">
        <v>0</v>
      </c>
      <c r="E196" s="11">
        <f>G195*RATE</f>
        <v>41.340681085222421</v>
      </c>
      <c r="F196" s="11">
        <f t="shared" si="6"/>
        <v>1756.3158606196316</v>
      </c>
      <c r="G196" s="11">
        <f t="shared" si="7"/>
        <v>5330.6580397042108</v>
      </c>
    </row>
    <row r="197" spans="1:7" x14ac:dyDescent="0.2">
      <c r="A197" s="9">
        <v>178</v>
      </c>
      <c r="B197" s="10">
        <f t="shared" si="8"/>
        <v>107345</v>
      </c>
      <c r="C197" s="11">
        <f>IF(G196+E197&lt;Monthly_Payment,G196+E197,Monthly_Payment)</f>
        <v>1797.6565417048541</v>
      </c>
      <c r="D197" s="11">
        <v>0</v>
      </c>
      <c r="E197" s="11">
        <f>G196*RATE</f>
        <v>31.095505231607898</v>
      </c>
      <c r="F197" s="11">
        <f t="shared" si="6"/>
        <v>1766.5610364732463</v>
      </c>
      <c r="G197" s="11">
        <f t="shared" si="7"/>
        <v>3564.0970032309642</v>
      </c>
    </row>
    <row r="198" spans="1:7" x14ac:dyDescent="0.2">
      <c r="A198" s="9">
        <v>179</v>
      </c>
      <c r="B198" s="10">
        <f t="shared" si="8"/>
        <v>107710</v>
      </c>
      <c r="C198" s="11">
        <f>IF(G197+E198&lt;Monthly_Payment,G197+E198,Monthly_Payment)</f>
        <v>1797.6565417048541</v>
      </c>
      <c r="D198" s="11">
        <v>0</v>
      </c>
      <c r="E198" s="11">
        <f>G197*RATE</f>
        <v>20.790565852180624</v>
      </c>
      <c r="F198" s="11">
        <f t="shared" si="6"/>
        <v>1776.8659758526735</v>
      </c>
      <c r="G198" s="11">
        <f t="shared" si="7"/>
        <v>1787.2310273782907</v>
      </c>
    </row>
    <row r="199" spans="1:7" x14ac:dyDescent="0.2">
      <c r="A199" s="9">
        <v>180</v>
      </c>
      <c r="B199" s="10">
        <f t="shared" si="8"/>
        <v>108075</v>
      </c>
      <c r="C199" s="11">
        <f>IF(G198+E199&lt;Monthly_Payment,G198+E199,Monthly_Payment)</f>
        <v>1797.6565417046641</v>
      </c>
      <c r="D199" s="11">
        <v>0</v>
      </c>
      <c r="E199" s="11">
        <f>G198*RATE</f>
        <v>10.425514326373364</v>
      </c>
      <c r="F199" s="11">
        <f t="shared" si="6"/>
        <v>1787.2310273782907</v>
      </c>
      <c r="G199" s="11">
        <f t="shared" si="7"/>
        <v>0</v>
      </c>
    </row>
    <row r="200" spans="1:7" x14ac:dyDescent="0.2">
      <c r="A200" s="9">
        <v>181</v>
      </c>
      <c r="B200" s="10" t="str">
        <f t="shared" si="8"/>
        <v/>
      </c>
      <c r="C200" s="11">
        <f>IF(G199+E200&lt;Monthly_Payment,G199+E200,Monthly_Payment)</f>
        <v>0</v>
      </c>
      <c r="D200" s="11">
        <v>0</v>
      </c>
      <c r="E200" s="11">
        <f>G199*RATE</f>
        <v>0</v>
      </c>
      <c r="F200" s="11">
        <f t="shared" si="6"/>
        <v>0</v>
      </c>
      <c r="G200" s="11">
        <f t="shared" si="7"/>
        <v>0</v>
      </c>
    </row>
    <row r="201" spans="1:7" x14ac:dyDescent="0.2">
      <c r="A201" s="9">
        <v>182</v>
      </c>
      <c r="B201" s="10" t="str">
        <f t="shared" si="8"/>
        <v/>
      </c>
      <c r="C201" s="11">
        <f>IF(G200+E201&lt;Monthly_Payment,G200+E201,Monthly_Payment)</f>
        <v>0</v>
      </c>
      <c r="D201" s="11">
        <v>0</v>
      </c>
      <c r="E201" s="11">
        <f>G200*RATE</f>
        <v>0</v>
      </c>
      <c r="F201" s="11">
        <f t="shared" si="6"/>
        <v>0</v>
      </c>
      <c r="G201" s="11">
        <f t="shared" si="7"/>
        <v>0</v>
      </c>
    </row>
    <row r="202" spans="1:7" x14ac:dyDescent="0.2">
      <c r="A202" s="9">
        <v>183</v>
      </c>
      <c r="B202" s="10" t="str">
        <f t="shared" si="8"/>
        <v/>
      </c>
      <c r="C202" s="11">
        <f>IF(G201+E202&lt;Monthly_Payment,G201+E202,Monthly_Payment)</f>
        <v>0</v>
      </c>
      <c r="D202" s="11">
        <v>0</v>
      </c>
      <c r="E202" s="11">
        <f>G201*RATE</f>
        <v>0</v>
      </c>
      <c r="F202" s="11">
        <f t="shared" si="6"/>
        <v>0</v>
      </c>
      <c r="G202" s="11">
        <f t="shared" si="7"/>
        <v>0</v>
      </c>
    </row>
    <row r="203" spans="1:7" x14ac:dyDescent="0.2">
      <c r="A203" s="9">
        <v>184</v>
      </c>
      <c r="B203" s="10" t="str">
        <f t="shared" si="8"/>
        <v/>
      </c>
      <c r="C203" s="11">
        <f>IF(G202+E203&lt;Monthly_Payment,G202+E203,Monthly_Payment)</f>
        <v>0</v>
      </c>
      <c r="D203" s="11">
        <v>0</v>
      </c>
      <c r="E203" s="11">
        <f>G202*RATE</f>
        <v>0</v>
      </c>
      <c r="F203" s="11">
        <f t="shared" si="6"/>
        <v>0</v>
      </c>
      <c r="G203" s="11">
        <f t="shared" si="7"/>
        <v>0</v>
      </c>
    </row>
    <row r="204" spans="1:7" x14ac:dyDescent="0.2">
      <c r="A204" s="9">
        <v>185</v>
      </c>
      <c r="B204" s="10" t="str">
        <f t="shared" si="8"/>
        <v/>
      </c>
      <c r="C204" s="11">
        <f>IF(G203+E204&lt;Monthly_Payment,G203+E204,Monthly_Payment)</f>
        <v>0</v>
      </c>
      <c r="D204" s="11">
        <v>0</v>
      </c>
      <c r="E204" s="11">
        <f>G203*RATE</f>
        <v>0</v>
      </c>
      <c r="F204" s="11">
        <f t="shared" si="6"/>
        <v>0</v>
      </c>
      <c r="G204" s="11">
        <f t="shared" si="7"/>
        <v>0</v>
      </c>
    </row>
    <row r="205" spans="1:7" x14ac:dyDescent="0.2">
      <c r="A205" s="9">
        <v>186</v>
      </c>
      <c r="B205" s="10" t="str">
        <f t="shared" si="8"/>
        <v/>
      </c>
      <c r="C205" s="11">
        <f>IF(G204+E205&lt;Monthly_Payment,G204+E205,Monthly_Payment)</f>
        <v>0</v>
      </c>
      <c r="D205" s="11">
        <v>0</v>
      </c>
      <c r="E205" s="11">
        <f>G204*RATE</f>
        <v>0</v>
      </c>
      <c r="F205" s="11">
        <f t="shared" si="6"/>
        <v>0</v>
      </c>
      <c r="G205" s="11">
        <f t="shared" si="7"/>
        <v>0</v>
      </c>
    </row>
    <row r="206" spans="1:7" x14ac:dyDescent="0.2">
      <c r="A206" s="9">
        <v>187</v>
      </c>
      <c r="B206" s="10" t="str">
        <f t="shared" si="8"/>
        <v/>
      </c>
      <c r="C206" s="11">
        <f>IF(G205+E206&lt;Monthly_Payment,G205+E206,Monthly_Payment)</f>
        <v>0</v>
      </c>
      <c r="D206" s="11">
        <v>0</v>
      </c>
      <c r="E206" s="11">
        <f>G205*RATE</f>
        <v>0</v>
      </c>
      <c r="F206" s="11">
        <f t="shared" si="6"/>
        <v>0</v>
      </c>
      <c r="G206" s="11">
        <f t="shared" si="7"/>
        <v>0</v>
      </c>
    </row>
    <row r="207" spans="1:7" x14ac:dyDescent="0.2">
      <c r="A207" s="9">
        <v>188</v>
      </c>
      <c r="B207" s="10" t="str">
        <f t="shared" si="8"/>
        <v/>
      </c>
      <c r="C207" s="11">
        <f>IF(G206+E207&lt;Monthly_Payment,G206+E207,Monthly_Payment)</f>
        <v>0</v>
      </c>
      <c r="D207" s="11">
        <v>0</v>
      </c>
      <c r="E207" s="11">
        <f>G206*RATE</f>
        <v>0</v>
      </c>
      <c r="F207" s="11">
        <f t="shared" si="6"/>
        <v>0</v>
      </c>
      <c r="G207" s="11">
        <f t="shared" si="7"/>
        <v>0</v>
      </c>
    </row>
    <row r="208" spans="1:7" x14ac:dyDescent="0.2">
      <c r="A208" s="9">
        <v>189</v>
      </c>
      <c r="B208" s="10" t="str">
        <f t="shared" si="8"/>
        <v/>
      </c>
      <c r="C208" s="11">
        <f>IF(G207+E208&lt;Monthly_Payment,G207+E208,Monthly_Payment)</f>
        <v>0</v>
      </c>
      <c r="D208" s="11">
        <v>0</v>
      </c>
      <c r="E208" s="11">
        <f>G207*RATE</f>
        <v>0</v>
      </c>
      <c r="F208" s="11">
        <f t="shared" si="6"/>
        <v>0</v>
      </c>
      <c r="G208" s="11">
        <f t="shared" si="7"/>
        <v>0</v>
      </c>
    </row>
    <row r="209" spans="1:7" x14ac:dyDescent="0.2">
      <c r="A209" s="9">
        <v>190</v>
      </c>
      <c r="B209" s="10" t="str">
        <f t="shared" si="8"/>
        <v/>
      </c>
      <c r="C209" s="11">
        <f>IF(G208+E209&lt;Monthly_Payment,G208+E209,Monthly_Payment)</f>
        <v>0</v>
      </c>
      <c r="D209" s="11">
        <v>0</v>
      </c>
      <c r="E209" s="11">
        <f>G208*RATE</f>
        <v>0</v>
      </c>
      <c r="F209" s="11">
        <f t="shared" si="6"/>
        <v>0</v>
      </c>
      <c r="G209" s="11">
        <f t="shared" si="7"/>
        <v>0</v>
      </c>
    </row>
    <row r="210" spans="1:7" x14ac:dyDescent="0.2">
      <c r="A210" s="9">
        <v>191</v>
      </c>
      <c r="B210" s="10" t="str">
        <f t="shared" si="8"/>
        <v/>
      </c>
      <c r="C210" s="11">
        <f>IF(G209+E210&lt;Monthly_Payment,G209+E210,Monthly_Payment)</f>
        <v>0</v>
      </c>
      <c r="D210" s="11">
        <v>0</v>
      </c>
      <c r="E210" s="11">
        <f>G209*RATE</f>
        <v>0</v>
      </c>
      <c r="F210" s="11">
        <f t="shared" si="6"/>
        <v>0</v>
      </c>
      <c r="G210" s="11">
        <f t="shared" si="7"/>
        <v>0</v>
      </c>
    </row>
    <row r="211" spans="1:7" x14ac:dyDescent="0.2">
      <c r="A211" s="9">
        <v>192</v>
      </c>
      <c r="B211" s="10" t="str">
        <f t="shared" si="8"/>
        <v/>
      </c>
      <c r="C211" s="11">
        <f>IF(G210+E211&lt;Monthly_Payment,G210+E211,Monthly_Payment)</f>
        <v>0</v>
      </c>
      <c r="D211" s="11">
        <v>0</v>
      </c>
      <c r="E211" s="11">
        <f>G210*RATE</f>
        <v>0</v>
      </c>
      <c r="F211" s="11">
        <f t="shared" si="6"/>
        <v>0</v>
      </c>
      <c r="G211" s="11">
        <f t="shared" si="7"/>
        <v>0</v>
      </c>
    </row>
    <row r="212" spans="1:7" x14ac:dyDescent="0.2">
      <c r="A212" s="9">
        <v>193</v>
      </c>
      <c r="B212" s="10" t="str">
        <f t="shared" si="8"/>
        <v/>
      </c>
      <c r="C212" s="11">
        <f>IF(G211+E212&lt;Monthly_Payment,G211+E212,Monthly_Payment)</f>
        <v>0</v>
      </c>
      <c r="D212" s="11">
        <v>0</v>
      </c>
      <c r="E212" s="11">
        <f>G211*RATE</f>
        <v>0</v>
      </c>
      <c r="F212" s="11">
        <f t="shared" si="6"/>
        <v>0</v>
      </c>
      <c r="G212" s="11">
        <f t="shared" si="7"/>
        <v>0</v>
      </c>
    </row>
    <row r="213" spans="1:7" x14ac:dyDescent="0.2">
      <c r="A213" s="9">
        <v>194</v>
      </c>
      <c r="B213" s="10" t="str">
        <f t="shared" si="8"/>
        <v/>
      </c>
      <c r="C213" s="11">
        <f>IF(G212+E213&lt;Monthly_Payment,G212+E213,Monthly_Payment)</f>
        <v>0</v>
      </c>
      <c r="D213" s="11">
        <v>0</v>
      </c>
      <c r="E213" s="11">
        <f>G212*RATE</f>
        <v>0</v>
      </c>
      <c r="F213" s="11">
        <f t="shared" ref="F213:F269" si="9">C213-E213+D213</f>
        <v>0</v>
      </c>
      <c r="G213" s="11">
        <f t="shared" ref="G213:G269" si="10">G212-F213</f>
        <v>0</v>
      </c>
    </row>
    <row r="214" spans="1:7" x14ac:dyDescent="0.2">
      <c r="A214" s="9">
        <v>195</v>
      </c>
      <c r="B214" s="10" t="str">
        <f t="shared" ref="B214:B269" si="11">IF(G213&lt;=0,"",EDATE(B213,IF(C203="Monthly",1,12)))</f>
        <v/>
      </c>
      <c r="C214" s="11">
        <f>IF(G213+E214&lt;Monthly_Payment,G213+E214,Monthly_Payment)</f>
        <v>0</v>
      </c>
      <c r="D214" s="11">
        <v>0</v>
      </c>
      <c r="E214" s="11">
        <f>G213*RATE</f>
        <v>0</v>
      </c>
      <c r="F214" s="11">
        <f t="shared" si="9"/>
        <v>0</v>
      </c>
      <c r="G214" s="11">
        <f t="shared" si="10"/>
        <v>0</v>
      </c>
    </row>
    <row r="215" spans="1:7" x14ac:dyDescent="0.2">
      <c r="A215" s="9">
        <v>196</v>
      </c>
      <c r="B215" s="10" t="str">
        <f t="shared" si="11"/>
        <v/>
      </c>
      <c r="C215" s="11">
        <f>IF(G214+E215&lt;Monthly_Payment,G214+E215,Monthly_Payment)</f>
        <v>0</v>
      </c>
      <c r="D215" s="11">
        <v>0</v>
      </c>
      <c r="E215" s="11">
        <f>G214*RATE</f>
        <v>0</v>
      </c>
      <c r="F215" s="11">
        <f t="shared" si="9"/>
        <v>0</v>
      </c>
      <c r="G215" s="11">
        <f t="shared" si="10"/>
        <v>0</v>
      </c>
    </row>
    <row r="216" spans="1:7" x14ac:dyDescent="0.2">
      <c r="A216" s="9">
        <v>197</v>
      </c>
      <c r="B216" s="10" t="str">
        <f t="shared" si="11"/>
        <v/>
      </c>
      <c r="C216" s="11">
        <f>IF(G215+E216&lt;Monthly_Payment,G215+E216,Monthly_Payment)</f>
        <v>0</v>
      </c>
      <c r="D216" s="11">
        <v>0</v>
      </c>
      <c r="E216" s="11">
        <f>G215*RATE</f>
        <v>0</v>
      </c>
      <c r="F216" s="11">
        <f t="shared" si="9"/>
        <v>0</v>
      </c>
      <c r="G216" s="11">
        <f t="shared" si="10"/>
        <v>0</v>
      </c>
    </row>
    <row r="217" spans="1:7" x14ac:dyDescent="0.2">
      <c r="A217" s="9">
        <v>198</v>
      </c>
      <c r="B217" s="10" t="str">
        <f t="shared" si="11"/>
        <v/>
      </c>
      <c r="C217" s="11">
        <f>IF(G216+E217&lt;Monthly_Payment,G216+E217,Monthly_Payment)</f>
        <v>0</v>
      </c>
      <c r="D217" s="11">
        <v>0</v>
      </c>
      <c r="E217" s="11">
        <f>G216*RATE</f>
        <v>0</v>
      </c>
      <c r="F217" s="11">
        <f t="shared" si="9"/>
        <v>0</v>
      </c>
      <c r="G217" s="11">
        <f t="shared" si="10"/>
        <v>0</v>
      </c>
    </row>
    <row r="218" spans="1:7" x14ac:dyDescent="0.2">
      <c r="A218" s="9">
        <v>199</v>
      </c>
      <c r="B218" s="10" t="str">
        <f t="shared" si="11"/>
        <v/>
      </c>
      <c r="C218" s="11">
        <f>IF(G217+E218&lt;Monthly_Payment,G217+E218,Monthly_Payment)</f>
        <v>0</v>
      </c>
      <c r="D218" s="11">
        <v>0</v>
      </c>
      <c r="E218" s="11">
        <f>G217*RATE</f>
        <v>0</v>
      </c>
      <c r="F218" s="11">
        <f t="shared" si="9"/>
        <v>0</v>
      </c>
      <c r="G218" s="11">
        <f t="shared" si="10"/>
        <v>0</v>
      </c>
    </row>
    <row r="219" spans="1:7" x14ac:dyDescent="0.2">
      <c r="A219" s="9">
        <v>200</v>
      </c>
      <c r="B219" s="10" t="str">
        <f t="shared" si="11"/>
        <v/>
      </c>
      <c r="C219" s="11">
        <f>IF(G218+E219&lt;Monthly_Payment,G218+E219,Monthly_Payment)</f>
        <v>0</v>
      </c>
      <c r="D219" s="11">
        <v>0</v>
      </c>
      <c r="E219" s="11">
        <f>G218*RATE</f>
        <v>0</v>
      </c>
      <c r="F219" s="11">
        <f t="shared" si="9"/>
        <v>0</v>
      </c>
      <c r="G219" s="11">
        <f t="shared" si="10"/>
        <v>0</v>
      </c>
    </row>
    <row r="220" spans="1:7" x14ac:dyDescent="0.2">
      <c r="A220" s="9">
        <v>201</v>
      </c>
      <c r="B220" s="10" t="str">
        <f t="shared" si="11"/>
        <v/>
      </c>
      <c r="C220" s="11">
        <f>IF(G219+E220&lt;Monthly_Payment,G219+E220,Monthly_Payment)</f>
        <v>0</v>
      </c>
      <c r="D220" s="11">
        <v>0</v>
      </c>
      <c r="E220" s="11">
        <f>G219*RATE</f>
        <v>0</v>
      </c>
      <c r="F220" s="11">
        <f t="shared" si="9"/>
        <v>0</v>
      </c>
      <c r="G220" s="11">
        <f t="shared" si="10"/>
        <v>0</v>
      </c>
    </row>
    <row r="221" spans="1:7" x14ac:dyDescent="0.2">
      <c r="A221" s="9">
        <v>202</v>
      </c>
      <c r="B221" s="10" t="str">
        <f t="shared" si="11"/>
        <v/>
      </c>
      <c r="C221" s="11">
        <f>IF(G220+E221&lt;Monthly_Payment,G220+E221,Monthly_Payment)</f>
        <v>0</v>
      </c>
      <c r="D221" s="11">
        <v>0</v>
      </c>
      <c r="E221" s="11">
        <f>G220*RATE</f>
        <v>0</v>
      </c>
      <c r="F221" s="11">
        <f t="shared" si="9"/>
        <v>0</v>
      </c>
      <c r="G221" s="11">
        <f t="shared" si="10"/>
        <v>0</v>
      </c>
    </row>
    <row r="222" spans="1:7" x14ac:dyDescent="0.2">
      <c r="A222" s="9">
        <v>203</v>
      </c>
      <c r="B222" s="10" t="str">
        <f t="shared" si="11"/>
        <v/>
      </c>
      <c r="C222" s="11">
        <f>IF(G221+E222&lt;Monthly_Payment,G221+E222,Monthly_Payment)</f>
        <v>0</v>
      </c>
      <c r="D222" s="11">
        <v>0</v>
      </c>
      <c r="E222" s="11">
        <f>G221*RATE</f>
        <v>0</v>
      </c>
      <c r="F222" s="11">
        <f t="shared" si="9"/>
        <v>0</v>
      </c>
      <c r="G222" s="11">
        <f t="shared" si="10"/>
        <v>0</v>
      </c>
    </row>
    <row r="223" spans="1:7" x14ac:dyDescent="0.2">
      <c r="A223" s="9">
        <v>204</v>
      </c>
      <c r="B223" s="10" t="str">
        <f t="shared" si="11"/>
        <v/>
      </c>
      <c r="C223" s="11">
        <f>IF(G222+E223&lt;Monthly_Payment,G222+E223,Monthly_Payment)</f>
        <v>0</v>
      </c>
      <c r="D223" s="11">
        <v>0</v>
      </c>
      <c r="E223" s="11">
        <f>G222*RATE</f>
        <v>0</v>
      </c>
      <c r="F223" s="11">
        <f t="shared" si="9"/>
        <v>0</v>
      </c>
      <c r="G223" s="11">
        <f t="shared" si="10"/>
        <v>0</v>
      </c>
    </row>
    <row r="224" spans="1:7" x14ac:dyDescent="0.2">
      <c r="A224" s="9">
        <v>205</v>
      </c>
      <c r="B224" s="10" t="str">
        <f t="shared" si="11"/>
        <v/>
      </c>
      <c r="C224" s="11">
        <f>IF(G223+E224&lt;Monthly_Payment,G223+E224,Monthly_Payment)</f>
        <v>0</v>
      </c>
      <c r="D224" s="11">
        <v>0</v>
      </c>
      <c r="E224" s="11">
        <f>G223*RATE</f>
        <v>0</v>
      </c>
      <c r="F224" s="11">
        <f t="shared" si="9"/>
        <v>0</v>
      </c>
      <c r="G224" s="11">
        <f t="shared" si="10"/>
        <v>0</v>
      </c>
    </row>
    <row r="225" spans="1:7" x14ac:dyDescent="0.2">
      <c r="A225" s="9">
        <v>206</v>
      </c>
      <c r="B225" s="10" t="str">
        <f t="shared" si="11"/>
        <v/>
      </c>
      <c r="C225" s="11">
        <f>IF(G224+E225&lt;Monthly_Payment,G224+E225,Monthly_Payment)</f>
        <v>0</v>
      </c>
      <c r="D225" s="11">
        <v>0</v>
      </c>
      <c r="E225" s="11">
        <f>G224*RATE</f>
        <v>0</v>
      </c>
      <c r="F225" s="11">
        <f t="shared" si="9"/>
        <v>0</v>
      </c>
      <c r="G225" s="11">
        <f t="shared" si="10"/>
        <v>0</v>
      </c>
    </row>
    <row r="226" spans="1:7" x14ac:dyDescent="0.2">
      <c r="A226" s="9">
        <v>207</v>
      </c>
      <c r="B226" s="10" t="str">
        <f t="shared" si="11"/>
        <v/>
      </c>
      <c r="C226" s="11">
        <f>IF(G225+E226&lt;Monthly_Payment,G225+E226,Monthly_Payment)</f>
        <v>0</v>
      </c>
      <c r="D226" s="11">
        <v>0</v>
      </c>
      <c r="E226" s="11">
        <f>G225*RATE</f>
        <v>0</v>
      </c>
      <c r="F226" s="11">
        <f t="shared" si="9"/>
        <v>0</v>
      </c>
      <c r="G226" s="11">
        <f t="shared" si="10"/>
        <v>0</v>
      </c>
    </row>
    <row r="227" spans="1:7" x14ac:dyDescent="0.2">
      <c r="A227" s="9">
        <v>208</v>
      </c>
      <c r="B227" s="10" t="str">
        <f t="shared" si="11"/>
        <v/>
      </c>
      <c r="C227" s="11">
        <f>IF(G226+E227&lt;Monthly_Payment,G226+E227,Monthly_Payment)</f>
        <v>0</v>
      </c>
      <c r="D227" s="11">
        <v>0</v>
      </c>
      <c r="E227" s="11">
        <f>G226*RATE</f>
        <v>0</v>
      </c>
      <c r="F227" s="11">
        <f t="shared" si="9"/>
        <v>0</v>
      </c>
      <c r="G227" s="11">
        <f t="shared" si="10"/>
        <v>0</v>
      </c>
    </row>
    <row r="228" spans="1:7" x14ac:dyDescent="0.2">
      <c r="A228" s="9">
        <v>209</v>
      </c>
      <c r="B228" s="10" t="str">
        <f t="shared" si="11"/>
        <v/>
      </c>
      <c r="C228" s="11">
        <f>IF(G227+E228&lt;Monthly_Payment,G227+E228,Monthly_Payment)</f>
        <v>0</v>
      </c>
      <c r="D228" s="11">
        <v>0</v>
      </c>
      <c r="E228" s="11">
        <f>G227*RATE</f>
        <v>0</v>
      </c>
      <c r="F228" s="11">
        <f t="shared" si="9"/>
        <v>0</v>
      </c>
      <c r="G228" s="11">
        <f t="shared" si="10"/>
        <v>0</v>
      </c>
    </row>
    <row r="229" spans="1:7" x14ac:dyDescent="0.2">
      <c r="A229" s="9">
        <v>210</v>
      </c>
      <c r="B229" s="10" t="str">
        <f t="shared" si="11"/>
        <v/>
      </c>
      <c r="C229" s="11">
        <f>IF(G228+E229&lt;Monthly_Payment,G228+E229,Monthly_Payment)</f>
        <v>0</v>
      </c>
      <c r="D229" s="11">
        <v>0</v>
      </c>
      <c r="E229" s="11">
        <f>G228*RATE</f>
        <v>0</v>
      </c>
      <c r="F229" s="11">
        <f t="shared" si="9"/>
        <v>0</v>
      </c>
      <c r="G229" s="11">
        <f t="shared" si="10"/>
        <v>0</v>
      </c>
    </row>
    <row r="230" spans="1:7" x14ac:dyDescent="0.2">
      <c r="A230" s="9">
        <v>211</v>
      </c>
      <c r="B230" s="10" t="str">
        <f t="shared" si="11"/>
        <v/>
      </c>
      <c r="C230" s="11">
        <f>IF(G229+E230&lt;Monthly_Payment,G229+E230,Monthly_Payment)</f>
        <v>0</v>
      </c>
      <c r="D230" s="11">
        <v>0</v>
      </c>
      <c r="E230" s="11">
        <f>G229*RATE</f>
        <v>0</v>
      </c>
      <c r="F230" s="11">
        <f t="shared" si="9"/>
        <v>0</v>
      </c>
      <c r="G230" s="11">
        <f t="shared" si="10"/>
        <v>0</v>
      </c>
    </row>
    <row r="231" spans="1:7" x14ac:dyDescent="0.2">
      <c r="A231" s="9">
        <v>212</v>
      </c>
      <c r="B231" s="10" t="str">
        <f t="shared" si="11"/>
        <v/>
      </c>
      <c r="C231" s="11">
        <f>IF(G230+E231&lt;Monthly_Payment,G230+E231,Monthly_Payment)</f>
        <v>0</v>
      </c>
      <c r="D231" s="11">
        <v>0</v>
      </c>
      <c r="E231" s="11">
        <f>G230*RATE</f>
        <v>0</v>
      </c>
      <c r="F231" s="11">
        <f t="shared" si="9"/>
        <v>0</v>
      </c>
      <c r="G231" s="11">
        <f t="shared" si="10"/>
        <v>0</v>
      </c>
    </row>
    <row r="232" spans="1:7" x14ac:dyDescent="0.2">
      <c r="A232" s="9">
        <v>213</v>
      </c>
      <c r="B232" s="10" t="str">
        <f t="shared" si="11"/>
        <v/>
      </c>
      <c r="C232" s="11">
        <f>IF(G231+E232&lt;Monthly_Payment,G231+E232,Monthly_Payment)</f>
        <v>0</v>
      </c>
      <c r="D232" s="11">
        <v>0</v>
      </c>
      <c r="E232" s="11">
        <f>G231*RATE</f>
        <v>0</v>
      </c>
      <c r="F232" s="11">
        <f t="shared" si="9"/>
        <v>0</v>
      </c>
      <c r="G232" s="11">
        <f t="shared" si="10"/>
        <v>0</v>
      </c>
    </row>
    <row r="233" spans="1:7" x14ac:dyDescent="0.2">
      <c r="A233" s="9">
        <v>214</v>
      </c>
      <c r="B233" s="10" t="str">
        <f t="shared" si="11"/>
        <v/>
      </c>
      <c r="C233" s="11">
        <f>IF(G232+E233&lt;Monthly_Payment,G232+E233,Monthly_Payment)</f>
        <v>0</v>
      </c>
      <c r="D233" s="11">
        <v>0</v>
      </c>
      <c r="E233" s="11">
        <f>G232*RATE</f>
        <v>0</v>
      </c>
      <c r="F233" s="11">
        <f t="shared" si="9"/>
        <v>0</v>
      </c>
      <c r="G233" s="11">
        <f t="shared" si="10"/>
        <v>0</v>
      </c>
    </row>
    <row r="234" spans="1:7" x14ac:dyDescent="0.2">
      <c r="A234" s="9">
        <v>215</v>
      </c>
      <c r="B234" s="10" t="str">
        <f t="shared" si="11"/>
        <v/>
      </c>
      <c r="C234" s="11">
        <f>IF(G233+E234&lt;Monthly_Payment,G233+E234,Monthly_Payment)</f>
        <v>0</v>
      </c>
      <c r="D234" s="11">
        <v>0</v>
      </c>
      <c r="E234" s="11">
        <f>G233*RATE</f>
        <v>0</v>
      </c>
      <c r="F234" s="11">
        <f t="shared" si="9"/>
        <v>0</v>
      </c>
      <c r="G234" s="11">
        <f t="shared" si="10"/>
        <v>0</v>
      </c>
    </row>
    <row r="235" spans="1:7" x14ac:dyDescent="0.2">
      <c r="A235" s="9">
        <v>216</v>
      </c>
      <c r="B235" s="10" t="str">
        <f t="shared" si="11"/>
        <v/>
      </c>
      <c r="C235" s="11">
        <f>IF(G234+E235&lt;Monthly_Payment,G234+E235,Monthly_Payment)</f>
        <v>0</v>
      </c>
      <c r="D235" s="11">
        <v>0</v>
      </c>
      <c r="E235" s="11">
        <f>G234*RATE</f>
        <v>0</v>
      </c>
      <c r="F235" s="11">
        <f t="shared" si="9"/>
        <v>0</v>
      </c>
      <c r="G235" s="11">
        <f t="shared" si="10"/>
        <v>0</v>
      </c>
    </row>
    <row r="236" spans="1:7" x14ac:dyDescent="0.2">
      <c r="A236" s="9">
        <v>217</v>
      </c>
      <c r="B236" s="10" t="str">
        <f t="shared" si="11"/>
        <v/>
      </c>
      <c r="C236" s="11">
        <f>IF(G235+E236&lt;Monthly_Payment,G235+E236,Monthly_Payment)</f>
        <v>0</v>
      </c>
      <c r="D236" s="11">
        <v>0</v>
      </c>
      <c r="E236" s="11">
        <f>G235*RATE</f>
        <v>0</v>
      </c>
      <c r="F236" s="11">
        <f t="shared" si="9"/>
        <v>0</v>
      </c>
      <c r="G236" s="11">
        <f t="shared" si="10"/>
        <v>0</v>
      </c>
    </row>
    <row r="237" spans="1:7" x14ac:dyDescent="0.2">
      <c r="A237" s="9">
        <v>218</v>
      </c>
      <c r="B237" s="10" t="str">
        <f t="shared" si="11"/>
        <v/>
      </c>
      <c r="C237" s="11">
        <f>IF(G236+E237&lt;Monthly_Payment,G236+E237,Monthly_Payment)</f>
        <v>0</v>
      </c>
      <c r="D237" s="11">
        <v>0</v>
      </c>
      <c r="E237" s="11">
        <f>G236*RATE</f>
        <v>0</v>
      </c>
      <c r="F237" s="11">
        <f t="shared" si="9"/>
        <v>0</v>
      </c>
      <c r="G237" s="11">
        <f t="shared" si="10"/>
        <v>0</v>
      </c>
    </row>
    <row r="238" spans="1:7" x14ac:dyDescent="0.2">
      <c r="A238" s="9">
        <v>219</v>
      </c>
      <c r="B238" s="10" t="str">
        <f t="shared" si="11"/>
        <v/>
      </c>
      <c r="C238" s="11">
        <f>IF(G237+E238&lt;Monthly_Payment,G237+E238,Monthly_Payment)</f>
        <v>0</v>
      </c>
      <c r="D238" s="11">
        <v>0</v>
      </c>
      <c r="E238" s="11">
        <f>G237*RATE</f>
        <v>0</v>
      </c>
      <c r="F238" s="11">
        <f t="shared" si="9"/>
        <v>0</v>
      </c>
      <c r="G238" s="11">
        <f t="shared" si="10"/>
        <v>0</v>
      </c>
    </row>
    <row r="239" spans="1:7" x14ac:dyDescent="0.2">
      <c r="A239" s="9">
        <v>220</v>
      </c>
      <c r="B239" s="10" t="str">
        <f t="shared" si="11"/>
        <v/>
      </c>
      <c r="C239" s="11">
        <f>IF(G238+E239&lt;Monthly_Payment,G238+E239,Monthly_Payment)</f>
        <v>0</v>
      </c>
      <c r="D239" s="11">
        <v>0</v>
      </c>
      <c r="E239" s="11">
        <f>G238*RATE</f>
        <v>0</v>
      </c>
      <c r="F239" s="11">
        <f t="shared" si="9"/>
        <v>0</v>
      </c>
      <c r="G239" s="11">
        <f t="shared" si="10"/>
        <v>0</v>
      </c>
    </row>
    <row r="240" spans="1:7" x14ac:dyDescent="0.2">
      <c r="A240" s="9">
        <v>221</v>
      </c>
      <c r="B240" s="10" t="str">
        <f t="shared" si="11"/>
        <v/>
      </c>
      <c r="C240" s="11">
        <f>IF(G239+E240&lt;Monthly_Payment,G239+E240,Monthly_Payment)</f>
        <v>0</v>
      </c>
      <c r="D240" s="11">
        <v>0</v>
      </c>
      <c r="E240" s="11">
        <f>G239*RATE</f>
        <v>0</v>
      </c>
      <c r="F240" s="11">
        <f t="shared" si="9"/>
        <v>0</v>
      </c>
      <c r="G240" s="11">
        <f t="shared" si="10"/>
        <v>0</v>
      </c>
    </row>
    <row r="241" spans="1:7" x14ac:dyDescent="0.2">
      <c r="A241" s="9">
        <v>222</v>
      </c>
      <c r="B241" s="10" t="str">
        <f t="shared" si="11"/>
        <v/>
      </c>
      <c r="C241" s="11">
        <f>IF(G240+E241&lt;Monthly_Payment,G240+E241,Monthly_Payment)</f>
        <v>0</v>
      </c>
      <c r="D241" s="11">
        <v>0</v>
      </c>
      <c r="E241" s="11">
        <f>G240*RATE</f>
        <v>0</v>
      </c>
      <c r="F241" s="11">
        <f t="shared" si="9"/>
        <v>0</v>
      </c>
      <c r="G241" s="11">
        <f t="shared" si="10"/>
        <v>0</v>
      </c>
    </row>
    <row r="242" spans="1:7" x14ac:dyDescent="0.2">
      <c r="A242" s="9">
        <v>223</v>
      </c>
      <c r="B242" s="10" t="str">
        <f t="shared" si="11"/>
        <v/>
      </c>
      <c r="C242" s="11">
        <f>IF(G241+E242&lt;Monthly_Payment,G241+E242,Monthly_Payment)</f>
        <v>0</v>
      </c>
      <c r="D242" s="11">
        <v>0</v>
      </c>
      <c r="E242" s="11">
        <f>G241*RATE</f>
        <v>0</v>
      </c>
      <c r="F242" s="11">
        <f t="shared" si="9"/>
        <v>0</v>
      </c>
      <c r="G242" s="11">
        <f t="shared" si="10"/>
        <v>0</v>
      </c>
    </row>
    <row r="243" spans="1:7" x14ac:dyDescent="0.2">
      <c r="A243" s="9">
        <v>224</v>
      </c>
      <c r="B243" s="10" t="str">
        <f t="shared" si="11"/>
        <v/>
      </c>
      <c r="C243" s="11">
        <f>IF(G242+E243&lt;Monthly_Payment,G242+E243,Monthly_Payment)</f>
        <v>0</v>
      </c>
      <c r="D243" s="11">
        <v>0</v>
      </c>
      <c r="E243" s="11">
        <f>G242*RATE</f>
        <v>0</v>
      </c>
      <c r="F243" s="11">
        <f t="shared" si="9"/>
        <v>0</v>
      </c>
      <c r="G243" s="11">
        <f t="shared" si="10"/>
        <v>0</v>
      </c>
    </row>
    <row r="244" spans="1:7" x14ac:dyDescent="0.2">
      <c r="A244" s="9">
        <v>225</v>
      </c>
      <c r="B244" s="10" t="str">
        <f t="shared" si="11"/>
        <v/>
      </c>
      <c r="C244" s="11">
        <f>IF(G243+E244&lt;Monthly_Payment,G243+E244,Monthly_Payment)</f>
        <v>0</v>
      </c>
      <c r="D244" s="11">
        <v>0</v>
      </c>
      <c r="E244" s="11">
        <f>G243*RATE</f>
        <v>0</v>
      </c>
      <c r="F244" s="11">
        <f t="shared" si="9"/>
        <v>0</v>
      </c>
      <c r="G244" s="11">
        <f t="shared" si="10"/>
        <v>0</v>
      </c>
    </row>
    <row r="245" spans="1:7" x14ac:dyDescent="0.2">
      <c r="A245" s="9">
        <v>226</v>
      </c>
      <c r="B245" s="10" t="str">
        <f t="shared" si="11"/>
        <v/>
      </c>
      <c r="C245" s="11">
        <f>IF(G244+E245&lt;Monthly_Payment,G244+E245,Monthly_Payment)</f>
        <v>0</v>
      </c>
      <c r="D245" s="11">
        <v>0</v>
      </c>
      <c r="E245" s="11">
        <f>G244*RATE</f>
        <v>0</v>
      </c>
      <c r="F245" s="11">
        <f t="shared" si="9"/>
        <v>0</v>
      </c>
      <c r="G245" s="11">
        <f t="shared" si="10"/>
        <v>0</v>
      </c>
    </row>
    <row r="246" spans="1:7" x14ac:dyDescent="0.2">
      <c r="A246" s="9">
        <v>227</v>
      </c>
      <c r="B246" s="10" t="str">
        <f t="shared" si="11"/>
        <v/>
      </c>
      <c r="C246" s="11">
        <f>IF(G245+E246&lt;Monthly_Payment,G245+E246,Monthly_Payment)</f>
        <v>0</v>
      </c>
      <c r="D246" s="11">
        <v>0</v>
      </c>
      <c r="E246" s="11">
        <f>G245*RATE</f>
        <v>0</v>
      </c>
      <c r="F246" s="11">
        <f t="shared" si="9"/>
        <v>0</v>
      </c>
      <c r="G246" s="11">
        <f t="shared" si="10"/>
        <v>0</v>
      </c>
    </row>
    <row r="247" spans="1:7" x14ac:dyDescent="0.2">
      <c r="A247" s="9">
        <v>228</v>
      </c>
      <c r="B247" s="10" t="str">
        <f t="shared" si="11"/>
        <v/>
      </c>
      <c r="C247" s="11">
        <f>IF(G246+E247&lt;Monthly_Payment,G246+E247,Monthly_Payment)</f>
        <v>0</v>
      </c>
      <c r="D247" s="11">
        <v>0</v>
      </c>
      <c r="E247" s="11">
        <f>G246*RATE</f>
        <v>0</v>
      </c>
      <c r="F247" s="11">
        <f t="shared" si="9"/>
        <v>0</v>
      </c>
      <c r="G247" s="11">
        <f t="shared" si="10"/>
        <v>0</v>
      </c>
    </row>
    <row r="248" spans="1:7" x14ac:dyDescent="0.2">
      <c r="A248" s="9">
        <v>229</v>
      </c>
      <c r="B248" s="10" t="str">
        <f t="shared" si="11"/>
        <v/>
      </c>
      <c r="C248" s="11">
        <f>IF(G247+E248&lt;Monthly_Payment,G247+E248,Monthly_Payment)</f>
        <v>0</v>
      </c>
      <c r="D248" s="11">
        <v>0</v>
      </c>
      <c r="E248" s="11">
        <f>G247*RATE</f>
        <v>0</v>
      </c>
      <c r="F248" s="11">
        <f t="shared" si="9"/>
        <v>0</v>
      </c>
      <c r="G248" s="11">
        <f t="shared" si="10"/>
        <v>0</v>
      </c>
    </row>
    <row r="249" spans="1:7" x14ac:dyDescent="0.2">
      <c r="A249" s="9">
        <v>230</v>
      </c>
      <c r="B249" s="10" t="str">
        <f t="shared" si="11"/>
        <v/>
      </c>
      <c r="C249" s="11">
        <f>IF(G248+E249&lt;Monthly_Payment,G248+E249,Monthly_Payment)</f>
        <v>0</v>
      </c>
      <c r="D249" s="11">
        <v>0</v>
      </c>
      <c r="E249" s="11">
        <f>G248*RATE</f>
        <v>0</v>
      </c>
      <c r="F249" s="11">
        <f t="shared" si="9"/>
        <v>0</v>
      </c>
      <c r="G249" s="11">
        <f t="shared" si="10"/>
        <v>0</v>
      </c>
    </row>
    <row r="250" spans="1:7" x14ac:dyDescent="0.2">
      <c r="A250" s="9">
        <v>231</v>
      </c>
      <c r="B250" s="10" t="str">
        <f t="shared" si="11"/>
        <v/>
      </c>
      <c r="C250" s="11">
        <f>IF(G249+E250&lt;Monthly_Payment,G249+E250,Monthly_Payment)</f>
        <v>0</v>
      </c>
      <c r="D250" s="11">
        <v>0</v>
      </c>
      <c r="E250" s="11">
        <f>G249*RATE</f>
        <v>0</v>
      </c>
      <c r="F250" s="11">
        <f t="shared" si="9"/>
        <v>0</v>
      </c>
      <c r="G250" s="11">
        <f t="shared" si="10"/>
        <v>0</v>
      </c>
    </row>
    <row r="251" spans="1:7" x14ac:dyDescent="0.2">
      <c r="A251" s="9">
        <v>232</v>
      </c>
      <c r="B251" s="10" t="str">
        <f t="shared" si="11"/>
        <v/>
      </c>
      <c r="C251" s="11">
        <f>IF(G250+E251&lt;Monthly_Payment,G250+E251,Monthly_Payment)</f>
        <v>0</v>
      </c>
      <c r="D251" s="11">
        <v>0</v>
      </c>
      <c r="E251" s="11">
        <f>G250*RATE</f>
        <v>0</v>
      </c>
      <c r="F251" s="11">
        <f t="shared" si="9"/>
        <v>0</v>
      </c>
      <c r="G251" s="11">
        <f t="shared" si="10"/>
        <v>0</v>
      </c>
    </row>
    <row r="252" spans="1:7" x14ac:dyDescent="0.2">
      <c r="A252" s="9">
        <v>233</v>
      </c>
      <c r="B252" s="10" t="str">
        <f t="shared" si="11"/>
        <v/>
      </c>
      <c r="C252" s="11">
        <f>IF(G251+E252&lt;Monthly_Payment,G251+E252,Monthly_Payment)</f>
        <v>0</v>
      </c>
      <c r="D252" s="11">
        <v>0</v>
      </c>
      <c r="E252" s="11">
        <f>G251*RATE</f>
        <v>0</v>
      </c>
      <c r="F252" s="11">
        <f t="shared" si="9"/>
        <v>0</v>
      </c>
      <c r="G252" s="11">
        <f t="shared" si="10"/>
        <v>0</v>
      </c>
    </row>
    <row r="253" spans="1:7" x14ac:dyDescent="0.2">
      <c r="A253" s="9">
        <v>234</v>
      </c>
      <c r="B253" s="10" t="str">
        <f t="shared" si="11"/>
        <v/>
      </c>
      <c r="C253" s="11">
        <f>IF(G252+E253&lt;Monthly_Payment,G252+E253,Monthly_Payment)</f>
        <v>0</v>
      </c>
      <c r="D253" s="11">
        <v>0</v>
      </c>
      <c r="E253" s="11">
        <f>G252*RATE</f>
        <v>0</v>
      </c>
      <c r="F253" s="11">
        <f t="shared" si="9"/>
        <v>0</v>
      </c>
      <c r="G253" s="11">
        <f t="shared" si="10"/>
        <v>0</v>
      </c>
    </row>
    <row r="254" spans="1:7" x14ac:dyDescent="0.2">
      <c r="A254" s="9">
        <v>235</v>
      </c>
      <c r="B254" s="10" t="str">
        <f t="shared" si="11"/>
        <v/>
      </c>
      <c r="C254" s="11">
        <f>IF(G253+E254&lt;Monthly_Payment,G253+E254,Monthly_Payment)</f>
        <v>0</v>
      </c>
      <c r="D254" s="11">
        <v>0</v>
      </c>
      <c r="E254" s="11">
        <f>G253*RATE</f>
        <v>0</v>
      </c>
      <c r="F254" s="11">
        <f t="shared" si="9"/>
        <v>0</v>
      </c>
      <c r="G254" s="11">
        <f t="shared" si="10"/>
        <v>0</v>
      </c>
    </row>
    <row r="255" spans="1:7" x14ac:dyDescent="0.2">
      <c r="A255" s="9">
        <v>236</v>
      </c>
      <c r="B255" s="10" t="str">
        <f t="shared" si="11"/>
        <v/>
      </c>
      <c r="C255" s="11">
        <f>IF(G254+E255&lt;Monthly_Payment,G254+E255,Monthly_Payment)</f>
        <v>0</v>
      </c>
      <c r="D255" s="11">
        <v>0</v>
      </c>
      <c r="E255" s="11">
        <f>G254*RATE</f>
        <v>0</v>
      </c>
      <c r="F255" s="11">
        <f t="shared" si="9"/>
        <v>0</v>
      </c>
      <c r="G255" s="11">
        <f t="shared" si="10"/>
        <v>0</v>
      </c>
    </row>
    <row r="256" spans="1:7" x14ac:dyDescent="0.2">
      <c r="A256" s="9">
        <v>237</v>
      </c>
      <c r="B256" s="10" t="str">
        <f t="shared" si="11"/>
        <v/>
      </c>
      <c r="C256" s="11">
        <f>IF(G255+E256&lt;Monthly_Payment,G255+E256,Monthly_Payment)</f>
        <v>0</v>
      </c>
      <c r="D256" s="11">
        <v>0</v>
      </c>
      <c r="E256" s="11">
        <f>G255*RATE</f>
        <v>0</v>
      </c>
      <c r="F256" s="11">
        <f t="shared" si="9"/>
        <v>0</v>
      </c>
      <c r="G256" s="11">
        <f t="shared" si="10"/>
        <v>0</v>
      </c>
    </row>
    <row r="257" spans="1:7" x14ac:dyDescent="0.2">
      <c r="A257" s="9">
        <v>238</v>
      </c>
      <c r="B257" s="10" t="str">
        <f t="shared" si="11"/>
        <v/>
      </c>
      <c r="C257" s="11">
        <f>IF(G256+E257&lt;Monthly_Payment,G256+E257,Monthly_Payment)</f>
        <v>0</v>
      </c>
      <c r="D257" s="11">
        <v>0</v>
      </c>
      <c r="E257" s="11">
        <f>G256*RATE</f>
        <v>0</v>
      </c>
      <c r="F257" s="11">
        <f t="shared" si="9"/>
        <v>0</v>
      </c>
      <c r="G257" s="11">
        <f t="shared" si="10"/>
        <v>0</v>
      </c>
    </row>
    <row r="258" spans="1:7" x14ac:dyDescent="0.2">
      <c r="A258" s="9">
        <v>239</v>
      </c>
      <c r="B258" s="10" t="str">
        <f t="shared" si="11"/>
        <v/>
      </c>
      <c r="C258" s="11">
        <f>IF(G257+E258&lt;Monthly_Payment,G257+E258,Monthly_Payment)</f>
        <v>0</v>
      </c>
      <c r="D258" s="11">
        <v>0</v>
      </c>
      <c r="E258" s="11">
        <f>G257*RATE</f>
        <v>0</v>
      </c>
      <c r="F258" s="11">
        <f t="shared" si="9"/>
        <v>0</v>
      </c>
      <c r="G258" s="11">
        <f t="shared" si="10"/>
        <v>0</v>
      </c>
    </row>
    <row r="259" spans="1:7" x14ac:dyDescent="0.2">
      <c r="A259" s="9">
        <v>240</v>
      </c>
      <c r="B259" s="10" t="str">
        <f t="shared" si="11"/>
        <v/>
      </c>
      <c r="C259" s="11">
        <f>IF(G258+E259&lt;Monthly_Payment,G258+E259,Monthly_Payment)</f>
        <v>0</v>
      </c>
      <c r="D259" s="11">
        <v>0</v>
      </c>
      <c r="E259" s="11">
        <f>G258*RATE</f>
        <v>0</v>
      </c>
      <c r="F259" s="11">
        <f t="shared" si="9"/>
        <v>0</v>
      </c>
      <c r="G259" s="11">
        <f t="shared" si="10"/>
        <v>0</v>
      </c>
    </row>
    <row r="260" spans="1:7" x14ac:dyDescent="0.2">
      <c r="A260" s="9">
        <v>241</v>
      </c>
      <c r="B260" s="10" t="str">
        <f t="shared" si="11"/>
        <v/>
      </c>
      <c r="C260" s="11">
        <f>IF(G259+E260&lt;Monthly_Payment,G259+E260,Monthly_Payment)</f>
        <v>0</v>
      </c>
      <c r="D260" s="11">
        <v>0</v>
      </c>
      <c r="E260" s="11">
        <f>G259*RATE</f>
        <v>0</v>
      </c>
      <c r="F260" s="11">
        <f t="shared" si="9"/>
        <v>0</v>
      </c>
      <c r="G260" s="11">
        <f t="shared" si="10"/>
        <v>0</v>
      </c>
    </row>
    <row r="261" spans="1:7" x14ac:dyDescent="0.2">
      <c r="A261" s="9">
        <v>242</v>
      </c>
      <c r="B261" s="10" t="str">
        <f t="shared" si="11"/>
        <v/>
      </c>
      <c r="C261" s="11">
        <f>IF(G260+E261&lt;Monthly_Payment,G260+E261,Monthly_Payment)</f>
        <v>0</v>
      </c>
      <c r="D261" s="11">
        <v>0</v>
      </c>
      <c r="E261" s="11">
        <f>G260*RATE</f>
        <v>0</v>
      </c>
      <c r="F261" s="11">
        <f t="shared" si="9"/>
        <v>0</v>
      </c>
      <c r="G261" s="11">
        <f t="shared" si="10"/>
        <v>0</v>
      </c>
    </row>
    <row r="262" spans="1:7" x14ac:dyDescent="0.2">
      <c r="A262" s="9">
        <v>243</v>
      </c>
      <c r="B262" s="10" t="str">
        <f t="shared" si="11"/>
        <v/>
      </c>
      <c r="C262" s="11">
        <f>IF(G261+E262&lt;Monthly_Payment,G261+E262,Monthly_Payment)</f>
        <v>0</v>
      </c>
      <c r="D262" s="11">
        <v>0</v>
      </c>
      <c r="E262" s="11">
        <f>G261*RATE</f>
        <v>0</v>
      </c>
      <c r="F262" s="11">
        <f t="shared" si="9"/>
        <v>0</v>
      </c>
      <c r="G262" s="11">
        <f t="shared" si="10"/>
        <v>0</v>
      </c>
    </row>
    <row r="263" spans="1:7" x14ac:dyDescent="0.2">
      <c r="A263" s="9">
        <v>244</v>
      </c>
      <c r="B263" s="10" t="str">
        <f t="shared" si="11"/>
        <v/>
      </c>
      <c r="C263" s="11">
        <f>IF(G262+E263&lt;Monthly_Payment,G262+E263,Monthly_Payment)</f>
        <v>0</v>
      </c>
      <c r="D263" s="11">
        <v>0</v>
      </c>
      <c r="E263" s="11">
        <f>G262*RATE</f>
        <v>0</v>
      </c>
      <c r="F263" s="11">
        <f t="shared" si="9"/>
        <v>0</v>
      </c>
      <c r="G263" s="11">
        <f t="shared" si="10"/>
        <v>0</v>
      </c>
    </row>
    <row r="264" spans="1:7" x14ac:dyDescent="0.2">
      <c r="A264" s="9">
        <v>245</v>
      </c>
      <c r="B264" s="10" t="str">
        <f t="shared" si="11"/>
        <v/>
      </c>
      <c r="C264" s="11">
        <f>IF(G263+E264&lt;Monthly_Payment,G263+E264,Monthly_Payment)</f>
        <v>0</v>
      </c>
      <c r="D264" s="11">
        <v>0</v>
      </c>
      <c r="E264" s="11">
        <f>G263*RATE</f>
        <v>0</v>
      </c>
      <c r="F264" s="11">
        <f t="shared" si="9"/>
        <v>0</v>
      </c>
      <c r="G264" s="11">
        <f t="shared" si="10"/>
        <v>0</v>
      </c>
    </row>
    <row r="265" spans="1:7" x14ac:dyDescent="0.2">
      <c r="A265" s="9">
        <v>246</v>
      </c>
      <c r="B265" s="10" t="str">
        <f t="shared" si="11"/>
        <v/>
      </c>
      <c r="C265" s="11">
        <f>IF(G264+E265&lt;Monthly_Payment,G264+E265,Monthly_Payment)</f>
        <v>0</v>
      </c>
      <c r="D265" s="11">
        <v>0</v>
      </c>
      <c r="E265" s="11">
        <f>G264*RATE</f>
        <v>0</v>
      </c>
      <c r="F265" s="11">
        <f t="shared" si="9"/>
        <v>0</v>
      </c>
      <c r="G265" s="11">
        <f t="shared" si="10"/>
        <v>0</v>
      </c>
    </row>
    <row r="266" spans="1:7" x14ac:dyDescent="0.2">
      <c r="A266" s="9">
        <v>247</v>
      </c>
      <c r="B266" s="10" t="str">
        <f t="shared" si="11"/>
        <v/>
      </c>
      <c r="C266" s="11">
        <f>IF(G265+E266&lt;Monthly_Payment,G265+E266,Monthly_Payment)</f>
        <v>0</v>
      </c>
      <c r="D266" s="11">
        <v>0</v>
      </c>
      <c r="E266" s="11">
        <f>G265*RATE</f>
        <v>0</v>
      </c>
      <c r="F266" s="11">
        <f t="shared" si="9"/>
        <v>0</v>
      </c>
      <c r="G266" s="11">
        <f t="shared" si="10"/>
        <v>0</v>
      </c>
    </row>
    <row r="267" spans="1:7" x14ac:dyDescent="0.2">
      <c r="A267" s="9">
        <v>248</v>
      </c>
      <c r="B267" s="10" t="str">
        <f t="shared" si="11"/>
        <v/>
      </c>
      <c r="C267" s="11">
        <f>IF(G266+E267&lt;Monthly_Payment,G266+E267,Monthly_Payment)</f>
        <v>0</v>
      </c>
      <c r="D267" s="11">
        <v>0</v>
      </c>
      <c r="E267" s="11">
        <f>G266*RATE</f>
        <v>0</v>
      </c>
      <c r="F267" s="11">
        <f t="shared" si="9"/>
        <v>0</v>
      </c>
      <c r="G267" s="11">
        <f t="shared" si="10"/>
        <v>0</v>
      </c>
    </row>
    <row r="268" spans="1:7" x14ac:dyDescent="0.2">
      <c r="A268" s="9">
        <v>249</v>
      </c>
      <c r="B268" s="10" t="str">
        <f t="shared" si="11"/>
        <v/>
      </c>
      <c r="C268" s="11">
        <f>IF(G267+E268&lt;Monthly_Payment,G267+E268,Monthly_Payment)</f>
        <v>0</v>
      </c>
      <c r="D268" s="11">
        <v>0</v>
      </c>
      <c r="E268" s="11">
        <f>G267*RATE</f>
        <v>0</v>
      </c>
      <c r="F268" s="11">
        <f t="shared" si="9"/>
        <v>0</v>
      </c>
      <c r="G268" s="11">
        <f t="shared" si="10"/>
        <v>0</v>
      </c>
    </row>
    <row r="269" spans="1:7" x14ac:dyDescent="0.2">
      <c r="A269" s="9">
        <v>250</v>
      </c>
      <c r="B269" s="10" t="str">
        <f t="shared" si="11"/>
        <v/>
      </c>
      <c r="C269" s="11">
        <f>IF(G268+E269&lt;Monthly_Payment,G268+E269,Monthly_Payment)</f>
        <v>0</v>
      </c>
      <c r="D269" s="11">
        <v>0</v>
      </c>
      <c r="E269" s="11">
        <f>G268*RATE</f>
        <v>0</v>
      </c>
      <c r="F269" s="11">
        <f t="shared" si="9"/>
        <v>0</v>
      </c>
      <c r="G269" s="11">
        <f t="shared" si="10"/>
        <v>0</v>
      </c>
    </row>
  </sheetData>
  <mergeCells count="2">
    <mergeCell ref="A6:C6"/>
    <mergeCell ref="E6:G6"/>
  </mergeCells>
  <dataValidations count="1">
    <dataValidation type="list" allowBlank="1" showInputMessage="1" showErrorMessage="1" sqref="C10" xr:uid="{00000000-0002-0000-0000-000000000000}">
      <formula1>"Annual,Monthly"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Loan Schedule</vt:lpstr>
      <vt:lpstr>Annual_Interest_Rate__RATE</vt:lpstr>
      <vt:lpstr>First_Repayment_Date</vt:lpstr>
      <vt:lpstr>Loan_Amount</vt:lpstr>
      <vt:lpstr>Monthly_Payment</vt:lpstr>
      <vt:lpstr>Payment_Frequency</vt:lpstr>
      <vt:lpstr>Periods_Per_Year</vt:lpstr>
      <vt:lpstr>RATE</vt:lpstr>
      <vt:lpstr>Repayment_Periods__NPER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</cp:lastModifiedBy>
  <dcterms:created xsi:type="dcterms:W3CDTF">2017-10-13T02:28:53Z</dcterms:created>
  <dcterms:modified xsi:type="dcterms:W3CDTF">2023-06-25T10:51:42Z</dcterms:modified>
</cp:coreProperties>
</file>