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hDg5RmM5CYhWBx7CEPpQuxc3UmR3Eqo6Lhq5qT0CFGA="/>
    </ext>
  </extLst>
</workbook>
</file>

<file path=xl/sharedStrings.xml><?xml version="1.0" encoding="utf-8"?>
<sst xmlns="http://schemas.openxmlformats.org/spreadsheetml/2006/main" count="516" uniqueCount="378">
  <si>
    <t>PERFORMANCE TEST</t>
  </si>
  <si>
    <t>DUT</t>
  </si>
  <si>
    <t>Manufacturer</t>
  </si>
  <si>
    <t>Datron Instruments</t>
  </si>
  <si>
    <t>S/N</t>
  </si>
  <si>
    <t xml:space="preserve">19346-4     </t>
  </si>
  <si>
    <t>Model Number</t>
  </si>
  <si>
    <t>1281</t>
  </si>
  <si>
    <t>Test date</t>
  </si>
  <si>
    <t>24-11-25 11:16:02</t>
  </si>
  <si>
    <t>Meter Info</t>
  </si>
  <si>
    <t>Ambient Temp.</t>
  </si>
  <si>
    <t>23.0</t>
  </si>
  <si>
    <t>Options</t>
  </si>
  <si>
    <t xml:space="preserve">1,1,1,1,0,0,0
</t>
  </si>
  <si>
    <t>CERT_AMB?</t>
  </si>
  <si>
    <t>Firmware</t>
  </si>
  <si>
    <t xml:space="preserve">890144-03.12
</t>
  </si>
  <si>
    <t>TEMP?</t>
  </si>
  <si>
    <t>Date of Baseline Cal</t>
  </si>
  <si>
    <t>TEMP?  BASE</t>
  </si>
  <si>
    <t>Date of Certified Cal</t>
  </si>
  <si>
    <t>TEMP?  CERTIFIED</t>
  </si>
  <si>
    <t xml:space="preserve">CNFTST? </t>
  </si>
  <si>
    <t>STANDBY?</t>
  </si>
  <si>
    <t>DUT Confidence level</t>
  </si>
  <si>
    <t>Calibrator</t>
  </si>
  <si>
    <t>Reference standard</t>
  </si>
  <si>
    <t>Unc</t>
  </si>
  <si>
    <t>Calibration Date</t>
  </si>
  <si>
    <t>Due Date</t>
  </si>
  <si>
    <t>Fluke 5700A</t>
  </si>
  <si>
    <t>--</t>
  </si>
  <si>
    <t>ADRmu12</t>
  </si>
  <si>
    <t>10.000000 VDC</t>
  </si>
  <si>
    <t>Fluke 742A-1 8927002</t>
  </si>
  <si>
    <t>1.0000195 ohm</t>
  </si>
  <si>
    <t>Fluke 742A-10k 7815006</t>
  </si>
  <si>
    <t>10.000133 kohm</t>
  </si>
  <si>
    <t>MFC</t>
  </si>
  <si>
    <t>MFC Calibrate Date</t>
  </si>
  <si>
    <t xml:space="preserve">191024
</t>
  </si>
  <si>
    <t>MFC last calibrated</t>
  </si>
  <si>
    <t>37
 days</t>
  </si>
  <si>
    <t>Calibrate Date WBFLAT</t>
  </si>
  <si>
    <t xml:space="preserve">100589
</t>
  </si>
  <si>
    <t>MFC since WBFLAT</t>
  </si>
  <si>
    <t>0
 days</t>
  </si>
  <si>
    <t>Calibrate Date WB Gain</t>
  </si>
  <si>
    <t xml:space="preserve">250190
</t>
  </si>
  <si>
    <t>MFC since WBGAIN</t>
  </si>
  <si>
    <t>MFC Calibrate Date Zero</t>
  </si>
  <si>
    <t>MFC since DCV Zero</t>
  </si>
  <si>
    <t>MFC Confidence level</t>
  </si>
  <si>
    <t>5700A 99% 90 Days</t>
  </si>
  <si>
    <t>CAL CONST 11V Range +zero</t>
  </si>
  <si>
    <t>CAL CONST 6.5V</t>
  </si>
  <si>
    <t xml:space="preserve">+6.529912686322891E+00
</t>
  </si>
  <si>
    <t>CAL CONST 11V                               Range  -zero</t>
  </si>
  <si>
    <t>CAL CONST 13V reference voltage</t>
  </si>
  <si>
    <t xml:space="preserve">+1.306135899178203E+01
</t>
  </si>
  <si>
    <t>CAL CONST, Zero calibration temperature</t>
  </si>
  <si>
    <t>CAL CONST 10KOHM               true output resistance</t>
  </si>
  <si>
    <t xml:space="preserve">+1.000039668828305E+04
</t>
  </si>
  <si>
    <t>CAL CONST, ALL  calibration temp</t>
  </si>
  <si>
    <t>CAL SONST 10kOHM      standard resistance</t>
  </si>
  <si>
    <t xml:space="preserve">+1.000065537234996E+04
</t>
  </si>
  <si>
    <t>CAL_CONST? CHECK, WB_FLAT_TEMP</t>
  </si>
  <si>
    <t>CAL CONST 1 OHM</t>
  </si>
  <si>
    <t xml:space="preserve">+9.996275049758838E-01
</t>
  </si>
  <si>
    <t>CAL CONST,WBAND_TEMP</t>
  </si>
  <si>
    <t>ETIME?</t>
  </si>
  <si>
    <t>6073 days 5.02 hours</t>
  </si>
  <si>
    <t>CAL TEMP? CHECK</t>
  </si>
  <si>
    <t>ONTIME?</t>
  </si>
  <si>
    <t>2 days 1.62 hours</t>
  </si>
  <si>
    <t>CAL CONST,DACLIN</t>
  </si>
  <si>
    <t>DCV PERFORMANCE TEST</t>
  </si>
  <si>
    <t>DCV Test     VDC</t>
  </si>
  <si>
    <t>Expected Value</t>
  </si>
  <si>
    <t>Measured            μV</t>
  </si>
  <si>
    <t>Source Unc.            μV</t>
  </si>
  <si>
    <t>Lower Limit           μV</t>
  </si>
  <si>
    <t>Upper Limit         μV</t>
  </si>
  <si>
    <t>Deviation</t>
  </si>
  <si>
    <t>DUT Transfer STB   ppm</t>
  </si>
  <si>
    <t>Test Result          % of SPEC</t>
  </si>
  <si>
    <t>MEAS SDEV μV</t>
  </si>
  <si>
    <t xml:space="preserve">0.0mVDC </t>
  </si>
  <si>
    <t>N/A</t>
  </si>
  <si>
    <t>0.0VDC</t>
  </si>
  <si>
    <t>DCV Test    VDC</t>
  </si>
  <si>
    <t>DMM Range</t>
  </si>
  <si>
    <t>Measured           V</t>
  </si>
  <si>
    <t>Source Unc.        ppm</t>
  </si>
  <si>
    <t>Lower Limit           V</t>
  </si>
  <si>
    <t>Upper Limit         V</t>
  </si>
  <si>
    <t>Measured      ppm</t>
  </si>
  <si>
    <t>MEAS SDEV  ppm</t>
  </si>
  <si>
    <t>100mV</t>
  </si>
  <si>
    <t>1V</t>
  </si>
  <si>
    <t>10V</t>
  </si>
  <si>
    <t>100V</t>
  </si>
  <si>
    <t>1000V</t>
  </si>
  <si>
    <t>OHM PERFORMANCE TEST</t>
  </si>
  <si>
    <t>OHM Test      4W</t>
  </si>
  <si>
    <t>Calibrator    ohm</t>
  </si>
  <si>
    <t>Measured                ohm</t>
  </si>
  <si>
    <t>Source Unc.    ppm</t>
  </si>
  <si>
    <t>Lower Limit      ohm</t>
  </si>
  <si>
    <t>Upper Limit     ohm</t>
  </si>
  <si>
    <t>Measured    ppm</t>
  </si>
  <si>
    <t>MEAS SDEV ppm</t>
  </si>
  <si>
    <t>1 Ω</t>
  </si>
  <si>
    <t>1.9 Ω</t>
  </si>
  <si>
    <t>10 Ω</t>
  </si>
  <si>
    <t>19 Ω</t>
  </si>
  <si>
    <t>100 Ω</t>
  </si>
  <si>
    <t>190 Ω</t>
  </si>
  <si>
    <t>1 kΩ</t>
  </si>
  <si>
    <t>1.9 kΩ</t>
  </si>
  <si>
    <t>10 kΩ</t>
  </si>
  <si>
    <t>19 kΩ</t>
  </si>
  <si>
    <t>100 kΩ</t>
  </si>
  <si>
    <t>190 kΩ</t>
  </si>
  <si>
    <t>1 MΩ</t>
  </si>
  <si>
    <t>1.9 MΩ</t>
  </si>
  <si>
    <t>10MΩ</t>
  </si>
  <si>
    <t>19 MΩ</t>
  </si>
  <si>
    <t>100MΩ(2W)</t>
  </si>
  <si>
    <t>OHM Zero    4W</t>
  </si>
  <si>
    <t>DUT  Range</t>
  </si>
  <si>
    <t>Measured        ohm</t>
  </si>
  <si>
    <t>Source Unc.     ohm</t>
  </si>
  <si>
    <t>Lower Limit   ohm</t>
  </si>
  <si>
    <t>Upper Limit   ohm</t>
  </si>
  <si>
    <t>Measured</t>
  </si>
  <si>
    <t>MEAS SDEV ohm</t>
  </si>
  <si>
    <t>0 Ω</t>
  </si>
  <si>
    <t>1 KΩ</t>
  </si>
  <si>
    <t>10 KΩ</t>
  </si>
  <si>
    <t>100 KΩ</t>
  </si>
  <si>
    <t>10 MΩ</t>
  </si>
  <si>
    <t>100 MΩ(2W)</t>
  </si>
  <si>
    <t>OHM Zero     2W</t>
  </si>
  <si>
    <t>100 MΩ</t>
  </si>
  <si>
    <t>ACV PERFORMANCE TEST</t>
  </si>
  <si>
    <t>ACV Linearity Checks</t>
  </si>
  <si>
    <t>Measured          Vac</t>
  </si>
  <si>
    <t>Source Unc.      ppm</t>
  </si>
  <si>
    <t>Lower Limit     Vac</t>
  </si>
  <si>
    <t xml:space="preserve">Upper Limit      Vac </t>
  </si>
  <si>
    <t>Measured     ppm of Input</t>
  </si>
  <si>
    <t>1VAC/1kHz</t>
  </si>
  <si>
    <t>10 VAC</t>
  </si>
  <si>
    <t>2VAC/1kHz</t>
  </si>
  <si>
    <t>5VAC/1kHz</t>
  </si>
  <si>
    <t>10VAC/1kHz</t>
  </si>
  <si>
    <t>12VAC/1kHz</t>
  </si>
  <si>
    <t>15VAC/1kHz</t>
  </si>
  <si>
    <t>19VAC/1kHz</t>
  </si>
  <si>
    <t>ACV Performance                             Tset</t>
  </si>
  <si>
    <t>Measured        Vac</t>
  </si>
  <si>
    <t>Lower Limit      Vac</t>
  </si>
  <si>
    <t>Upper Limit      Vac</t>
  </si>
  <si>
    <t>Measured        ppm</t>
  </si>
  <si>
    <t>0.001 V, 10 Hz</t>
  </si>
  <si>
    <t>0.001 V, 20 Hz</t>
  </si>
  <si>
    <t>0.001 V, 30 Hz</t>
  </si>
  <si>
    <t>0.001 V, 40 Hz</t>
  </si>
  <si>
    <t>0.001 V, 55 Hz</t>
  </si>
  <si>
    <t>0.001 V, 300 Hz</t>
  </si>
  <si>
    <t>0.001 V, 1 KHz</t>
  </si>
  <si>
    <t>0.001 V, 10 KHz</t>
  </si>
  <si>
    <t>0.001 V, 20 KHz</t>
  </si>
  <si>
    <t>0.001 V, 30 KHz</t>
  </si>
  <si>
    <t>0.001 V, 50 KHz</t>
  </si>
  <si>
    <t>0.001 V, 100 KHz</t>
  </si>
  <si>
    <t>0.001 V, 200 KHz</t>
  </si>
  <si>
    <t>0.001 V, 300 KHz</t>
  </si>
  <si>
    <t>0.001 V, 500 KHz</t>
  </si>
  <si>
    <t>0.001 V, 1 MHz</t>
  </si>
  <si>
    <t>0.01 V, 10 Hz</t>
  </si>
  <si>
    <t>0.01 V, 20 Hz</t>
  </si>
  <si>
    <t>0.01 V, 30 Hz</t>
  </si>
  <si>
    <t>0.01 V, 40 Hz</t>
  </si>
  <si>
    <t>0.01 V, 55 Hz</t>
  </si>
  <si>
    <t>0.01 V, 300 Hz</t>
  </si>
  <si>
    <t>0.01 V, 1 KHz</t>
  </si>
  <si>
    <t>0.01 V, 10 KHz</t>
  </si>
  <si>
    <t>0.01 V, 20 KHz</t>
  </si>
  <si>
    <t>0.01 V, 30 KHz</t>
  </si>
  <si>
    <t>0.01 V, 50 KHz</t>
  </si>
  <si>
    <t>0.01 V, 100 KHz</t>
  </si>
  <si>
    <t>0.01 V, 200 KHz</t>
  </si>
  <si>
    <t>0.01 V, 300 KHz</t>
  </si>
  <si>
    <t>0.01 V, 500 KHz</t>
  </si>
  <si>
    <t>0.01 V, 1 MHz</t>
  </si>
  <si>
    <t>0.1 V, 10 Hz</t>
  </si>
  <si>
    <t>0.1 V, 20 Hz</t>
  </si>
  <si>
    <t>0.1 V, 30 Hz</t>
  </si>
  <si>
    <t>0.1 V, 40 Hz</t>
  </si>
  <si>
    <t>0.1 V, 55 Hz</t>
  </si>
  <si>
    <t>0.1 V, 300 Hz</t>
  </si>
  <si>
    <t>0.1 V, 1 KHz</t>
  </si>
  <si>
    <t>0.1 V, 10 KHz</t>
  </si>
  <si>
    <t>0.1 V, 20 KHz</t>
  </si>
  <si>
    <t>0.1 V, 30 KHz</t>
  </si>
  <si>
    <t>0.1 V, 50 KHz</t>
  </si>
  <si>
    <t>0.1 V, 100 KHz</t>
  </si>
  <si>
    <t>0.1 V, 200 KHz</t>
  </si>
  <si>
    <t>0.1 V, 300 KHz</t>
  </si>
  <si>
    <t>0.1 V, 500 KHz</t>
  </si>
  <si>
    <t>0.1 V, 1 MHz</t>
  </si>
  <si>
    <t>1 V, 10 Hz</t>
  </si>
  <si>
    <t>1 V, 20 Hz</t>
  </si>
  <si>
    <t>1 V, 30 Hz</t>
  </si>
  <si>
    <t>1 V, 40 Hz</t>
  </si>
  <si>
    <t>1 V, 55 Hz</t>
  </si>
  <si>
    <t>1 V, 300 Hz</t>
  </si>
  <si>
    <t>1 V, 1 KHz</t>
  </si>
  <si>
    <t>1 V, 10 KHz</t>
  </si>
  <si>
    <t>1 V, 20 KHz</t>
  </si>
  <si>
    <t>1 V, 30 KHz</t>
  </si>
  <si>
    <t>1 V, 50 KHz</t>
  </si>
  <si>
    <t>1 V, 100 KHz</t>
  </si>
  <si>
    <t>1 V, 200 KHz</t>
  </si>
  <si>
    <t>1 V, 300 KHz</t>
  </si>
  <si>
    <t>1 V, 500 KHz</t>
  </si>
  <si>
    <t>1 V, 1 MHz</t>
  </si>
  <si>
    <t>10 V, 10 Hz</t>
  </si>
  <si>
    <t>10 V, 20 Hz</t>
  </si>
  <si>
    <t>10 V, 30 Hz</t>
  </si>
  <si>
    <t>10 V, 40 Hz</t>
  </si>
  <si>
    <t>10 V, 55 Hz</t>
  </si>
  <si>
    <t>10 V, 300 Hz</t>
  </si>
  <si>
    <t>10 V, 1 KHz</t>
  </si>
  <si>
    <t>10 V, 10 KHz</t>
  </si>
  <si>
    <t>10 V, 20 KHz</t>
  </si>
  <si>
    <t>10 V, 30 KHz</t>
  </si>
  <si>
    <t>10 V, 50 KHz</t>
  </si>
  <si>
    <t>10 V, 100 KHz</t>
  </si>
  <si>
    <t>10 V, 200 KHz</t>
  </si>
  <si>
    <t>10 V, 300 KHz</t>
  </si>
  <si>
    <t>10 V, 500 KHz</t>
  </si>
  <si>
    <t>10 V, 1 MHz</t>
  </si>
  <si>
    <t>19 V, 10 Hz</t>
  </si>
  <si>
    <t>19 V, 20 Hz</t>
  </si>
  <si>
    <t>19 V, 30 Hz</t>
  </si>
  <si>
    <t>19 V, 40 Hz</t>
  </si>
  <si>
    <t>19 V, 55 Hz</t>
  </si>
  <si>
    <t>19 V, 300 Hz</t>
  </si>
  <si>
    <t>19 V, 1 KHz</t>
  </si>
  <si>
    <t>19 V, 10 KHz</t>
  </si>
  <si>
    <t>19 V, 20 KHz</t>
  </si>
  <si>
    <t>19 V, 30 KHz</t>
  </si>
  <si>
    <t>19 V, 50 KHz</t>
  </si>
  <si>
    <t>19 V, 100 KHz</t>
  </si>
  <si>
    <t>19 V, 200 KHz</t>
  </si>
  <si>
    <t>19 V, 300 KHz</t>
  </si>
  <si>
    <t>19 V, 500 KHz</t>
  </si>
  <si>
    <t>19 V, 1 MHz</t>
  </si>
  <si>
    <t>100 V, 10 Hz</t>
  </si>
  <si>
    <t>100 V, 20 Hz</t>
  </si>
  <si>
    <t>100 V, 30 Hz</t>
  </si>
  <si>
    <t>100 V, 40 Hz</t>
  </si>
  <si>
    <t>100 V, 55 Hz</t>
  </si>
  <si>
    <t>100 V, 300 Hz</t>
  </si>
  <si>
    <t>100 V, 1 KHz</t>
  </si>
  <si>
    <t>100 V, 10 KHz</t>
  </si>
  <si>
    <t>100 V, 20 KHz</t>
  </si>
  <si>
    <t>100 V, 30 KHz</t>
  </si>
  <si>
    <t>100 V, 50 KHz</t>
  </si>
  <si>
    <t>100 V, 100 KHz</t>
  </si>
  <si>
    <t>100 V, 200 KHz</t>
  </si>
  <si>
    <t>1000 V, 55 Hz</t>
  </si>
  <si>
    <t>1000 V, 300 Hz</t>
  </si>
  <si>
    <t>700 V, 1 KHz</t>
  </si>
  <si>
    <t>DCI PERFORMANCE TEST</t>
  </si>
  <si>
    <t>DCI Test</t>
  </si>
  <si>
    <t>Measured           A</t>
  </si>
  <si>
    <t>Lower Limit          A</t>
  </si>
  <si>
    <t>Upper Limit         A</t>
  </si>
  <si>
    <t>Measured     ppm</t>
  </si>
  <si>
    <t>1 µADC</t>
  </si>
  <si>
    <t>10 µADC</t>
  </si>
  <si>
    <t>50 µADC</t>
  </si>
  <si>
    <t>100 µADC</t>
  </si>
  <si>
    <t>-100 µADC</t>
  </si>
  <si>
    <t>-50 µADC</t>
  </si>
  <si>
    <t>-10 µADC</t>
  </si>
  <si>
    <t>0.1 mADC</t>
  </si>
  <si>
    <t>0.5 mADC</t>
  </si>
  <si>
    <t>1 mADC</t>
  </si>
  <si>
    <t>-1 mADC</t>
  </si>
  <si>
    <t>-0.5 mADC</t>
  </si>
  <si>
    <t>5 mADC</t>
  </si>
  <si>
    <t>10 mADC</t>
  </si>
  <si>
    <t>-10 mADC</t>
  </si>
  <si>
    <t>-5 mADC</t>
  </si>
  <si>
    <t>50 mADC</t>
  </si>
  <si>
    <t>100 mADC</t>
  </si>
  <si>
    <t>-100 mADC</t>
  </si>
  <si>
    <t>-50 mADC</t>
  </si>
  <si>
    <t>0.1 ADC</t>
  </si>
  <si>
    <t>0.5 ADC</t>
  </si>
  <si>
    <t>-0.5 ADC</t>
  </si>
  <si>
    <t>-1.0 ADC</t>
  </si>
  <si>
    <t>1.0 ADC</t>
  </si>
  <si>
    <t>ACI PERFORMANCE TEST</t>
  </si>
  <si>
    <t>ACI Test</t>
  </si>
  <si>
    <t>Measured           Aac</t>
  </si>
  <si>
    <t>Lower Limit      Aac</t>
  </si>
  <si>
    <t>Upper Limit      Aac</t>
  </si>
  <si>
    <t>Measured       ppm</t>
  </si>
  <si>
    <t>10 µA, 10 Hz</t>
  </si>
  <si>
    <t>10 µA, 20 Hz</t>
  </si>
  <si>
    <t>10 µA, 30 Hz</t>
  </si>
  <si>
    <t>10 µA, 40 Hz</t>
  </si>
  <si>
    <t>10 µA 55 Hz</t>
  </si>
  <si>
    <t>10 µA, 300 Hz</t>
  </si>
  <si>
    <t>10 µA, 1 KHz</t>
  </si>
  <si>
    <t>10 µA, 5 KHz</t>
  </si>
  <si>
    <t>10 µA, 10 KHz</t>
  </si>
  <si>
    <t>100 µA, 10 Hz</t>
  </si>
  <si>
    <t>100 µA, 20 Hz</t>
  </si>
  <si>
    <t>100 µA, 30 Hz</t>
  </si>
  <si>
    <t>100 µA, 40 Hz</t>
  </si>
  <si>
    <t>100 µA 55 Hz</t>
  </si>
  <si>
    <t>100 µA, 300 Hz</t>
  </si>
  <si>
    <t>100 µA, 1 KHz</t>
  </si>
  <si>
    <t>100 µA, 5 KHz</t>
  </si>
  <si>
    <t>100 µA, 10 KHz</t>
  </si>
  <si>
    <t>1mA, 10 Hz</t>
  </si>
  <si>
    <t>1 mA, 20 Hz</t>
  </si>
  <si>
    <t>1 mA, 30 Hz</t>
  </si>
  <si>
    <t>1 mA, 40 Hz</t>
  </si>
  <si>
    <t>1 mA, 55 Hz</t>
  </si>
  <si>
    <t>1 mA, 300 Hz</t>
  </si>
  <si>
    <t>1 mA, 1 KHz</t>
  </si>
  <si>
    <t>1 mA, 5 KHz</t>
  </si>
  <si>
    <t>1 mA, 10 KHz</t>
  </si>
  <si>
    <t>10 mA, 10 Hz</t>
  </si>
  <si>
    <t>10 mA, 20 Hz</t>
  </si>
  <si>
    <t>10 mA, 30 Hz</t>
  </si>
  <si>
    <t>10 mA, 40 Hz</t>
  </si>
  <si>
    <t>10 mA, 55 Hz</t>
  </si>
  <si>
    <t>10 mA, 300 Hz</t>
  </si>
  <si>
    <t>10 mA, 1 KHz</t>
  </si>
  <si>
    <t>10 mA, 5 KHz</t>
  </si>
  <si>
    <t>10 mA, 10 KHz</t>
  </si>
  <si>
    <t>100 mA, 10 Hz</t>
  </si>
  <si>
    <t>100 mA, 20 Hz</t>
  </si>
  <si>
    <t>100 mA, 30 Hz</t>
  </si>
  <si>
    <t>100 mA, 40 Hz</t>
  </si>
  <si>
    <t>100 mA, 55 Hz</t>
  </si>
  <si>
    <t>100 mA, 300 Hz</t>
  </si>
  <si>
    <t>100 mA, 1 KHz</t>
  </si>
  <si>
    <t>100 mA, 5 KHz</t>
  </si>
  <si>
    <t>100 mA, 10 KHz</t>
  </si>
  <si>
    <t>1 A, 10 Hz</t>
  </si>
  <si>
    <t>1 A, 20 Hz</t>
  </si>
  <si>
    <t>1 A, 30 Hz</t>
  </si>
  <si>
    <t>1 A, 40 Hz</t>
  </si>
  <si>
    <t>1 A, 55 Hz</t>
  </si>
  <si>
    <t>1 A, 300 Hz</t>
  </si>
  <si>
    <t>1 A, 1 KHz</t>
  </si>
  <si>
    <t>1 A, 5 KHz</t>
  </si>
  <si>
    <t>1 A, 10 KHz</t>
  </si>
  <si>
    <t xml:space="preserve">Test    Summary   </t>
  </si>
  <si>
    <t>Initialization</t>
  </si>
  <si>
    <t>DCV</t>
  </si>
  <si>
    <t>OHM</t>
  </si>
  <si>
    <t>ACV</t>
  </si>
  <si>
    <t>DCI</t>
  </si>
  <si>
    <t>ACI</t>
  </si>
  <si>
    <t>Total</t>
  </si>
  <si>
    <t>Time escape minute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</si>
</sst>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2">
    <font>
      <sz val="11.0"/>
      <color theme="1"/>
      <name val="Calibri"/>
      <scheme val="minor"/>
    </font>
    <font>
      <sz val="10.0"/>
      <color theme="1"/>
      <name val="Calibri"/>
    </font>
    <font>
      <b/>
      <sz val="16.0"/>
      <color theme="1"/>
      <name val="Calibri"/>
    </font>
    <font>
      <sz val="11.0"/>
      <color theme="1"/>
      <name val="SimSun"/>
    </font>
    <font>
      <sz val="11.0"/>
      <color theme="1"/>
      <name val="Calibri"/>
    </font>
    <font>
      <b/>
      <sz val="12.0"/>
      <color theme="1"/>
      <name val="Calibri"/>
    </font>
    <font/>
    <font>
      <b/>
      <sz val="10.0"/>
      <color theme="1"/>
      <name val="Calibri"/>
    </font>
    <font>
      <sz val="10.0"/>
      <color theme="1"/>
      <name val="SimSun"/>
    </font>
    <font>
      <color theme="1"/>
      <name val="Calibri"/>
    </font>
    <font>
      <sz val="12.0"/>
      <color theme="1"/>
      <name val="Calibri"/>
    </font>
    <font>
      <sz val="10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13">
    <border/>
    <border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/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2" fillId="2" fontId="4" numFmtId="0" xfId="0" applyAlignment="1" applyBorder="1" applyFill="1" applyFont="1">
      <alignment horizontal="center" shrinkToFit="0" wrapText="1"/>
    </xf>
    <xf borderId="3" fillId="0" fontId="6" numFmtId="0" xfId="0" applyBorder="1" applyFont="1"/>
    <xf borderId="2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2" fillId="3" fontId="7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4" fillId="3" fontId="1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Font="1"/>
    <xf borderId="4" fillId="3" fontId="8" numFmtId="0" xfId="0" applyBorder="1" applyFont="1"/>
    <xf borderId="2" fillId="4" fontId="1" numFmtId="0" xfId="0" applyAlignment="1" applyBorder="1" applyFill="1" applyFont="1">
      <alignment horizontal="center"/>
    </xf>
    <xf borderId="2" fillId="3" fontId="7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horizontal="center" shrinkToFit="0" wrapText="1"/>
    </xf>
    <xf borderId="0" fillId="0" fontId="7" numFmtId="0" xfId="0" applyFont="1"/>
    <xf borderId="0" fillId="0" fontId="1" numFmtId="0" xfId="0" applyFont="1"/>
    <xf borderId="2" fillId="4" fontId="7" numFmtId="0" xfId="0" applyAlignment="1" applyBorder="1" applyFont="1">
      <alignment horizontal="center"/>
    </xf>
    <xf borderId="4" fillId="4" fontId="8" numFmtId="0" xfId="0" applyAlignment="1" applyBorder="1" applyFont="1">
      <alignment horizontal="center"/>
    </xf>
    <xf borderId="4" fillId="3" fontId="8" numFmtId="0" xfId="0" applyAlignment="1" applyBorder="1" applyFont="1">
      <alignment horizontal="center"/>
    </xf>
    <xf borderId="4" fillId="4" fontId="8" numFmtId="0" xfId="0" applyBorder="1" applyFont="1"/>
    <xf borderId="2" fillId="4" fontId="7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7" fillId="0" fontId="1" numFmtId="165" xfId="0" applyAlignment="1" applyBorder="1" applyFont="1" applyNumberFormat="1">
      <alignment horizontal="center"/>
    </xf>
    <xf borderId="7" fillId="0" fontId="1" numFmtId="11" xfId="0" applyAlignment="1" applyBorder="1" applyFont="1" applyNumberFormat="1">
      <alignment horizontal="center"/>
    </xf>
    <xf borderId="7" fillId="0" fontId="1" numFmtId="164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/>
    </xf>
    <xf borderId="0" fillId="0" fontId="9" numFmtId="0" xfId="0" applyFont="1"/>
    <xf borderId="6" fillId="5" fontId="1" numFmtId="0" xfId="0" applyAlignment="1" applyBorder="1" applyFill="1" applyFont="1">
      <alignment horizontal="center"/>
    </xf>
    <xf borderId="6" fillId="5" fontId="1" numFmtId="167" xfId="0" applyAlignment="1" applyBorder="1" applyFont="1" applyNumberFormat="1">
      <alignment horizontal="center"/>
    </xf>
    <xf borderId="6" fillId="5" fontId="1" numFmtId="11" xfId="0" applyAlignment="1" applyBorder="1" applyFont="1" applyNumberFormat="1">
      <alignment horizontal="center"/>
    </xf>
    <xf borderId="6" fillId="5" fontId="1" numFmtId="164" xfId="0" applyAlignment="1" applyBorder="1" applyFont="1" applyNumberFormat="1">
      <alignment horizontal="center"/>
    </xf>
    <xf borderId="6" fillId="5" fontId="1" numFmtId="166" xfId="0" applyAlignment="1" applyBorder="1" applyFont="1" applyNumberFormat="1">
      <alignment horizontal="center"/>
    </xf>
    <xf borderId="6" fillId="5" fontId="1" numFmtId="165" xfId="0" applyAlignment="1" applyBorder="1" applyFont="1" applyNumberFormat="1">
      <alignment horizontal="center"/>
    </xf>
    <xf borderId="7" fillId="0" fontId="1" numFmtId="168" xfId="0" applyAlignment="1" applyBorder="1" applyFont="1" applyNumberFormat="1">
      <alignment horizontal="center"/>
    </xf>
    <xf borderId="6" fillId="3" fontId="1" numFmtId="0" xfId="0" applyAlignment="1" applyBorder="1" applyFont="1">
      <alignment horizontal="center" shrinkToFit="0" wrapText="1"/>
    </xf>
    <xf borderId="6" fillId="3" fontId="1" numFmtId="0" xfId="0" applyAlignment="1" applyBorder="1" applyFont="1">
      <alignment horizontal="center"/>
    </xf>
    <xf borderId="7" fillId="0" fontId="1" numFmtId="169" xfId="0" applyAlignment="1" applyBorder="1" applyFont="1" applyNumberFormat="1">
      <alignment horizontal="center"/>
    </xf>
    <xf borderId="7" fillId="0" fontId="1" numFmtId="0" xfId="0" applyBorder="1" applyFont="1"/>
    <xf borderId="7" fillId="0" fontId="1" numFmtId="170" xfId="0" applyAlignment="1" applyBorder="1" applyFont="1" applyNumberFormat="1">
      <alignment horizontal="center"/>
    </xf>
    <xf borderId="6" fillId="5" fontId="1" numFmtId="169" xfId="0" applyAlignment="1" applyBorder="1" applyFont="1" applyNumberFormat="1">
      <alignment horizontal="center"/>
    </xf>
    <xf borderId="6" fillId="5" fontId="1" numFmtId="0" xfId="0" applyBorder="1" applyFont="1"/>
    <xf borderId="6" fillId="5" fontId="1" numFmtId="170" xfId="0" applyAlignment="1" applyBorder="1" applyFont="1" applyNumberFormat="1">
      <alignment horizontal="center"/>
    </xf>
    <xf borderId="6" fillId="5" fontId="1" numFmtId="171" xfId="0" applyAlignment="1" applyBorder="1" applyFont="1" applyNumberFormat="1">
      <alignment horizontal="center"/>
    </xf>
    <xf borderId="6" fillId="5" fontId="1" numFmtId="172" xfId="0" applyAlignment="1" applyBorder="1" applyFont="1" applyNumberFormat="1">
      <alignment horizontal="center"/>
    </xf>
    <xf borderId="7" fillId="0" fontId="1" numFmtId="172" xfId="0" applyAlignment="1" applyBorder="1" applyFont="1" applyNumberFormat="1">
      <alignment horizontal="center"/>
    </xf>
    <xf borderId="6" fillId="5" fontId="1" numFmtId="168" xfId="0" applyAlignment="1" applyBorder="1" applyFont="1" applyNumberFormat="1">
      <alignment horizontal="center"/>
    </xf>
    <xf borderId="1" fillId="0" fontId="10" numFmtId="0" xfId="0" applyBorder="1" applyFont="1"/>
    <xf borderId="7" fillId="0" fontId="1" numFmtId="167" xfId="0" applyAlignment="1" applyBorder="1" applyFont="1" applyNumberFormat="1">
      <alignment horizontal="center"/>
    </xf>
    <xf borderId="7" fillId="0" fontId="1" numFmtId="173" xfId="0" applyAlignment="1" applyBorder="1" applyFont="1" applyNumberFormat="1">
      <alignment horizontal="center"/>
    </xf>
    <xf borderId="6" fillId="5" fontId="1" numFmtId="173" xfId="0" applyAlignment="1" applyBorder="1" applyFont="1" applyNumberFormat="1">
      <alignment horizontal="center"/>
    </xf>
    <xf borderId="8" fillId="2" fontId="1" numFmtId="0" xfId="0" applyAlignment="1" applyBorder="1" applyFont="1">
      <alignment horizontal="center" shrinkToFit="0" wrapText="1"/>
    </xf>
    <xf borderId="8" fillId="2" fontId="1" numFmtId="0" xfId="0" applyAlignment="1" applyBorder="1" applyFont="1">
      <alignment horizontal="center"/>
    </xf>
    <xf borderId="7" fillId="0" fontId="1" numFmtId="174" xfId="0" applyAlignment="1" applyBorder="1" applyFont="1" applyNumberFormat="1">
      <alignment horizontal="center"/>
    </xf>
    <xf borderId="6" fillId="5" fontId="1" numFmtId="174" xfId="0" applyAlignment="1" applyBorder="1" applyFont="1" applyNumberFormat="1">
      <alignment horizontal="center"/>
    </xf>
    <xf borderId="0" fillId="0" fontId="1" numFmtId="0" xfId="0" applyAlignment="1" applyFont="1">
      <alignment horizontal="left"/>
    </xf>
    <xf borderId="4" fillId="2" fontId="1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center"/>
    </xf>
    <xf borderId="0" fillId="0" fontId="1" numFmtId="169" xfId="0" applyAlignment="1" applyFont="1" applyNumberFormat="1">
      <alignment horizontal="center"/>
    </xf>
    <xf borderId="0" fillId="0" fontId="1" numFmtId="11" xfId="0" applyAlignment="1" applyFont="1" applyNumberFormat="1">
      <alignment horizontal="center"/>
    </xf>
    <xf borderId="7" fillId="0" fontId="11" numFmtId="175" xfId="0" applyAlignment="1" applyBorder="1" applyFont="1" applyNumberFormat="1">
      <alignment horizontal="center"/>
    </xf>
    <xf borderId="6" fillId="5" fontId="11" numFmtId="175" xfId="0" applyAlignment="1" applyBorder="1" applyFont="1" applyNumberFormat="1">
      <alignment horizontal="center"/>
    </xf>
    <xf borderId="6" fillId="5" fontId="1" numFmtId="175" xfId="0" applyAlignment="1" applyBorder="1" applyFont="1" applyNumberFormat="1">
      <alignment horizontal="center"/>
    </xf>
    <xf borderId="7" fillId="0" fontId="1" numFmtId="175" xfId="0" applyAlignment="1" applyBorder="1" applyFont="1" applyNumberFormat="1">
      <alignment horizontal="center"/>
    </xf>
    <xf borderId="2" fillId="6" fontId="1" numFmtId="0" xfId="0" applyAlignment="1" applyBorder="1" applyFill="1" applyFont="1">
      <alignment horizontal="center" shrinkToFit="0" wrapText="1"/>
    </xf>
    <xf borderId="4" fillId="6" fontId="1" numFmtId="0" xfId="0" applyAlignment="1" applyBorder="1" applyFont="1">
      <alignment horizontal="center" shrinkToFit="0" wrapText="1"/>
    </xf>
    <xf borderId="8" fillId="6" fontId="1" numFmtId="0" xfId="0" applyAlignment="1" applyBorder="1" applyFont="1">
      <alignment horizontal="center" shrinkToFit="0" wrapText="1"/>
    </xf>
    <xf borderId="7" fillId="0" fontId="6" numFmtId="0" xfId="0" applyBorder="1" applyFont="1"/>
    <xf borderId="7" fillId="0" fontId="1" numFmtId="171" xfId="0" applyAlignment="1" applyBorder="1" applyFont="1" applyNumberFormat="1">
      <alignment horizontal="center"/>
    </xf>
    <xf borderId="9" fillId="5" fontId="1" numFmtId="0" xfId="0" applyAlignment="1" applyBorder="1" applyFont="1">
      <alignment horizontal="center"/>
    </xf>
    <xf borderId="10" fillId="0" fontId="6" numFmtId="0" xfId="0" applyBorder="1" applyFont="1"/>
    <xf borderId="7" fillId="0" fontId="11" numFmtId="0" xfId="0" applyAlignment="1" applyBorder="1" applyFont="1">
      <alignment horizontal="center"/>
    </xf>
    <xf borderId="6" fillId="5" fontId="11" numFmtId="0" xfId="0" applyAlignment="1" applyBorder="1" applyFont="1">
      <alignment horizontal="center"/>
    </xf>
    <xf borderId="6" fillId="5" fontId="11" numFmtId="173" xfId="0" applyAlignment="1" applyBorder="1" applyFont="1" applyNumberFormat="1">
      <alignment horizontal="center"/>
    </xf>
    <xf borderId="7" fillId="0" fontId="11" numFmtId="173" xfId="0" applyAlignment="1" applyBorder="1" applyFont="1" applyNumberFormat="1">
      <alignment horizontal="center"/>
    </xf>
    <xf borderId="6" fillId="4" fontId="1" numFmtId="0" xfId="0" applyAlignment="1" applyBorder="1" applyFont="1">
      <alignment horizontal="center"/>
    </xf>
    <xf borderId="6" fillId="4" fontId="1" numFmtId="176" xfId="0" applyAlignment="1" applyBorder="1" applyFont="1" applyNumberFormat="1">
      <alignment horizontal="center"/>
    </xf>
    <xf borderId="6" fillId="4" fontId="1" numFmtId="169" xfId="0" applyBorder="1" applyFont="1" applyNumberFormat="1"/>
    <xf borderId="6" fillId="4" fontId="1" numFmtId="173" xfId="0" applyAlignment="1" applyBorder="1" applyFont="1" applyNumberFormat="1">
      <alignment horizontal="center"/>
    </xf>
    <xf borderId="6" fillId="4" fontId="1" numFmtId="164" xfId="0" applyAlignment="1" applyBorder="1" applyFont="1" applyNumberFormat="1">
      <alignment horizontal="center"/>
    </xf>
    <xf borderId="6" fillId="5" fontId="1" numFmtId="176" xfId="0" applyAlignment="1" applyBorder="1" applyFont="1" applyNumberFormat="1">
      <alignment horizontal="center"/>
    </xf>
    <xf borderId="6" fillId="5" fontId="1" numFmtId="169" xfId="0" applyBorder="1" applyFont="1" applyNumberFormat="1"/>
    <xf borderId="7" fillId="0" fontId="1" numFmtId="176" xfId="0" applyAlignment="1" applyBorder="1" applyFont="1" applyNumberFormat="1">
      <alignment horizontal="center"/>
    </xf>
    <xf borderId="7" fillId="0" fontId="1" numFmtId="169" xfId="0" applyBorder="1" applyFont="1" applyNumberFormat="1"/>
    <xf borderId="7" fillId="0" fontId="1" numFmtId="49" xfId="0" applyAlignment="1" applyBorder="1" applyFont="1" applyNumberFormat="1">
      <alignment horizontal="center"/>
    </xf>
    <xf borderId="11" fillId="0" fontId="3" numFmtId="0" xfId="0" applyBorder="1" applyFont="1"/>
    <xf borderId="12" fillId="2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left"/>
    </xf>
    <xf borderId="7" fillId="0" fontId="1" numFmtId="169" xfId="0" applyAlignment="1" applyBorder="1" applyFont="1" applyNumberFormat="1">
      <alignment horizontal="left"/>
    </xf>
    <xf borderId="6" fillId="5" fontId="1" numFmtId="164" xfId="0" applyAlignment="1" applyBorder="1" applyFont="1" applyNumberFormat="1">
      <alignment horizontal="center" shrinkToFit="0" wrapText="1"/>
    </xf>
    <xf borderId="7" fillId="0" fontId="1" numFmtId="0" xfId="0" applyAlignment="1" applyBorder="1" applyFont="1">
      <alignment horizontal="center" shrinkToFit="0" wrapText="1"/>
    </xf>
    <xf borderId="7" fillId="0" fontId="3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1.0"/>
    <col customWidth="1" min="3" max="3" width="11.86"/>
    <col customWidth="1" min="4" max="4" width="13.0"/>
    <col customWidth="1" min="5" max="6" width="12.14"/>
    <col customWidth="1" min="7" max="7" width="11.43"/>
    <col customWidth="1" min="8" max="8" width="9.57"/>
    <col customWidth="1" min="9" max="9" width="8.71"/>
    <col customWidth="1" min="10" max="10" width="11.14"/>
    <col customWidth="1" min="11" max="11" width="8.71"/>
  </cols>
  <sheetData>
    <row r="1" ht="31.5" customHeight="1">
      <c r="A1" s="1"/>
      <c r="B1" s="1"/>
      <c r="C1" s="1"/>
      <c r="D1" s="1"/>
      <c r="E1" s="2" t="s">
        <v>0</v>
      </c>
      <c r="F1" s="3"/>
      <c r="G1" s="1"/>
      <c r="H1" s="1"/>
      <c r="I1" s="1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6"/>
      <c r="B2" s="6"/>
      <c r="C2" s="6"/>
      <c r="D2" s="6"/>
      <c r="E2" s="6"/>
      <c r="F2" s="6"/>
      <c r="G2" s="6"/>
      <c r="H2" s="6"/>
      <c r="I2" s="6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6"/>
      <c r="B3" s="6"/>
      <c r="C3" s="6"/>
      <c r="D3" s="6"/>
      <c r="E3" s="7" t="s">
        <v>1</v>
      </c>
      <c r="F3" s="6"/>
      <c r="G3" s="6"/>
      <c r="H3" s="6"/>
      <c r="I3" s="6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8"/>
      <c r="B4" s="9"/>
      <c r="C4" s="10"/>
      <c r="D4" s="9"/>
      <c r="E4" s="11"/>
      <c r="F4" s="10"/>
      <c r="G4" s="9"/>
      <c r="H4" s="10"/>
      <c r="I4" s="9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2" t="s">
        <v>2</v>
      </c>
      <c r="B5" s="9"/>
      <c r="C5" s="13" t="s">
        <v>3</v>
      </c>
      <c r="D5" s="9"/>
      <c r="E5" s="14"/>
      <c r="F5" s="12" t="s">
        <v>4</v>
      </c>
      <c r="G5" s="9"/>
      <c r="H5" s="13" t="s">
        <v>5</v>
      </c>
      <c r="I5" s="9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5" t="s">
        <v>6</v>
      </c>
      <c r="C6" s="16" t="s">
        <v>7</v>
      </c>
      <c r="E6" s="17"/>
      <c r="F6" s="15" t="s">
        <v>8</v>
      </c>
      <c r="H6" s="16" t="s">
        <v>9</v>
      </c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2" t="s">
        <v>10</v>
      </c>
      <c r="B7" s="9"/>
      <c r="C7" s="13"/>
      <c r="D7" s="9"/>
      <c r="E7" s="18"/>
      <c r="F7" s="12" t="s">
        <v>11</v>
      </c>
      <c r="G7" s="9"/>
      <c r="H7" s="13" t="s">
        <v>12</v>
      </c>
      <c r="I7" s="9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5" t="s">
        <v>13</v>
      </c>
      <c r="C8" s="16" t="s">
        <v>14</v>
      </c>
      <c r="E8" s="17"/>
      <c r="F8" s="15" t="s">
        <v>15</v>
      </c>
      <c r="H8" s="19"/>
      <c r="I8" s="9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2" t="s">
        <v>16</v>
      </c>
      <c r="B9" s="9"/>
      <c r="C9" s="13" t="s">
        <v>17</v>
      </c>
      <c r="D9" s="9"/>
      <c r="E9" s="18"/>
      <c r="F9" s="12" t="s">
        <v>18</v>
      </c>
      <c r="G9" s="9"/>
      <c r="H9" s="13"/>
      <c r="I9" s="9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5" t="s">
        <v>19</v>
      </c>
      <c r="C10" s="16"/>
      <c r="E10" s="17"/>
      <c r="F10" s="15" t="s">
        <v>20</v>
      </c>
      <c r="H10" s="16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2" t="s">
        <v>21</v>
      </c>
      <c r="B11" s="9"/>
      <c r="C11" s="13"/>
      <c r="D11" s="9"/>
      <c r="E11" s="18"/>
      <c r="F11" s="12" t="s">
        <v>22</v>
      </c>
      <c r="G11" s="9"/>
      <c r="H11" s="13"/>
      <c r="I11" s="9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5" t="s">
        <v>23</v>
      </c>
      <c r="C12" s="16">
        <v>0.0</v>
      </c>
      <c r="E12" s="17"/>
      <c r="F12" s="15" t="s">
        <v>24</v>
      </c>
      <c r="H12" s="16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2" t="s">
        <v>25</v>
      </c>
      <c r="B13" s="9"/>
      <c r="C13" s="13"/>
      <c r="D13" s="9"/>
      <c r="E13" s="18"/>
      <c r="F13" s="12"/>
      <c r="G13" s="9"/>
      <c r="H13" s="13"/>
      <c r="I13" s="9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5"/>
      <c r="C14" s="16"/>
      <c r="E14" s="17"/>
      <c r="F14" s="15"/>
      <c r="H14" s="19"/>
      <c r="I14" s="9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5.5" customHeight="1">
      <c r="A15" s="20"/>
      <c r="B15" s="9"/>
      <c r="C15" s="21"/>
      <c r="D15" s="9"/>
      <c r="E15" s="18"/>
      <c r="F15" s="20"/>
      <c r="G15" s="9"/>
      <c r="H15" s="21"/>
      <c r="I15" s="9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22"/>
      <c r="B16" s="4"/>
      <c r="C16" s="23"/>
      <c r="D16" s="4"/>
      <c r="E16" s="17"/>
      <c r="F16" s="15"/>
      <c r="H16" s="16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5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4"/>
      <c r="B18" s="4"/>
      <c r="C18" s="4"/>
      <c r="D18" s="4"/>
      <c r="E18" s="4"/>
      <c r="F18" s="4"/>
      <c r="G18" s="4"/>
      <c r="H18" s="4"/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6.5" customHeight="1">
      <c r="A19" s="23"/>
      <c r="B19" s="23"/>
      <c r="C19" s="23"/>
      <c r="D19" s="23"/>
      <c r="E19" s="7" t="s">
        <v>26</v>
      </c>
      <c r="F19" s="23"/>
      <c r="G19" s="23"/>
      <c r="H19" s="23"/>
      <c r="I19" s="23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10" t="s">
        <v>27</v>
      </c>
      <c r="B20" s="9"/>
      <c r="C20" s="10" t="s">
        <v>13</v>
      </c>
      <c r="D20" s="9"/>
      <c r="E20" s="11" t="s">
        <v>28</v>
      </c>
      <c r="F20" s="10" t="s">
        <v>29</v>
      </c>
      <c r="G20" s="9"/>
      <c r="H20" s="10" t="s">
        <v>30</v>
      </c>
      <c r="I20" s="9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24" t="s">
        <v>31</v>
      </c>
      <c r="B21" s="9"/>
      <c r="C21" s="19"/>
      <c r="D21" s="9"/>
      <c r="E21" s="25" t="s">
        <v>32</v>
      </c>
      <c r="F21" s="19" t="s">
        <v>32</v>
      </c>
      <c r="G21" s="9"/>
      <c r="H21" s="19" t="s">
        <v>32</v>
      </c>
      <c r="I21" s="9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2" t="s">
        <v>33</v>
      </c>
      <c r="B22" s="9"/>
      <c r="C22" s="13" t="s">
        <v>34</v>
      </c>
      <c r="D22" s="9"/>
      <c r="E22" s="26" t="s">
        <v>32</v>
      </c>
      <c r="F22" s="13" t="s">
        <v>32</v>
      </c>
      <c r="G22" s="9"/>
      <c r="H22" s="13" t="s">
        <v>32</v>
      </c>
      <c r="I22" s="9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24" t="s">
        <v>35</v>
      </c>
      <c r="B23" s="9"/>
      <c r="C23" s="19" t="s">
        <v>36</v>
      </c>
      <c r="D23" s="9"/>
      <c r="E23" s="25" t="s">
        <v>32</v>
      </c>
      <c r="F23" s="19" t="s">
        <v>32</v>
      </c>
      <c r="G23" s="9"/>
      <c r="H23" s="19" t="s">
        <v>32</v>
      </c>
      <c r="I23" s="9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2" t="s">
        <v>37</v>
      </c>
      <c r="B24" s="9"/>
      <c r="C24" s="13" t="s">
        <v>38</v>
      </c>
      <c r="D24" s="9"/>
      <c r="E24" s="26"/>
      <c r="F24" s="13"/>
      <c r="G24" s="9"/>
      <c r="H24" s="13"/>
      <c r="I24" s="9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23"/>
      <c r="B25" s="23"/>
      <c r="C25" s="23"/>
      <c r="D25" s="23"/>
      <c r="E25" s="23"/>
      <c r="F25" s="23"/>
      <c r="G25" s="23"/>
      <c r="H25" s="23"/>
      <c r="I25" s="23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23"/>
      <c r="B26" s="23"/>
      <c r="C26" s="23"/>
      <c r="D26" s="23"/>
      <c r="E26" s="23"/>
      <c r="F26" s="23"/>
      <c r="G26" s="23"/>
      <c r="H26" s="23"/>
      <c r="I26" s="23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23"/>
      <c r="B27" s="23"/>
      <c r="C27" s="23"/>
      <c r="D27" s="23"/>
      <c r="E27" s="7" t="s">
        <v>39</v>
      </c>
      <c r="F27" s="23"/>
      <c r="G27" s="23"/>
      <c r="H27" s="23"/>
      <c r="I27" s="23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8"/>
      <c r="B28" s="9"/>
      <c r="C28" s="10"/>
      <c r="D28" s="9"/>
      <c r="E28" s="11"/>
      <c r="F28" s="10"/>
      <c r="G28" s="9"/>
      <c r="H28" s="10"/>
      <c r="I28" s="9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2" t="s">
        <v>40</v>
      </c>
      <c r="B29" s="9"/>
      <c r="C29" s="13" t="s">
        <v>41</v>
      </c>
      <c r="D29" s="9"/>
      <c r="E29" s="18"/>
      <c r="F29" s="12" t="s">
        <v>42</v>
      </c>
      <c r="G29" s="9"/>
      <c r="H29" s="13" t="s">
        <v>43</v>
      </c>
      <c r="I29" s="9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4" t="s">
        <v>44</v>
      </c>
      <c r="B30" s="9"/>
      <c r="C30" s="19" t="s">
        <v>45</v>
      </c>
      <c r="D30" s="9"/>
      <c r="E30" s="27"/>
      <c r="F30" s="24" t="s">
        <v>46</v>
      </c>
      <c r="G30" s="9"/>
      <c r="H30" s="19" t="s">
        <v>47</v>
      </c>
      <c r="I30" s="9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2" t="s">
        <v>48</v>
      </c>
      <c r="B31" s="9"/>
      <c r="C31" s="13" t="s">
        <v>49</v>
      </c>
      <c r="D31" s="9"/>
      <c r="E31" s="18"/>
      <c r="F31" s="12" t="s">
        <v>50</v>
      </c>
      <c r="G31" s="9"/>
      <c r="H31" s="13" t="s">
        <v>47</v>
      </c>
      <c r="I31" s="9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4" t="s">
        <v>51</v>
      </c>
      <c r="B32" s="9"/>
      <c r="C32" s="19" t="s">
        <v>41</v>
      </c>
      <c r="D32" s="9"/>
      <c r="E32" s="27"/>
      <c r="F32" s="24" t="s">
        <v>52</v>
      </c>
      <c r="G32" s="9"/>
      <c r="H32" s="19" t="s">
        <v>43</v>
      </c>
      <c r="I32" s="9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2" t="s">
        <v>53</v>
      </c>
      <c r="B33" s="9"/>
      <c r="C33" s="13" t="s">
        <v>54</v>
      </c>
      <c r="D33" s="9"/>
      <c r="E33" s="18"/>
      <c r="F33" s="12" t="s">
        <v>55</v>
      </c>
      <c r="G33" s="9"/>
      <c r="H33" s="13">
        <v>398.17926</v>
      </c>
      <c r="I33" s="9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31.5" customHeight="1">
      <c r="A34" s="28" t="s">
        <v>56</v>
      </c>
      <c r="B34" s="9"/>
      <c r="C34" s="19" t="s">
        <v>57</v>
      </c>
      <c r="D34" s="9"/>
      <c r="E34" s="27"/>
      <c r="F34" s="28" t="s">
        <v>58</v>
      </c>
      <c r="G34" s="9"/>
      <c r="H34" s="19">
        <v>398.17844</v>
      </c>
      <c r="I34" s="9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31.5" customHeight="1">
      <c r="A35" s="20" t="s">
        <v>59</v>
      </c>
      <c r="B35" s="9"/>
      <c r="C35" s="13" t="s">
        <v>60</v>
      </c>
      <c r="D35" s="9"/>
      <c r="E35" s="18"/>
      <c r="F35" s="20" t="s">
        <v>61</v>
      </c>
      <c r="G35" s="9"/>
      <c r="H35" s="13">
        <v>23.0</v>
      </c>
      <c r="I35" s="9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31.5" customHeight="1">
      <c r="A36" s="28" t="s">
        <v>62</v>
      </c>
      <c r="B36" s="9"/>
      <c r="C36" s="19" t="s">
        <v>63</v>
      </c>
      <c r="D36" s="9"/>
      <c r="E36" s="27"/>
      <c r="F36" s="28" t="s">
        <v>64</v>
      </c>
      <c r="G36" s="9"/>
      <c r="H36" s="19">
        <v>23.0</v>
      </c>
      <c r="I36" s="9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31.5" customHeight="1">
      <c r="A37" s="20" t="s">
        <v>65</v>
      </c>
      <c r="B37" s="9"/>
      <c r="C37" s="13" t="s">
        <v>66</v>
      </c>
      <c r="D37" s="9"/>
      <c r="E37" s="18"/>
      <c r="F37" s="20" t="s">
        <v>67</v>
      </c>
      <c r="G37" s="9"/>
      <c r="H37" s="13">
        <v>23.9</v>
      </c>
      <c r="I37" s="9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24" t="s">
        <v>68</v>
      </c>
      <c r="B38" s="9"/>
      <c r="C38" s="19" t="s">
        <v>69</v>
      </c>
      <c r="D38" s="9"/>
      <c r="E38" s="27"/>
      <c r="F38" s="24" t="s">
        <v>70</v>
      </c>
      <c r="G38" s="9"/>
      <c r="H38" s="19"/>
      <c r="I38" s="9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2" t="s">
        <v>71</v>
      </c>
      <c r="B39" s="9"/>
      <c r="C39" s="13" t="s">
        <v>72</v>
      </c>
      <c r="D39" s="9"/>
      <c r="E39" s="18"/>
      <c r="F39" s="12" t="s">
        <v>73</v>
      </c>
      <c r="G39" s="9"/>
      <c r="H39" s="13"/>
      <c r="I39" s="9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24" t="s">
        <v>74</v>
      </c>
      <c r="B40" s="9"/>
      <c r="C40" s="19" t="s">
        <v>75</v>
      </c>
      <c r="D40" s="9"/>
      <c r="E40" s="27"/>
      <c r="F40" s="24" t="s">
        <v>76</v>
      </c>
      <c r="G40" s="9"/>
      <c r="H40" s="19">
        <v>0.0</v>
      </c>
      <c r="I40" s="9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31.5" customHeight="1">
      <c r="A41" s="12"/>
      <c r="B41" s="9"/>
      <c r="C41" s="13"/>
      <c r="D41" s="9"/>
      <c r="E41" s="18"/>
      <c r="F41" s="12"/>
      <c r="G41" s="9"/>
      <c r="H41" s="13"/>
      <c r="I41" s="9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1.5" customHeight="1">
      <c r="A42" s="4"/>
      <c r="B42" s="4"/>
      <c r="C42" s="4"/>
      <c r="D42" s="4"/>
      <c r="E42" s="4"/>
      <c r="F42" s="4"/>
      <c r="G42" s="23"/>
      <c r="H42" s="23"/>
      <c r="I42" s="23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5.5" customHeight="1">
      <c r="A43" s="1"/>
      <c r="B43" s="1"/>
      <c r="C43" s="1"/>
      <c r="D43" s="4"/>
      <c r="E43" s="2" t="s">
        <v>77</v>
      </c>
      <c r="F43" s="3"/>
      <c r="G43" s="1"/>
      <c r="H43" s="1"/>
      <c r="I43" s="1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5.5" customHeight="1">
      <c r="A44" s="29" t="s">
        <v>78</v>
      </c>
      <c r="B44" s="29" t="s">
        <v>79</v>
      </c>
      <c r="C44" s="30" t="s">
        <v>80</v>
      </c>
      <c r="D44" s="29" t="s">
        <v>81</v>
      </c>
      <c r="E44" s="29" t="s">
        <v>82</v>
      </c>
      <c r="F44" s="29" t="s">
        <v>83</v>
      </c>
      <c r="G44" s="31" t="s">
        <v>84</v>
      </c>
      <c r="H44" s="29" t="s">
        <v>85</v>
      </c>
      <c r="I44" s="30" t="s">
        <v>86</v>
      </c>
      <c r="J44" s="29" t="s">
        <v>87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32" t="s">
        <v>88</v>
      </c>
      <c r="B45" s="33">
        <v>0.0</v>
      </c>
      <c r="C45" s="32">
        <v>0.361</v>
      </c>
      <c r="D45" s="34">
        <v>7.5E-7</v>
      </c>
      <c r="E45" s="35"/>
      <c r="F45" s="35"/>
      <c r="G45" s="32" t="s">
        <v>89</v>
      </c>
      <c r="H45" s="34"/>
      <c r="I45" s="35"/>
      <c r="J45" s="36">
        <v>0.08908812740452256</v>
      </c>
      <c r="K45" s="3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38" t="s">
        <v>90</v>
      </c>
      <c r="B46" s="39">
        <v>0.0</v>
      </c>
      <c r="C46" s="38">
        <v>0.07</v>
      </c>
      <c r="D46" s="40">
        <v>7.5E-7</v>
      </c>
      <c r="E46" s="41"/>
      <c r="F46" s="41"/>
      <c r="G46" s="38" t="s">
        <v>89</v>
      </c>
      <c r="H46" s="40"/>
      <c r="I46" s="41"/>
      <c r="J46" s="42">
        <v>0.05230784942158405</v>
      </c>
      <c r="K46" s="3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32" t="s">
        <v>90</v>
      </c>
      <c r="B47" s="33">
        <v>0.0</v>
      </c>
      <c r="C47" s="32">
        <v>-1.6</v>
      </c>
      <c r="D47" s="34">
        <v>7.5E-7</v>
      </c>
      <c r="E47" s="35"/>
      <c r="F47" s="35"/>
      <c r="G47" s="32" t="s">
        <v>89</v>
      </c>
      <c r="H47" s="34"/>
      <c r="I47" s="35"/>
      <c r="J47" s="36">
        <v>0.2783882181415011</v>
      </c>
      <c r="K47" s="3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38" t="s">
        <v>90</v>
      </c>
      <c r="B48" s="43">
        <v>0.0</v>
      </c>
      <c r="C48" s="38">
        <v>0.0</v>
      </c>
      <c r="D48" s="40">
        <v>7.5E-7</v>
      </c>
      <c r="E48" s="41"/>
      <c r="F48" s="41"/>
      <c r="G48" s="38" t="s">
        <v>89</v>
      </c>
      <c r="H48" s="40"/>
      <c r="I48" s="41"/>
      <c r="J48" s="42">
        <v>2.242270674512286</v>
      </c>
      <c r="K48" s="3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32" t="s">
        <v>90</v>
      </c>
      <c r="B49" s="44">
        <v>0.0</v>
      </c>
      <c r="C49" s="32">
        <v>-90.0</v>
      </c>
      <c r="D49" s="34">
        <v>7.5E-7</v>
      </c>
      <c r="E49" s="35"/>
      <c r="F49" s="35"/>
      <c r="G49" s="32" t="s">
        <v>89</v>
      </c>
      <c r="H49" s="34"/>
      <c r="I49" s="35"/>
      <c r="J49" s="36">
        <v>16.66666666666667</v>
      </c>
      <c r="K49" s="3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5.5" customHeight="1">
      <c r="A50" s="45" t="s">
        <v>91</v>
      </c>
      <c r="B50" s="46" t="s">
        <v>92</v>
      </c>
      <c r="C50" s="45" t="s">
        <v>93</v>
      </c>
      <c r="D50" s="45" t="s">
        <v>94</v>
      </c>
      <c r="E50" s="45" t="s">
        <v>95</v>
      </c>
      <c r="F50" s="45" t="s">
        <v>96</v>
      </c>
      <c r="G50" s="45" t="s">
        <v>97</v>
      </c>
      <c r="H50" s="45" t="s">
        <v>85</v>
      </c>
      <c r="I50" s="45" t="s">
        <v>86</v>
      </c>
      <c r="J50" s="45" t="s">
        <v>98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32">
        <v>0.01</v>
      </c>
      <c r="B51" s="47" t="s">
        <v>99</v>
      </c>
      <c r="C51" s="48">
        <v>0.01000061</v>
      </c>
      <c r="D51" s="35">
        <v>81.5</v>
      </c>
      <c r="E51" s="32"/>
      <c r="F51" s="32"/>
      <c r="G51" s="35">
        <f t="shared" ref="G51:G92" si="1">(C51-A51)*1000000/A51</f>
        <v>61</v>
      </c>
      <c r="H51" s="49"/>
      <c r="I51" s="35"/>
      <c r="J51" s="36">
        <v>2.472420942853448</v>
      </c>
      <c r="K51" s="3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38">
        <v>0.02</v>
      </c>
      <c r="B52" s="50" t="s">
        <v>99</v>
      </c>
      <c r="C52" s="51">
        <v>0.020000532</v>
      </c>
      <c r="D52" s="41">
        <v>44.0</v>
      </c>
      <c r="E52" s="38"/>
      <c r="F52" s="38"/>
      <c r="G52" s="41">
        <f t="shared" si="1"/>
        <v>26.6</v>
      </c>
      <c r="H52" s="52"/>
      <c r="I52" s="35"/>
      <c r="J52" s="42">
        <v>0.5516872373969612</v>
      </c>
      <c r="K52" s="3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32">
        <v>0.05</v>
      </c>
      <c r="B53" s="47" t="s">
        <v>99</v>
      </c>
      <c r="C53" s="48">
        <v>0.05000026</v>
      </c>
      <c r="D53" s="35">
        <v>21.5</v>
      </c>
      <c r="E53" s="32"/>
      <c r="F53" s="32"/>
      <c r="G53" s="35">
        <f t="shared" si="1"/>
        <v>5.2</v>
      </c>
      <c r="H53" s="49"/>
      <c r="I53" s="35"/>
      <c r="J53" s="36">
        <v>0.2581545105918524</v>
      </c>
      <c r="K53" s="3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38">
        <v>0.1</v>
      </c>
      <c r="B54" s="50" t="s">
        <v>99</v>
      </c>
      <c r="C54" s="51">
        <v>0.099999848</v>
      </c>
      <c r="D54" s="41">
        <v>14.0</v>
      </c>
      <c r="E54" s="53">
        <f>A54-SQRT(D54^2+H54^2)*A54/1000000</f>
        <v>0.09999856822</v>
      </c>
      <c r="F54" s="53">
        <f>A54+SQRT(D54^2+H54^2)*A54/1000000</f>
        <v>0.1000014318</v>
      </c>
      <c r="G54" s="41">
        <f t="shared" si="1"/>
        <v>-1.52</v>
      </c>
      <c r="H54" s="52">
        <v>3.0</v>
      </c>
      <c r="I54" s="35">
        <f>G54*100/SQRT(D54^2+H54^2)</f>
        <v>-10.6161405</v>
      </c>
      <c r="J54" s="42">
        <v>0.1327384571492417</v>
      </c>
      <c r="K54" s="3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32">
        <v>-0.01</v>
      </c>
      <c r="B55" s="47" t="s">
        <v>99</v>
      </c>
      <c r="C55" s="48">
        <v>-0.009999215</v>
      </c>
      <c r="D55" s="35">
        <v>-81.5</v>
      </c>
      <c r="E55" s="32"/>
      <c r="F55" s="32"/>
      <c r="G55" s="35">
        <f t="shared" si="1"/>
        <v>-78.5</v>
      </c>
      <c r="H55" s="49"/>
      <c r="I55" s="35"/>
      <c r="J55" s="36">
        <v>-2.768389599703669</v>
      </c>
      <c r="K55" s="3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38">
        <v>-0.02</v>
      </c>
      <c r="B56" s="50" t="s">
        <v>99</v>
      </c>
      <c r="C56" s="51">
        <v>-0.019999148</v>
      </c>
      <c r="D56" s="41">
        <v>-44.0</v>
      </c>
      <c r="E56" s="38"/>
      <c r="F56" s="38"/>
      <c r="G56" s="41">
        <f t="shared" si="1"/>
        <v>-42.6</v>
      </c>
      <c r="H56" s="52"/>
      <c r="I56" s="35"/>
      <c r="J56" s="42">
        <v>-0.3775078036193874</v>
      </c>
      <c r="K56" s="3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32">
        <v>-0.05</v>
      </c>
      <c r="B57" s="47" t="s">
        <v>99</v>
      </c>
      <c r="C57" s="48">
        <v>-0.049998892</v>
      </c>
      <c r="D57" s="35">
        <v>21.5</v>
      </c>
      <c r="E57" s="32"/>
      <c r="F57" s="32"/>
      <c r="G57" s="35">
        <f t="shared" si="1"/>
        <v>-22.16</v>
      </c>
      <c r="H57" s="49"/>
      <c r="I57" s="35"/>
      <c r="J57" s="36">
        <v>-0.2336716070863903</v>
      </c>
      <c r="K57" s="3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38">
        <v>-0.1</v>
      </c>
      <c r="B58" s="50" t="s">
        <v>99</v>
      </c>
      <c r="C58" s="51">
        <v>-0.099998496</v>
      </c>
      <c r="D58" s="41">
        <v>14.0</v>
      </c>
      <c r="E58" s="53">
        <f>A58-SQRT(D58^2+H58^2)*A58/1000000</f>
        <v>-0.09999856822</v>
      </c>
      <c r="F58" s="53">
        <f>A58+SQRT(D58^2+H58^2)*A58/1000000</f>
        <v>-0.1000014318</v>
      </c>
      <c r="G58" s="41">
        <f t="shared" si="1"/>
        <v>-15.04</v>
      </c>
      <c r="H58" s="52">
        <v>3.0</v>
      </c>
      <c r="I58" s="35">
        <f>G58*100/SQRT(D58^2+H58^2)</f>
        <v>-105.0439165</v>
      </c>
      <c r="J58" s="42">
        <v>-0.1121895258524784</v>
      </c>
      <c r="K58" s="3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32">
        <v>0.1</v>
      </c>
      <c r="B59" s="47" t="s">
        <v>100</v>
      </c>
      <c r="C59" s="48">
        <v>0.0999995</v>
      </c>
      <c r="D59" s="35">
        <v>14.0</v>
      </c>
      <c r="E59" s="32"/>
      <c r="F59" s="32"/>
      <c r="G59" s="35">
        <f t="shared" si="1"/>
        <v>-5</v>
      </c>
      <c r="H59" s="49"/>
      <c r="I59" s="35"/>
      <c r="J59" s="36">
        <v>0.3113605850150065</v>
      </c>
      <c r="K59" s="3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38">
        <v>0.2</v>
      </c>
      <c r="B60" s="50" t="s">
        <v>100</v>
      </c>
      <c r="C60" s="51">
        <v>0.19999886</v>
      </c>
      <c r="D60" s="41">
        <v>10.25</v>
      </c>
      <c r="E60" s="38"/>
      <c r="F60" s="38"/>
      <c r="G60" s="41">
        <f t="shared" si="1"/>
        <v>-5.7</v>
      </c>
      <c r="H60" s="52"/>
      <c r="I60" s="35"/>
      <c r="J60" s="42">
        <v>0.1236040126802816</v>
      </c>
      <c r="K60" s="3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32">
        <v>0.5</v>
      </c>
      <c r="B61" s="47" t="s">
        <v>100</v>
      </c>
      <c r="C61" s="48">
        <v>0.4999989</v>
      </c>
      <c r="D61" s="35">
        <v>5.9</v>
      </c>
      <c r="E61" s="32"/>
      <c r="F61" s="32"/>
      <c r="G61" s="35">
        <f t="shared" si="1"/>
        <v>-2.2</v>
      </c>
      <c r="H61" s="49"/>
      <c r="I61" s="35"/>
      <c r="J61" s="36">
        <v>0.1074453127796418</v>
      </c>
      <c r="K61" s="3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38">
        <v>1.0</v>
      </c>
      <c r="B62" s="50" t="s">
        <v>100</v>
      </c>
      <c r="C62" s="51">
        <v>0.99999774</v>
      </c>
      <c r="D62" s="41">
        <v>4.7</v>
      </c>
      <c r="E62" s="39">
        <f>A62-SQRT(D62^2+H62^2)*A62/1000000</f>
        <v>0.9999950664</v>
      </c>
      <c r="F62" s="39">
        <f>A62+SQRT(D62^2+H62^2)*A62/1000000</f>
        <v>1.000004934</v>
      </c>
      <c r="G62" s="41">
        <f t="shared" si="1"/>
        <v>-2.26</v>
      </c>
      <c r="H62" s="52">
        <v>1.5</v>
      </c>
      <c r="I62" s="35">
        <f>G62*100/SQRT(D62^2+H62^2)</f>
        <v>-45.80871952</v>
      </c>
      <c r="J62" s="42">
        <v>0.08500019209759938</v>
      </c>
      <c r="K62" s="3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32">
        <v>-0.1</v>
      </c>
      <c r="B63" s="47" t="s">
        <v>100</v>
      </c>
      <c r="C63" s="48">
        <v>-0.09999883</v>
      </c>
      <c r="D63" s="35">
        <v>14.0</v>
      </c>
      <c r="E63" s="32"/>
      <c r="F63" s="32"/>
      <c r="G63" s="35">
        <f t="shared" si="1"/>
        <v>-11.7</v>
      </c>
      <c r="H63" s="49"/>
      <c r="I63" s="35"/>
      <c r="J63" s="36">
        <v>-0.441907623118024</v>
      </c>
      <c r="K63" s="3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38">
        <v>-0.2</v>
      </c>
      <c r="B64" s="50" t="s">
        <v>100</v>
      </c>
      <c r="C64" s="51">
        <v>-0.19999804</v>
      </c>
      <c r="D64" s="41">
        <v>10.25</v>
      </c>
      <c r="E64" s="38"/>
      <c r="F64" s="38"/>
      <c r="G64" s="41">
        <f t="shared" si="1"/>
        <v>-9.8</v>
      </c>
      <c r="H64" s="52"/>
      <c r="I64" s="35"/>
      <c r="J64" s="42">
        <v>-0.1274767371332</v>
      </c>
      <c r="K64" s="3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32">
        <v>-0.5</v>
      </c>
      <c r="B65" s="47" t="s">
        <v>100</v>
      </c>
      <c r="C65" s="48">
        <v>-0.49999798</v>
      </c>
      <c r="D65" s="35">
        <v>5.9</v>
      </c>
      <c r="E65" s="32"/>
      <c r="F65" s="32"/>
      <c r="G65" s="35">
        <f t="shared" si="1"/>
        <v>-4.04</v>
      </c>
      <c r="H65" s="49"/>
      <c r="I65" s="35"/>
      <c r="J65" s="36">
        <v>-0.06641646448827734</v>
      </c>
      <c r="K65" s="3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38">
        <v>-1.0</v>
      </c>
      <c r="B66" s="50" t="s">
        <v>100</v>
      </c>
      <c r="C66" s="51">
        <v>-0.99999626</v>
      </c>
      <c r="D66" s="41">
        <v>4.7</v>
      </c>
      <c r="E66" s="39">
        <f>A66-SQRT(D66^2+H66^2)*A66/1000000</f>
        <v>-0.9999950664</v>
      </c>
      <c r="F66" s="39">
        <f>A66+SQRT(D66^2+H66^2)*A66/1000000</f>
        <v>-1.000004934</v>
      </c>
      <c r="G66" s="41">
        <f t="shared" si="1"/>
        <v>-3.74</v>
      </c>
      <c r="H66" s="52">
        <v>1.5</v>
      </c>
      <c r="I66" s="35">
        <f>G66*100/SQRT(D66^2+H66^2)</f>
        <v>-75.80735</v>
      </c>
      <c r="J66" s="42">
        <v>-0.06207098031468184</v>
      </c>
      <c r="K66" s="3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32">
        <v>1.0</v>
      </c>
      <c r="B67" s="47" t="s">
        <v>101</v>
      </c>
      <c r="C67" s="48">
        <v>0.9999955</v>
      </c>
      <c r="D67" s="35">
        <v>4.7</v>
      </c>
      <c r="E67" s="32"/>
      <c r="F67" s="32"/>
      <c r="G67" s="35">
        <f t="shared" si="1"/>
        <v>-4.5</v>
      </c>
      <c r="H67" s="49"/>
      <c r="I67" s="35"/>
      <c r="J67" s="36">
        <v>0.2500011250289049</v>
      </c>
      <c r="K67" s="3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38">
        <v>2.0</v>
      </c>
      <c r="B68" s="50" t="s">
        <v>101</v>
      </c>
      <c r="C68" s="51">
        <v>1.9999925</v>
      </c>
      <c r="D68" s="41">
        <v>4.1</v>
      </c>
      <c r="E68" s="38"/>
      <c r="F68" s="38"/>
      <c r="G68" s="41">
        <f t="shared" si="1"/>
        <v>-3.75</v>
      </c>
      <c r="H68" s="52"/>
      <c r="I68" s="35"/>
      <c r="J68" s="42">
        <v>0.09166701040166735</v>
      </c>
      <c r="K68" s="3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32">
        <v>5.0</v>
      </c>
      <c r="B69" s="47" t="s">
        <v>101</v>
      </c>
      <c r="C69" s="48">
        <v>4.9999849</v>
      </c>
      <c r="D69" s="35">
        <v>4.1</v>
      </c>
      <c r="E69" s="32"/>
      <c r="F69" s="32"/>
      <c r="G69" s="35">
        <f t="shared" si="1"/>
        <v>-3.02</v>
      </c>
      <c r="H69" s="49"/>
      <c r="I69" s="35"/>
      <c r="J69" s="36">
        <v>0.06280500194655987</v>
      </c>
      <c r="K69" s="3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38">
        <v>10.0</v>
      </c>
      <c r="B70" s="50" t="s">
        <v>101</v>
      </c>
      <c r="C70" s="51">
        <v>9.9999714</v>
      </c>
      <c r="D70" s="41">
        <v>3.8</v>
      </c>
      <c r="E70" s="54">
        <f>A70-SQRT(D70^2+H70^2)*A70/1000000</f>
        <v>9.999959147</v>
      </c>
      <c r="F70" s="54">
        <f>A70+SQRT(D70^2+H70^2)*A70/1000000</f>
        <v>10.00004085</v>
      </c>
      <c r="G70" s="41">
        <f t="shared" si="1"/>
        <v>-2.86</v>
      </c>
      <c r="H70" s="52">
        <v>1.5</v>
      </c>
      <c r="I70" s="35">
        <f t="shared" ref="I70:I71" si="2">G70*100/SQRT(D70^2+H70^2)</f>
        <v>-70.00641929</v>
      </c>
      <c r="J70" s="42">
        <v>0.02828435212843822</v>
      </c>
      <c r="K70" s="3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32">
        <v>19.0</v>
      </c>
      <c r="B71" s="47" t="s">
        <v>101</v>
      </c>
      <c r="C71" s="48">
        <v>18.9999496</v>
      </c>
      <c r="D71" s="35">
        <v>3.8158</v>
      </c>
      <c r="E71" s="55">
        <f>A71-(D71+H71)*A71/1000000</f>
        <v>18.999899</v>
      </c>
      <c r="F71" s="55">
        <f>A71+(D71+H71)*A71/1000000</f>
        <v>19.000101</v>
      </c>
      <c r="G71" s="35">
        <f t="shared" si="1"/>
        <v>-2.652631579</v>
      </c>
      <c r="H71" s="49">
        <v>1.5</v>
      </c>
      <c r="I71" s="35">
        <f t="shared" si="2"/>
        <v>-64.69769684</v>
      </c>
      <c r="J71" s="36">
        <v>0.02139709343862759</v>
      </c>
      <c r="K71" s="3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38">
        <v>-1.0</v>
      </c>
      <c r="B72" s="50" t="s">
        <v>101</v>
      </c>
      <c r="C72" s="51">
        <v>-0.9999992</v>
      </c>
      <c r="D72" s="41">
        <v>4.7</v>
      </c>
      <c r="E72" s="38"/>
      <c r="F72" s="38"/>
      <c r="G72" s="41">
        <f t="shared" si="1"/>
        <v>-0.8</v>
      </c>
      <c r="H72" s="52"/>
      <c r="I72" s="35"/>
      <c r="J72" s="42">
        <v>-0.4003473919301479</v>
      </c>
      <c r="K72" s="3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32">
        <v>-2.0</v>
      </c>
      <c r="B73" s="47" t="s">
        <v>101</v>
      </c>
      <c r="C73" s="48">
        <v>-1.9999981</v>
      </c>
      <c r="D73" s="35">
        <v>4.1</v>
      </c>
      <c r="E73" s="32"/>
      <c r="F73" s="32"/>
      <c r="G73" s="35">
        <f t="shared" si="1"/>
        <v>-0.95</v>
      </c>
      <c r="H73" s="49"/>
      <c r="I73" s="35"/>
      <c r="J73" s="36">
        <v>-0.15229736869807</v>
      </c>
      <c r="K73" s="3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38">
        <v>-5.0</v>
      </c>
      <c r="B74" s="50" t="s">
        <v>101</v>
      </c>
      <c r="C74" s="51">
        <v>-4.9999944</v>
      </c>
      <c r="D74" s="41">
        <v>4.1</v>
      </c>
      <c r="E74" s="38"/>
      <c r="F74" s="38"/>
      <c r="G74" s="41">
        <f t="shared" si="1"/>
        <v>-1.12</v>
      </c>
      <c r="H74" s="52"/>
      <c r="I74" s="35"/>
      <c r="J74" s="42">
        <v>-0.07211110625629076</v>
      </c>
      <c r="K74" s="3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32">
        <v>-10.0</v>
      </c>
      <c r="B75" s="47" t="s">
        <v>101</v>
      </c>
      <c r="C75" s="48">
        <v>-9.9999869</v>
      </c>
      <c r="D75" s="35">
        <v>3.8</v>
      </c>
      <c r="E75" s="55">
        <f t="shared" ref="E75:E76" si="3">A75-SQRT(D75^2+H75^2)*A75/1000000</f>
        <v>-9.999961672</v>
      </c>
      <c r="F75" s="55">
        <f t="shared" ref="F75:F76" si="4">A75+SQRT(D75^2+H75^2)*A75/1000000</f>
        <v>-10.00003833</v>
      </c>
      <c r="G75" s="35">
        <f t="shared" si="1"/>
        <v>-1.31</v>
      </c>
      <c r="H75" s="52">
        <v>0.5</v>
      </c>
      <c r="I75" s="35">
        <f t="shared" ref="I75:I76" si="5">G75*100/SQRT(D75^2+H75^2)</f>
        <v>-34.17908229</v>
      </c>
      <c r="J75" s="36">
        <v>-0.0204803696971268</v>
      </c>
      <c r="K75" s="3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38">
        <v>-19.0</v>
      </c>
      <c r="B76" s="50" t="s">
        <v>101</v>
      </c>
      <c r="C76" s="51">
        <v>-18.9999763</v>
      </c>
      <c r="D76" s="41">
        <v>3.8158</v>
      </c>
      <c r="E76" s="54">
        <f t="shared" si="3"/>
        <v>-18.9999221</v>
      </c>
      <c r="F76" s="54">
        <f t="shared" si="4"/>
        <v>-19.0000779</v>
      </c>
      <c r="G76" s="41">
        <f t="shared" si="1"/>
        <v>-1.247368421</v>
      </c>
      <c r="H76" s="52">
        <v>1.5</v>
      </c>
      <c r="I76" s="35">
        <f t="shared" si="5"/>
        <v>-30.42332173</v>
      </c>
      <c r="J76" s="42">
        <v>-0.01367410237741867</v>
      </c>
      <c r="K76" s="3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32">
        <v>10.0</v>
      </c>
      <c r="B77" s="47" t="s">
        <v>102</v>
      </c>
      <c r="C77" s="48">
        <v>9.999992</v>
      </c>
      <c r="D77" s="35">
        <v>3.8</v>
      </c>
      <c r="E77" s="32"/>
      <c r="F77" s="32"/>
      <c r="G77" s="35">
        <f t="shared" si="1"/>
        <v>-0.7999999999</v>
      </c>
      <c r="H77" s="49"/>
      <c r="I77" s="35"/>
      <c r="J77" s="36">
        <v>0.3082209467418737</v>
      </c>
      <c r="K77" s="3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38">
        <v>20.0</v>
      </c>
      <c r="B78" s="50" t="s">
        <v>102</v>
      </c>
      <c r="C78" s="51">
        <v>19.999966</v>
      </c>
      <c r="D78" s="41">
        <v>3.8</v>
      </c>
      <c r="E78" s="38"/>
      <c r="F78" s="38"/>
      <c r="G78" s="41">
        <f t="shared" si="1"/>
        <v>-1.7</v>
      </c>
      <c r="H78" s="52"/>
      <c r="I78" s="35"/>
      <c r="J78" s="42">
        <v>0.09166682248818196</v>
      </c>
      <c r="K78" s="3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32">
        <v>50.0</v>
      </c>
      <c r="B79" s="47" t="s">
        <v>102</v>
      </c>
      <c r="C79" s="48">
        <v>49.999936</v>
      </c>
      <c r="D79" s="35">
        <v>7.0</v>
      </c>
      <c r="E79" s="32"/>
      <c r="F79" s="32"/>
      <c r="G79" s="35">
        <f t="shared" si="1"/>
        <v>-1.28</v>
      </c>
      <c r="H79" s="49"/>
      <c r="I79" s="35"/>
      <c r="J79" s="36">
        <v>0.08412963746943103</v>
      </c>
      <c r="K79" s="3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38">
        <v>100.0</v>
      </c>
      <c r="B80" s="50" t="s">
        <v>102</v>
      </c>
      <c r="C80" s="51">
        <v>99.999847</v>
      </c>
      <c r="D80" s="41">
        <v>6.0</v>
      </c>
      <c r="E80" s="43">
        <f>A80-SQRT(D80^2+H80^2)*A80/1000000</f>
        <v>99.99936754</v>
      </c>
      <c r="F80" s="43">
        <f>A80+SQRT(D80^2+H80^2)*A80/1000000</f>
        <v>100.0006325</v>
      </c>
      <c r="G80" s="41">
        <f t="shared" si="1"/>
        <v>-1.53</v>
      </c>
      <c r="H80" s="52">
        <v>2.0</v>
      </c>
      <c r="I80" s="35">
        <f>G80*100/SQRT(D80^2+H80^2)</f>
        <v>-24.1914241</v>
      </c>
      <c r="J80" s="42">
        <v>0.0310018395091172</v>
      </c>
      <c r="K80" s="3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32">
        <v>-10.0</v>
      </c>
      <c r="B81" s="47" t="s">
        <v>102</v>
      </c>
      <c r="C81" s="48">
        <v>-9.99998</v>
      </c>
      <c r="D81" s="35">
        <v>3.8</v>
      </c>
      <c r="E81" s="32"/>
      <c r="F81" s="32"/>
      <c r="G81" s="35">
        <f t="shared" si="1"/>
        <v>-2</v>
      </c>
      <c r="H81" s="49"/>
      <c r="I81" s="35"/>
      <c r="J81" s="36">
        <v>-0.2697741071386863</v>
      </c>
      <c r="K81" s="3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38">
        <v>-20.0</v>
      </c>
      <c r="B82" s="50" t="s">
        <v>102</v>
      </c>
      <c r="C82" s="51">
        <v>-19.999959</v>
      </c>
      <c r="D82" s="41">
        <v>3.8</v>
      </c>
      <c r="E82" s="38"/>
      <c r="F82" s="38"/>
      <c r="G82" s="41">
        <f t="shared" si="1"/>
        <v>-2.05</v>
      </c>
      <c r="H82" s="52"/>
      <c r="I82" s="35"/>
      <c r="J82" s="42">
        <v>-0.1984317551324211</v>
      </c>
      <c r="K82" s="3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32">
        <v>-50.0</v>
      </c>
      <c r="B83" s="47" t="s">
        <v>102</v>
      </c>
      <c r="C83" s="48">
        <v>-49.999956</v>
      </c>
      <c r="D83" s="35">
        <v>7.0</v>
      </c>
      <c r="E83" s="32"/>
      <c r="F83" s="32"/>
      <c r="G83" s="35">
        <f t="shared" si="1"/>
        <v>-0.8800000001</v>
      </c>
      <c r="H83" s="49"/>
      <c r="I83" s="35"/>
      <c r="J83" s="36">
        <v>-0.1301709424689395</v>
      </c>
      <c r="K83" s="3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38">
        <v>-100.0</v>
      </c>
      <c r="B84" s="50" t="s">
        <v>102</v>
      </c>
      <c r="C84" s="51">
        <v>-99.999868</v>
      </c>
      <c r="D84" s="41">
        <v>6.0</v>
      </c>
      <c r="E84" s="43">
        <f>A84-SQRT(D84^2+H84^2)*A84/1000000</f>
        <v>-99.99936754</v>
      </c>
      <c r="F84" s="43">
        <f>A84+SQRT(D84^2+H84^2)*A84/1000000</f>
        <v>-100.0006325</v>
      </c>
      <c r="G84" s="41">
        <f t="shared" si="1"/>
        <v>-1.32</v>
      </c>
      <c r="H84" s="52">
        <v>2.0</v>
      </c>
      <c r="I84" s="35">
        <f>G84*100/SQRT(D84^2+H84^2)</f>
        <v>-20.87103256</v>
      </c>
      <c r="J84" s="42">
        <v>-0.05525202112475439</v>
      </c>
      <c r="K84" s="3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32">
        <v>-100.0</v>
      </c>
      <c r="B85" s="47" t="s">
        <v>103</v>
      </c>
      <c r="C85" s="48">
        <v>-99.99996</v>
      </c>
      <c r="D85" s="35">
        <v>6.0</v>
      </c>
      <c r="E85" s="32"/>
      <c r="F85" s="32"/>
      <c r="G85" s="35">
        <f t="shared" si="1"/>
        <v>-0.4</v>
      </c>
      <c r="H85" s="49"/>
      <c r="I85" s="35"/>
      <c r="J85" s="36">
        <v>-0.2692583480553686</v>
      </c>
      <c r="K85" s="3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38">
        <v>-200.0</v>
      </c>
      <c r="B86" s="50" t="s">
        <v>103</v>
      </c>
      <c r="C86" s="51">
        <v>-199.99968</v>
      </c>
      <c r="D86" s="41">
        <v>5.5</v>
      </c>
      <c r="E86" s="38"/>
      <c r="F86" s="38"/>
      <c r="G86" s="41">
        <f t="shared" si="1"/>
        <v>-1.6</v>
      </c>
      <c r="H86" s="52"/>
      <c r="I86" s="35"/>
      <c r="J86" s="42">
        <v>-0.1346293355686576</v>
      </c>
      <c r="K86" s="3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32">
        <v>-500.0</v>
      </c>
      <c r="B87" s="47" t="s">
        <v>103</v>
      </c>
      <c r="C87" s="48">
        <v>-499.99886</v>
      </c>
      <c r="D87" s="35">
        <v>8.2</v>
      </c>
      <c r="E87" s="32"/>
      <c r="F87" s="32"/>
      <c r="G87" s="35">
        <f t="shared" si="1"/>
        <v>-2.28</v>
      </c>
      <c r="H87" s="49"/>
      <c r="I87" s="35"/>
      <c r="J87" s="36">
        <v>-0.04910317817003938</v>
      </c>
      <c r="K87" s="3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38">
        <v>-1000.0</v>
      </c>
      <c r="B88" s="50" t="s">
        <v>103</v>
      </c>
      <c r="C88" s="51">
        <v>-999.99622</v>
      </c>
      <c r="D88" s="41">
        <v>7.6</v>
      </c>
      <c r="E88" s="56">
        <f>A88-SQRT(D88^2+H88^2)*A88/1000000</f>
        <v>-999.9921412</v>
      </c>
      <c r="F88" s="56">
        <f>A88+SQRT(D88^2+H88^2)*A88/1000000</f>
        <v>-1000.007859</v>
      </c>
      <c r="G88" s="41">
        <f t="shared" si="1"/>
        <v>-3.78</v>
      </c>
      <c r="H88" s="52">
        <v>2.0</v>
      </c>
      <c r="I88" s="35">
        <f>G88*100/SQRT(D88^2+H88^2)</f>
        <v>-48.09923356</v>
      </c>
      <c r="J88" s="42">
        <v>-0.03919340154171365</v>
      </c>
      <c r="K88" s="3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32">
        <v>100.0</v>
      </c>
      <c r="B89" s="47" t="s">
        <v>103</v>
      </c>
      <c r="C89" s="48">
        <v>99.99985</v>
      </c>
      <c r="D89" s="35">
        <v>6.0</v>
      </c>
      <c r="E89" s="32"/>
      <c r="F89" s="32"/>
      <c r="G89" s="35">
        <f t="shared" si="1"/>
        <v>-1.5</v>
      </c>
      <c r="H89" s="49"/>
      <c r="I89" s="35"/>
      <c r="J89" s="36">
        <v>0.2915480320471829</v>
      </c>
      <c r="K89" s="3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38">
        <v>200.0</v>
      </c>
      <c r="B90" s="50" t="s">
        <v>103</v>
      </c>
      <c r="C90" s="51">
        <v>199.99962</v>
      </c>
      <c r="D90" s="41">
        <v>5.5</v>
      </c>
      <c r="E90" s="38"/>
      <c r="F90" s="38"/>
      <c r="G90" s="41">
        <f t="shared" si="1"/>
        <v>-1.9</v>
      </c>
      <c r="H90" s="52"/>
      <c r="I90" s="35"/>
      <c r="J90" s="42">
        <v>0.1024019089548803</v>
      </c>
      <c r="K90" s="3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32">
        <v>500.0</v>
      </c>
      <c r="B91" s="47" t="s">
        <v>103</v>
      </c>
      <c r="C91" s="48">
        <v>499.99883</v>
      </c>
      <c r="D91" s="35">
        <v>8.2</v>
      </c>
      <c r="E91" s="32"/>
      <c r="F91" s="32"/>
      <c r="G91" s="35">
        <f t="shared" si="1"/>
        <v>-2.34</v>
      </c>
      <c r="H91" s="49"/>
      <c r="I91" s="35"/>
      <c r="J91" s="36">
        <v>0.04944143892722198</v>
      </c>
      <c r="K91" s="3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38">
        <v>1000.0</v>
      </c>
      <c r="B92" s="50" t="s">
        <v>103</v>
      </c>
      <c r="C92" s="51">
        <v>999.99609</v>
      </c>
      <c r="D92" s="41">
        <v>7.6</v>
      </c>
      <c r="E92" s="56">
        <f>A92-SQRT(D92^2+H92^2)*A92/1000000</f>
        <v>999.9921412</v>
      </c>
      <c r="F92" s="56">
        <f>A92+SQRT(D92^2+H92^2)*A92/1000000</f>
        <v>1000.007859</v>
      </c>
      <c r="G92" s="41">
        <f t="shared" si="1"/>
        <v>-3.91</v>
      </c>
      <c r="H92" s="52">
        <v>2.0</v>
      </c>
      <c r="I92" s="35">
        <f>G92*100/SQRT(D92^2+H92^2)</f>
        <v>-49.75344001</v>
      </c>
      <c r="J92" s="42">
        <v>0.03041393156482102</v>
      </c>
      <c r="K92" s="3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4"/>
      <c r="B93" s="4"/>
      <c r="C93" s="4"/>
      <c r="D93" s="4"/>
      <c r="E93" s="4"/>
      <c r="F93" s="4"/>
      <c r="G93" s="4"/>
      <c r="H93" s="4"/>
      <c r="I93" s="5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5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5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5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5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5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5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5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5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5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5.5" customHeight="1">
      <c r="A103" s="3"/>
      <c r="B103" s="3"/>
      <c r="C103" s="3"/>
      <c r="D103" s="57"/>
      <c r="E103" s="2" t="s">
        <v>104</v>
      </c>
      <c r="F103" s="3"/>
      <c r="G103" s="3"/>
      <c r="H103" s="3"/>
      <c r="I103" s="3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5.5" customHeight="1">
      <c r="A104" s="29" t="s">
        <v>105</v>
      </c>
      <c r="B104" s="29" t="s">
        <v>106</v>
      </c>
      <c r="C104" s="29" t="s">
        <v>107</v>
      </c>
      <c r="D104" s="30" t="s">
        <v>108</v>
      </c>
      <c r="E104" s="29" t="s">
        <v>109</v>
      </c>
      <c r="F104" s="29" t="s">
        <v>110</v>
      </c>
      <c r="G104" s="30" t="s">
        <v>111</v>
      </c>
      <c r="H104" s="30" t="s">
        <v>85</v>
      </c>
      <c r="I104" s="30" t="s">
        <v>86</v>
      </c>
      <c r="J104" s="29" t="s">
        <v>112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32" t="s">
        <v>113</v>
      </c>
      <c r="B105" s="58">
        <v>0.9996275</v>
      </c>
      <c r="C105" s="58">
        <v>0.999522</v>
      </c>
      <c r="D105" s="32">
        <v>85.0</v>
      </c>
      <c r="E105" s="58">
        <f>B105-SQRT(D105^2+H105^2)*B105/1000000</f>
        <v>0.9995402113</v>
      </c>
      <c r="F105" s="58">
        <f>B105-SQRT(D105^2+H105^2)*B105/1000000</f>
        <v>0.9995402113</v>
      </c>
      <c r="G105" s="49">
        <f t="shared" ref="G105:G121" si="6">(C105-B105)*1000000/B105</f>
        <v>-105.5393134</v>
      </c>
      <c r="H105" s="59">
        <v>20.0</v>
      </c>
      <c r="I105" s="35">
        <f t="shared" ref="I105:I121" si="7">G105*100/SQRT(D105^2+H105^2)</f>
        <v>-120.8632701</v>
      </c>
      <c r="J105" s="35">
        <v>4.077622190291332</v>
      </c>
      <c r="K105" s="37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38" t="s">
        <v>114</v>
      </c>
      <c r="B106" s="39">
        <v>1.8999778</v>
      </c>
      <c r="C106" s="39">
        <v>1.899854</v>
      </c>
      <c r="D106" s="38">
        <v>85.0</v>
      </c>
      <c r="E106" s="39">
        <f t="shared" ref="E106:E121" si="8">B106-(D106+H106)*B106/1000000</f>
        <v>1.899787802</v>
      </c>
      <c r="F106" s="39">
        <f t="shared" ref="F106:F121" si="9">B106+(D106+H106)*B106/1000000</f>
        <v>1.900167798</v>
      </c>
      <c r="G106" s="52">
        <f t="shared" si="6"/>
        <v>-65.15865606</v>
      </c>
      <c r="H106" s="60">
        <v>15.0</v>
      </c>
      <c r="I106" s="35">
        <f t="shared" si="7"/>
        <v>-75.49079201</v>
      </c>
      <c r="J106" s="41">
        <v>1.893744918029058</v>
      </c>
      <c r="K106" s="37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32" t="s">
        <v>115</v>
      </c>
      <c r="B107" s="55">
        <v>10.000308</v>
      </c>
      <c r="C107" s="55">
        <v>10.000218</v>
      </c>
      <c r="D107" s="32">
        <v>26.0</v>
      </c>
      <c r="E107" s="55">
        <f t="shared" si="8"/>
        <v>9.99999799</v>
      </c>
      <c r="F107" s="55">
        <f t="shared" si="9"/>
        <v>10.00061801</v>
      </c>
      <c r="G107" s="49">
        <f t="shared" si="6"/>
        <v>-8.999722809</v>
      </c>
      <c r="H107" s="59">
        <v>5.0</v>
      </c>
      <c r="I107" s="35">
        <f t="shared" si="7"/>
        <v>-33.99148392</v>
      </c>
      <c r="J107" s="35">
        <v>0.3201492326376915</v>
      </c>
      <c r="K107" s="37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38" t="s">
        <v>116</v>
      </c>
      <c r="B108" s="54">
        <v>19.003815</v>
      </c>
      <c r="C108" s="54">
        <v>19.003712</v>
      </c>
      <c r="D108" s="38">
        <v>24.0</v>
      </c>
      <c r="E108" s="54">
        <f t="shared" si="8"/>
        <v>19.00326389</v>
      </c>
      <c r="F108" s="54">
        <f t="shared" si="9"/>
        <v>19.00436611</v>
      </c>
      <c r="G108" s="52">
        <f t="shared" si="6"/>
        <v>-5.41996436</v>
      </c>
      <c r="H108" s="60">
        <v>5.0</v>
      </c>
      <c r="I108" s="35">
        <f t="shared" si="7"/>
        <v>-22.10849577</v>
      </c>
      <c r="J108" s="41">
        <v>0.1529139479960226</v>
      </c>
      <c r="K108" s="37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32" t="s">
        <v>117</v>
      </c>
      <c r="B109" s="33">
        <v>100.00492</v>
      </c>
      <c r="C109" s="33">
        <v>100.004337</v>
      </c>
      <c r="D109" s="32">
        <v>15.0</v>
      </c>
      <c r="E109" s="33">
        <f t="shared" si="8"/>
        <v>100.0031199</v>
      </c>
      <c r="F109" s="33">
        <f t="shared" si="9"/>
        <v>100.0067201</v>
      </c>
      <c r="G109" s="49">
        <f t="shared" si="6"/>
        <v>-5.829713178</v>
      </c>
      <c r="H109" s="59">
        <v>3.0</v>
      </c>
      <c r="I109" s="35">
        <f t="shared" si="7"/>
        <v>-38.11002725</v>
      </c>
      <c r="J109" s="35">
        <v>0.02758704580949759</v>
      </c>
      <c r="K109" s="37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38" t="s">
        <v>118</v>
      </c>
      <c r="B110" s="43">
        <v>190.00232</v>
      </c>
      <c r="C110" s="43">
        <v>190.001728</v>
      </c>
      <c r="D110" s="38">
        <v>15.0</v>
      </c>
      <c r="E110" s="43">
        <f t="shared" si="8"/>
        <v>189.9989</v>
      </c>
      <c r="F110" s="43">
        <f t="shared" si="9"/>
        <v>190.00574</v>
      </c>
      <c r="G110" s="52">
        <f t="shared" si="6"/>
        <v>-3.115751429</v>
      </c>
      <c r="H110" s="60">
        <v>3.0</v>
      </c>
      <c r="I110" s="35">
        <f t="shared" si="7"/>
        <v>-20.36830427</v>
      </c>
      <c r="J110" s="41">
        <v>0.02330738494753202</v>
      </c>
      <c r="K110" s="37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32" t="s">
        <v>119</v>
      </c>
      <c r="B111" s="44">
        <v>999.9418</v>
      </c>
      <c r="C111" s="44">
        <v>999.94058</v>
      </c>
      <c r="D111" s="32">
        <v>11.0</v>
      </c>
      <c r="E111" s="44">
        <f t="shared" si="8"/>
        <v>999.9278008</v>
      </c>
      <c r="F111" s="44">
        <f t="shared" si="9"/>
        <v>999.9557992</v>
      </c>
      <c r="G111" s="49">
        <f t="shared" si="6"/>
        <v>-1.220071008</v>
      </c>
      <c r="H111" s="59">
        <v>3.0</v>
      </c>
      <c r="I111" s="35">
        <f t="shared" si="7"/>
        <v>-10.70073062</v>
      </c>
      <c r="J111" s="35">
        <v>0.1024891508459477</v>
      </c>
      <c r="K111" s="37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38" t="s">
        <v>120</v>
      </c>
      <c r="B112" s="56">
        <v>1899.9019</v>
      </c>
      <c r="C112" s="56">
        <v>1899.90031</v>
      </c>
      <c r="D112" s="38">
        <v>11.0</v>
      </c>
      <c r="E112" s="56">
        <f t="shared" si="8"/>
        <v>1899.875301</v>
      </c>
      <c r="F112" s="56">
        <f t="shared" si="9"/>
        <v>1899.928499</v>
      </c>
      <c r="G112" s="52">
        <f t="shared" si="6"/>
        <v>-0.836885315</v>
      </c>
      <c r="H112" s="60">
        <v>3.0</v>
      </c>
      <c r="I112" s="35">
        <f t="shared" si="7"/>
        <v>-7.339969768</v>
      </c>
      <c r="J112" s="41">
        <v>0.05595107153253848</v>
      </c>
      <c r="K112" s="37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32" t="s">
        <v>121</v>
      </c>
      <c r="B113" s="36">
        <v>10000.397</v>
      </c>
      <c r="C113" s="36">
        <v>10000.3845</v>
      </c>
      <c r="D113" s="32">
        <v>9.0</v>
      </c>
      <c r="E113" s="36">
        <f t="shared" si="8"/>
        <v>10000.277</v>
      </c>
      <c r="F113" s="36">
        <f t="shared" si="9"/>
        <v>10000.517</v>
      </c>
      <c r="G113" s="49">
        <f t="shared" si="6"/>
        <v>-1.249950377</v>
      </c>
      <c r="H113" s="59">
        <v>3.0</v>
      </c>
      <c r="I113" s="35">
        <f t="shared" si="7"/>
        <v>-13.17563385</v>
      </c>
      <c r="J113" s="35">
        <v>0.07777875533100745</v>
      </c>
      <c r="K113" s="37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38" t="s">
        <v>122</v>
      </c>
      <c r="B114" s="42">
        <v>18999.633</v>
      </c>
      <c r="C114" s="42">
        <v>18999.5904</v>
      </c>
      <c r="D114" s="38">
        <v>9.0</v>
      </c>
      <c r="E114" s="42">
        <f t="shared" si="8"/>
        <v>18999.405</v>
      </c>
      <c r="F114" s="42">
        <f t="shared" si="9"/>
        <v>18999.861</v>
      </c>
      <c r="G114" s="52">
        <f t="shared" si="6"/>
        <v>-2.242148572</v>
      </c>
      <c r="H114" s="60">
        <v>3.0</v>
      </c>
      <c r="I114" s="35">
        <f t="shared" si="7"/>
        <v>-23.63432113</v>
      </c>
      <c r="J114" s="41">
        <v>0.0263163568090822</v>
      </c>
      <c r="K114" s="37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32" t="s">
        <v>123</v>
      </c>
      <c r="B115" s="35">
        <v>99998.22</v>
      </c>
      <c r="C115" s="35">
        <v>99998.356</v>
      </c>
      <c r="D115" s="32">
        <v>11.0</v>
      </c>
      <c r="E115" s="35">
        <f t="shared" si="8"/>
        <v>99996.62003</v>
      </c>
      <c r="F115" s="35">
        <f t="shared" si="9"/>
        <v>99999.81997</v>
      </c>
      <c r="G115" s="49">
        <f t="shared" si="6"/>
        <v>1.360024208</v>
      </c>
      <c r="H115" s="59">
        <v>5.0</v>
      </c>
      <c r="I115" s="35">
        <f t="shared" si="7"/>
        <v>11.25564044</v>
      </c>
      <c r="J115" s="35">
        <v>0.02333371692187233</v>
      </c>
      <c r="K115" s="37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38" t="s">
        <v>124</v>
      </c>
      <c r="B116" s="42">
        <v>189993.74</v>
      </c>
      <c r="C116" s="42">
        <v>189994.093</v>
      </c>
      <c r="D116" s="38">
        <v>11.0</v>
      </c>
      <c r="E116" s="42">
        <f t="shared" si="8"/>
        <v>189990.7001</v>
      </c>
      <c r="F116" s="42">
        <f t="shared" si="9"/>
        <v>189996.7799</v>
      </c>
      <c r="G116" s="52">
        <f t="shared" si="6"/>
        <v>1.857955952</v>
      </c>
      <c r="H116" s="60">
        <v>5.0</v>
      </c>
      <c r="I116" s="35">
        <f t="shared" si="7"/>
        <v>15.37655286</v>
      </c>
      <c r="J116" s="41">
        <v>0.01467870245016314</v>
      </c>
      <c r="K116" s="37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32" t="s">
        <v>125</v>
      </c>
      <c r="B117" s="49">
        <v>999904.9</v>
      </c>
      <c r="C117" s="49">
        <v>999894.16</v>
      </c>
      <c r="D117" s="32">
        <v>16.0</v>
      </c>
      <c r="E117" s="49">
        <f t="shared" si="8"/>
        <v>999880.9023</v>
      </c>
      <c r="F117" s="49">
        <f t="shared" si="9"/>
        <v>999928.8977</v>
      </c>
      <c r="G117" s="49">
        <f t="shared" si="6"/>
        <v>-10.74102147</v>
      </c>
      <c r="H117" s="59">
        <v>8.0</v>
      </c>
      <c r="I117" s="35">
        <f t="shared" si="7"/>
        <v>-60.04413539</v>
      </c>
      <c r="J117" s="35">
        <v>0.09657626122119614</v>
      </c>
      <c r="K117" s="37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38" t="s">
        <v>126</v>
      </c>
      <c r="B118" s="52">
        <v>1899848.4</v>
      </c>
      <c r="C118" s="52">
        <v>1899826.14</v>
      </c>
      <c r="D118" s="38">
        <v>17.0</v>
      </c>
      <c r="E118" s="52">
        <f t="shared" si="8"/>
        <v>1899800.904</v>
      </c>
      <c r="F118" s="52">
        <f t="shared" si="9"/>
        <v>1899895.896</v>
      </c>
      <c r="G118" s="52">
        <f t="shared" si="6"/>
        <v>-11.71672434</v>
      </c>
      <c r="H118" s="60">
        <v>8.0</v>
      </c>
      <c r="I118" s="35">
        <f t="shared" si="7"/>
        <v>-62.36183127</v>
      </c>
      <c r="J118" s="41">
        <v>0.0284809975237727</v>
      </c>
      <c r="K118" s="37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32" t="s">
        <v>127</v>
      </c>
      <c r="B119" s="59">
        <v>9998508.0</v>
      </c>
      <c r="C119" s="59">
        <v>9998137.7</v>
      </c>
      <c r="D119" s="32">
        <v>33.0</v>
      </c>
      <c r="E119" s="59">
        <f t="shared" si="8"/>
        <v>9998058.067</v>
      </c>
      <c r="F119" s="59">
        <f t="shared" si="9"/>
        <v>9998957.933</v>
      </c>
      <c r="G119" s="49">
        <f t="shared" si="6"/>
        <v>-37.0355257</v>
      </c>
      <c r="H119" s="59">
        <v>12.0</v>
      </c>
      <c r="I119" s="35">
        <f t="shared" si="7"/>
        <v>-105.47195</v>
      </c>
      <c r="J119" s="35">
        <v>0.06509753707942414</v>
      </c>
      <c r="K119" s="37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38" t="s">
        <v>128</v>
      </c>
      <c r="B120" s="60">
        <v>1.8999402E7</v>
      </c>
      <c r="C120" s="60">
        <v>1.89989516E7</v>
      </c>
      <c r="D120" s="38">
        <v>43.0</v>
      </c>
      <c r="E120" s="60">
        <f t="shared" si="8"/>
        <v>18998357.03</v>
      </c>
      <c r="F120" s="60">
        <f t="shared" si="9"/>
        <v>19000446.97</v>
      </c>
      <c r="G120" s="52">
        <f t="shared" si="6"/>
        <v>-23.70600927</v>
      </c>
      <c r="H120" s="60">
        <v>12.0</v>
      </c>
      <c r="I120" s="35">
        <f t="shared" si="7"/>
        <v>-53.10125686</v>
      </c>
      <c r="J120" s="41">
        <v>0.4478942307412351</v>
      </c>
      <c r="K120" s="37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32" t="s">
        <v>129</v>
      </c>
      <c r="B121" s="59">
        <v>1.0000951E8</v>
      </c>
      <c r="C121" s="59">
        <v>9.99344E7</v>
      </c>
      <c r="D121" s="32">
        <v>110.0</v>
      </c>
      <c r="E121" s="59">
        <f t="shared" si="8"/>
        <v>99980507.24</v>
      </c>
      <c r="F121" s="59">
        <f t="shared" si="9"/>
        <v>100038512.8</v>
      </c>
      <c r="G121" s="49">
        <f t="shared" si="6"/>
        <v>-751.0285772</v>
      </c>
      <c r="H121" s="59">
        <v>180.0</v>
      </c>
      <c r="I121" s="35">
        <f t="shared" si="7"/>
        <v>-356.0216897</v>
      </c>
      <c r="J121" s="35">
        <v>8.575599014408413</v>
      </c>
      <c r="K121" s="37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32"/>
      <c r="B122" s="33"/>
      <c r="C122" s="32"/>
      <c r="D122" s="32"/>
      <c r="E122" s="32"/>
      <c r="F122" s="32"/>
      <c r="G122" s="35"/>
      <c r="H122" s="35"/>
      <c r="I122" s="35"/>
      <c r="J122" s="3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32"/>
      <c r="B123" s="36"/>
      <c r="C123" s="32"/>
      <c r="D123" s="32"/>
      <c r="E123" s="32"/>
      <c r="F123" s="32"/>
      <c r="G123" s="35"/>
      <c r="H123" s="35"/>
      <c r="I123" s="35"/>
      <c r="J123" s="3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32"/>
      <c r="B124" s="36"/>
      <c r="C124" s="32"/>
      <c r="D124" s="32"/>
      <c r="E124" s="32"/>
      <c r="F124" s="32"/>
      <c r="G124" s="35"/>
      <c r="H124" s="35"/>
      <c r="I124" s="35"/>
      <c r="J124" s="3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32"/>
      <c r="B125" s="36"/>
      <c r="C125" s="32"/>
      <c r="D125" s="32"/>
      <c r="E125" s="32"/>
      <c r="F125" s="32"/>
      <c r="G125" s="35"/>
      <c r="H125" s="35"/>
      <c r="I125" s="35"/>
      <c r="J125" s="3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32"/>
      <c r="B126" s="36"/>
      <c r="C126" s="32"/>
      <c r="D126" s="32"/>
      <c r="E126" s="32"/>
      <c r="F126" s="32"/>
      <c r="G126" s="35"/>
      <c r="H126" s="35"/>
      <c r="I126" s="35"/>
      <c r="J126" s="3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32"/>
      <c r="B127" s="36"/>
      <c r="C127" s="32"/>
      <c r="D127" s="32"/>
      <c r="E127" s="32"/>
      <c r="F127" s="32"/>
      <c r="G127" s="35"/>
      <c r="H127" s="35"/>
      <c r="I127" s="35"/>
      <c r="J127" s="3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23"/>
      <c r="B128" s="4"/>
      <c r="C128" s="4"/>
      <c r="D128" s="4"/>
      <c r="E128" s="4"/>
      <c r="F128" s="4"/>
      <c r="G128" s="4"/>
      <c r="H128" s="4"/>
      <c r="I128" s="5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5.5" customHeight="1">
      <c r="A129" s="61" t="s">
        <v>130</v>
      </c>
      <c r="B129" s="62" t="s">
        <v>131</v>
      </c>
      <c r="C129" s="61" t="s">
        <v>132</v>
      </c>
      <c r="D129" s="61" t="s">
        <v>133</v>
      </c>
      <c r="E129" s="61" t="s">
        <v>134</v>
      </c>
      <c r="F129" s="61" t="s">
        <v>135</v>
      </c>
      <c r="G129" s="62" t="s">
        <v>136</v>
      </c>
      <c r="H129" s="61" t="s">
        <v>85</v>
      </c>
      <c r="I129" s="61" t="s">
        <v>86</v>
      </c>
      <c r="J129" s="61" t="s">
        <v>137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32" t="s">
        <v>138</v>
      </c>
      <c r="B130" s="32" t="s">
        <v>115</v>
      </c>
      <c r="C130" s="32">
        <v>-1.35E-4</v>
      </c>
      <c r="D130" s="34">
        <v>5.0E-5</v>
      </c>
      <c r="E130" s="34"/>
      <c r="F130" s="34"/>
      <c r="G130" s="32" t="s">
        <v>89</v>
      </c>
      <c r="H130" s="34"/>
      <c r="I130" s="32"/>
      <c r="J130" s="63">
        <v>1.474788120375263E-5</v>
      </c>
      <c r="K130" s="37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38" t="s">
        <v>138</v>
      </c>
      <c r="B131" s="50" t="s">
        <v>117</v>
      </c>
      <c r="C131" s="38">
        <v>-9.5E-5</v>
      </c>
      <c r="D131" s="40">
        <v>5.0E-5</v>
      </c>
      <c r="E131" s="40"/>
      <c r="F131" s="40"/>
      <c r="G131" s="38" t="s">
        <v>89</v>
      </c>
      <c r="H131" s="40"/>
      <c r="I131" s="38"/>
      <c r="J131" s="64">
        <v>5.487359211051445E-6</v>
      </c>
      <c r="K131" s="37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32" t="s">
        <v>138</v>
      </c>
      <c r="B132" s="47" t="s">
        <v>139</v>
      </c>
      <c r="C132" s="32">
        <v>-8.2E-5</v>
      </c>
      <c r="D132" s="34">
        <v>5.0E-5</v>
      </c>
      <c r="E132" s="34"/>
      <c r="F132" s="34"/>
      <c r="G132" s="32" t="s">
        <v>89</v>
      </c>
      <c r="H132" s="34"/>
      <c r="I132" s="32"/>
      <c r="J132" s="63">
        <v>3.162277660168379E-6</v>
      </c>
      <c r="K132" s="37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38" t="s">
        <v>138</v>
      </c>
      <c r="B133" s="50" t="s">
        <v>140</v>
      </c>
      <c r="C133" s="38">
        <v>0.00118</v>
      </c>
      <c r="D133" s="40">
        <v>5.0E-5</v>
      </c>
      <c r="E133" s="40"/>
      <c r="F133" s="40"/>
      <c r="G133" s="38" t="s">
        <v>89</v>
      </c>
      <c r="H133" s="40"/>
      <c r="I133" s="38"/>
      <c r="J133" s="64">
        <v>5.854722690083428E-5</v>
      </c>
      <c r="K133" s="37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32" t="s">
        <v>138</v>
      </c>
      <c r="B134" s="47" t="s">
        <v>141</v>
      </c>
      <c r="C134" s="32">
        <v>0.0129</v>
      </c>
      <c r="D134" s="34">
        <v>5.0E-5</v>
      </c>
      <c r="E134" s="34"/>
      <c r="F134" s="34"/>
      <c r="G134" s="32" t="s">
        <v>89</v>
      </c>
      <c r="H134" s="34"/>
      <c r="I134" s="32"/>
      <c r="J134" s="63">
        <v>3.113590282044898E-4</v>
      </c>
      <c r="K134" s="37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38" t="s">
        <v>138</v>
      </c>
      <c r="B135" s="50" t="s">
        <v>125</v>
      </c>
      <c r="C135" s="38">
        <v>-0.235</v>
      </c>
      <c r="D135" s="40">
        <v>5.0E-5</v>
      </c>
      <c r="E135" s="40"/>
      <c r="F135" s="40"/>
      <c r="G135" s="38" t="s">
        <v>89</v>
      </c>
      <c r="H135" s="40"/>
      <c r="I135" s="38"/>
      <c r="J135" s="64">
        <v>0.002368778400591972</v>
      </c>
      <c r="K135" s="37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32" t="s">
        <v>138</v>
      </c>
      <c r="B136" s="47" t="s">
        <v>142</v>
      </c>
      <c r="C136" s="32">
        <v>0.0</v>
      </c>
      <c r="D136" s="34">
        <v>5.0E-5</v>
      </c>
      <c r="E136" s="34"/>
      <c r="F136" s="34"/>
      <c r="G136" s="32" t="s">
        <v>89</v>
      </c>
      <c r="H136" s="34"/>
      <c r="I136" s="32"/>
      <c r="J136" s="63">
        <v>0.02635231383473649</v>
      </c>
      <c r="K136" s="37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38" t="s">
        <v>138</v>
      </c>
      <c r="B137" s="50" t="s">
        <v>143</v>
      </c>
      <c r="C137" s="38">
        <v>-23.5</v>
      </c>
      <c r="D137" s="40">
        <v>5.0E-5</v>
      </c>
      <c r="E137" s="40"/>
      <c r="F137" s="40"/>
      <c r="G137" s="38" t="s">
        <v>89</v>
      </c>
      <c r="H137" s="40"/>
      <c r="I137" s="38"/>
      <c r="J137" s="64">
        <v>0.229128784747792</v>
      </c>
      <c r="K137" s="37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32"/>
      <c r="B138" s="47"/>
      <c r="C138" s="32">
        <v>0.0</v>
      </c>
      <c r="D138" s="34">
        <v>5.0E-5</v>
      </c>
      <c r="E138" s="34"/>
      <c r="F138" s="34"/>
      <c r="G138" s="32"/>
      <c r="H138" s="34"/>
      <c r="I138" s="32"/>
      <c r="J138" s="63">
        <v>0.0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38"/>
      <c r="B139" s="50"/>
      <c r="C139" s="38"/>
      <c r="D139" s="38"/>
      <c r="E139" s="40"/>
      <c r="F139" s="40"/>
      <c r="G139" s="38"/>
      <c r="H139" s="40"/>
      <c r="I139" s="38"/>
      <c r="J139" s="6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32"/>
      <c r="B140" s="47"/>
      <c r="C140" s="32"/>
      <c r="D140" s="34"/>
      <c r="E140" s="34"/>
      <c r="F140" s="34"/>
      <c r="G140" s="32"/>
      <c r="H140" s="34"/>
      <c r="I140" s="32"/>
      <c r="J140" s="6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38"/>
      <c r="B141" s="50"/>
      <c r="C141" s="38"/>
      <c r="D141" s="40"/>
      <c r="E141" s="40"/>
      <c r="F141" s="40"/>
      <c r="G141" s="38"/>
      <c r="H141" s="40"/>
      <c r="I141" s="38"/>
      <c r="J141" s="6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32"/>
      <c r="B142" s="47"/>
      <c r="C142" s="32"/>
      <c r="D142" s="34"/>
      <c r="E142" s="34"/>
      <c r="F142" s="34"/>
      <c r="G142" s="32"/>
      <c r="H142" s="34"/>
      <c r="I142" s="32"/>
      <c r="J142" s="6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32"/>
      <c r="B143" s="47"/>
      <c r="C143" s="48"/>
      <c r="D143" s="34"/>
      <c r="E143" s="34"/>
      <c r="F143" s="34"/>
      <c r="G143" s="32"/>
      <c r="H143" s="34"/>
      <c r="I143" s="32"/>
      <c r="J143" s="48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5.5" customHeight="1">
      <c r="A145" s="66" t="s">
        <v>144</v>
      </c>
      <c r="B145" s="67" t="s">
        <v>131</v>
      </c>
      <c r="C145" s="61" t="s">
        <v>132</v>
      </c>
      <c r="D145" s="61" t="s">
        <v>133</v>
      </c>
      <c r="E145" s="61" t="s">
        <v>134</v>
      </c>
      <c r="F145" s="61" t="s">
        <v>135</v>
      </c>
      <c r="G145" s="62" t="s">
        <v>136</v>
      </c>
      <c r="H145" s="61" t="s">
        <v>85</v>
      </c>
      <c r="I145" s="61" t="s">
        <v>86</v>
      </c>
      <c r="J145" s="61" t="s">
        <v>137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38" t="s">
        <v>138</v>
      </c>
      <c r="B146" s="50" t="s">
        <v>115</v>
      </c>
      <c r="C146" s="38">
        <v>1.566175</v>
      </c>
      <c r="D146" s="40">
        <v>5.0E-5</v>
      </c>
      <c r="E146" s="40"/>
      <c r="F146" s="40"/>
      <c r="G146" s="38" t="s">
        <v>89</v>
      </c>
      <c r="H146" s="40"/>
      <c r="I146" s="38"/>
      <c r="J146" s="42">
        <v>1.24675356203372E-4</v>
      </c>
      <c r="K146" s="37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32" t="s">
        <v>138</v>
      </c>
      <c r="B147" s="47" t="s">
        <v>117</v>
      </c>
      <c r="C147" s="32">
        <v>1.565861</v>
      </c>
      <c r="D147" s="34">
        <v>5.0E-5</v>
      </c>
      <c r="E147" s="34"/>
      <c r="F147" s="34"/>
      <c r="G147" s="32" t="s">
        <v>89</v>
      </c>
      <c r="H147" s="34"/>
      <c r="I147" s="32"/>
      <c r="J147" s="36">
        <v>6.15936504664259E-5</v>
      </c>
      <c r="K147" s="37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38" t="s">
        <v>138</v>
      </c>
      <c r="B148" s="50" t="s">
        <v>139</v>
      </c>
      <c r="C148" s="38">
        <v>1.565685</v>
      </c>
      <c r="D148" s="40">
        <v>5.0E-5</v>
      </c>
      <c r="E148" s="40"/>
      <c r="F148" s="40"/>
      <c r="G148" s="38" t="s">
        <v>89</v>
      </c>
      <c r="H148" s="40"/>
      <c r="I148" s="38"/>
      <c r="J148" s="42">
        <v>4.405425947370067E-5</v>
      </c>
      <c r="K148" s="37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32" t="s">
        <v>138</v>
      </c>
      <c r="B149" s="47" t="s">
        <v>140</v>
      </c>
      <c r="C149" s="32">
        <v>1.56662</v>
      </c>
      <c r="D149" s="34">
        <v>5.0E-5</v>
      </c>
      <c r="E149" s="34"/>
      <c r="F149" s="34"/>
      <c r="G149" s="32" t="s">
        <v>89</v>
      </c>
      <c r="H149" s="34"/>
      <c r="I149" s="32"/>
      <c r="J149" s="36">
        <v>6.81909084849215E-5</v>
      </c>
      <c r="K149" s="37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38" t="s">
        <v>138</v>
      </c>
      <c r="B150" s="50" t="s">
        <v>141</v>
      </c>
      <c r="C150" s="38">
        <v>1.5769</v>
      </c>
      <c r="D150" s="38">
        <v>5.0E-5</v>
      </c>
      <c r="E150" s="40"/>
      <c r="F150" s="40"/>
      <c r="G150" s="38" t="s">
        <v>89</v>
      </c>
      <c r="H150" s="40"/>
      <c r="I150" s="38"/>
      <c r="J150" s="42">
        <v>3.807886552932045E-4</v>
      </c>
      <c r="K150" s="37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32" t="s">
        <v>138</v>
      </c>
      <c r="B151" s="47" t="s">
        <v>125</v>
      </c>
      <c r="C151" s="32">
        <v>1.327</v>
      </c>
      <c r="D151" s="34">
        <v>5.0E-5</v>
      </c>
      <c r="E151" s="34"/>
      <c r="F151" s="34"/>
      <c r="G151" s="32" t="s">
        <v>89</v>
      </c>
      <c r="H151" s="34"/>
      <c r="I151" s="32"/>
      <c r="J151" s="36">
        <v>0.002538591035287944</v>
      </c>
      <c r="K151" s="37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38" t="s">
        <v>138</v>
      </c>
      <c r="B152" s="50" t="s">
        <v>142</v>
      </c>
      <c r="C152" s="38">
        <v>1.55</v>
      </c>
      <c r="D152" s="40">
        <v>5.0E-5</v>
      </c>
      <c r="E152" s="40"/>
      <c r="F152" s="40"/>
      <c r="G152" s="38" t="s">
        <v>89</v>
      </c>
      <c r="H152" s="40"/>
      <c r="I152" s="38"/>
      <c r="J152" s="42">
        <v>0.04075673086879165</v>
      </c>
      <c r="K152" s="37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32" t="s">
        <v>138</v>
      </c>
      <c r="B153" s="47" t="s">
        <v>145</v>
      </c>
      <c r="C153" s="32">
        <v>-22.1</v>
      </c>
      <c r="D153" s="34">
        <v>5.0E-5</v>
      </c>
      <c r="E153" s="34"/>
      <c r="F153" s="34"/>
      <c r="G153" s="32" t="s">
        <v>89</v>
      </c>
      <c r="H153" s="34"/>
      <c r="I153" s="32"/>
      <c r="J153" s="36">
        <v>0.176383420737639</v>
      </c>
      <c r="K153" s="37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6"/>
      <c r="B154" s="68"/>
      <c r="C154" s="23"/>
      <c r="D154" s="69"/>
      <c r="E154" s="69"/>
      <c r="F154" s="69"/>
      <c r="G154" s="16"/>
      <c r="H154" s="69"/>
      <c r="I154" s="16"/>
      <c r="J154" s="2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5.5" customHeight="1">
      <c r="A159" s="3"/>
      <c r="B159" s="3"/>
      <c r="C159" s="3"/>
      <c r="D159" s="57"/>
      <c r="E159" s="2" t="s">
        <v>146</v>
      </c>
      <c r="F159" s="3"/>
      <c r="G159" s="3"/>
      <c r="H159" s="3"/>
      <c r="I159" s="3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5.5" customHeight="1">
      <c r="A160" s="66" t="s">
        <v>147</v>
      </c>
      <c r="B160" s="67" t="s">
        <v>131</v>
      </c>
      <c r="C160" s="66" t="s">
        <v>148</v>
      </c>
      <c r="D160" s="30" t="s">
        <v>149</v>
      </c>
      <c r="E160" s="66" t="s">
        <v>150</v>
      </c>
      <c r="F160" s="66" t="s">
        <v>151</v>
      </c>
      <c r="G160" s="66" t="s">
        <v>152</v>
      </c>
      <c r="H160" s="66" t="s">
        <v>85</v>
      </c>
      <c r="I160" s="30" t="s">
        <v>86</v>
      </c>
      <c r="J160" s="29" t="s">
        <v>98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32" t="s">
        <v>153</v>
      </c>
      <c r="B161" s="32" t="s">
        <v>154</v>
      </c>
      <c r="C161" s="33">
        <v>0.99988</v>
      </c>
      <c r="D161" s="32">
        <v>77.0</v>
      </c>
      <c r="E161" s="55">
        <f t="shared" ref="E161:E163" si="10">MID(A161,1,1)-MID(A161,1,1)*SQRT(D161^2+H161^2)/1000000</f>
        <v>0.9999223534</v>
      </c>
      <c r="F161" s="55">
        <f>MID(A161,1,1)+MID(A161,1,1)*SQRT(D161^2+H161^2)/1000000</f>
        <v>1.000077647</v>
      </c>
      <c r="G161" s="49">
        <f t="shared" ref="G161:G163" si="11">(C161-MID(A161,1,1))*1000000/MID(A161,1,1)</f>
        <v>-120</v>
      </c>
      <c r="H161" s="70">
        <v>10.0</v>
      </c>
      <c r="I161" s="59">
        <f t="shared" ref="I161:I167" si="12">G161*100/SQRT(H161^2+D161^2)</f>
        <v>-154.5462972</v>
      </c>
      <c r="J161" s="35">
        <v>10.0012001439949</v>
      </c>
      <c r="K161" s="37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38" t="s">
        <v>155</v>
      </c>
      <c r="B162" s="50" t="s">
        <v>154</v>
      </c>
      <c r="C162" s="43">
        <v>1.99995</v>
      </c>
      <c r="D162" s="38">
        <v>73.5</v>
      </c>
      <c r="E162" s="54">
        <f t="shared" si="10"/>
        <v>1.999851646</v>
      </c>
      <c r="F162" s="54">
        <f>MID(A162,1,1)+MID(A162,1,1)*(D162^2+H162^2)/1000000</f>
        <v>2.0110045</v>
      </c>
      <c r="G162" s="52">
        <f t="shared" si="11"/>
        <v>-25</v>
      </c>
      <c r="H162" s="71">
        <v>10.0</v>
      </c>
      <c r="I162" s="59">
        <f t="shared" si="12"/>
        <v>-33.70310001</v>
      </c>
      <c r="J162" s="41">
        <v>3.908777519276997</v>
      </c>
      <c r="K162" s="37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32" t="s">
        <v>156</v>
      </c>
      <c r="B163" s="47" t="s">
        <v>154</v>
      </c>
      <c r="C163" s="33">
        <v>4.99975</v>
      </c>
      <c r="D163" s="32">
        <v>84.0</v>
      </c>
      <c r="E163" s="55">
        <f t="shared" si="10"/>
        <v>4.999577034</v>
      </c>
      <c r="F163" s="55">
        <f>MID(A163,1,1)+MID(A163,1,1)*SQRT(D163^2+H163^2)/1000000</f>
        <v>5.000422966</v>
      </c>
      <c r="G163" s="49">
        <f t="shared" si="11"/>
        <v>-50</v>
      </c>
      <c r="H163" s="70">
        <v>10.0</v>
      </c>
      <c r="I163" s="59">
        <f t="shared" si="12"/>
        <v>-59.10644489</v>
      </c>
      <c r="J163" s="35">
        <v>2.848143655664874</v>
      </c>
      <c r="K163" s="37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38" t="s">
        <v>157</v>
      </c>
      <c r="B164" s="50" t="s">
        <v>154</v>
      </c>
      <c r="C164" s="43">
        <v>9.99947</v>
      </c>
      <c r="D164" s="38">
        <v>77.0</v>
      </c>
      <c r="E164" s="54">
        <f t="shared" ref="E164:E167" si="13">MID(A164,1,2)-MID(A164,1,2)*SQRT(D164^2+H164^2)/1000000</f>
        <v>9.999223534</v>
      </c>
      <c r="F164" s="54">
        <f>MID(A164,1,1)+MID(A164,1,1)*(D164^2+H164^2)/1000000</f>
        <v>1.006029</v>
      </c>
      <c r="G164" s="52">
        <f t="shared" ref="G164:G167" si="14">(C164-MID(A164,1,2))*1000000/MID(A164,1,2)</f>
        <v>-53</v>
      </c>
      <c r="H164" s="72">
        <v>10.0</v>
      </c>
      <c r="I164" s="59">
        <f t="shared" si="12"/>
        <v>-68.25794792</v>
      </c>
      <c r="J164" s="41">
        <v>1.414288519673903</v>
      </c>
      <c r="K164" s="37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32" t="s">
        <v>158</v>
      </c>
      <c r="B165" s="47" t="s">
        <v>154</v>
      </c>
      <c r="C165" s="33">
        <v>11.99937</v>
      </c>
      <c r="D165" s="32">
        <v>75.833</v>
      </c>
      <c r="E165" s="55">
        <f t="shared" si="13"/>
        <v>11.99908213</v>
      </c>
      <c r="F165" s="55">
        <f>MID(A165,1,1)+MID(A165,1,1)*SQRT(D165^2+H165^2)/1000000</f>
        <v>1.00007649</v>
      </c>
      <c r="G165" s="49">
        <f t="shared" si="14"/>
        <v>-52.5</v>
      </c>
      <c r="H165" s="70">
        <v>10.0</v>
      </c>
      <c r="I165" s="59">
        <f t="shared" si="12"/>
        <v>-68.63687009</v>
      </c>
      <c r="J165" s="35">
        <v>0.5555847237972859</v>
      </c>
      <c r="K165" s="37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38" t="s">
        <v>159</v>
      </c>
      <c r="B166" s="50" t="s">
        <v>154</v>
      </c>
      <c r="C166" s="43">
        <v>14.99918</v>
      </c>
      <c r="D166" s="38">
        <v>74.667</v>
      </c>
      <c r="E166" s="54">
        <f t="shared" si="13"/>
        <v>14.99887</v>
      </c>
      <c r="F166" s="54">
        <f>MID(A166,1,1)+MID(A166,1,1)*(D166^2+H166^2)/1000000</f>
        <v>1.005675161</v>
      </c>
      <c r="G166" s="52">
        <f t="shared" si="14"/>
        <v>-54.66666667</v>
      </c>
      <c r="H166" s="71">
        <v>10.0</v>
      </c>
      <c r="I166" s="59">
        <f t="shared" si="12"/>
        <v>-72.56605343</v>
      </c>
      <c r="J166" s="41">
        <v>1.024449831858172</v>
      </c>
      <c r="K166" s="37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32" t="s">
        <v>160</v>
      </c>
      <c r="B167" s="47" t="s">
        <v>154</v>
      </c>
      <c r="C167" s="33">
        <v>18.99897</v>
      </c>
      <c r="D167" s="32">
        <v>73.684</v>
      </c>
      <c r="E167" s="55">
        <f t="shared" si="13"/>
        <v>18.99858717</v>
      </c>
      <c r="F167" s="55">
        <f>MID(A167,1,2)+MID(A167,1,2)*SQRT(D167^2+H167^2)/1000000</f>
        <v>19.00141283</v>
      </c>
      <c r="G167" s="49">
        <f t="shared" si="14"/>
        <v>-54.21052632</v>
      </c>
      <c r="H167" s="73">
        <v>10.0</v>
      </c>
      <c r="I167" s="59">
        <f t="shared" si="12"/>
        <v>-72.90331821</v>
      </c>
      <c r="J167" s="35">
        <v>0.7943750931229957</v>
      </c>
      <c r="K167" s="37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5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5.5" customHeight="1">
      <c r="A169" s="74" t="s">
        <v>161</v>
      </c>
      <c r="B169" s="9"/>
      <c r="C169" s="75" t="s">
        <v>162</v>
      </c>
      <c r="D169" s="75" t="s">
        <v>94</v>
      </c>
      <c r="E169" s="75" t="s">
        <v>163</v>
      </c>
      <c r="F169" s="75" t="s">
        <v>164</v>
      </c>
      <c r="G169" s="75" t="s">
        <v>165</v>
      </c>
      <c r="H169" s="75" t="s">
        <v>85</v>
      </c>
      <c r="I169" s="76" t="s">
        <v>86</v>
      </c>
      <c r="J169" s="75" t="s">
        <v>112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32" t="s">
        <v>166</v>
      </c>
      <c r="B170" s="77"/>
      <c r="C170" s="48">
        <v>9.959E-4</v>
      </c>
      <c r="D170" s="59">
        <v>5500.0</v>
      </c>
      <c r="E170" s="78">
        <f t="shared" ref="E170:E185" si="15">MID(A170,1,5)-MID(A170,1,5)*SQRT(D170^2+H170^2)/1000000</f>
        <v>0.0009944999636</v>
      </c>
      <c r="F170" s="78">
        <f t="shared" ref="F170:F185" si="16">MID(A170,1,5)+MID(A170,1,5)*SQRT(D170^2+H170^2)/1000000</f>
        <v>0.001005500036</v>
      </c>
      <c r="G170" s="59">
        <f t="shared" ref="G170:G185" si="17">(C170-MID(A170,1,5))*1000000/MID(A170,1,5)</f>
        <v>-4100</v>
      </c>
      <c r="H170" s="32">
        <v>20.0</v>
      </c>
      <c r="I170" s="59">
        <f t="shared" ref="I170:I281" si="18">G170*100/SQRT(H170^2+D170^2)</f>
        <v>-74.54496169</v>
      </c>
      <c r="J170" s="35">
        <v>304.4717575168191</v>
      </c>
      <c r="K170" s="37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79" t="s">
        <v>167</v>
      </c>
      <c r="B171" s="80"/>
      <c r="C171" s="51">
        <v>9.975E-4</v>
      </c>
      <c r="D171" s="60">
        <v>5200.0</v>
      </c>
      <c r="E171" s="53">
        <f t="shared" si="15"/>
        <v>0.0009947999615</v>
      </c>
      <c r="F171" s="53">
        <f t="shared" si="16"/>
        <v>0.001005200038</v>
      </c>
      <c r="G171" s="60">
        <f t="shared" si="17"/>
        <v>-2500</v>
      </c>
      <c r="H171" s="38">
        <v>20.0</v>
      </c>
      <c r="I171" s="60">
        <f t="shared" si="18"/>
        <v>-48.07656748</v>
      </c>
      <c r="J171" s="41">
        <v>194.8521936456335</v>
      </c>
      <c r="K171" s="37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32" t="s">
        <v>168</v>
      </c>
      <c r="B172" s="77"/>
      <c r="C172" s="48">
        <v>9.979E-4</v>
      </c>
      <c r="D172" s="59">
        <v>5200.0</v>
      </c>
      <c r="E172" s="78">
        <f t="shared" si="15"/>
        <v>0.0009947999615</v>
      </c>
      <c r="F172" s="78">
        <f t="shared" si="16"/>
        <v>0.001005200038</v>
      </c>
      <c r="G172" s="59">
        <f t="shared" si="17"/>
        <v>-2100</v>
      </c>
      <c r="H172" s="32">
        <v>20.0</v>
      </c>
      <c r="I172" s="59">
        <f t="shared" si="18"/>
        <v>-40.38431669</v>
      </c>
      <c r="J172" s="35">
        <v>332.3604359510535</v>
      </c>
      <c r="K172" s="37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79" t="s">
        <v>169</v>
      </c>
      <c r="B173" s="80"/>
      <c r="C173" s="51">
        <v>9.979E-4</v>
      </c>
      <c r="D173" s="60">
        <v>5100.0</v>
      </c>
      <c r="E173" s="53">
        <f t="shared" si="15"/>
        <v>0.0009948999608</v>
      </c>
      <c r="F173" s="53">
        <f t="shared" si="16"/>
        <v>0.001005100039</v>
      </c>
      <c r="G173" s="60">
        <f t="shared" si="17"/>
        <v>-2100</v>
      </c>
      <c r="H173" s="38">
        <v>20.0</v>
      </c>
      <c r="I173" s="60">
        <f t="shared" si="18"/>
        <v>-41.17615397</v>
      </c>
      <c r="J173" s="41">
        <v>580.9709433452284</v>
      </c>
      <c r="K173" s="37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32" t="s">
        <v>170</v>
      </c>
      <c r="B174" s="77"/>
      <c r="C174" s="48">
        <v>9.977E-4</v>
      </c>
      <c r="D174" s="59">
        <v>5100.0</v>
      </c>
      <c r="E174" s="78">
        <f t="shared" si="15"/>
        <v>0.0009948999608</v>
      </c>
      <c r="F174" s="78">
        <f t="shared" si="16"/>
        <v>0.001005100039</v>
      </c>
      <c r="G174" s="59">
        <f t="shared" si="17"/>
        <v>-2300</v>
      </c>
      <c r="H174" s="32">
        <v>20.0</v>
      </c>
      <c r="I174" s="59">
        <f t="shared" si="18"/>
        <v>-45.09769245</v>
      </c>
      <c r="J174" s="35">
        <v>493.012413997961</v>
      </c>
      <c r="K174" s="37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79" t="s">
        <v>171</v>
      </c>
      <c r="B175" s="80"/>
      <c r="C175" s="51">
        <v>9.98E-4</v>
      </c>
      <c r="D175" s="60">
        <v>5100.0</v>
      </c>
      <c r="E175" s="53">
        <f t="shared" si="15"/>
        <v>0.0009948999608</v>
      </c>
      <c r="F175" s="53">
        <f t="shared" si="16"/>
        <v>0.001005100039</v>
      </c>
      <c r="G175" s="60">
        <f t="shared" si="17"/>
        <v>-2000</v>
      </c>
      <c r="H175" s="38">
        <v>20.0</v>
      </c>
      <c r="I175" s="60">
        <f t="shared" si="18"/>
        <v>-39.21538473</v>
      </c>
      <c r="J175" s="41">
        <v>301.0647357602201</v>
      </c>
      <c r="K175" s="37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32" t="s">
        <v>172</v>
      </c>
      <c r="B176" s="77"/>
      <c r="C176" s="48">
        <v>9.975E-4</v>
      </c>
      <c r="D176" s="59">
        <v>5100.0</v>
      </c>
      <c r="E176" s="78">
        <f t="shared" si="15"/>
        <v>0.0009948999608</v>
      </c>
      <c r="F176" s="78">
        <f t="shared" si="16"/>
        <v>0.001005100039</v>
      </c>
      <c r="G176" s="59">
        <f t="shared" si="17"/>
        <v>-2500</v>
      </c>
      <c r="H176" s="32">
        <v>20.0</v>
      </c>
      <c r="I176" s="59">
        <f t="shared" si="18"/>
        <v>-49.01923092</v>
      </c>
      <c r="J176" s="35">
        <v>601.7357762863656</v>
      </c>
      <c r="K176" s="37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79" t="s">
        <v>173</v>
      </c>
      <c r="B177" s="80"/>
      <c r="C177" s="51">
        <v>9.986E-4</v>
      </c>
      <c r="D177" s="60">
        <v>5100.0</v>
      </c>
      <c r="E177" s="53">
        <f t="shared" si="15"/>
        <v>0.0009948999608</v>
      </c>
      <c r="F177" s="53">
        <f t="shared" si="16"/>
        <v>0.001005100039</v>
      </c>
      <c r="G177" s="60">
        <f t="shared" si="17"/>
        <v>-1400</v>
      </c>
      <c r="H177" s="38">
        <v>20.0</v>
      </c>
      <c r="I177" s="60">
        <f t="shared" si="18"/>
        <v>-27.45076931</v>
      </c>
      <c r="J177" s="41">
        <v>668.0184290069453</v>
      </c>
      <c r="K177" s="37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32" t="s">
        <v>174</v>
      </c>
      <c r="B178" s="77"/>
      <c r="C178" s="48">
        <v>9.991E-4</v>
      </c>
      <c r="D178" s="59">
        <v>5100.0</v>
      </c>
      <c r="E178" s="78">
        <f t="shared" si="15"/>
        <v>0.0009948999608</v>
      </c>
      <c r="F178" s="78">
        <f t="shared" si="16"/>
        <v>0.001005100039</v>
      </c>
      <c r="G178" s="59">
        <f t="shared" si="17"/>
        <v>-900</v>
      </c>
      <c r="H178" s="32">
        <v>20.0</v>
      </c>
      <c r="I178" s="59">
        <f t="shared" si="18"/>
        <v>-17.64692313</v>
      </c>
      <c r="J178" s="35">
        <v>287.4868705103568</v>
      </c>
      <c r="K178" s="37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79" t="s">
        <v>175</v>
      </c>
      <c r="B179" s="80"/>
      <c r="C179" s="51">
        <v>9.992E-4</v>
      </c>
      <c r="D179" s="60">
        <v>5340.0</v>
      </c>
      <c r="E179" s="53">
        <f t="shared" si="15"/>
        <v>0.0009946599625</v>
      </c>
      <c r="F179" s="53">
        <f t="shared" si="16"/>
        <v>0.001005340037</v>
      </c>
      <c r="G179" s="60">
        <f t="shared" si="17"/>
        <v>-800</v>
      </c>
      <c r="H179" s="38">
        <v>20.0</v>
      </c>
      <c r="I179" s="60">
        <f t="shared" si="18"/>
        <v>-14.98116834</v>
      </c>
      <c r="J179" s="41">
        <v>528.2588611593754</v>
      </c>
      <c r="K179" s="37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32" t="s">
        <v>176</v>
      </c>
      <c r="B180" s="77"/>
      <c r="C180" s="48">
        <v>9.975E-4</v>
      </c>
      <c r="D180" s="59">
        <v>5340.0</v>
      </c>
      <c r="E180" s="78">
        <f t="shared" si="15"/>
        <v>0.0009946599625</v>
      </c>
      <c r="F180" s="78">
        <f t="shared" si="16"/>
        <v>0.001005340037</v>
      </c>
      <c r="G180" s="59">
        <f t="shared" si="17"/>
        <v>-2500</v>
      </c>
      <c r="H180" s="32">
        <v>20.0</v>
      </c>
      <c r="I180" s="59">
        <f t="shared" si="18"/>
        <v>-46.81615105</v>
      </c>
      <c r="J180" s="35">
        <v>852.1303258145396</v>
      </c>
      <c r="K180" s="37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79" t="s">
        <v>177</v>
      </c>
      <c r="B181" s="80"/>
      <c r="C181" s="51">
        <v>9.788E-4</v>
      </c>
      <c r="D181" s="60">
        <v>8800.0</v>
      </c>
      <c r="E181" s="53">
        <f t="shared" si="15"/>
        <v>0.000991199858</v>
      </c>
      <c r="F181" s="53">
        <f t="shared" si="16"/>
        <v>0.001008800142</v>
      </c>
      <c r="G181" s="60">
        <f t="shared" si="17"/>
        <v>-21200</v>
      </c>
      <c r="H181" s="38">
        <v>50.0</v>
      </c>
      <c r="I181" s="60">
        <f t="shared" si="18"/>
        <v>-240.9052024</v>
      </c>
      <c r="J181" s="41">
        <v>250.254366855645</v>
      </c>
      <c r="K181" s="37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32" t="s">
        <v>178</v>
      </c>
      <c r="B182" s="77"/>
      <c r="C182" s="48">
        <v>9.158E-4</v>
      </c>
      <c r="D182" s="59">
        <v>16100.0</v>
      </c>
      <c r="E182" s="78">
        <f t="shared" si="15"/>
        <v>0.0009838996894</v>
      </c>
      <c r="F182" s="78">
        <f t="shared" si="16"/>
        <v>0.001016100311</v>
      </c>
      <c r="G182" s="59">
        <f t="shared" si="17"/>
        <v>-84200</v>
      </c>
      <c r="H182" s="81">
        <v>100.0</v>
      </c>
      <c r="I182" s="59">
        <f t="shared" si="18"/>
        <v>-522.9712788</v>
      </c>
      <c r="J182" s="35">
        <v>232.3495911553379</v>
      </c>
      <c r="K182" s="37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79" t="s">
        <v>179</v>
      </c>
      <c r="B183" s="80"/>
      <c r="C183" s="51">
        <v>8.812E-4</v>
      </c>
      <c r="D183" s="60">
        <v>16100.0</v>
      </c>
      <c r="E183" s="53">
        <f t="shared" si="15"/>
        <v>0.0009838996894</v>
      </c>
      <c r="F183" s="53">
        <f t="shared" si="16"/>
        <v>0.001016100311</v>
      </c>
      <c r="G183" s="60">
        <f t="shared" si="17"/>
        <v>-118800</v>
      </c>
      <c r="H183" s="38">
        <v>100.0</v>
      </c>
      <c r="I183" s="60">
        <f t="shared" si="18"/>
        <v>-737.8739658</v>
      </c>
      <c r="J183" s="41">
        <v>260.7060211849299</v>
      </c>
      <c r="K183" s="37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32" t="s">
        <v>180</v>
      </c>
      <c r="B184" s="77"/>
      <c r="C184" s="48">
        <v>8.323E-4</v>
      </c>
      <c r="D184" s="59">
        <v>31500.0</v>
      </c>
      <c r="E184" s="78">
        <f t="shared" si="15"/>
        <v>0.0009684993651</v>
      </c>
      <c r="F184" s="78">
        <f t="shared" si="16"/>
        <v>0.001031500635</v>
      </c>
      <c r="G184" s="59">
        <f t="shared" si="17"/>
        <v>-167700</v>
      </c>
      <c r="H184" s="32">
        <v>200.0</v>
      </c>
      <c r="I184" s="59">
        <f t="shared" si="18"/>
        <v>-532.3702219</v>
      </c>
      <c r="J184" s="35">
        <v>413.7926693053857</v>
      </c>
      <c r="K184" s="37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79" t="s">
        <v>181</v>
      </c>
      <c r="B185" s="80"/>
      <c r="C185" s="51">
        <v>6.44E-4</v>
      </c>
      <c r="D185" s="60">
        <v>33000.0</v>
      </c>
      <c r="E185" s="53">
        <f t="shared" si="15"/>
        <v>0.0009669986364</v>
      </c>
      <c r="F185" s="53">
        <f t="shared" si="16"/>
        <v>0.001033001364</v>
      </c>
      <c r="G185" s="60">
        <f t="shared" si="17"/>
        <v>-356000</v>
      </c>
      <c r="H185" s="38">
        <v>300.0</v>
      </c>
      <c r="I185" s="60">
        <f t="shared" si="18"/>
        <v>-1078.743304</v>
      </c>
      <c r="J185" s="41">
        <v>268.9519887529337</v>
      </c>
      <c r="K185" s="37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32" t="s">
        <v>182</v>
      </c>
      <c r="B186" s="77"/>
      <c r="C186" s="48">
        <v>0.0099726</v>
      </c>
      <c r="D186" s="59">
        <v>1100.0</v>
      </c>
      <c r="E186" s="78">
        <f t="shared" ref="E186:E201" si="19">MID(A186,1,4)-MID(A186,1,4)*SQRT(D186^2+H186^2)/1000000</f>
        <v>0.009988998182</v>
      </c>
      <c r="F186" s="78">
        <f t="shared" ref="F186:F201" si="20">MID(A186,1,4)+MID(A186,1,4)*SQRT(D186^2+H186^2)/1000000</f>
        <v>0.01001100182</v>
      </c>
      <c r="G186" s="59">
        <f t="shared" ref="G186:G201" si="21">(C186-MID(A186,1,4))*1000000/MID(A186,1,4)</f>
        <v>-2740</v>
      </c>
      <c r="H186" s="32">
        <v>20.0</v>
      </c>
      <c r="I186" s="59">
        <f t="shared" si="18"/>
        <v>-249.0497472</v>
      </c>
      <c r="J186" s="35">
        <v>24.0450410289853</v>
      </c>
      <c r="K186" s="37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79" t="s">
        <v>183</v>
      </c>
      <c r="B187" s="80"/>
      <c r="C187" s="51">
        <v>0.0099923</v>
      </c>
      <c r="D187" s="60">
        <v>800.0</v>
      </c>
      <c r="E187" s="53">
        <f t="shared" si="19"/>
        <v>0.0099919975</v>
      </c>
      <c r="F187" s="53">
        <f t="shared" si="20"/>
        <v>0.0100080025</v>
      </c>
      <c r="G187" s="60">
        <f t="shared" si="21"/>
        <v>-770</v>
      </c>
      <c r="H187" s="38">
        <v>20.0</v>
      </c>
      <c r="I187" s="60">
        <f t="shared" si="18"/>
        <v>-96.21993597</v>
      </c>
      <c r="J187" s="41">
        <v>30.61950994046878</v>
      </c>
      <c r="K187" s="37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32" t="s">
        <v>184</v>
      </c>
      <c r="B188" s="77"/>
      <c r="C188" s="48">
        <v>0.0099963</v>
      </c>
      <c r="D188" s="59">
        <v>800.0</v>
      </c>
      <c r="E188" s="78">
        <f t="shared" si="19"/>
        <v>0.0099919975</v>
      </c>
      <c r="F188" s="78">
        <f t="shared" si="20"/>
        <v>0.0100080025</v>
      </c>
      <c r="G188" s="59">
        <f t="shared" si="21"/>
        <v>-370</v>
      </c>
      <c r="H188" s="32">
        <v>20.0</v>
      </c>
      <c r="I188" s="59">
        <f t="shared" si="18"/>
        <v>-46.23555365</v>
      </c>
      <c r="J188" s="35">
        <v>13.33826849266691</v>
      </c>
      <c r="K188" s="37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79" t="s">
        <v>185</v>
      </c>
      <c r="B189" s="80"/>
      <c r="C189" s="51">
        <v>0.0099975</v>
      </c>
      <c r="D189" s="60">
        <v>700.0</v>
      </c>
      <c r="E189" s="53">
        <f t="shared" si="19"/>
        <v>0.009992997143</v>
      </c>
      <c r="F189" s="53">
        <f t="shared" si="20"/>
        <v>0.01000700286</v>
      </c>
      <c r="G189" s="60">
        <f t="shared" si="21"/>
        <v>-250</v>
      </c>
      <c r="H189" s="38">
        <v>20.0</v>
      </c>
      <c r="I189" s="60">
        <f t="shared" si="18"/>
        <v>-35.69971737</v>
      </c>
      <c r="J189" s="41">
        <v>35.87135915872047</v>
      </c>
      <c r="K189" s="37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32" t="s">
        <v>186</v>
      </c>
      <c r="B190" s="77"/>
      <c r="C190" s="48">
        <v>0.0099981</v>
      </c>
      <c r="D190" s="59">
        <v>700.0</v>
      </c>
      <c r="E190" s="78">
        <f t="shared" si="19"/>
        <v>0.009992997143</v>
      </c>
      <c r="F190" s="78">
        <f t="shared" si="20"/>
        <v>0.01000700286</v>
      </c>
      <c r="G190" s="59">
        <f t="shared" si="21"/>
        <v>-190</v>
      </c>
      <c r="H190" s="32">
        <v>20.0</v>
      </c>
      <c r="I190" s="59">
        <f t="shared" si="18"/>
        <v>-27.1317852</v>
      </c>
      <c r="J190" s="35">
        <v>54.57938856297532</v>
      </c>
      <c r="K190" s="37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79" t="s">
        <v>187</v>
      </c>
      <c r="B191" s="80"/>
      <c r="C191" s="51">
        <v>0.0099992</v>
      </c>
      <c r="D191" s="60">
        <v>700.0</v>
      </c>
      <c r="E191" s="53">
        <f t="shared" si="19"/>
        <v>0.009992997143</v>
      </c>
      <c r="F191" s="53">
        <f t="shared" si="20"/>
        <v>0.01000700286</v>
      </c>
      <c r="G191" s="60">
        <f t="shared" si="21"/>
        <v>-80</v>
      </c>
      <c r="H191" s="38">
        <v>20.0</v>
      </c>
      <c r="I191" s="60">
        <f t="shared" si="18"/>
        <v>-11.42390956</v>
      </c>
      <c r="J191" s="41">
        <v>71.8466212705691</v>
      </c>
      <c r="K191" s="37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32" t="s">
        <v>188</v>
      </c>
      <c r="B192" s="77"/>
      <c r="C192" s="48">
        <v>0.0099992</v>
      </c>
      <c r="D192" s="59">
        <v>700.0</v>
      </c>
      <c r="E192" s="78">
        <f t="shared" si="19"/>
        <v>0.009992997143</v>
      </c>
      <c r="F192" s="78">
        <f t="shared" si="20"/>
        <v>0.01000700286</v>
      </c>
      <c r="G192" s="59">
        <f t="shared" si="21"/>
        <v>-80</v>
      </c>
      <c r="H192" s="32">
        <v>20.0</v>
      </c>
      <c r="I192" s="59">
        <f t="shared" si="18"/>
        <v>-11.42390956</v>
      </c>
      <c r="J192" s="35">
        <v>44.47577160882434</v>
      </c>
      <c r="K192" s="37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79" t="s">
        <v>189</v>
      </c>
      <c r="B193" s="80"/>
      <c r="C193" s="51">
        <v>0.0099993</v>
      </c>
      <c r="D193" s="60">
        <v>700.0</v>
      </c>
      <c r="E193" s="53">
        <f t="shared" si="19"/>
        <v>0.009992997143</v>
      </c>
      <c r="F193" s="53">
        <f t="shared" si="20"/>
        <v>0.01000700286</v>
      </c>
      <c r="G193" s="60">
        <f t="shared" si="21"/>
        <v>-70</v>
      </c>
      <c r="H193" s="38">
        <v>20.0</v>
      </c>
      <c r="I193" s="60">
        <f t="shared" si="18"/>
        <v>-9.995920865</v>
      </c>
      <c r="J193" s="41">
        <v>35.35781410632361</v>
      </c>
      <c r="K193" s="37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32" t="s">
        <v>190</v>
      </c>
      <c r="B194" s="77"/>
      <c r="C194" s="48">
        <v>0.0099993</v>
      </c>
      <c r="D194" s="59">
        <v>700.0</v>
      </c>
      <c r="E194" s="78">
        <f t="shared" si="19"/>
        <v>0.009992997143</v>
      </c>
      <c r="F194" s="78">
        <f t="shared" si="20"/>
        <v>0.01000700286</v>
      </c>
      <c r="G194" s="59">
        <f t="shared" si="21"/>
        <v>-70</v>
      </c>
      <c r="H194" s="32">
        <v>20.0</v>
      </c>
      <c r="I194" s="59">
        <f t="shared" si="18"/>
        <v>-9.995920865</v>
      </c>
      <c r="J194" s="35">
        <v>37.56738861585205</v>
      </c>
      <c r="K194" s="37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79" t="s">
        <v>191</v>
      </c>
      <c r="B195" s="80"/>
      <c r="C195" s="51">
        <v>0.0099998</v>
      </c>
      <c r="D195" s="60">
        <v>940.0</v>
      </c>
      <c r="E195" s="53">
        <f t="shared" si="19"/>
        <v>0.009990597873</v>
      </c>
      <c r="F195" s="53">
        <f t="shared" si="20"/>
        <v>0.01000940213</v>
      </c>
      <c r="G195" s="60">
        <f t="shared" si="21"/>
        <v>-20</v>
      </c>
      <c r="H195" s="38">
        <v>20.0</v>
      </c>
      <c r="I195" s="60">
        <f t="shared" si="18"/>
        <v>-2.127178149</v>
      </c>
      <c r="J195" s="41">
        <v>58.95030961894604</v>
      </c>
      <c r="K195" s="37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32" t="s">
        <v>192</v>
      </c>
      <c r="B196" s="77"/>
      <c r="C196" s="48">
        <v>0.010003</v>
      </c>
      <c r="D196" s="59">
        <v>940.0</v>
      </c>
      <c r="E196" s="78">
        <f t="shared" si="19"/>
        <v>0.009990597873</v>
      </c>
      <c r="F196" s="78">
        <f t="shared" si="20"/>
        <v>0.01000940213</v>
      </c>
      <c r="G196" s="59">
        <f t="shared" si="21"/>
        <v>300</v>
      </c>
      <c r="H196" s="32">
        <v>20.0</v>
      </c>
      <c r="I196" s="59">
        <f t="shared" si="18"/>
        <v>31.90767224</v>
      </c>
      <c r="J196" s="35">
        <v>37.06987147404785</v>
      </c>
      <c r="K196" s="37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79" t="s">
        <v>193</v>
      </c>
      <c r="B197" s="80"/>
      <c r="C197" s="51">
        <v>0.0100131</v>
      </c>
      <c r="D197" s="60">
        <v>1600.0</v>
      </c>
      <c r="E197" s="53">
        <f t="shared" si="19"/>
        <v>0.009983992189</v>
      </c>
      <c r="F197" s="53">
        <f t="shared" si="20"/>
        <v>0.01001600781</v>
      </c>
      <c r="G197" s="60">
        <f t="shared" si="21"/>
        <v>1310</v>
      </c>
      <c r="H197" s="38">
        <v>50.0</v>
      </c>
      <c r="I197" s="60">
        <f t="shared" si="18"/>
        <v>81.83505123</v>
      </c>
      <c r="J197" s="41">
        <v>13.21144955638563</v>
      </c>
      <c r="K197" s="37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32" t="s">
        <v>194</v>
      </c>
      <c r="B198" s="77"/>
      <c r="C198" s="48">
        <v>0.0100088</v>
      </c>
      <c r="D198" s="59">
        <v>2600.0</v>
      </c>
      <c r="E198" s="78">
        <f t="shared" si="19"/>
        <v>0.009973980776</v>
      </c>
      <c r="F198" s="78">
        <f t="shared" si="20"/>
        <v>0.01002601922</v>
      </c>
      <c r="G198" s="59">
        <f t="shared" si="21"/>
        <v>880</v>
      </c>
      <c r="H198" s="81">
        <v>100.0</v>
      </c>
      <c r="I198" s="59">
        <f t="shared" si="18"/>
        <v>33.82114745</v>
      </c>
      <c r="J198" s="35">
        <v>17.62283397986482</v>
      </c>
      <c r="K198" s="37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79" t="s">
        <v>195</v>
      </c>
      <c r="B199" s="80"/>
      <c r="C199" s="51">
        <v>0.0100009</v>
      </c>
      <c r="D199" s="60">
        <v>2600.0</v>
      </c>
      <c r="E199" s="53">
        <f t="shared" si="19"/>
        <v>0.009973980776</v>
      </c>
      <c r="F199" s="53">
        <f t="shared" si="20"/>
        <v>0.01002601922</v>
      </c>
      <c r="G199" s="60">
        <f t="shared" si="21"/>
        <v>90</v>
      </c>
      <c r="H199" s="38">
        <v>100.0</v>
      </c>
      <c r="I199" s="60">
        <f t="shared" si="18"/>
        <v>3.458980989</v>
      </c>
      <c r="J199" s="41">
        <v>17.63675476582725</v>
      </c>
      <c r="K199" s="37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32" t="s">
        <v>196</v>
      </c>
      <c r="B200" s="77"/>
      <c r="C200" s="48">
        <v>0.0099071</v>
      </c>
      <c r="D200" s="59">
        <v>4500.0</v>
      </c>
      <c r="E200" s="78">
        <f t="shared" si="19"/>
        <v>0.009954955577</v>
      </c>
      <c r="F200" s="78">
        <f t="shared" si="20"/>
        <v>0.01004504442</v>
      </c>
      <c r="G200" s="59">
        <f t="shared" si="21"/>
        <v>-9290</v>
      </c>
      <c r="H200" s="32">
        <v>200.0</v>
      </c>
      <c r="I200" s="59">
        <f t="shared" si="18"/>
        <v>-206.2408503</v>
      </c>
      <c r="J200" s="35">
        <v>19.1811163223132</v>
      </c>
      <c r="K200" s="37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79" t="s">
        <v>197</v>
      </c>
      <c r="B201" s="80"/>
      <c r="C201" s="51">
        <v>0.0086352</v>
      </c>
      <c r="D201" s="60">
        <v>6000.0</v>
      </c>
      <c r="E201" s="53">
        <f t="shared" si="19"/>
        <v>0.009939925047</v>
      </c>
      <c r="F201" s="53">
        <f t="shared" si="20"/>
        <v>0.01006007495</v>
      </c>
      <c r="G201" s="60">
        <f t="shared" si="21"/>
        <v>-136480</v>
      </c>
      <c r="H201" s="38">
        <v>300.0</v>
      </c>
      <c r="I201" s="60">
        <f t="shared" si="18"/>
        <v>-2271.828654</v>
      </c>
      <c r="J201" s="41">
        <v>33.31842632797073</v>
      </c>
      <c r="K201" s="37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32" t="s">
        <v>198</v>
      </c>
      <c r="B202" s="77"/>
      <c r="C202" s="48">
        <v>0.0997279</v>
      </c>
      <c r="D202" s="59">
        <v>660.0</v>
      </c>
      <c r="E202" s="78">
        <f t="shared" ref="E202:E217" si="22">MID(A202,1,3)-MID(A202,1,3)*SQRT(D202^2+H202^2)/1000000</f>
        <v>0.0999339697</v>
      </c>
      <c r="F202" s="78">
        <f t="shared" ref="F202:F217" si="23">MID(A202,1,3)+MID(A202,1,3)*SQRT(D202^2+H202^2)/1000000</f>
        <v>0.1000660303</v>
      </c>
      <c r="G202" s="59">
        <f t="shared" ref="G202:G217" si="24">(C202-MID(A202,1,3))*1000000/MID(A202,1,3)</f>
        <v>-2721</v>
      </c>
      <c r="H202" s="32">
        <v>20.0</v>
      </c>
      <c r="I202" s="59">
        <f t="shared" si="18"/>
        <v>-412.0835679</v>
      </c>
      <c r="J202" s="35">
        <v>24.25161338790879</v>
      </c>
      <c r="K202" s="37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79" t="s">
        <v>199</v>
      </c>
      <c r="B203" s="80"/>
      <c r="C203" s="51">
        <v>0.0999255</v>
      </c>
      <c r="D203" s="60">
        <v>300.0</v>
      </c>
      <c r="E203" s="53">
        <f t="shared" si="22"/>
        <v>0.09996993341</v>
      </c>
      <c r="F203" s="53">
        <f t="shared" si="23"/>
        <v>0.1000300666</v>
      </c>
      <c r="G203" s="60">
        <f t="shared" si="24"/>
        <v>-745</v>
      </c>
      <c r="H203" s="38">
        <v>20.0</v>
      </c>
      <c r="I203" s="60">
        <f t="shared" si="18"/>
        <v>-247.7833142</v>
      </c>
      <c r="J203" s="41">
        <v>3.203949060772069</v>
      </c>
      <c r="K203" s="37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32" t="s">
        <v>200</v>
      </c>
      <c r="B204" s="77"/>
      <c r="C204" s="48">
        <v>0.0999638</v>
      </c>
      <c r="D204" s="59">
        <v>300.0</v>
      </c>
      <c r="E204" s="78">
        <f t="shared" si="22"/>
        <v>0.09996993341</v>
      </c>
      <c r="F204" s="78">
        <f t="shared" si="23"/>
        <v>0.1000300666</v>
      </c>
      <c r="G204" s="59">
        <f t="shared" si="24"/>
        <v>-362</v>
      </c>
      <c r="H204" s="32">
        <v>20.0</v>
      </c>
      <c r="I204" s="59">
        <f t="shared" si="18"/>
        <v>-120.399409</v>
      </c>
      <c r="J204" s="35">
        <v>3.241543788057377</v>
      </c>
      <c r="K204" s="37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79" t="s">
        <v>201</v>
      </c>
      <c r="B205" s="80"/>
      <c r="C205" s="51">
        <v>0.0999773</v>
      </c>
      <c r="D205" s="60">
        <v>195.0</v>
      </c>
      <c r="E205" s="53">
        <f t="shared" si="22"/>
        <v>0.0999803977</v>
      </c>
      <c r="F205" s="53">
        <f t="shared" si="23"/>
        <v>0.1000196023</v>
      </c>
      <c r="G205" s="60">
        <f t="shared" si="24"/>
        <v>-227</v>
      </c>
      <c r="H205" s="38">
        <v>20.0</v>
      </c>
      <c r="I205" s="60">
        <f t="shared" si="18"/>
        <v>-115.8027623</v>
      </c>
      <c r="J205" s="41">
        <v>6.961784664388012</v>
      </c>
      <c r="K205" s="37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32" t="s">
        <v>202</v>
      </c>
      <c r="B206" s="77"/>
      <c r="C206" s="48">
        <v>0.0999855</v>
      </c>
      <c r="D206" s="59">
        <v>195.0</v>
      </c>
      <c r="E206" s="78">
        <f t="shared" si="22"/>
        <v>0.0999803977</v>
      </c>
      <c r="F206" s="78">
        <f t="shared" si="23"/>
        <v>0.1000196023</v>
      </c>
      <c r="G206" s="59">
        <f t="shared" si="24"/>
        <v>-145</v>
      </c>
      <c r="H206" s="32">
        <v>20.0</v>
      </c>
      <c r="I206" s="59">
        <f t="shared" si="18"/>
        <v>-73.97092749</v>
      </c>
      <c r="J206" s="35">
        <v>4.664365859575648</v>
      </c>
      <c r="K206" s="37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79" t="s">
        <v>203</v>
      </c>
      <c r="B207" s="80"/>
      <c r="C207" s="51">
        <v>0.0999948</v>
      </c>
      <c r="D207" s="60">
        <v>195.0</v>
      </c>
      <c r="E207" s="53">
        <f t="shared" si="22"/>
        <v>0.0999803977</v>
      </c>
      <c r="F207" s="53">
        <f t="shared" si="23"/>
        <v>0.1000196023</v>
      </c>
      <c r="G207" s="60">
        <f t="shared" si="24"/>
        <v>-52</v>
      </c>
      <c r="H207" s="38">
        <v>20.0</v>
      </c>
      <c r="I207" s="60">
        <f t="shared" si="18"/>
        <v>-26.52750503</v>
      </c>
      <c r="J207" s="41">
        <v>4.362310949596829</v>
      </c>
      <c r="K207" s="37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32" t="s">
        <v>204</v>
      </c>
      <c r="B208" s="77"/>
      <c r="C208" s="48">
        <v>0.0999948</v>
      </c>
      <c r="D208" s="59">
        <v>195.0</v>
      </c>
      <c r="E208" s="78">
        <f t="shared" si="22"/>
        <v>0.0999803977</v>
      </c>
      <c r="F208" s="78">
        <f t="shared" si="23"/>
        <v>0.1000196023</v>
      </c>
      <c r="G208" s="59">
        <f t="shared" si="24"/>
        <v>-52</v>
      </c>
      <c r="H208" s="32">
        <v>20.0</v>
      </c>
      <c r="I208" s="59">
        <f t="shared" si="18"/>
        <v>-26.52750503</v>
      </c>
      <c r="J208" s="35">
        <v>7.259471405988874</v>
      </c>
      <c r="K208" s="37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79" t="s">
        <v>205</v>
      </c>
      <c r="B209" s="80"/>
      <c r="C209" s="51">
        <v>0.0999835</v>
      </c>
      <c r="D209" s="60">
        <v>195.0</v>
      </c>
      <c r="E209" s="53">
        <f t="shared" si="22"/>
        <v>0.0999803977</v>
      </c>
      <c r="F209" s="53">
        <f t="shared" si="23"/>
        <v>0.1000196023</v>
      </c>
      <c r="G209" s="60">
        <f t="shared" si="24"/>
        <v>-165</v>
      </c>
      <c r="H209" s="38">
        <v>20.0</v>
      </c>
      <c r="I209" s="60">
        <f t="shared" si="18"/>
        <v>-84.17381404</v>
      </c>
      <c r="J209" s="41">
        <v>5.268696211323191</v>
      </c>
      <c r="K209" s="37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32" t="s">
        <v>206</v>
      </c>
      <c r="B210" s="77"/>
      <c r="C210" s="48">
        <v>0.099969</v>
      </c>
      <c r="D210" s="59">
        <v>195.0</v>
      </c>
      <c r="E210" s="78">
        <f t="shared" si="22"/>
        <v>0.0999803977</v>
      </c>
      <c r="F210" s="78">
        <f t="shared" si="23"/>
        <v>0.1000196023</v>
      </c>
      <c r="G210" s="59">
        <f t="shared" si="24"/>
        <v>-310</v>
      </c>
      <c r="H210" s="32">
        <v>20.0</v>
      </c>
      <c r="I210" s="59">
        <f t="shared" si="18"/>
        <v>-158.1447415</v>
      </c>
      <c r="J210" s="35">
        <v>5.342796386536952</v>
      </c>
      <c r="K210" s="37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79" t="s">
        <v>207</v>
      </c>
      <c r="B211" s="80"/>
      <c r="C211" s="51">
        <v>0.0999591</v>
      </c>
      <c r="D211" s="60">
        <v>400.0</v>
      </c>
      <c r="E211" s="53">
        <f t="shared" si="22"/>
        <v>0.09995995003</v>
      </c>
      <c r="F211" s="53">
        <f t="shared" si="23"/>
        <v>0.10004005</v>
      </c>
      <c r="G211" s="60">
        <f t="shared" si="24"/>
        <v>-409</v>
      </c>
      <c r="H211" s="38">
        <v>20.0</v>
      </c>
      <c r="I211" s="60">
        <f t="shared" si="18"/>
        <v>-102.1224267</v>
      </c>
      <c r="J211" s="41">
        <v>4.237821611400342</v>
      </c>
      <c r="K211" s="37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32" t="s">
        <v>208</v>
      </c>
      <c r="B212" s="77"/>
      <c r="C212" s="48">
        <v>0.0999531</v>
      </c>
      <c r="D212" s="59">
        <v>400.0</v>
      </c>
      <c r="E212" s="78">
        <f t="shared" si="22"/>
        <v>0.09995995003</v>
      </c>
      <c r="F212" s="78">
        <f t="shared" si="23"/>
        <v>0.10004005</v>
      </c>
      <c r="G212" s="59">
        <f t="shared" si="24"/>
        <v>-469</v>
      </c>
      <c r="H212" s="32">
        <v>20.0</v>
      </c>
      <c r="I212" s="59">
        <f t="shared" si="18"/>
        <v>-117.1037117</v>
      </c>
      <c r="J212" s="35">
        <v>4.70445171440807</v>
      </c>
      <c r="K212" s="37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79" t="s">
        <v>209</v>
      </c>
      <c r="B213" s="80"/>
      <c r="C213" s="51">
        <v>0.0999667</v>
      </c>
      <c r="D213" s="60">
        <v>1050.0</v>
      </c>
      <c r="E213" s="53">
        <f t="shared" si="22"/>
        <v>0.09989488102</v>
      </c>
      <c r="F213" s="53">
        <f t="shared" si="23"/>
        <v>0.100105119</v>
      </c>
      <c r="G213" s="60">
        <f t="shared" si="24"/>
        <v>-333</v>
      </c>
      <c r="H213" s="38">
        <v>50.0</v>
      </c>
      <c r="I213" s="60">
        <f t="shared" si="18"/>
        <v>-31.67838951</v>
      </c>
      <c r="J213" s="41">
        <v>3.809155001558266</v>
      </c>
      <c r="K213" s="37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32" t="s">
        <v>210</v>
      </c>
      <c r="B214" s="77"/>
      <c r="C214" s="48">
        <v>0.0998855</v>
      </c>
      <c r="D214" s="59">
        <v>1240.0</v>
      </c>
      <c r="E214" s="78">
        <f t="shared" si="22"/>
        <v>0.09987559743</v>
      </c>
      <c r="F214" s="78">
        <f t="shared" si="23"/>
        <v>0.1001244026</v>
      </c>
      <c r="G214" s="59">
        <f t="shared" si="24"/>
        <v>-1145</v>
      </c>
      <c r="H214" s="81">
        <v>100.0</v>
      </c>
      <c r="I214" s="59">
        <f t="shared" si="18"/>
        <v>-92.03989746</v>
      </c>
      <c r="J214" s="35">
        <v>2.02991175906861</v>
      </c>
      <c r="K214" s="37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79" t="s">
        <v>211</v>
      </c>
      <c r="B215" s="80"/>
      <c r="C215" s="51">
        <v>0.0996332</v>
      </c>
      <c r="D215" s="60">
        <v>1240.0</v>
      </c>
      <c r="E215" s="53">
        <f t="shared" si="22"/>
        <v>0.09987559743</v>
      </c>
      <c r="F215" s="53">
        <f t="shared" si="23"/>
        <v>0.1001244026</v>
      </c>
      <c r="G215" s="60">
        <f t="shared" si="24"/>
        <v>-3668</v>
      </c>
      <c r="H215" s="38">
        <v>100.0</v>
      </c>
      <c r="I215" s="60">
        <f t="shared" si="18"/>
        <v>-294.8492086</v>
      </c>
      <c r="J215" s="41">
        <v>3.17391959725427</v>
      </c>
      <c r="K215" s="37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32" t="s">
        <v>212</v>
      </c>
      <c r="B216" s="77"/>
      <c r="C216" s="48">
        <v>0.0983567</v>
      </c>
      <c r="D216" s="59">
        <v>1900.0</v>
      </c>
      <c r="E216" s="78">
        <f t="shared" si="22"/>
        <v>0.09980895027</v>
      </c>
      <c r="F216" s="78">
        <f t="shared" si="23"/>
        <v>0.1001910497</v>
      </c>
      <c r="G216" s="59">
        <f t="shared" si="24"/>
        <v>-16433</v>
      </c>
      <c r="H216" s="32">
        <v>200.0</v>
      </c>
      <c r="I216" s="59">
        <f t="shared" si="18"/>
        <v>-860.142532</v>
      </c>
      <c r="J216" s="35">
        <v>2.156762420407045</v>
      </c>
      <c r="K216" s="37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79" t="s">
        <v>213</v>
      </c>
      <c r="B217" s="80"/>
      <c r="C217" s="51">
        <v>0.0868429</v>
      </c>
      <c r="D217" s="60">
        <v>4000.0</v>
      </c>
      <c r="E217" s="53">
        <f t="shared" si="22"/>
        <v>0.09959887658</v>
      </c>
      <c r="F217" s="53">
        <f t="shared" si="23"/>
        <v>0.1004011234</v>
      </c>
      <c r="G217" s="60">
        <f t="shared" si="24"/>
        <v>-131571</v>
      </c>
      <c r="H217" s="38">
        <v>300.0</v>
      </c>
      <c r="I217" s="60">
        <f t="shared" si="18"/>
        <v>-3280.06276</v>
      </c>
      <c r="J217" s="41">
        <v>2.767872618647183</v>
      </c>
      <c r="K217" s="37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32" t="s">
        <v>214</v>
      </c>
      <c r="B218" s="77"/>
      <c r="C218" s="48">
        <v>0.997318</v>
      </c>
      <c r="D218" s="59">
        <v>600.0</v>
      </c>
      <c r="E218" s="58">
        <f t="shared" ref="E218:E233" si="25">MID(A218,1,1)-MID(A218,1,1)*SQRT(D218^2+H218^2)/1000000</f>
        <v>0.9993999167</v>
      </c>
      <c r="F218" s="58">
        <f t="shared" ref="F218:F233" si="26">MID(A218,1,1)+MID(A218,1,1)*SQRT(D218^2+H218^2)/1000000</f>
        <v>1.000600083</v>
      </c>
      <c r="G218" s="59">
        <f t="shared" ref="G218:G233" si="27">(C218-MID(A218,1,1))*1000000/MID(A218,1,1)</f>
        <v>-2682</v>
      </c>
      <c r="H218" s="32">
        <v>10.0</v>
      </c>
      <c r="I218" s="59">
        <f t="shared" si="18"/>
        <v>-446.9379296</v>
      </c>
      <c r="J218" s="35">
        <v>11.75757321091131</v>
      </c>
      <c r="K218" s="37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79" t="s">
        <v>215</v>
      </c>
      <c r="B219" s="80"/>
      <c r="C219" s="51">
        <v>0.999284</v>
      </c>
      <c r="D219" s="60">
        <v>180.0</v>
      </c>
      <c r="E219" s="39">
        <f t="shared" si="25"/>
        <v>0.9998197224</v>
      </c>
      <c r="F219" s="39">
        <f t="shared" si="26"/>
        <v>1.000180278</v>
      </c>
      <c r="G219" s="60">
        <f t="shared" si="27"/>
        <v>-716</v>
      </c>
      <c r="H219" s="38">
        <v>10.0</v>
      </c>
      <c r="I219" s="60">
        <f t="shared" si="18"/>
        <v>-397.1653405</v>
      </c>
      <c r="J219" s="41">
        <v>2.399633899527926</v>
      </c>
      <c r="K219" s="37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32" t="s">
        <v>216</v>
      </c>
      <c r="B220" s="77"/>
      <c r="C220" s="48">
        <v>0.999656</v>
      </c>
      <c r="D220" s="59">
        <v>180.0</v>
      </c>
      <c r="E220" s="58">
        <f t="shared" si="25"/>
        <v>0.9998197224</v>
      </c>
      <c r="F220" s="58">
        <f t="shared" si="26"/>
        <v>1.000180278</v>
      </c>
      <c r="G220" s="59">
        <f t="shared" si="27"/>
        <v>-344</v>
      </c>
      <c r="H220" s="32">
        <v>10.0</v>
      </c>
      <c r="I220" s="59">
        <f t="shared" si="18"/>
        <v>-190.8168675</v>
      </c>
      <c r="J220" s="35">
        <v>2.292076321717722</v>
      </c>
      <c r="K220" s="37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79" t="s">
        <v>217</v>
      </c>
      <c r="B221" s="80"/>
      <c r="C221" s="51">
        <v>0.999785</v>
      </c>
      <c r="D221" s="60">
        <v>77.0</v>
      </c>
      <c r="E221" s="39">
        <f t="shared" si="25"/>
        <v>0.9999223534</v>
      </c>
      <c r="F221" s="39">
        <f t="shared" si="26"/>
        <v>1.000077647</v>
      </c>
      <c r="G221" s="60">
        <f t="shared" si="27"/>
        <v>-215</v>
      </c>
      <c r="H221" s="38">
        <v>10.0</v>
      </c>
      <c r="I221" s="60">
        <f t="shared" si="18"/>
        <v>-276.8954491</v>
      </c>
      <c r="J221" s="41">
        <v>2.550058019273085</v>
      </c>
      <c r="K221" s="37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32" t="s">
        <v>218</v>
      </c>
      <c r="B222" s="77"/>
      <c r="C222" s="48">
        <v>0.999865</v>
      </c>
      <c r="D222" s="59">
        <v>77.0</v>
      </c>
      <c r="E222" s="58">
        <f t="shared" si="25"/>
        <v>0.9999223534</v>
      </c>
      <c r="F222" s="58">
        <f t="shared" si="26"/>
        <v>1.000077647</v>
      </c>
      <c r="G222" s="59">
        <f t="shared" si="27"/>
        <v>-135</v>
      </c>
      <c r="H222" s="32">
        <v>10.0</v>
      </c>
      <c r="I222" s="59">
        <f t="shared" si="18"/>
        <v>-173.8645843</v>
      </c>
      <c r="J222" s="35">
        <v>1.965236327320826</v>
      </c>
      <c r="K222" s="37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79" t="s">
        <v>219</v>
      </c>
      <c r="B223" s="80"/>
      <c r="C223" s="51">
        <v>0.999956</v>
      </c>
      <c r="D223" s="60">
        <v>77.0</v>
      </c>
      <c r="E223" s="39">
        <f t="shared" si="25"/>
        <v>0.9999223534</v>
      </c>
      <c r="F223" s="39">
        <f t="shared" si="26"/>
        <v>1.000077647</v>
      </c>
      <c r="G223" s="60">
        <f t="shared" si="27"/>
        <v>-44</v>
      </c>
      <c r="H223" s="38">
        <v>10.0</v>
      </c>
      <c r="I223" s="60">
        <f t="shared" si="18"/>
        <v>-56.66697563</v>
      </c>
      <c r="J223" s="41">
        <v>2.279232674759039</v>
      </c>
      <c r="K223" s="37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32" t="s">
        <v>220</v>
      </c>
      <c r="B224" s="77"/>
      <c r="C224" s="48">
        <v>0.99996</v>
      </c>
      <c r="D224" s="59">
        <v>77.0</v>
      </c>
      <c r="E224" s="58">
        <f t="shared" si="25"/>
        <v>0.9999223534</v>
      </c>
      <c r="F224" s="58">
        <f t="shared" si="26"/>
        <v>1.000077647</v>
      </c>
      <c r="G224" s="59">
        <f t="shared" si="27"/>
        <v>-40</v>
      </c>
      <c r="H224" s="32">
        <v>10.0</v>
      </c>
      <c r="I224" s="59">
        <f t="shared" si="18"/>
        <v>-51.51543239</v>
      </c>
      <c r="J224" s="35">
        <v>1.414270133170023</v>
      </c>
      <c r="K224" s="37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79" t="s">
        <v>221</v>
      </c>
      <c r="B225" s="80"/>
      <c r="C225" s="51">
        <v>0.999854</v>
      </c>
      <c r="D225" s="60">
        <v>77.0</v>
      </c>
      <c r="E225" s="39">
        <f t="shared" si="25"/>
        <v>0.9999223534</v>
      </c>
      <c r="F225" s="39">
        <f t="shared" si="26"/>
        <v>1.000077647</v>
      </c>
      <c r="G225" s="60">
        <f t="shared" si="27"/>
        <v>-146</v>
      </c>
      <c r="H225" s="38">
        <v>10.0</v>
      </c>
      <c r="I225" s="60">
        <f t="shared" si="18"/>
        <v>-188.0313282</v>
      </c>
      <c r="J225" s="41">
        <v>0.8661518619811911</v>
      </c>
      <c r="K225" s="37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32" t="s">
        <v>222</v>
      </c>
      <c r="B226" s="77"/>
      <c r="C226" s="48">
        <v>0.999699</v>
      </c>
      <c r="D226" s="59">
        <v>77.0</v>
      </c>
      <c r="E226" s="58">
        <f t="shared" si="25"/>
        <v>0.9999223534</v>
      </c>
      <c r="F226" s="58">
        <f t="shared" si="26"/>
        <v>1.000077647</v>
      </c>
      <c r="G226" s="59">
        <f t="shared" si="27"/>
        <v>-301</v>
      </c>
      <c r="H226" s="32">
        <v>10.0</v>
      </c>
      <c r="I226" s="59">
        <f t="shared" si="18"/>
        <v>-387.6536287</v>
      </c>
      <c r="J226" s="35">
        <v>1.833885332804781</v>
      </c>
      <c r="K226" s="37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79" t="s">
        <v>223</v>
      </c>
      <c r="B227" s="80"/>
      <c r="C227" s="51">
        <v>0.999612</v>
      </c>
      <c r="D227" s="60">
        <v>140.0</v>
      </c>
      <c r="E227" s="39">
        <f t="shared" si="25"/>
        <v>0.9998596433</v>
      </c>
      <c r="F227" s="39">
        <f t="shared" si="26"/>
        <v>1.000140357</v>
      </c>
      <c r="G227" s="60">
        <f t="shared" si="27"/>
        <v>-388</v>
      </c>
      <c r="H227" s="38">
        <v>10.0</v>
      </c>
      <c r="I227" s="60">
        <f t="shared" si="18"/>
        <v>-276.438554</v>
      </c>
      <c r="J227" s="41">
        <v>1.333850867459676</v>
      </c>
      <c r="K227" s="37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32" t="s">
        <v>224</v>
      </c>
      <c r="B228" s="77"/>
      <c r="C228" s="48">
        <v>0.999561</v>
      </c>
      <c r="D228" s="59">
        <v>140.0</v>
      </c>
      <c r="E228" s="58">
        <f t="shared" si="25"/>
        <v>0.9998585786</v>
      </c>
      <c r="F228" s="58">
        <f t="shared" si="26"/>
        <v>1.000141421</v>
      </c>
      <c r="G228" s="59">
        <f t="shared" si="27"/>
        <v>-439</v>
      </c>
      <c r="H228" s="32">
        <v>20.0</v>
      </c>
      <c r="I228" s="59">
        <f t="shared" si="18"/>
        <v>-310.4198769</v>
      </c>
      <c r="J228" s="35">
        <v>2.062458231980341</v>
      </c>
      <c r="K228" s="37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79" t="s">
        <v>225</v>
      </c>
      <c r="B229" s="80"/>
      <c r="C229" s="51">
        <v>0.999516</v>
      </c>
      <c r="D229" s="60">
        <v>310.0</v>
      </c>
      <c r="E229" s="39">
        <f t="shared" si="25"/>
        <v>0.9996885518</v>
      </c>
      <c r="F229" s="39">
        <f t="shared" si="26"/>
        <v>1.000311448</v>
      </c>
      <c r="G229" s="60">
        <f t="shared" si="27"/>
        <v>-484</v>
      </c>
      <c r="H229" s="38">
        <v>30.0</v>
      </c>
      <c r="I229" s="60">
        <f t="shared" si="18"/>
        <v>-155.4030344</v>
      </c>
      <c r="J229" s="41">
        <v>3.552932244654151</v>
      </c>
      <c r="K229" s="37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32" t="s">
        <v>226</v>
      </c>
      <c r="B230" s="77"/>
      <c r="C230" s="48">
        <v>0.999408</v>
      </c>
      <c r="D230" s="59">
        <v>550.0</v>
      </c>
      <c r="E230" s="58">
        <f t="shared" si="25"/>
        <v>0.9994455633</v>
      </c>
      <c r="F230" s="58">
        <f t="shared" si="26"/>
        <v>1.000554437</v>
      </c>
      <c r="G230" s="59">
        <f t="shared" si="27"/>
        <v>-592</v>
      </c>
      <c r="H230" s="81">
        <v>70.0</v>
      </c>
      <c r="I230" s="59">
        <f t="shared" si="18"/>
        <v>-106.775048</v>
      </c>
      <c r="J230" s="35">
        <v>1.395259371110308</v>
      </c>
      <c r="K230" s="37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79" t="s">
        <v>227</v>
      </c>
      <c r="B231" s="80"/>
      <c r="C231" s="51">
        <v>0.999645</v>
      </c>
      <c r="D231" s="60">
        <v>550.0</v>
      </c>
      <c r="E231" s="39">
        <f t="shared" si="25"/>
        <v>0.9994455633</v>
      </c>
      <c r="F231" s="39">
        <f t="shared" si="26"/>
        <v>1.000554437</v>
      </c>
      <c r="G231" s="60">
        <f t="shared" si="27"/>
        <v>-355</v>
      </c>
      <c r="H231" s="60">
        <v>70.0</v>
      </c>
      <c r="I231" s="60">
        <f t="shared" si="18"/>
        <v>-64.02895612</v>
      </c>
      <c r="J231" s="41">
        <v>1.225179810229222</v>
      </c>
      <c r="K231" s="37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32" t="s">
        <v>228</v>
      </c>
      <c r="B232" s="77"/>
      <c r="C232" s="48">
        <v>1.000907</v>
      </c>
      <c r="D232" s="59">
        <v>1400.0</v>
      </c>
      <c r="E232" s="58">
        <f t="shared" si="25"/>
        <v>0.9985964331</v>
      </c>
      <c r="F232" s="58">
        <f t="shared" si="26"/>
        <v>1.001403567</v>
      </c>
      <c r="G232" s="59">
        <f t="shared" si="27"/>
        <v>907</v>
      </c>
      <c r="H232" s="59">
        <v>100.0</v>
      </c>
      <c r="I232" s="59">
        <f t="shared" si="18"/>
        <v>64.62107434</v>
      </c>
      <c r="J232" s="35">
        <v>1.480023355058007</v>
      </c>
      <c r="K232" s="37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79" t="s">
        <v>229</v>
      </c>
      <c r="B233" s="80"/>
      <c r="C233" s="51">
        <v>1.003819</v>
      </c>
      <c r="D233" s="60">
        <v>3000.0</v>
      </c>
      <c r="E233" s="39">
        <f t="shared" si="25"/>
        <v>0.9969933407</v>
      </c>
      <c r="F233" s="39">
        <f t="shared" si="26"/>
        <v>1.003006659</v>
      </c>
      <c r="G233" s="60">
        <f t="shared" si="27"/>
        <v>3819</v>
      </c>
      <c r="H233" s="38">
        <v>200.0</v>
      </c>
      <c r="I233" s="60">
        <f t="shared" si="18"/>
        <v>127.0180506</v>
      </c>
      <c r="J233" s="41">
        <v>4.657798580268241</v>
      </c>
      <c r="K233" s="37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32" t="s">
        <v>230</v>
      </c>
      <c r="B234" s="77"/>
      <c r="C234" s="48">
        <v>9.97303</v>
      </c>
      <c r="D234" s="59">
        <v>600.0</v>
      </c>
      <c r="E234" s="58">
        <f t="shared" ref="E234:E265" si="28">MID(A234,1,2)-MID(A234,1,2)*SQRT(D234^2+H234^2)/1000000</f>
        <v>9.993999167</v>
      </c>
      <c r="F234" s="58">
        <f t="shared" ref="F234:F265" si="29">MID(A234,1,2)+MID(A234,1,2)*SQRT(D234^2+H234^2)/1000000</f>
        <v>10.00600083</v>
      </c>
      <c r="G234" s="59">
        <f t="shared" ref="G234:G265" si="30">(C234-MID(A234,1,2))*1000000/MID(A234,1,2)</f>
        <v>-2697</v>
      </c>
      <c r="H234" s="32">
        <v>10.0</v>
      </c>
      <c r="I234" s="59">
        <f t="shared" si="18"/>
        <v>-449.4375824</v>
      </c>
      <c r="J234" s="35">
        <v>22.73349293229997</v>
      </c>
      <c r="K234" s="37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79" t="s">
        <v>231</v>
      </c>
      <c r="B235" s="80"/>
      <c r="C235" s="51">
        <v>9.99271</v>
      </c>
      <c r="D235" s="60">
        <v>180.0</v>
      </c>
      <c r="E235" s="39">
        <f t="shared" si="28"/>
        <v>9.998197224</v>
      </c>
      <c r="F235" s="39">
        <f t="shared" si="29"/>
        <v>10.00180278</v>
      </c>
      <c r="G235" s="60">
        <f t="shared" si="30"/>
        <v>-729</v>
      </c>
      <c r="H235" s="38">
        <v>10.0</v>
      </c>
      <c r="I235" s="60">
        <f t="shared" si="18"/>
        <v>-404.376443</v>
      </c>
      <c r="J235" s="41">
        <v>1.901678698938819</v>
      </c>
      <c r="K235" s="37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32" t="s">
        <v>232</v>
      </c>
      <c r="B236" s="77"/>
      <c r="C236" s="48">
        <v>9.99641</v>
      </c>
      <c r="D236" s="59">
        <v>180.0</v>
      </c>
      <c r="E236" s="58">
        <f t="shared" si="28"/>
        <v>9.998197224</v>
      </c>
      <c r="F236" s="58">
        <f t="shared" si="29"/>
        <v>10.00180278</v>
      </c>
      <c r="G236" s="59">
        <f t="shared" si="30"/>
        <v>-359</v>
      </c>
      <c r="H236" s="32">
        <v>10.0</v>
      </c>
      <c r="I236" s="59">
        <f t="shared" si="18"/>
        <v>-199.1373704</v>
      </c>
      <c r="J236" s="35">
        <v>2.50089782230646</v>
      </c>
      <c r="K236" s="37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79" t="s">
        <v>233</v>
      </c>
      <c r="B237" s="80"/>
      <c r="C237" s="51">
        <v>9.99771</v>
      </c>
      <c r="D237" s="60">
        <v>77.0</v>
      </c>
      <c r="E237" s="39">
        <f t="shared" si="28"/>
        <v>9.999223534</v>
      </c>
      <c r="F237" s="39">
        <f t="shared" si="29"/>
        <v>10.00077647</v>
      </c>
      <c r="G237" s="60">
        <f t="shared" si="30"/>
        <v>-229</v>
      </c>
      <c r="H237" s="38">
        <v>10.0</v>
      </c>
      <c r="I237" s="60">
        <f t="shared" si="18"/>
        <v>-294.9258504</v>
      </c>
      <c r="J237" s="41">
        <v>2.404251423882667</v>
      </c>
      <c r="K237" s="37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32" t="s">
        <v>234</v>
      </c>
      <c r="B238" s="77"/>
      <c r="C238" s="48">
        <v>9.99851</v>
      </c>
      <c r="D238" s="59">
        <v>77.0</v>
      </c>
      <c r="E238" s="58">
        <f t="shared" si="28"/>
        <v>9.999223534</v>
      </c>
      <c r="F238" s="58">
        <f t="shared" si="29"/>
        <v>10.00077647</v>
      </c>
      <c r="G238" s="59">
        <f t="shared" si="30"/>
        <v>-149</v>
      </c>
      <c r="H238" s="32">
        <v>10.0</v>
      </c>
      <c r="I238" s="59">
        <f t="shared" si="18"/>
        <v>-191.8949857</v>
      </c>
      <c r="J238" s="35">
        <v>1.658559520523648</v>
      </c>
      <c r="K238" s="37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79" t="s">
        <v>235</v>
      </c>
      <c r="B239" s="80"/>
      <c r="C239" s="51">
        <v>9.99943</v>
      </c>
      <c r="D239" s="60">
        <v>77.0</v>
      </c>
      <c r="E239" s="39">
        <f t="shared" si="28"/>
        <v>9.999223534</v>
      </c>
      <c r="F239" s="39">
        <f t="shared" si="29"/>
        <v>10.00077647</v>
      </c>
      <c r="G239" s="60">
        <f t="shared" si="30"/>
        <v>-57</v>
      </c>
      <c r="H239" s="38">
        <v>10.0</v>
      </c>
      <c r="I239" s="60">
        <f t="shared" si="18"/>
        <v>-73.40949116</v>
      </c>
      <c r="J239" s="41">
        <v>1.96508303013005</v>
      </c>
      <c r="K239" s="37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32" t="s">
        <v>236</v>
      </c>
      <c r="B240" s="77"/>
      <c r="C240" s="48">
        <v>9.99948</v>
      </c>
      <c r="D240" s="59">
        <v>77.0</v>
      </c>
      <c r="E240" s="58">
        <f t="shared" si="28"/>
        <v>9.999223534</v>
      </c>
      <c r="F240" s="58">
        <f t="shared" si="29"/>
        <v>10.00077647</v>
      </c>
      <c r="G240" s="59">
        <f t="shared" si="30"/>
        <v>-52</v>
      </c>
      <c r="H240" s="32">
        <v>10.0</v>
      </c>
      <c r="I240" s="59">
        <f t="shared" si="18"/>
        <v>-66.97006211</v>
      </c>
      <c r="J240" s="35">
        <v>1.364296405374536</v>
      </c>
      <c r="K240" s="37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79" t="s">
        <v>237</v>
      </c>
      <c r="B241" s="80"/>
      <c r="C241" s="51">
        <v>9.99916</v>
      </c>
      <c r="D241" s="60">
        <v>77.0</v>
      </c>
      <c r="E241" s="39">
        <f t="shared" si="28"/>
        <v>9.999223534</v>
      </c>
      <c r="F241" s="39">
        <f t="shared" si="29"/>
        <v>10.00077647</v>
      </c>
      <c r="G241" s="60">
        <f t="shared" si="30"/>
        <v>-84</v>
      </c>
      <c r="H241" s="38">
        <v>10.0</v>
      </c>
      <c r="I241" s="60">
        <f t="shared" si="18"/>
        <v>-108.182408</v>
      </c>
      <c r="J241" s="41">
        <v>0.8819911909540146</v>
      </c>
      <c r="K241" s="37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32" t="s">
        <v>238</v>
      </c>
      <c r="B242" s="77"/>
      <c r="C242" s="48">
        <v>9.99806</v>
      </c>
      <c r="D242" s="59">
        <v>77.0</v>
      </c>
      <c r="E242" s="58">
        <f t="shared" si="28"/>
        <v>9.999223534</v>
      </c>
      <c r="F242" s="58">
        <f t="shared" si="29"/>
        <v>10.00077647</v>
      </c>
      <c r="G242" s="59">
        <f t="shared" si="30"/>
        <v>-194</v>
      </c>
      <c r="H242" s="32">
        <v>10.0</v>
      </c>
      <c r="I242" s="59">
        <f t="shared" si="18"/>
        <v>-249.8498471</v>
      </c>
      <c r="J242" s="35">
        <v>1.581445630570284</v>
      </c>
      <c r="K242" s="37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79" t="s">
        <v>239</v>
      </c>
      <c r="B243" s="80"/>
      <c r="C243" s="51">
        <v>9.99698</v>
      </c>
      <c r="D243" s="60">
        <v>140.0</v>
      </c>
      <c r="E243" s="39">
        <f t="shared" si="28"/>
        <v>9.998596433</v>
      </c>
      <c r="F243" s="39">
        <f t="shared" si="29"/>
        <v>10.00140357</v>
      </c>
      <c r="G243" s="60">
        <f t="shared" si="30"/>
        <v>-302</v>
      </c>
      <c r="H243" s="38">
        <v>10.0</v>
      </c>
      <c r="I243" s="60">
        <f t="shared" si="18"/>
        <v>-215.166091</v>
      </c>
      <c r="J243" s="41">
        <v>0.7267026215024746</v>
      </c>
      <c r="K243" s="37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32" t="s">
        <v>240</v>
      </c>
      <c r="B244" s="77"/>
      <c r="C244" s="48">
        <v>9.99549</v>
      </c>
      <c r="D244" s="59">
        <v>140.0</v>
      </c>
      <c r="E244" s="58">
        <f t="shared" si="28"/>
        <v>9.998585786</v>
      </c>
      <c r="F244" s="58">
        <f t="shared" si="29"/>
        <v>10.00141421</v>
      </c>
      <c r="G244" s="59">
        <f t="shared" si="30"/>
        <v>-451</v>
      </c>
      <c r="H244" s="32">
        <v>20.0</v>
      </c>
      <c r="I244" s="59">
        <f t="shared" si="18"/>
        <v>-318.9051583</v>
      </c>
      <c r="J244" s="35">
        <v>0.7268109490114286</v>
      </c>
      <c r="K244" s="37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79" t="s">
        <v>241</v>
      </c>
      <c r="B245" s="80"/>
      <c r="C245" s="51">
        <v>9.99326</v>
      </c>
      <c r="D245" s="60">
        <v>270.0</v>
      </c>
      <c r="E245" s="39">
        <f t="shared" si="28"/>
        <v>9.997283384</v>
      </c>
      <c r="F245" s="39">
        <f t="shared" si="29"/>
        <v>10.00271662</v>
      </c>
      <c r="G245" s="60">
        <f t="shared" si="30"/>
        <v>-674</v>
      </c>
      <c r="H245" s="38">
        <v>30.0</v>
      </c>
      <c r="I245" s="60">
        <f t="shared" si="18"/>
        <v>-248.1028286</v>
      </c>
      <c r="J245" s="41">
        <v>1.167453530363291</v>
      </c>
      <c r="K245" s="37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32" t="s">
        <v>242</v>
      </c>
      <c r="B246" s="77"/>
      <c r="C246" s="48">
        <v>9.98902</v>
      </c>
      <c r="D246" s="59">
        <v>670.0</v>
      </c>
      <c r="E246" s="58">
        <f t="shared" si="28"/>
        <v>9.993263532</v>
      </c>
      <c r="F246" s="58">
        <f t="shared" si="29"/>
        <v>10.00673647</v>
      </c>
      <c r="G246" s="59">
        <f t="shared" si="30"/>
        <v>-1098</v>
      </c>
      <c r="H246" s="81">
        <v>70.0</v>
      </c>
      <c r="I246" s="59">
        <f t="shared" si="18"/>
        <v>-162.9934282</v>
      </c>
      <c r="J246" s="35">
        <v>1.415768075666638</v>
      </c>
      <c r="K246" s="37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79" t="s">
        <v>243</v>
      </c>
      <c r="B247" s="80"/>
      <c r="C247" s="51">
        <v>9.98642</v>
      </c>
      <c r="D247" s="60">
        <v>670.0</v>
      </c>
      <c r="E247" s="39">
        <f t="shared" si="28"/>
        <v>9.993263532</v>
      </c>
      <c r="F247" s="39">
        <f t="shared" si="29"/>
        <v>10.00673647</v>
      </c>
      <c r="G247" s="60">
        <f t="shared" si="30"/>
        <v>-1358</v>
      </c>
      <c r="H247" s="60">
        <v>70.0</v>
      </c>
      <c r="I247" s="60">
        <f t="shared" si="18"/>
        <v>-201.589322</v>
      </c>
      <c r="J247" s="41">
        <v>1.946293698461458</v>
      </c>
      <c r="K247" s="37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32" t="s">
        <v>244</v>
      </c>
      <c r="B248" s="77"/>
      <c r="C248" s="48">
        <v>9.99679</v>
      </c>
      <c r="D248" s="59">
        <v>1700.0</v>
      </c>
      <c r="E248" s="58">
        <f t="shared" si="28"/>
        <v>9.982970614</v>
      </c>
      <c r="F248" s="58">
        <f t="shared" si="29"/>
        <v>10.01702939</v>
      </c>
      <c r="G248" s="59">
        <f t="shared" si="30"/>
        <v>-321</v>
      </c>
      <c r="H248" s="59">
        <v>100.0</v>
      </c>
      <c r="I248" s="59">
        <f t="shared" si="18"/>
        <v>-18.84976905</v>
      </c>
      <c r="J248" s="35">
        <v>1.833922022311141</v>
      </c>
      <c r="K248" s="37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79" t="s">
        <v>245</v>
      </c>
      <c r="B249" s="80"/>
      <c r="C249" s="51">
        <v>10.12723</v>
      </c>
      <c r="D249" s="60">
        <v>3500.0</v>
      </c>
      <c r="E249" s="39">
        <f t="shared" si="28"/>
        <v>9.964942904</v>
      </c>
      <c r="F249" s="39">
        <f t="shared" si="29"/>
        <v>10.0350571</v>
      </c>
      <c r="G249" s="60">
        <f t="shared" si="30"/>
        <v>12723</v>
      </c>
      <c r="H249" s="38">
        <v>200.0</v>
      </c>
      <c r="I249" s="60">
        <f t="shared" si="18"/>
        <v>362.9222425</v>
      </c>
      <c r="J249" s="41">
        <v>6.322680770013639</v>
      </c>
      <c r="K249" s="37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32" t="s">
        <v>246</v>
      </c>
      <c r="B250" s="77"/>
      <c r="C250" s="48">
        <v>18.95316</v>
      </c>
      <c r="D250" s="59">
        <v>552.63</v>
      </c>
      <c r="E250" s="58">
        <f t="shared" si="28"/>
        <v>18.98949831</v>
      </c>
      <c r="F250" s="58">
        <f t="shared" si="29"/>
        <v>19.01050169</v>
      </c>
      <c r="G250" s="59">
        <f t="shared" si="30"/>
        <v>-2465.263158</v>
      </c>
      <c r="H250" s="81">
        <v>10.0</v>
      </c>
      <c r="I250" s="59">
        <f t="shared" si="18"/>
        <v>-446.0234958</v>
      </c>
      <c r="J250" s="35">
        <v>17.1572291249831</v>
      </c>
      <c r="K250" s="3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79" t="s">
        <v>247</v>
      </c>
      <c r="B251" s="80"/>
      <c r="C251" s="51">
        <v>18.98717</v>
      </c>
      <c r="D251" s="60">
        <v>165.79</v>
      </c>
      <c r="E251" s="39">
        <f t="shared" si="28"/>
        <v>18.99684427</v>
      </c>
      <c r="F251" s="39">
        <f t="shared" si="29"/>
        <v>19.00315573</v>
      </c>
      <c r="G251" s="60">
        <f t="shared" si="30"/>
        <v>-675.2631579</v>
      </c>
      <c r="H251" s="82">
        <v>10.0</v>
      </c>
      <c r="I251" s="60">
        <f t="shared" si="18"/>
        <v>-406.5613954</v>
      </c>
      <c r="J251" s="41">
        <v>1.379548544702092</v>
      </c>
      <c r="K251" s="37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32" t="s">
        <v>248</v>
      </c>
      <c r="B252" s="77"/>
      <c r="C252" s="48">
        <v>18.99367</v>
      </c>
      <c r="D252" s="59">
        <v>165.79</v>
      </c>
      <c r="E252" s="58">
        <f t="shared" si="28"/>
        <v>18.99684427</v>
      </c>
      <c r="F252" s="58">
        <f t="shared" si="29"/>
        <v>19.00315573</v>
      </c>
      <c r="G252" s="59">
        <f t="shared" si="30"/>
        <v>-333.1578947</v>
      </c>
      <c r="H252" s="81">
        <v>10.0</v>
      </c>
      <c r="I252" s="59">
        <f t="shared" si="18"/>
        <v>-200.5871888</v>
      </c>
      <c r="J252" s="35">
        <v>2.625133408805027</v>
      </c>
      <c r="K252" s="37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79" t="s">
        <v>249</v>
      </c>
      <c r="B253" s="80"/>
      <c r="C253" s="51">
        <v>18.99588</v>
      </c>
      <c r="D253" s="60">
        <v>73.684</v>
      </c>
      <c r="E253" s="39">
        <f t="shared" si="28"/>
        <v>18.99858717</v>
      </c>
      <c r="F253" s="39">
        <f t="shared" si="29"/>
        <v>19.00141283</v>
      </c>
      <c r="G253" s="60">
        <f t="shared" si="30"/>
        <v>-216.8421053</v>
      </c>
      <c r="H253" s="82">
        <v>10.0</v>
      </c>
      <c r="I253" s="60">
        <f t="shared" si="18"/>
        <v>-291.6132728</v>
      </c>
      <c r="J253" s="41">
        <v>1.452327676406432</v>
      </c>
      <c r="K253" s="37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32" t="s">
        <v>250</v>
      </c>
      <c r="B254" s="77"/>
      <c r="C254" s="48">
        <v>18.99728</v>
      </c>
      <c r="D254" s="59">
        <v>73.684</v>
      </c>
      <c r="E254" s="58">
        <f t="shared" si="28"/>
        <v>18.99858717</v>
      </c>
      <c r="F254" s="58">
        <f t="shared" si="29"/>
        <v>19.00141283</v>
      </c>
      <c r="G254" s="59">
        <f t="shared" si="30"/>
        <v>-143.1578947</v>
      </c>
      <c r="H254" s="81">
        <v>10.0</v>
      </c>
      <c r="I254" s="59">
        <f t="shared" si="18"/>
        <v>-192.521384</v>
      </c>
      <c r="J254" s="35">
        <v>1.336291845609184</v>
      </c>
      <c r="K254" s="37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79" t="s">
        <v>251</v>
      </c>
      <c r="B255" s="80"/>
      <c r="C255" s="51">
        <v>18.99889</v>
      </c>
      <c r="D255" s="60">
        <v>73.684</v>
      </c>
      <c r="E255" s="39">
        <f t="shared" si="28"/>
        <v>18.99858717</v>
      </c>
      <c r="F255" s="39">
        <f t="shared" si="29"/>
        <v>19.00141283</v>
      </c>
      <c r="G255" s="60">
        <f t="shared" si="30"/>
        <v>-58.42105263</v>
      </c>
      <c r="H255" s="82">
        <v>10.0</v>
      </c>
      <c r="I255" s="60">
        <f t="shared" si="18"/>
        <v>-78.56571186</v>
      </c>
      <c r="J255" s="41">
        <v>1.929937310366213</v>
      </c>
      <c r="K255" s="37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32" t="s">
        <v>252</v>
      </c>
      <c r="B256" s="77"/>
      <c r="C256" s="48">
        <v>18.99899</v>
      </c>
      <c r="D256" s="59">
        <v>73.684</v>
      </c>
      <c r="E256" s="58">
        <f t="shared" si="28"/>
        <v>18.99858717</v>
      </c>
      <c r="F256" s="58">
        <f t="shared" si="29"/>
        <v>19.00141283</v>
      </c>
      <c r="G256" s="59">
        <f t="shared" si="30"/>
        <v>-53.15789474</v>
      </c>
      <c r="H256" s="32">
        <v>10.0</v>
      </c>
      <c r="I256" s="59">
        <f t="shared" si="18"/>
        <v>-71.4877198</v>
      </c>
      <c r="J256" s="35">
        <v>0.8728423959353938</v>
      </c>
      <c r="K256" s="37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79" t="s">
        <v>253</v>
      </c>
      <c r="B257" s="80"/>
      <c r="C257" s="51">
        <v>18.99827</v>
      </c>
      <c r="D257" s="60">
        <v>73.684</v>
      </c>
      <c r="E257" s="39">
        <f t="shared" si="28"/>
        <v>18.99858717</v>
      </c>
      <c r="F257" s="39">
        <f t="shared" si="29"/>
        <v>19.00141283</v>
      </c>
      <c r="G257" s="60">
        <f t="shared" si="30"/>
        <v>-91.05263158</v>
      </c>
      <c r="H257" s="82">
        <v>10.0</v>
      </c>
      <c r="I257" s="60">
        <f t="shared" si="18"/>
        <v>-122.4492626</v>
      </c>
      <c r="J257" s="41">
        <v>1.109672147418578</v>
      </c>
      <c r="K257" s="37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32" t="s">
        <v>254</v>
      </c>
      <c r="B258" s="77"/>
      <c r="C258" s="48">
        <v>18.99607</v>
      </c>
      <c r="D258" s="59">
        <v>73.684</v>
      </c>
      <c r="E258" s="58">
        <f t="shared" si="28"/>
        <v>18.99858717</v>
      </c>
      <c r="F258" s="58">
        <f t="shared" si="29"/>
        <v>19.00141283</v>
      </c>
      <c r="G258" s="59">
        <f t="shared" si="30"/>
        <v>-206.8421053</v>
      </c>
      <c r="H258" s="81">
        <v>10.0</v>
      </c>
      <c r="I258" s="59">
        <f t="shared" si="18"/>
        <v>-278.1650879</v>
      </c>
      <c r="J258" s="35">
        <v>3.441947947816573</v>
      </c>
      <c r="K258" s="37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79" t="s">
        <v>255</v>
      </c>
      <c r="B259" s="80"/>
      <c r="C259" s="51">
        <v>18.99388</v>
      </c>
      <c r="D259" s="60">
        <v>130.53</v>
      </c>
      <c r="E259" s="39">
        <f t="shared" si="28"/>
        <v>18.99751266</v>
      </c>
      <c r="F259" s="39">
        <f t="shared" si="29"/>
        <v>19.00248734</v>
      </c>
      <c r="G259" s="60">
        <f t="shared" si="30"/>
        <v>-322.1052632</v>
      </c>
      <c r="H259" s="82">
        <v>10.0</v>
      </c>
      <c r="I259" s="60">
        <f t="shared" si="18"/>
        <v>-246.0462367</v>
      </c>
      <c r="J259" s="41">
        <v>0.4559497078804609</v>
      </c>
      <c r="K259" s="37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32" t="s">
        <v>256</v>
      </c>
      <c r="B260" s="77"/>
      <c r="C260" s="48">
        <v>18.99073</v>
      </c>
      <c r="D260" s="59">
        <v>130.53</v>
      </c>
      <c r="E260" s="58">
        <f t="shared" si="28"/>
        <v>18.99749099</v>
      </c>
      <c r="F260" s="58">
        <f t="shared" si="29"/>
        <v>19.00250901</v>
      </c>
      <c r="G260" s="59">
        <f t="shared" si="30"/>
        <v>-487.8947368</v>
      </c>
      <c r="H260" s="81">
        <v>20.0</v>
      </c>
      <c r="I260" s="59">
        <f t="shared" si="18"/>
        <v>-369.4679655</v>
      </c>
      <c r="J260" s="35">
        <v>1.283849088343841</v>
      </c>
      <c r="K260" s="37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79" t="s">
        <v>257</v>
      </c>
      <c r="B261" s="80"/>
      <c r="C261" s="51">
        <v>18.98552</v>
      </c>
      <c r="D261" s="60">
        <v>251.05</v>
      </c>
      <c r="E261" s="39">
        <f t="shared" si="28"/>
        <v>18.99519611</v>
      </c>
      <c r="F261" s="39">
        <f t="shared" si="29"/>
        <v>19.00480389</v>
      </c>
      <c r="G261" s="60">
        <f t="shared" si="30"/>
        <v>-762.1052632</v>
      </c>
      <c r="H261" s="82">
        <v>30.0</v>
      </c>
      <c r="I261" s="60">
        <f t="shared" si="18"/>
        <v>-301.4226249</v>
      </c>
      <c r="J261" s="41">
        <v>1.937272589018953</v>
      </c>
      <c r="K261" s="37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32" t="s">
        <v>258</v>
      </c>
      <c r="B262" s="77"/>
      <c r="C262" s="48">
        <v>18.97467</v>
      </c>
      <c r="D262" s="59">
        <v>589.47</v>
      </c>
      <c r="E262" s="58">
        <f t="shared" si="28"/>
        <v>18.98872138</v>
      </c>
      <c r="F262" s="58">
        <f t="shared" si="29"/>
        <v>19.01127862</v>
      </c>
      <c r="G262" s="59">
        <f t="shared" si="30"/>
        <v>-1333.157895</v>
      </c>
      <c r="H262" s="81">
        <v>70.0</v>
      </c>
      <c r="I262" s="59">
        <f t="shared" si="18"/>
        <v>-224.5841578</v>
      </c>
      <c r="J262" s="35">
        <v>1.394359591546579</v>
      </c>
      <c r="K262" s="37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79" t="s">
        <v>259</v>
      </c>
      <c r="B263" s="80"/>
      <c r="C263" s="51">
        <v>18.96699</v>
      </c>
      <c r="D263" s="60">
        <v>589.47</v>
      </c>
      <c r="E263" s="39">
        <f t="shared" si="28"/>
        <v>18.98872138</v>
      </c>
      <c r="F263" s="39">
        <f t="shared" si="29"/>
        <v>19.01127862</v>
      </c>
      <c r="G263" s="60">
        <f t="shared" si="30"/>
        <v>-1737.368421</v>
      </c>
      <c r="H263" s="83">
        <v>70.0</v>
      </c>
      <c r="I263" s="60">
        <f t="shared" si="18"/>
        <v>-292.6775779</v>
      </c>
      <c r="J263" s="41">
        <v>1.43852605184381</v>
      </c>
      <c r="K263" s="37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32" t="s">
        <v>260</v>
      </c>
      <c r="B264" s="77"/>
      <c r="C264" s="48">
        <v>18.98003</v>
      </c>
      <c r="D264" s="59">
        <v>1463.2</v>
      </c>
      <c r="E264" s="58">
        <f t="shared" si="28"/>
        <v>18.97213435</v>
      </c>
      <c r="F264" s="58">
        <f t="shared" si="29"/>
        <v>19.02786565</v>
      </c>
      <c r="G264" s="59">
        <f t="shared" si="30"/>
        <v>-1051.052632</v>
      </c>
      <c r="H264" s="84">
        <v>100.0</v>
      </c>
      <c r="I264" s="59">
        <f t="shared" si="18"/>
        <v>-71.66529259</v>
      </c>
      <c r="J264" s="35">
        <v>1.275537064112828</v>
      </c>
      <c r="K264" s="37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79" t="s">
        <v>261</v>
      </c>
      <c r="B265" s="80"/>
      <c r="C265" s="51">
        <v>19.20198</v>
      </c>
      <c r="D265" s="60">
        <v>3073.7</v>
      </c>
      <c r="E265" s="39">
        <f t="shared" si="28"/>
        <v>18.9414762</v>
      </c>
      <c r="F265" s="39">
        <f t="shared" si="29"/>
        <v>19.0585238</v>
      </c>
      <c r="G265" s="60">
        <f t="shared" si="30"/>
        <v>10630.52632</v>
      </c>
      <c r="H265" s="82">
        <v>200.0</v>
      </c>
      <c r="I265" s="60">
        <f t="shared" si="18"/>
        <v>345.124554</v>
      </c>
      <c r="J265" s="41">
        <v>10.46430175297038</v>
      </c>
      <c r="K265" s="37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32" t="s">
        <v>262</v>
      </c>
      <c r="B266" s="77"/>
      <c r="C266" s="48">
        <v>99.7372</v>
      </c>
      <c r="D266" s="59">
        <v>600.0</v>
      </c>
      <c r="E266" s="55">
        <f t="shared" ref="E266:E278" si="31">MID(A266,1,3)-MID(A266,1,3)*SQRT(D266^2+H266^2)/1000000</f>
        <v>99.93999167</v>
      </c>
      <c r="F266" s="55">
        <f t="shared" ref="F266:F278" si="32">MID(A266,1,3)+MID(A266,1,3)*SQRT(D266^2+H266^2)/1000000</f>
        <v>100.0600083</v>
      </c>
      <c r="G266" s="59">
        <f t="shared" ref="G266:G278" si="33">(C266-MID(A266,1,3))*1000000/MID(A266,1,3)</f>
        <v>-2628</v>
      </c>
      <c r="H266" s="32">
        <v>10.0</v>
      </c>
      <c r="I266" s="59">
        <f t="shared" si="18"/>
        <v>-437.9391793</v>
      </c>
      <c r="J266" s="35">
        <v>12.47375275993989</v>
      </c>
      <c r="K266" s="37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79" t="s">
        <v>263</v>
      </c>
      <c r="B267" s="80"/>
      <c r="C267" s="51">
        <v>99.9305</v>
      </c>
      <c r="D267" s="60">
        <v>180.0</v>
      </c>
      <c r="E267" s="54">
        <f t="shared" si="31"/>
        <v>99.98197224</v>
      </c>
      <c r="F267" s="54">
        <f t="shared" si="32"/>
        <v>100.0180278</v>
      </c>
      <c r="G267" s="60">
        <f t="shared" si="33"/>
        <v>-695</v>
      </c>
      <c r="H267" s="38">
        <v>10.0</v>
      </c>
      <c r="I267" s="60">
        <f t="shared" si="18"/>
        <v>-385.5166364</v>
      </c>
      <c r="J267" s="41">
        <v>3.537992810909658</v>
      </c>
      <c r="K267" s="37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32" t="s">
        <v>264</v>
      </c>
      <c r="B268" s="77"/>
      <c r="C268" s="48">
        <v>99.9675</v>
      </c>
      <c r="D268" s="59">
        <v>180.0</v>
      </c>
      <c r="E268" s="55">
        <f t="shared" si="31"/>
        <v>99.98197224</v>
      </c>
      <c r="F268" s="55">
        <f t="shared" si="32"/>
        <v>100.0180278</v>
      </c>
      <c r="G268" s="59">
        <f t="shared" si="33"/>
        <v>-325</v>
      </c>
      <c r="H268" s="32">
        <v>10.0</v>
      </c>
      <c r="I268" s="59">
        <f t="shared" si="18"/>
        <v>-180.2775638</v>
      </c>
      <c r="J268" s="35">
        <v>2.0006502113229</v>
      </c>
      <c r="K268" s="37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79" t="s">
        <v>265</v>
      </c>
      <c r="B269" s="80"/>
      <c r="C269" s="51">
        <v>99.9801</v>
      </c>
      <c r="D269" s="60">
        <v>85.0</v>
      </c>
      <c r="E269" s="54">
        <f t="shared" si="31"/>
        <v>99.99144138</v>
      </c>
      <c r="F269" s="54">
        <f t="shared" si="32"/>
        <v>100.0085586</v>
      </c>
      <c r="G269" s="60">
        <f t="shared" si="33"/>
        <v>-199</v>
      </c>
      <c r="H269" s="38">
        <v>10.0</v>
      </c>
      <c r="I269" s="60">
        <f t="shared" si="18"/>
        <v>-232.5140827</v>
      </c>
      <c r="J269" s="41">
        <v>3.019062506161164</v>
      </c>
      <c r="K269" s="37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32" t="s">
        <v>266</v>
      </c>
      <c r="B270" s="77"/>
      <c r="C270" s="48">
        <v>99.988</v>
      </c>
      <c r="D270" s="59">
        <v>85.0</v>
      </c>
      <c r="E270" s="55">
        <f t="shared" si="31"/>
        <v>99.99144138</v>
      </c>
      <c r="F270" s="55">
        <f t="shared" si="32"/>
        <v>100.0085586</v>
      </c>
      <c r="G270" s="59">
        <f t="shared" si="33"/>
        <v>-120</v>
      </c>
      <c r="H270" s="32">
        <v>10.0</v>
      </c>
      <c r="I270" s="59">
        <f t="shared" si="18"/>
        <v>-140.2094971</v>
      </c>
      <c r="J270" s="35">
        <v>1.581328589537463</v>
      </c>
      <c r="K270" s="37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79" t="s">
        <v>267</v>
      </c>
      <c r="B271" s="80"/>
      <c r="C271" s="51">
        <v>99.997</v>
      </c>
      <c r="D271" s="60">
        <v>85.0</v>
      </c>
      <c r="E271" s="54">
        <f t="shared" si="31"/>
        <v>99.99144138</v>
      </c>
      <c r="F271" s="54">
        <f t="shared" si="32"/>
        <v>100.0085586</v>
      </c>
      <c r="G271" s="60">
        <f t="shared" si="33"/>
        <v>-30</v>
      </c>
      <c r="H271" s="38">
        <v>10.0</v>
      </c>
      <c r="I271" s="60">
        <f t="shared" si="18"/>
        <v>-35.05237427</v>
      </c>
      <c r="J271" s="41">
        <v>1.900349385653796</v>
      </c>
      <c r="K271" s="37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32" t="s">
        <v>268</v>
      </c>
      <c r="B272" s="77"/>
      <c r="C272" s="48">
        <v>99.9974</v>
      </c>
      <c r="D272" s="59">
        <v>85.0</v>
      </c>
      <c r="E272" s="55">
        <f t="shared" si="31"/>
        <v>99.99144138</v>
      </c>
      <c r="F272" s="55">
        <f t="shared" si="32"/>
        <v>100.0085586</v>
      </c>
      <c r="G272" s="59">
        <f t="shared" si="33"/>
        <v>-26</v>
      </c>
      <c r="H272" s="32">
        <v>10.0</v>
      </c>
      <c r="I272" s="59">
        <f t="shared" si="18"/>
        <v>-30.37872437</v>
      </c>
      <c r="J272" s="35">
        <v>1.166697000795273</v>
      </c>
      <c r="K272" s="37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79" t="s">
        <v>269</v>
      </c>
      <c r="B273" s="80"/>
      <c r="C273" s="51">
        <v>99.9867</v>
      </c>
      <c r="D273" s="60">
        <v>85.0</v>
      </c>
      <c r="E273" s="54">
        <f t="shared" si="31"/>
        <v>99.99144138</v>
      </c>
      <c r="F273" s="54">
        <f t="shared" si="32"/>
        <v>100.0085586</v>
      </c>
      <c r="G273" s="60">
        <f t="shared" si="33"/>
        <v>-133</v>
      </c>
      <c r="H273" s="38">
        <v>10.0</v>
      </c>
      <c r="I273" s="60">
        <f t="shared" si="18"/>
        <v>-155.3988593</v>
      </c>
      <c r="J273" s="41">
        <v>0.9719545857997227</v>
      </c>
      <c r="K273" s="37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32" t="s">
        <v>270</v>
      </c>
      <c r="B274" s="77"/>
      <c r="C274" s="48">
        <v>99.9788</v>
      </c>
      <c r="D274" s="59">
        <v>85.0</v>
      </c>
      <c r="E274" s="55">
        <f t="shared" si="31"/>
        <v>99.99144138</v>
      </c>
      <c r="F274" s="55">
        <f t="shared" si="32"/>
        <v>100.0085586</v>
      </c>
      <c r="G274" s="59">
        <f t="shared" si="33"/>
        <v>-212</v>
      </c>
      <c r="H274" s="32">
        <v>10.0</v>
      </c>
      <c r="I274" s="59">
        <f t="shared" si="18"/>
        <v>-247.7034448</v>
      </c>
      <c r="J274" s="35">
        <v>2.47259035153075</v>
      </c>
      <c r="K274" s="37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79" t="s">
        <v>271</v>
      </c>
      <c r="B275" s="80"/>
      <c r="C275" s="51">
        <v>99.9701</v>
      </c>
      <c r="D275" s="60">
        <v>240.0</v>
      </c>
      <c r="E275" s="54">
        <f t="shared" si="31"/>
        <v>99.97597918</v>
      </c>
      <c r="F275" s="54">
        <f t="shared" si="32"/>
        <v>100.0240208</v>
      </c>
      <c r="G275" s="60">
        <f t="shared" si="33"/>
        <v>-299</v>
      </c>
      <c r="H275" s="38">
        <v>10.0</v>
      </c>
      <c r="I275" s="60">
        <f t="shared" si="18"/>
        <v>-124.4753287</v>
      </c>
      <c r="J275" s="41">
        <v>1.424426527726576</v>
      </c>
      <c r="K275" s="37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32" t="s">
        <v>272</v>
      </c>
      <c r="B276" s="77"/>
      <c r="C276" s="48">
        <v>99.9564</v>
      </c>
      <c r="D276" s="59">
        <v>240.0</v>
      </c>
      <c r="E276" s="55">
        <f t="shared" si="31"/>
        <v>99.97591681</v>
      </c>
      <c r="F276" s="55">
        <f t="shared" si="32"/>
        <v>100.0240832</v>
      </c>
      <c r="G276" s="59">
        <f t="shared" si="33"/>
        <v>-436</v>
      </c>
      <c r="H276" s="32">
        <v>20.0</v>
      </c>
      <c r="I276" s="59">
        <f t="shared" si="18"/>
        <v>-181.0391461</v>
      </c>
      <c r="J276" s="35">
        <v>2.523224450948863</v>
      </c>
      <c r="K276" s="37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79" t="s">
        <v>273</v>
      </c>
      <c r="B277" s="80"/>
      <c r="C277" s="51">
        <v>99.921</v>
      </c>
      <c r="D277" s="60">
        <v>600.0</v>
      </c>
      <c r="E277" s="54">
        <f t="shared" si="31"/>
        <v>99.93992505</v>
      </c>
      <c r="F277" s="54">
        <f t="shared" si="32"/>
        <v>100.060075</v>
      </c>
      <c r="G277" s="60">
        <f t="shared" si="33"/>
        <v>-790</v>
      </c>
      <c r="H277" s="38">
        <v>30.0</v>
      </c>
      <c r="I277" s="60">
        <f t="shared" si="18"/>
        <v>-131.5023913</v>
      </c>
      <c r="J277" s="41">
        <v>5.089402728943211</v>
      </c>
      <c r="K277" s="37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32" t="s">
        <v>274</v>
      </c>
      <c r="B278" s="77"/>
      <c r="C278" s="48">
        <v>99.8343</v>
      </c>
      <c r="D278" s="59">
        <v>2600.0</v>
      </c>
      <c r="E278" s="55">
        <f t="shared" si="31"/>
        <v>99.73995193</v>
      </c>
      <c r="F278" s="55">
        <f t="shared" si="32"/>
        <v>100.2600481</v>
      </c>
      <c r="G278" s="59">
        <f t="shared" si="33"/>
        <v>-1657</v>
      </c>
      <c r="H278" s="32">
        <v>50.0</v>
      </c>
      <c r="I278" s="59">
        <f t="shared" si="18"/>
        <v>-63.71898796</v>
      </c>
      <c r="J278" s="35">
        <v>14.62827197518303</v>
      </c>
      <c r="K278" s="37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79" t="s">
        <v>275</v>
      </c>
      <c r="B279" s="80"/>
      <c r="C279" s="51">
        <v>999.819</v>
      </c>
      <c r="D279" s="60">
        <v>79.0</v>
      </c>
      <c r="E279" s="54">
        <f t="shared" ref="E279:E281" si="34">MID(A279,1,4)-MID(A279,1,4)*SQRT(D279^2+H279^2)/1000000</f>
        <v>999.9195886</v>
      </c>
      <c r="F279" s="54">
        <f t="shared" ref="F279:F281" si="35">MID(A279,1,4)+MID(A279,1,4)*SQRT(D279^2+H279^2)/1000000</f>
        <v>1000.080411</v>
      </c>
      <c r="G279" s="60">
        <f t="shared" ref="G279:G280" si="36">(C279-MID(A279,1,4))*1000000/MID(A279,1,4)</f>
        <v>-181</v>
      </c>
      <c r="H279" s="38">
        <v>15.0</v>
      </c>
      <c r="I279" s="60">
        <f t="shared" si="18"/>
        <v>-225.0923445</v>
      </c>
      <c r="J279" s="41">
        <v>1.00018103274328</v>
      </c>
      <c r="K279" s="37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32" t="s">
        <v>276</v>
      </c>
      <c r="B280" s="77"/>
      <c r="C280" s="48">
        <v>999.933</v>
      </c>
      <c r="D280" s="59">
        <v>79.0</v>
      </c>
      <c r="E280" s="55">
        <f t="shared" si="34"/>
        <v>999.9195886</v>
      </c>
      <c r="F280" s="55">
        <f t="shared" si="35"/>
        <v>1000.080411</v>
      </c>
      <c r="G280" s="59">
        <f t="shared" si="36"/>
        <v>-67</v>
      </c>
      <c r="H280" s="32">
        <v>15.0</v>
      </c>
      <c r="I280" s="59">
        <f t="shared" si="18"/>
        <v>-83.3214756</v>
      </c>
      <c r="J280" s="35">
        <v>1.500100506698478</v>
      </c>
      <c r="K280" s="37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79" t="s">
        <v>277</v>
      </c>
      <c r="B281" s="80"/>
      <c r="C281" s="51">
        <v>699.968</v>
      </c>
      <c r="D281" s="60">
        <v>80.714</v>
      </c>
      <c r="E281" s="54">
        <f t="shared" si="34"/>
        <v>699.9335378</v>
      </c>
      <c r="F281" s="54">
        <f t="shared" si="35"/>
        <v>700.0664622</v>
      </c>
      <c r="G281" s="60">
        <f>(C281-MID(A281,1,3))*1000000/MID(A281,1,3)</f>
        <v>-45.71428571</v>
      </c>
      <c r="H281" s="82">
        <v>50.0</v>
      </c>
      <c r="I281" s="60">
        <f t="shared" si="18"/>
        <v>-48.14765053</v>
      </c>
      <c r="J281" s="41">
        <v>1.904848983574911</v>
      </c>
      <c r="K281" s="37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5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31.5" customHeight="1">
      <c r="A283" s="4"/>
      <c r="B283" s="4"/>
      <c r="C283" s="4"/>
      <c r="D283" s="4"/>
      <c r="E283" s="4"/>
      <c r="F283" s="4"/>
      <c r="G283" s="4"/>
      <c r="H283" s="4"/>
      <c r="I283" s="5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31.5" customHeight="1">
      <c r="A284" s="4"/>
      <c r="B284" s="4"/>
      <c r="C284" s="4"/>
      <c r="D284" s="4"/>
      <c r="E284" s="4"/>
      <c r="F284" s="4"/>
      <c r="G284" s="4"/>
      <c r="H284" s="4"/>
      <c r="I284" s="5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5.5" customHeight="1">
      <c r="A285" s="3"/>
      <c r="B285" s="3"/>
      <c r="C285" s="3"/>
      <c r="D285" s="3"/>
      <c r="E285" s="2" t="s">
        <v>278</v>
      </c>
      <c r="F285" s="7"/>
      <c r="G285" s="3"/>
      <c r="H285" s="3"/>
      <c r="I285" s="3"/>
      <c r="J285" s="3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5.5" customHeight="1">
      <c r="A286" s="29" t="s">
        <v>279</v>
      </c>
      <c r="B286" s="29" t="s">
        <v>79</v>
      </c>
      <c r="C286" s="29" t="s">
        <v>280</v>
      </c>
      <c r="D286" s="66" t="s">
        <v>149</v>
      </c>
      <c r="E286" s="29" t="s">
        <v>281</v>
      </c>
      <c r="F286" s="29" t="s">
        <v>282</v>
      </c>
      <c r="G286" s="29" t="s">
        <v>283</v>
      </c>
      <c r="H286" s="29" t="s">
        <v>85</v>
      </c>
      <c r="I286" s="30" t="s">
        <v>86</v>
      </c>
      <c r="J286" s="29" t="s">
        <v>112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85" t="s">
        <v>284</v>
      </c>
      <c r="B287" s="86">
        <v>1.0E-6</v>
      </c>
      <c r="C287" s="87">
        <v>9.9895E-7</v>
      </c>
      <c r="D287" s="88">
        <v>10055.55833625307</v>
      </c>
      <c r="E287" s="87"/>
      <c r="F287" s="87"/>
      <c r="G287" s="88">
        <f t="shared" ref="G287:G313" si="37">(C287-B287)*1000000/B287</f>
        <v>-1050</v>
      </c>
      <c r="H287" s="88"/>
      <c r="I287" s="89"/>
      <c r="J287" s="89">
        <v>95.8433462892447</v>
      </c>
      <c r="K287" s="37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38" t="s">
        <v>285</v>
      </c>
      <c r="B288" s="90">
        <v>1.0E-5</v>
      </c>
      <c r="C288" s="91">
        <v>9.9993E-6</v>
      </c>
      <c r="D288" s="60">
        <v>1045.073155120858</v>
      </c>
      <c r="E288" s="91"/>
      <c r="F288" s="91"/>
      <c r="G288" s="60">
        <f t="shared" si="37"/>
        <v>-70</v>
      </c>
      <c r="H288" s="60"/>
      <c r="I288" s="41"/>
      <c r="J288" s="41">
        <v>5.00035002451268</v>
      </c>
      <c r="K288" s="37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85" t="s">
        <v>286</v>
      </c>
      <c r="B289" s="86">
        <v>5.0E-5</v>
      </c>
      <c r="C289" s="87">
        <v>5.0001E-5</v>
      </c>
      <c r="D289" s="85">
        <v>245.0</v>
      </c>
      <c r="E289" s="87"/>
      <c r="F289" s="87"/>
      <c r="G289" s="88">
        <f t="shared" si="37"/>
        <v>20</v>
      </c>
      <c r="H289" s="88"/>
      <c r="I289" s="89"/>
      <c r="J289" s="89">
        <v>0.9999800004021847</v>
      </c>
      <c r="K289" s="37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38" t="s">
        <v>287</v>
      </c>
      <c r="B290" s="90">
        <v>1.0E-4</v>
      </c>
      <c r="C290" s="91">
        <v>1.000031E-4</v>
      </c>
      <c r="D290" s="60">
        <v>145.0</v>
      </c>
      <c r="E290" s="91">
        <f t="shared" ref="E290:E291" si="38">B290-SQRT(H290^2+D290^2)*B290/1000000</f>
        <v>0.00009998548311</v>
      </c>
      <c r="F290" s="91">
        <f t="shared" ref="F290:F291" si="39">B290+SQRT(H290^2+D290^2)*B290/1000000</f>
        <v>0.0001000145169</v>
      </c>
      <c r="G290" s="60">
        <f t="shared" si="37"/>
        <v>31</v>
      </c>
      <c r="H290" s="60">
        <v>7.0</v>
      </c>
      <c r="I290" s="41">
        <f t="shared" ref="I290:I291" si="40">G290*100/SQRT(D290^2+H290^2)</f>
        <v>21.35444094</v>
      </c>
      <c r="J290" s="41">
        <v>0.4999845005154617</v>
      </c>
      <c r="K290" s="37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32" t="s">
        <v>288</v>
      </c>
      <c r="B291" s="92">
        <v>-1.0E-4</v>
      </c>
      <c r="C291" s="93">
        <v>-1.0000635E-4</v>
      </c>
      <c r="D291" s="32">
        <v>145.0</v>
      </c>
      <c r="E291" s="93">
        <f t="shared" si="38"/>
        <v>-0.00009998548311</v>
      </c>
      <c r="F291" s="93">
        <f t="shared" si="39"/>
        <v>-0.0001000145169</v>
      </c>
      <c r="G291" s="59">
        <f t="shared" si="37"/>
        <v>63.5</v>
      </c>
      <c r="H291" s="59">
        <v>7.0</v>
      </c>
      <c r="I291" s="41">
        <f t="shared" si="40"/>
        <v>43.74216127</v>
      </c>
      <c r="J291" s="35">
        <v>-0.5773136098157912</v>
      </c>
      <c r="K291" s="37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38" t="s">
        <v>289</v>
      </c>
      <c r="B292" s="90">
        <v>-5.0E-5</v>
      </c>
      <c r="C292" s="91">
        <v>-5.00036E-5</v>
      </c>
      <c r="D292" s="38">
        <v>245.0</v>
      </c>
      <c r="E292" s="91"/>
      <c r="F292" s="91"/>
      <c r="G292" s="60">
        <f t="shared" si="37"/>
        <v>72</v>
      </c>
      <c r="H292" s="60"/>
      <c r="I292" s="35"/>
      <c r="J292" s="41">
        <v>-0.9999280051858194</v>
      </c>
      <c r="K292" s="37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94" t="s">
        <v>290</v>
      </c>
      <c r="B293" s="92">
        <v>-1.0E-5</v>
      </c>
      <c r="C293" s="93">
        <v>-1.00015E-5</v>
      </c>
      <c r="D293" s="88">
        <v>-1044.843273508973</v>
      </c>
      <c r="E293" s="93"/>
      <c r="F293" s="93"/>
      <c r="G293" s="59">
        <f t="shared" si="37"/>
        <v>150</v>
      </c>
      <c r="H293" s="59"/>
      <c r="I293" s="35"/>
      <c r="J293" s="35">
        <v>-4.999250112494089</v>
      </c>
      <c r="K293" s="37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38" t="s">
        <v>291</v>
      </c>
      <c r="B294" s="90">
        <v>1.0E-4</v>
      </c>
      <c r="C294" s="91">
        <v>9.99985E-5</v>
      </c>
      <c r="D294" s="60">
        <v>145.0</v>
      </c>
      <c r="E294" s="91"/>
      <c r="F294" s="91"/>
      <c r="G294" s="60">
        <f t="shared" si="37"/>
        <v>-15</v>
      </c>
      <c r="H294" s="60"/>
      <c r="I294" s="35"/>
      <c r="J294" s="41">
        <v>5.773589295748353</v>
      </c>
      <c r="K294" s="37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85" t="s">
        <v>292</v>
      </c>
      <c r="B295" s="86">
        <v>5.0E-4</v>
      </c>
      <c r="C295" s="87">
        <v>5.00015E-4</v>
      </c>
      <c r="D295" s="85">
        <v>65.0</v>
      </c>
      <c r="E295" s="87"/>
      <c r="F295" s="87"/>
      <c r="G295" s="88">
        <f t="shared" si="37"/>
        <v>30</v>
      </c>
      <c r="H295" s="88"/>
      <c r="I295" s="89"/>
      <c r="J295" s="89">
        <v>0.0</v>
      </c>
      <c r="K295" s="37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38" t="s">
        <v>293</v>
      </c>
      <c r="B296" s="90">
        <v>0.001</v>
      </c>
      <c r="C296" s="91">
        <v>0.001000039</v>
      </c>
      <c r="D296" s="38">
        <v>55.0</v>
      </c>
      <c r="E296" s="91">
        <f t="shared" ref="E296:E297" si="41">B296-SQRT(H296^2+D296^2)*B296/1000000</f>
        <v>0.0009999445563</v>
      </c>
      <c r="F296" s="91">
        <f t="shared" ref="F296:F297" si="42">B296+SQRT(H296^2+D296^2)*B296/1000000</f>
        <v>0.001000055444</v>
      </c>
      <c r="G296" s="60">
        <f t="shared" si="37"/>
        <v>39</v>
      </c>
      <c r="H296" s="60">
        <v>7.0</v>
      </c>
      <c r="I296" s="41">
        <f t="shared" ref="I296:I297" si="43">G296*100/SQRT(D296^2+H296^2)</f>
        <v>70.3416701</v>
      </c>
      <c r="J296" s="41">
        <v>0.4999805008225506</v>
      </c>
      <c r="K296" s="37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85" t="s">
        <v>294</v>
      </c>
      <c r="B297" s="86">
        <v>-0.001</v>
      </c>
      <c r="C297" s="87">
        <v>-0.001000062</v>
      </c>
      <c r="D297" s="85">
        <v>55.0</v>
      </c>
      <c r="E297" s="93">
        <f t="shared" si="41"/>
        <v>-0.0009999445563</v>
      </c>
      <c r="F297" s="93">
        <f t="shared" si="42"/>
        <v>-0.001000055444</v>
      </c>
      <c r="G297" s="88">
        <f t="shared" si="37"/>
        <v>62</v>
      </c>
      <c r="H297" s="88">
        <v>7.0</v>
      </c>
      <c r="I297" s="41">
        <f t="shared" si="43"/>
        <v>111.8252191</v>
      </c>
      <c r="J297" s="89">
        <v>0.0</v>
      </c>
      <c r="K297" s="37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38" t="s">
        <v>295</v>
      </c>
      <c r="B298" s="90">
        <v>-5.0E-4</v>
      </c>
      <c r="C298" s="91">
        <v>-5.00034E-4</v>
      </c>
      <c r="D298" s="38">
        <v>65.0</v>
      </c>
      <c r="E298" s="91"/>
      <c r="F298" s="91"/>
      <c r="G298" s="60">
        <f t="shared" si="37"/>
        <v>68</v>
      </c>
      <c r="H298" s="60"/>
      <c r="I298" s="41"/>
      <c r="J298" s="41">
        <v>-0.9999320046394298</v>
      </c>
      <c r="K298" s="37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32" t="s">
        <v>293</v>
      </c>
      <c r="B299" s="92">
        <v>0.001</v>
      </c>
      <c r="C299" s="93">
        <v>9.99995E-4</v>
      </c>
      <c r="D299" s="32">
        <v>55.0</v>
      </c>
      <c r="E299" s="93"/>
      <c r="F299" s="93"/>
      <c r="G299" s="59">
        <f t="shared" si="37"/>
        <v>-5</v>
      </c>
      <c r="H299" s="59"/>
      <c r="I299" s="35"/>
      <c r="J299" s="35">
        <v>5.773531559519768</v>
      </c>
      <c r="K299" s="37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32" t="s">
        <v>296</v>
      </c>
      <c r="B300" s="92">
        <v>0.005</v>
      </c>
      <c r="C300" s="93">
        <v>0.00500019</v>
      </c>
      <c r="D300" s="32">
        <v>65.0</v>
      </c>
      <c r="E300" s="93"/>
      <c r="F300" s="93"/>
      <c r="G300" s="59">
        <f t="shared" si="37"/>
        <v>38</v>
      </c>
      <c r="H300" s="59"/>
      <c r="I300" s="35"/>
      <c r="J300" s="35">
        <v>0.9999620014380066</v>
      </c>
      <c r="K300" s="37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38" t="s">
        <v>297</v>
      </c>
      <c r="B301" s="90">
        <v>0.01</v>
      </c>
      <c r="C301" s="91">
        <v>0.01000045</v>
      </c>
      <c r="D301" s="38">
        <v>55.0</v>
      </c>
      <c r="E301" s="91">
        <f t="shared" ref="E301:E302" si="44">B301-SQRT(H301^2+D301^2)*B301/1000000</f>
        <v>0.009999445563</v>
      </c>
      <c r="F301" s="91">
        <f t="shared" ref="F301:F302" si="45">B301+SQRT(H301^2+D301^2)*B301/1000000</f>
        <v>0.01000055444</v>
      </c>
      <c r="G301" s="60">
        <f t="shared" si="37"/>
        <v>45</v>
      </c>
      <c r="H301" s="60">
        <v>7.0</v>
      </c>
      <c r="I301" s="41">
        <f t="shared" ref="I301:I302" si="46">G301*100/SQRT(D301^2+H301^2)</f>
        <v>81.1634655</v>
      </c>
      <c r="J301" s="41">
        <v>0.4999775010094853</v>
      </c>
      <c r="K301" s="37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32" t="s">
        <v>298</v>
      </c>
      <c r="B302" s="92">
        <v>-0.01</v>
      </c>
      <c r="C302" s="93">
        <v>-0.01000062</v>
      </c>
      <c r="D302" s="32">
        <v>55.0</v>
      </c>
      <c r="E302" s="93">
        <f t="shared" si="44"/>
        <v>-0.009999445563</v>
      </c>
      <c r="F302" s="93">
        <f t="shared" si="45"/>
        <v>-0.01000055444</v>
      </c>
      <c r="G302" s="59">
        <f t="shared" si="37"/>
        <v>62</v>
      </c>
      <c r="H302" s="59">
        <v>7.0</v>
      </c>
      <c r="I302" s="41">
        <f t="shared" si="46"/>
        <v>111.8252191</v>
      </c>
      <c r="J302" s="35">
        <v>-0.4999690019189117</v>
      </c>
      <c r="K302" s="37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38" t="s">
        <v>299</v>
      </c>
      <c r="B303" s="90">
        <v>-0.005</v>
      </c>
      <c r="C303" s="91">
        <v>-0.00500033</v>
      </c>
      <c r="D303" s="38">
        <v>65.0</v>
      </c>
      <c r="E303" s="91"/>
      <c r="F303" s="91"/>
      <c r="G303" s="60">
        <f t="shared" si="37"/>
        <v>66</v>
      </c>
      <c r="H303" s="60"/>
      <c r="I303" s="35"/>
      <c r="J303" s="41">
        <v>0.0</v>
      </c>
      <c r="K303" s="37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32" t="s">
        <v>297</v>
      </c>
      <c r="B304" s="92">
        <v>0.01</v>
      </c>
      <c r="C304" s="93">
        <v>0.0099997</v>
      </c>
      <c r="D304" s="32">
        <v>55.0</v>
      </c>
      <c r="E304" s="93"/>
      <c r="F304" s="93"/>
      <c r="G304" s="59">
        <f t="shared" si="37"/>
        <v>-30</v>
      </c>
      <c r="H304" s="59"/>
      <c r="I304" s="35"/>
      <c r="J304" s="35">
        <v>5.00015000447044</v>
      </c>
      <c r="K304" s="37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38" t="s">
        <v>300</v>
      </c>
      <c r="B305" s="90">
        <v>0.05</v>
      </c>
      <c r="C305" s="91">
        <v>0.0500022</v>
      </c>
      <c r="D305" s="38">
        <v>75.0</v>
      </c>
      <c r="E305" s="91"/>
      <c r="F305" s="91"/>
      <c r="G305" s="60">
        <f t="shared" si="37"/>
        <v>44</v>
      </c>
      <c r="H305" s="60"/>
      <c r="I305" s="41">
        <f t="shared" ref="I305:I307" si="47">G305*100/SQRT(D305^2+H305^2)</f>
        <v>58.66666667</v>
      </c>
      <c r="J305" s="41">
        <v>0.9999560019646693</v>
      </c>
      <c r="K305" s="37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32" t="s">
        <v>301</v>
      </c>
      <c r="B306" s="92">
        <v>0.1</v>
      </c>
      <c r="C306" s="93">
        <v>0.10000505</v>
      </c>
      <c r="D306" s="32">
        <v>65.0</v>
      </c>
      <c r="E306" s="93">
        <f t="shared" ref="E306:E307" si="48">B306-SQRT(H306^2+D306^2)*B306/1000000</f>
        <v>0.09999346242</v>
      </c>
      <c r="F306" s="93">
        <f t="shared" ref="F306:F307" si="49">B306+SQRT(H306^2+D306^2)*B306/1000000</f>
        <v>0.1000065376</v>
      </c>
      <c r="G306" s="59">
        <f t="shared" si="37"/>
        <v>50.5</v>
      </c>
      <c r="H306" s="59">
        <v>7.0</v>
      </c>
      <c r="I306" s="41">
        <f t="shared" si="47"/>
        <v>77.24566551</v>
      </c>
      <c r="J306" s="35">
        <v>0.577321114489946</v>
      </c>
      <c r="K306" s="37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38" t="s">
        <v>302</v>
      </c>
      <c r="B307" s="90">
        <v>-0.1</v>
      </c>
      <c r="C307" s="91">
        <v>-0.100007</v>
      </c>
      <c r="D307" s="38">
        <v>65.0</v>
      </c>
      <c r="E307" s="91">
        <f t="shared" si="48"/>
        <v>-0.09999346242</v>
      </c>
      <c r="F307" s="91">
        <f t="shared" si="49"/>
        <v>-0.1000065376</v>
      </c>
      <c r="G307" s="60">
        <f t="shared" si="37"/>
        <v>70</v>
      </c>
      <c r="H307" s="60">
        <v>7.0</v>
      </c>
      <c r="I307" s="41">
        <f t="shared" si="47"/>
        <v>107.0731997</v>
      </c>
      <c r="J307" s="41">
        <v>0.0</v>
      </c>
      <c r="K307" s="37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32" t="s">
        <v>303</v>
      </c>
      <c r="B308" s="92">
        <v>-0.05</v>
      </c>
      <c r="C308" s="93">
        <v>-0.0500038</v>
      </c>
      <c r="D308" s="32">
        <v>75.0</v>
      </c>
      <c r="E308" s="93"/>
      <c r="F308" s="93"/>
      <c r="G308" s="59">
        <f t="shared" si="37"/>
        <v>76</v>
      </c>
      <c r="H308" s="59"/>
      <c r="I308" s="35"/>
      <c r="J308" s="35">
        <v>-0.9999240057349309</v>
      </c>
      <c r="K308" s="37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38" t="s">
        <v>304</v>
      </c>
      <c r="B309" s="90">
        <v>0.1</v>
      </c>
      <c r="C309" s="91">
        <v>0.1</v>
      </c>
      <c r="D309" s="38">
        <v>65.0</v>
      </c>
      <c r="E309" s="91"/>
      <c r="F309" s="91"/>
      <c r="G309" s="60">
        <f t="shared" si="37"/>
        <v>0</v>
      </c>
      <c r="H309" s="60"/>
      <c r="I309" s="35"/>
      <c r="J309" s="41">
        <v>5.000000000005</v>
      </c>
      <c r="K309" s="37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32" t="s">
        <v>305</v>
      </c>
      <c r="B310" s="92">
        <v>0.5</v>
      </c>
      <c r="C310" s="93">
        <v>0.500002</v>
      </c>
      <c r="D310" s="32">
        <v>135.0</v>
      </c>
      <c r="E310" s="93"/>
      <c r="F310" s="93"/>
      <c r="G310" s="59">
        <f t="shared" si="37"/>
        <v>4</v>
      </c>
      <c r="H310" s="59"/>
      <c r="I310" s="35"/>
      <c r="J310" s="35">
        <v>0.9999959999337338</v>
      </c>
      <c r="K310" s="37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38" t="s">
        <v>306</v>
      </c>
      <c r="B311" s="90">
        <v>-0.5</v>
      </c>
      <c r="C311" s="91">
        <v>-0.500039</v>
      </c>
      <c r="D311" s="38">
        <v>135.0</v>
      </c>
      <c r="E311" s="91"/>
      <c r="F311" s="91"/>
      <c r="G311" s="60">
        <f t="shared" si="37"/>
        <v>78</v>
      </c>
      <c r="H311" s="60"/>
      <c r="I311" s="35"/>
      <c r="J311" s="41">
        <v>-1.632865798370137</v>
      </c>
      <c r="K311" s="37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32" t="s">
        <v>307</v>
      </c>
      <c r="B312" s="92">
        <v>-1.0</v>
      </c>
      <c r="C312" s="93">
        <v>-1.000064</v>
      </c>
      <c r="D312" s="32">
        <v>105.0</v>
      </c>
      <c r="E312" s="93">
        <f t="shared" ref="E312:E313" si="50">B312-SQRT(H312^2+D312^2)*B312/1000000</f>
        <v>-0.9998931122</v>
      </c>
      <c r="F312" s="93">
        <f t="shared" ref="F312:F313" si="51">B312+SQRT(H312^2+D312^2)*B312/1000000</f>
        <v>-1.000106888</v>
      </c>
      <c r="G312" s="59">
        <f t="shared" si="37"/>
        <v>64</v>
      </c>
      <c r="H312" s="59">
        <v>20.0</v>
      </c>
      <c r="I312" s="41">
        <f t="shared" ref="I312:I313" si="52">G312*100/SQRT(D312^2+H312^2)</f>
        <v>59.87587452</v>
      </c>
      <c r="J312" s="35">
        <v>-0.4999680020067382</v>
      </c>
      <c r="K312" s="37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38" t="s">
        <v>308</v>
      </c>
      <c r="B313" s="90">
        <v>1.0</v>
      </c>
      <c r="C313" s="91">
        <v>0.999991</v>
      </c>
      <c r="D313" s="38">
        <v>105.0</v>
      </c>
      <c r="E313" s="91">
        <f t="shared" si="50"/>
        <v>0.9998931122</v>
      </c>
      <c r="F313" s="91">
        <f t="shared" si="51"/>
        <v>1.000106888</v>
      </c>
      <c r="G313" s="60">
        <f t="shared" si="37"/>
        <v>-9</v>
      </c>
      <c r="H313" s="60">
        <v>20.0</v>
      </c>
      <c r="I313" s="41">
        <f t="shared" si="52"/>
        <v>-8.420044855</v>
      </c>
      <c r="J313" s="41">
        <v>0.5000044999993667</v>
      </c>
      <c r="K313" s="37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31.5" customHeight="1">
      <c r="A314" s="32"/>
      <c r="B314" s="92"/>
      <c r="C314" s="93"/>
      <c r="D314" s="32"/>
      <c r="E314" s="93"/>
      <c r="F314" s="93"/>
      <c r="G314" s="59"/>
      <c r="H314" s="35"/>
      <c r="I314" s="35"/>
      <c r="J314" s="32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5.5" customHeight="1">
      <c r="A315" s="4"/>
      <c r="B315" s="4"/>
      <c r="C315" s="4"/>
      <c r="D315" s="95"/>
      <c r="E315" s="2" t="s">
        <v>309</v>
      </c>
      <c r="F315" s="95"/>
      <c r="G315" s="4"/>
      <c r="H315" s="4"/>
      <c r="I315" s="5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5.5" customHeight="1">
      <c r="A316" s="96" t="s">
        <v>310</v>
      </c>
      <c r="B316" s="29" t="s">
        <v>79</v>
      </c>
      <c r="C316" s="29" t="s">
        <v>311</v>
      </c>
      <c r="D316" s="66" t="s">
        <v>149</v>
      </c>
      <c r="E316" s="29" t="s">
        <v>312</v>
      </c>
      <c r="F316" s="29" t="s">
        <v>313</v>
      </c>
      <c r="G316" s="96" t="s">
        <v>314</v>
      </c>
      <c r="H316" s="29" t="s">
        <v>85</v>
      </c>
      <c r="I316" s="96" t="s">
        <v>86</v>
      </c>
      <c r="J316" s="96" t="s">
        <v>112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32" t="s">
        <v>315</v>
      </c>
      <c r="B317" s="92">
        <v>1.0E-5</v>
      </c>
      <c r="C317" s="93">
        <v>9.977E-6</v>
      </c>
      <c r="D317" s="59">
        <v>3658.414353011928</v>
      </c>
      <c r="E317" s="93"/>
      <c r="F317" s="93"/>
      <c r="G317" s="59">
        <f t="shared" ref="G317:G321" si="53">(C317-B317)*1000000/B317</f>
        <v>-2300</v>
      </c>
      <c r="H317" s="59"/>
      <c r="I317" s="35"/>
      <c r="J317" s="35">
        <v>0.0</v>
      </c>
      <c r="K317" s="37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38" t="s">
        <v>316</v>
      </c>
      <c r="B318" s="90">
        <v>1.0E-5</v>
      </c>
      <c r="C318" s="91">
        <v>9.997E-6</v>
      </c>
      <c r="D318" s="60">
        <v>2850.855256576973</v>
      </c>
      <c r="E318" s="91"/>
      <c r="F318" s="91"/>
      <c r="G318" s="60">
        <f t="shared" si="53"/>
        <v>-300</v>
      </c>
      <c r="H318" s="60"/>
      <c r="I318" s="35"/>
      <c r="J318" s="41">
        <v>50.01500450129062</v>
      </c>
      <c r="K318" s="37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32" t="s">
        <v>317</v>
      </c>
      <c r="B319" s="92">
        <v>1.0E-5</v>
      </c>
      <c r="C319" s="93">
        <v>1.0E-5</v>
      </c>
      <c r="D319" s="59">
        <v>2850.0</v>
      </c>
      <c r="E319" s="93"/>
      <c r="F319" s="93"/>
      <c r="G319" s="59">
        <f t="shared" si="53"/>
        <v>0</v>
      </c>
      <c r="H319" s="59"/>
      <c r="I319" s="35"/>
      <c r="J319" s="35">
        <v>0.0</v>
      </c>
      <c r="K319" s="37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38" t="s">
        <v>318</v>
      </c>
      <c r="B320" s="90">
        <v>1.0E-5</v>
      </c>
      <c r="C320" s="91">
        <v>1.0001E-5</v>
      </c>
      <c r="D320" s="60">
        <v>2119.78802119788</v>
      </c>
      <c r="E320" s="91"/>
      <c r="F320" s="91"/>
      <c r="G320" s="60">
        <f t="shared" si="53"/>
        <v>100</v>
      </c>
      <c r="H320" s="60"/>
      <c r="I320" s="35"/>
      <c r="J320" s="41">
        <v>81.64149394334983</v>
      </c>
      <c r="K320" s="37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32" t="s">
        <v>319</v>
      </c>
      <c r="B321" s="92">
        <v>1.0E-5</v>
      </c>
      <c r="C321" s="93">
        <v>1.00025E-5</v>
      </c>
      <c r="D321" s="59">
        <v>2119.470132466883</v>
      </c>
      <c r="E321" s="93"/>
      <c r="F321" s="93"/>
      <c r="G321" s="59">
        <f t="shared" si="53"/>
        <v>250</v>
      </c>
      <c r="H321" s="59"/>
      <c r="I321" s="35"/>
      <c r="J321" s="35">
        <v>57.72059676979891</v>
      </c>
      <c r="K321" s="37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38" t="s">
        <v>320</v>
      </c>
      <c r="B322" s="90">
        <v>1.0E-5</v>
      </c>
      <c r="C322" s="91">
        <v>1.0004E-5</v>
      </c>
      <c r="D322" s="60">
        <v>2119.152339064374</v>
      </c>
      <c r="E322" s="91"/>
      <c r="F322" s="91"/>
      <c r="G322" s="60">
        <v>-40.00000000008771</v>
      </c>
      <c r="H322" s="60"/>
      <c r="I322" s="35"/>
      <c r="J322" s="41">
        <v>49.98000799674155</v>
      </c>
      <c r="K322" s="37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32" t="s">
        <v>321</v>
      </c>
      <c r="B323" s="92">
        <v>1.0E-5</v>
      </c>
      <c r="C323" s="93">
        <v>1.0003E-5</v>
      </c>
      <c r="D323" s="59">
        <v>2119.364190742777</v>
      </c>
      <c r="E323" s="93"/>
      <c r="F323" s="93"/>
      <c r="G323" s="59">
        <f t="shared" ref="G323:G325" si="54">(C323-B323)*1000000/B323</f>
        <v>300</v>
      </c>
      <c r="H323" s="59"/>
      <c r="I323" s="35"/>
      <c r="J323" s="35">
        <v>81.62517054158168</v>
      </c>
      <c r="K323" s="37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38" t="s">
        <v>322</v>
      </c>
      <c r="B324" s="90">
        <v>1.0E-5</v>
      </c>
      <c r="C324" s="91">
        <v>9.9965E-6</v>
      </c>
      <c r="D324" s="60">
        <v>5501.925673985895</v>
      </c>
      <c r="E324" s="91"/>
      <c r="F324" s="91"/>
      <c r="G324" s="60">
        <f t="shared" si="54"/>
        <v>-350</v>
      </c>
      <c r="H324" s="60"/>
      <c r="I324" s="35"/>
      <c r="J324" s="41">
        <v>170.8423075736466</v>
      </c>
      <c r="K324" s="37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32" t="s">
        <v>323</v>
      </c>
      <c r="B325" s="92">
        <v>1.0E-5</v>
      </c>
      <c r="C325" s="93">
        <v>9.9765E-6</v>
      </c>
      <c r="D325" s="59">
        <v>11527.08865834711</v>
      </c>
      <c r="E325" s="93"/>
      <c r="F325" s="93"/>
      <c r="G325" s="59">
        <f t="shared" si="54"/>
        <v>-2350</v>
      </c>
      <c r="H325" s="59"/>
      <c r="I325" s="35"/>
      <c r="J325" s="35">
        <v>57.87102382488203</v>
      </c>
      <c r="K325" s="37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38" t="s">
        <v>324</v>
      </c>
      <c r="B326" s="90">
        <v>1.0E-4</v>
      </c>
      <c r="C326" s="91">
        <v>9.97785E-5</v>
      </c>
      <c r="D326" s="60">
        <v>950.0</v>
      </c>
      <c r="E326" s="91">
        <v>9.9939E-5</v>
      </c>
      <c r="F326" s="91">
        <v>1.00061E-4</v>
      </c>
      <c r="G326" s="60">
        <v>-40.00000000008771</v>
      </c>
      <c r="H326" s="60">
        <v>50.0</v>
      </c>
      <c r="I326" s="35">
        <f t="shared" ref="I326:I370" si="55">G326*100/SQRT(H326^2+D326^2)</f>
        <v>-4.20470665</v>
      </c>
      <c r="J326" s="41">
        <v>35.07769709908021</v>
      </c>
      <c r="K326" s="37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32" t="s">
        <v>325</v>
      </c>
      <c r="B327" s="92">
        <v>1.0E-4</v>
      </c>
      <c r="C327" s="93">
        <v>9.9964E-5</v>
      </c>
      <c r="D327" s="59">
        <v>600.0</v>
      </c>
      <c r="E327" s="93">
        <f>B327-B327*SQRT(D327^2+H327^2)/1000000</f>
        <v>0.00009993979203</v>
      </c>
      <c r="F327" s="93">
        <f>B327+B327*SQRT(D327^2+H327^2)/1000000</f>
        <v>0.000100060208</v>
      </c>
      <c r="G327" s="59">
        <f t="shared" ref="G327:G329" si="56">(C327-B327)*1000000/B327</f>
        <v>-360</v>
      </c>
      <c r="H327" s="59">
        <v>50.0</v>
      </c>
      <c r="I327" s="35">
        <f t="shared" si="55"/>
        <v>-59.79274549</v>
      </c>
      <c r="J327" s="35">
        <v>0.0</v>
      </c>
      <c r="K327" s="37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38" t="s">
        <v>326</v>
      </c>
      <c r="B328" s="90">
        <v>1.0E-4</v>
      </c>
      <c r="C328" s="91">
        <v>1.0E-4</v>
      </c>
      <c r="D328" s="60">
        <v>600.0</v>
      </c>
      <c r="E328" s="91">
        <v>9.9939E-5</v>
      </c>
      <c r="F328" s="91">
        <v>1.00061E-4</v>
      </c>
      <c r="G328" s="60">
        <f t="shared" si="56"/>
        <v>0</v>
      </c>
      <c r="H328" s="60">
        <v>50.0</v>
      </c>
      <c r="I328" s="35">
        <f t="shared" si="55"/>
        <v>0</v>
      </c>
      <c r="J328" s="41">
        <v>0.0</v>
      </c>
      <c r="K328" s="37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32" t="s">
        <v>327</v>
      </c>
      <c r="B329" s="92">
        <v>1.0E-4</v>
      </c>
      <c r="C329" s="93">
        <v>1.00013E-4</v>
      </c>
      <c r="D329" s="59">
        <v>320.0</v>
      </c>
      <c r="E329" s="93">
        <f>B329-B329*SQRT(D329^2+H329^2)/1000000</f>
        <v>0.00009996761173</v>
      </c>
      <c r="F329" s="93">
        <f>B329+B329*SQRT(D329^2+H329^2)/1000000</f>
        <v>0.0001000323883</v>
      </c>
      <c r="G329" s="59">
        <f t="shared" si="56"/>
        <v>130</v>
      </c>
      <c r="H329" s="59">
        <v>50.0</v>
      </c>
      <c r="I329" s="35">
        <f t="shared" si="55"/>
        <v>40.13798887</v>
      </c>
      <c r="J329" s="35">
        <v>4.999350084432225</v>
      </c>
      <c r="K329" s="37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38" t="s">
        <v>328</v>
      </c>
      <c r="B330" s="90">
        <v>1.0E-4</v>
      </c>
      <c r="C330" s="91">
        <v>1.000205E-4</v>
      </c>
      <c r="D330" s="60">
        <v>320.0</v>
      </c>
      <c r="E330" s="91">
        <v>9.9939E-5</v>
      </c>
      <c r="F330" s="91">
        <v>1.00061E-4</v>
      </c>
      <c r="G330" s="60">
        <v>-40.00000000008771</v>
      </c>
      <c r="H330" s="60">
        <v>50.0</v>
      </c>
      <c r="I330" s="35">
        <f t="shared" si="55"/>
        <v>-12.35015042</v>
      </c>
      <c r="J330" s="41">
        <v>5.772319366438798</v>
      </c>
      <c r="K330" s="37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32" t="s">
        <v>329</v>
      </c>
      <c r="B331" s="92">
        <v>1.0E-4</v>
      </c>
      <c r="C331" s="93">
        <v>1.000285E-4</v>
      </c>
      <c r="D331" s="59">
        <v>320.0</v>
      </c>
      <c r="E331" s="93">
        <f>B331-B331*SQRT(D331^2+H331^2)/1000000</f>
        <v>0.00009996761173</v>
      </c>
      <c r="F331" s="93">
        <f>B331+B331*SQRT(D331^2+H331^2)/1000000</f>
        <v>0.0001000323883</v>
      </c>
      <c r="G331" s="59">
        <f t="shared" ref="G331:G370" si="57">(C331-B331)*1000000/B331</f>
        <v>285</v>
      </c>
      <c r="H331" s="59">
        <v>50.0</v>
      </c>
      <c r="I331" s="35">
        <f t="shared" si="55"/>
        <v>87.99482176</v>
      </c>
      <c r="J331" s="35">
        <v>5.771857712460865</v>
      </c>
      <c r="K331" s="37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38" t="s">
        <v>330</v>
      </c>
      <c r="B332" s="90">
        <v>1.0E-4</v>
      </c>
      <c r="C332" s="91">
        <v>1.00025E-4</v>
      </c>
      <c r="D332" s="60">
        <v>320.0</v>
      </c>
      <c r="E332" s="91">
        <v>9.9939E-5</v>
      </c>
      <c r="F332" s="91">
        <v>1.00061E-4</v>
      </c>
      <c r="G332" s="60">
        <f t="shared" si="57"/>
        <v>250</v>
      </c>
      <c r="H332" s="60">
        <v>50.0</v>
      </c>
      <c r="I332" s="35">
        <f t="shared" si="55"/>
        <v>77.18844014</v>
      </c>
      <c r="J332" s="41">
        <v>8.162925077970343</v>
      </c>
      <c r="K332" s="37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32" t="s">
        <v>331</v>
      </c>
      <c r="B333" s="92">
        <v>1.0E-4</v>
      </c>
      <c r="C333" s="93">
        <v>9.997E-5</v>
      </c>
      <c r="D333" s="59">
        <v>0.1</v>
      </c>
      <c r="E333" s="93">
        <f>B333-B333*SQRT(D333^2+H333^2)/1000000</f>
        <v>0.00009999</v>
      </c>
      <c r="F333" s="93">
        <f>B333+B333*SQRT(D333^2+H333^2)/1000000</f>
        <v>0.00010001</v>
      </c>
      <c r="G333" s="59">
        <f t="shared" si="57"/>
        <v>-300</v>
      </c>
      <c r="H333" s="59">
        <v>100.0</v>
      </c>
      <c r="I333" s="35">
        <f t="shared" si="55"/>
        <v>-299.99985</v>
      </c>
      <c r="J333" s="35">
        <v>16.33483206815545</v>
      </c>
      <c r="K333" s="37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38" t="s">
        <v>332</v>
      </c>
      <c r="B334" s="90">
        <v>1.0E-4</v>
      </c>
      <c r="C334" s="91">
        <v>9.9797E-5</v>
      </c>
      <c r="D334" s="60">
        <v>0.25</v>
      </c>
      <c r="E334" s="91">
        <v>9.9939E-5</v>
      </c>
      <c r="F334" s="91">
        <v>1.00061E-4</v>
      </c>
      <c r="G334" s="60">
        <f t="shared" si="57"/>
        <v>-2030</v>
      </c>
      <c r="H334" s="60">
        <v>300.0</v>
      </c>
      <c r="I334" s="35">
        <f t="shared" si="55"/>
        <v>-676.6664317</v>
      </c>
      <c r="J334" s="41">
        <v>8.18157440528256</v>
      </c>
      <c r="K334" s="37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32" t="s">
        <v>333</v>
      </c>
      <c r="B335" s="92">
        <v>0.001</v>
      </c>
      <c r="C335" s="93">
        <v>9.97805E-4</v>
      </c>
      <c r="D335" s="59">
        <v>700.0</v>
      </c>
      <c r="E335" s="93">
        <f>B335-B335*SQRT(D335^2+H335^2)/1000000</f>
        <v>0.0009992988581</v>
      </c>
      <c r="F335" s="93">
        <f>B335+B335*SQRT(D335^2+H335^2)/1000000</f>
        <v>0.001000701142</v>
      </c>
      <c r="G335" s="59">
        <f t="shared" si="57"/>
        <v>-2195</v>
      </c>
      <c r="H335" s="59">
        <v>40.0</v>
      </c>
      <c r="I335" s="35">
        <f t="shared" si="55"/>
        <v>-313.0607256</v>
      </c>
      <c r="J335" s="35">
        <v>40.91463667385543</v>
      </c>
      <c r="K335" s="37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38" t="s">
        <v>334</v>
      </c>
      <c r="B336" s="90">
        <v>0.001</v>
      </c>
      <c r="C336" s="91">
        <v>9.9962E-4</v>
      </c>
      <c r="D336" s="60">
        <v>390.0</v>
      </c>
      <c r="E336" s="91">
        <v>9.9939E-5</v>
      </c>
      <c r="F336" s="91">
        <v>1.00061E-4</v>
      </c>
      <c r="G336" s="60">
        <f t="shared" si="57"/>
        <v>-380</v>
      </c>
      <c r="H336" s="60">
        <v>40.0</v>
      </c>
      <c r="I336" s="35">
        <f t="shared" si="55"/>
        <v>-96.92742222</v>
      </c>
      <c r="J336" s="41">
        <v>5.001900722353221</v>
      </c>
      <c r="K336" s="37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32" t="s">
        <v>335</v>
      </c>
      <c r="B337" s="92">
        <v>0.001</v>
      </c>
      <c r="C337" s="93">
        <v>9.9999E-4</v>
      </c>
      <c r="D337" s="59">
        <v>390.0</v>
      </c>
      <c r="E337" s="93">
        <f>B337-B337*SQRT(D337^2+H337^2)/1000000</f>
        <v>0.0009996079541</v>
      </c>
      <c r="F337" s="93">
        <f>B337+B337*SQRT(D337^2+H337^2)/1000000</f>
        <v>0.001000392046</v>
      </c>
      <c r="G337" s="59">
        <f t="shared" si="57"/>
        <v>-10</v>
      </c>
      <c r="H337" s="59">
        <v>40.0</v>
      </c>
      <c r="I337" s="35">
        <f t="shared" si="55"/>
        <v>-2.550721637</v>
      </c>
      <c r="J337" s="35">
        <v>5.000050000578732</v>
      </c>
      <c r="K337" s="37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38" t="s">
        <v>336</v>
      </c>
      <c r="B338" s="90">
        <v>0.001</v>
      </c>
      <c r="C338" s="91">
        <v>0.001000115</v>
      </c>
      <c r="D338" s="60">
        <v>160.0</v>
      </c>
      <c r="E338" s="91">
        <v>9.9939E-5</v>
      </c>
      <c r="F338" s="91">
        <v>1.00061E-4</v>
      </c>
      <c r="G338" s="60">
        <f t="shared" si="57"/>
        <v>115</v>
      </c>
      <c r="H338" s="60">
        <v>40.0</v>
      </c>
      <c r="I338" s="35">
        <f t="shared" si="55"/>
        <v>69.7289922</v>
      </c>
      <c r="J338" s="41">
        <v>5.7728388153982</v>
      </c>
      <c r="K338" s="37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32" t="s">
        <v>337</v>
      </c>
      <c r="B339" s="92">
        <v>0.001</v>
      </c>
      <c r="C339" s="93">
        <v>0.00100019</v>
      </c>
      <c r="D339" s="59">
        <v>160.0</v>
      </c>
      <c r="E339" s="93">
        <f>B339-B339*SQRT(D339^2+H339^2)/1000000</f>
        <v>0.0009998350758</v>
      </c>
      <c r="F339" s="93">
        <f>B339+B339*SQRT(D339^2+H339^2)/1000000</f>
        <v>0.001000164924</v>
      </c>
      <c r="G339" s="59">
        <f t="shared" si="57"/>
        <v>190</v>
      </c>
      <c r="H339" s="59">
        <v>40.0</v>
      </c>
      <c r="I339" s="35">
        <f t="shared" si="55"/>
        <v>115.2044219</v>
      </c>
      <c r="J339" s="35">
        <v>12.58066706530078</v>
      </c>
      <c r="K339" s="37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38" t="s">
        <v>338</v>
      </c>
      <c r="B340" s="90">
        <v>0.001</v>
      </c>
      <c r="C340" s="91">
        <v>0.00100027</v>
      </c>
      <c r="D340" s="60">
        <v>160.0</v>
      </c>
      <c r="E340" s="91">
        <v>9.9939E-5</v>
      </c>
      <c r="F340" s="91">
        <v>1.00061E-4</v>
      </c>
      <c r="G340" s="60">
        <f t="shared" si="57"/>
        <v>270</v>
      </c>
      <c r="H340" s="60">
        <v>40.0</v>
      </c>
      <c r="I340" s="35">
        <f t="shared" si="55"/>
        <v>163.7115469</v>
      </c>
      <c r="J340" s="41">
        <v>17.31583280083401</v>
      </c>
      <c r="K340" s="37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32" t="s">
        <v>339</v>
      </c>
      <c r="B341" s="92">
        <v>0.001</v>
      </c>
      <c r="C341" s="93">
        <v>0.00100025</v>
      </c>
      <c r="D341" s="59">
        <v>160.0</v>
      </c>
      <c r="E341" s="93">
        <f>B341-B341*SQRT(D341^2+H341^2)/1000000</f>
        <v>0.0009998350758</v>
      </c>
      <c r="F341" s="93">
        <f>B341+B341*SQRT(D341^2+H341^2)/1000000</f>
        <v>0.001000164924</v>
      </c>
      <c r="G341" s="59">
        <f t="shared" si="57"/>
        <v>250</v>
      </c>
      <c r="H341" s="59">
        <v>40.0</v>
      </c>
      <c r="I341" s="35">
        <f t="shared" si="55"/>
        <v>151.5847656</v>
      </c>
      <c r="J341" s="35">
        <v>8.162925078047783</v>
      </c>
      <c r="K341" s="37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38" t="s">
        <v>340</v>
      </c>
      <c r="B342" s="90">
        <v>0.001</v>
      </c>
      <c r="C342" s="91">
        <v>0.00100003</v>
      </c>
      <c r="D342" s="60">
        <v>1000.0</v>
      </c>
      <c r="E342" s="91">
        <v>9.9939E-5</v>
      </c>
      <c r="F342" s="91">
        <v>1.00061E-4</v>
      </c>
      <c r="G342" s="60">
        <f t="shared" si="57"/>
        <v>30</v>
      </c>
      <c r="H342" s="60">
        <v>70.0</v>
      </c>
      <c r="I342" s="35">
        <f t="shared" si="55"/>
        <v>2.992676901</v>
      </c>
      <c r="J342" s="41">
        <v>8.164720867691264</v>
      </c>
      <c r="K342" s="37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32" t="s">
        <v>341</v>
      </c>
      <c r="B343" s="92">
        <v>0.001</v>
      </c>
      <c r="C343" s="93">
        <v>9.993699999999999E-4</v>
      </c>
      <c r="D343" s="59">
        <v>0.25</v>
      </c>
      <c r="E343" s="93">
        <f>B343-B343*SQRT(D343^2+H343^2)/1000000</f>
        <v>0.0009997999998</v>
      </c>
      <c r="F343" s="93">
        <f>B343+B343*SQRT(D343^2+H343^2)/1000000</f>
        <v>0.0010002</v>
      </c>
      <c r="G343" s="59">
        <f t="shared" si="57"/>
        <v>-630</v>
      </c>
      <c r="H343" s="59">
        <v>200.0</v>
      </c>
      <c r="I343" s="35">
        <f t="shared" si="55"/>
        <v>-314.9997539</v>
      </c>
      <c r="J343" s="35">
        <v>15.00945595728448</v>
      </c>
      <c r="K343" s="37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38" t="s">
        <v>342</v>
      </c>
      <c r="B344" s="90">
        <v>0.01</v>
      </c>
      <c r="C344" s="91">
        <v>0.00997775</v>
      </c>
      <c r="D344" s="60">
        <v>700.0</v>
      </c>
      <c r="E344" s="91">
        <v>9.9939E-5</v>
      </c>
      <c r="F344" s="91">
        <v>1.00061E-4</v>
      </c>
      <c r="G344" s="60">
        <f t="shared" si="57"/>
        <v>-2225</v>
      </c>
      <c r="H344" s="60">
        <v>40.0</v>
      </c>
      <c r="I344" s="35">
        <f t="shared" si="55"/>
        <v>-317.3394599</v>
      </c>
      <c r="J344" s="41">
        <v>35.19715952276965</v>
      </c>
      <c r="K344" s="37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32" t="s">
        <v>343</v>
      </c>
      <c r="B345" s="92">
        <v>0.01</v>
      </c>
      <c r="C345" s="93">
        <v>0.00999615</v>
      </c>
      <c r="D345" s="59">
        <v>390.0</v>
      </c>
      <c r="E345" s="93">
        <f>B345-B345*SQRT(D345^2+H345^2)/1000000</f>
        <v>0.009996079541</v>
      </c>
      <c r="F345" s="93">
        <f>B345+B345*SQRT(D345^2+H345^2)/1000000</f>
        <v>0.01000392046</v>
      </c>
      <c r="G345" s="59">
        <f t="shared" si="57"/>
        <v>-385</v>
      </c>
      <c r="H345" s="59">
        <v>40.0</v>
      </c>
      <c r="I345" s="35">
        <f t="shared" si="55"/>
        <v>-98.20278304</v>
      </c>
      <c r="J345" s="35">
        <v>5.775726346505374</v>
      </c>
      <c r="K345" s="37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38" t="s">
        <v>344</v>
      </c>
      <c r="B346" s="90">
        <v>0.01</v>
      </c>
      <c r="C346" s="91">
        <v>0.0099998</v>
      </c>
      <c r="D346" s="60">
        <v>390.0</v>
      </c>
      <c r="E346" s="91">
        <v>9.9939E-5</v>
      </c>
      <c r="F346" s="91">
        <v>1.00061E-4</v>
      </c>
      <c r="G346" s="60">
        <f t="shared" si="57"/>
        <v>-20</v>
      </c>
      <c r="H346" s="60">
        <v>40.0</v>
      </c>
      <c r="I346" s="35">
        <f t="shared" si="55"/>
        <v>-5.101443275</v>
      </c>
      <c r="J346" s="41">
        <v>0.0</v>
      </c>
      <c r="K346" s="37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32" t="s">
        <v>345</v>
      </c>
      <c r="B347" s="92">
        <v>0.01</v>
      </c>
      <c r="C347" s="93">
        <v>0.010001</v>
      </c>
      <c r="D347" s="59">
        <v>160.0</v>
      </c>
      <c r="E347" s="93">
        <f>B347-B347*SQRT(D347^2+H347^2)/1000000</f>
        <v>0.009998350758</v>
      </c>
      <c r="F347" s="93">
        <f>B347+B347*SQRT(D347^2+H347^2)/1000000</f>
        <v>0.01000164924</v>
      </c>
      <c r="G347" s="59">
        <f t="shared" si="57"/>
        <v>100</v>
      </c>
      <c r="H347" s="59">
        <v>40.0</v>
      </c>
      <c r="I347" s="35">
        <f t="shared" si="55"/>
        <v>60.63390626</v>
      </c>
      <c r="J347" s="35">
        <v>8.164149394360155</v>
      </c>
      <c r="K347" s="37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38" t="s">
        <v>346</v>
      </c>
      <c r="B348" s="90">
        <v>0.01</v>
      </c>
      <c r="C348" s="91">
        <v>0.0100018</v>
      </c>
      <c r="D348" s="60">
        <v>160.0</v>
      </c>
      <c r="E348" s="91">
        <v>9.9939E-5</v>
      </c>
      <c r="F348" s="91">
        <v>1.00061E-4</v>
      </c>
      <c r="G348" s="60">
        <f t="shared" si="57"/>
        <v>180</v>
      </c>
      <c r="H348" s="60">
        <v>40.0</v>
      </c>
      <c r="I348" s="35">
        <f t="shared" si="55"/>
        <v>109.1410313</v>
      </c>
      <c r="J348" s="41">
        <v>0.0</v>
      </c>
      <c r="K348" s="37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32" t="s">
        <v>347</v>
      </c>
      <c r="B349" s="92">
        <v>0.01</v>
      </c>
      <c r="C349" s="93">
        <v>0.0100024</v>
      </c>
      <c r="D349" s="59">
        <v>160.0</v>
      </c>
      <c r="E349" s="93">
        <f>B349-B349*SQRT(D349^2+H349^2)/1000000</f>
        <v>0.009998350758</v>
      </c>
      <c r="F349" s="93">
        <f>B349+B349*SQRT(D349^2+H349^2)/1000000</f>
        <v>0.01000164924</v>
      </c>
      <c r="G349" s="59">
        <f t="shared" si="57"/>
        <v>240</v>
      </c>
      <c r="H349" s="59">
        <v>40.0</v>
      </c>
      <c r="I349" s="35">
        <f t="shared" si="55"/>
        <v>145.521375</v>
      </c>
      <c r="J349" s="35">
        <v>12.5800381829597</v>
      </c>
      <c r="K349" s="37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38" t="s">
        <v>348</v>
      </c>
      <c r="B350" s="90">
        <v>0.01</v>
      </c>
      <c r="C350" s="91">
        <v>0.0100024</v>
      </c>
      <c r="D350" s="60">
        <v>160.0</v>
      </c>
      <c r="E350" s="91">
        <v>9.9939E-5</v>
      </c>
      <c r="F350" s="91">
        <v>1.00061E-4</v>
      </c>
      <c r="G350" s="60">
        <f t="shared" si="57"/>
        <v>240</v>
      </c>
      <c r="H350" s="60">
        <v>40.0</v>
      </c>
      <c r="I350" s="35">
        <f t="shared" si="55"/>
        <v>145.521375</v>
      </c>
      <c r="J350" s="41">
        <v>4.99880028790121</v>
      </c>
      <c r="K350" s="37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32" t="s">
        <v>349</v>
      </c>
      <c r="B351" s="92">
        <v>0.01</v>
      </c>
      <c r="C351" s="93">
        <v>0.01000025</v>
      </c>
      <c r="D351" s="59">
        <v>1000.0</v>
      </c>
      <c r="E351" s="93">
        <f>B351-B351*SQRT(D351^2+H351^2)/1000000</f>
        <v>0.00998997553</v>
      </c>
      <c r="F351" s="93">
        <f>B351+B351*SQRT(D351^2+H351^2)/1000000</f>
        <v>0.01001002447</v>
      </c>
      <c r="G351" s="59">
        <f t="shared" si="57"/>
        <v>25</v>
      </c>
      <c r="H351" s="59">
        <v>70.0</v>
      </c>
      <c r="I351" s="35">
        <f t="shared" si="55"/>
        <v>2.493897418</v>
      </c>
      <c r="J351" s="35">
        <v>5.773358357903023</v>
      </c>
      <c r="K351" s="37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38" t="s">
        <v>350</v>
      </c>
      <c r="B352" s="90">
        <v>0.01</v>
      </c>
      <c r="C352" s="91">
        <v>0.00999415</v>
      </c>
      <c r="D352" s="60">
        <v>0.25</v>
      </c>
      <c r="E352" s="91">
        <v>9.9939E-5</v>
      </c>
      <c r="F352" s="91">
        <v>1.00061E-4</v>
      </c>
      <c r="G352" s="60">
        <f t="shared" si="57"/>
        <v>-585</v>
      </c>
      <c r="H352" s="60">
        <v>200.0</v>
      </c>
      <c r="I352" s="35">
        <f t="shared" si="55"/>
        <v>-292.4997715</v>
      </c>
      <c r="J352" s="41">
        <v>9.57987530455969</v>
      </c>
      <c r="K352" s="37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32" t="s">
        <v>351</v>
      </c>
      <c r="B353" s="92">
        <v>0.1</v>
      </c>
      <c r="C353" s="93">
        <v>0.0997805</v>
      </c>
      <c r="D353" s="59">
        <v>700.0</v>
      </c>
      <c r="E353" s="93">
        <f>B353-B353*SQRT(D353^2+H353^2)/1000000</f>
        <v>0.09992988581</v>
      </c>
      <c r="F353" s="93">
        <f>B353+B353*SQRT(D353^2+H353^2)/1000000</f>
        <v>0.1000701142</v>
      </c>
      <c r="G353" s="59">
        <f t="shared" si="57"/>
        <v>-2195</v>
      </c>
      <c r="H353" s="59">
        <v>40.0</v>
      </c>
      <c r="I353" s="35">
        <f t="shared" si="55"/>
        <v>-313.0607256</v>
      </c>
      <c r="J353" s="35">
        <v>14.17324589842672</v>
      </c>
      <c r="K353" s="37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38" t="s">
        <v>352</v>
      </c>
      <c r="B354" s="90">
        <v>0.1</v>
      </c>
      <c r="C354" s="91">
        <v>0.099964</v>
      </c>
      <c r="D354" s="60">
        <v>390.0</v>
      </c>
      <c r="E354" s="91">
        <v>9.9939E-5</v>
      </c>
      <c r="F354" s="91">
        <v>1.00061E-4</v>
      </c>
      <c r="G354" s="60">
        <f t="shared" si="57"/>
        <v>-360</v>
      </c>
      <c r="H354" s="60">
        <v>40.0</v>
      </c>
      <c r="I354" s="35">
        <f t="shared" si="55"/>
        <v>-91.82597895</v>
      </c>
      <c r="J354" s="41">
        <v>0.0</v>
      </c>
      <c r="K354" s="37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32" t="s">
        <v>353</v>
      </c>
      <c r="B355" s="92">
        <v>0.1</v>
      </c>
      <c r="C355" s="93">
        <v>0.1</v>
      </c>
      <c r="D355" s="59">
        <v>390.0</v>
      </c>
      <c r="E355" s="93">
        <f>B355-B355*SQRT(D355^2+H355^2)/1000000</f>
        <v>0.09996079541</v>
      </c>
      <c r="F355" s="93">
        <f>B355+B355*SQRT(D355^2+H355^2)/1000000</f>
        <v>0.1000392046</v>
      </c>
      <c r="G355" s="59">
        <f t="shared" si="57"/>
        <v>0</v>
      </c>
      <c r="H355" s="59">
        <v>40.0</v>
      </c>
      <c r="I355" s="35">
        <f t="shared" si="55"/>
        <v>0</v>
      </c>
      <c r="J355" s="35">
        <v>0.0</v>
      </c>
      <c r="K355" s="37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38" t="s">
        <v>354</v>
      </c>
      <c r="B356" s="90">
        <v>0.1</v>
      </c>
      <c r="C356" s="91">
        <v>0.100012</v>
      </c>
      <c r="D356" s="60">
        <v>160.0</v>
      </c>
      <c r="E356" s="91">
        <v>9.9939E-5</v>
      </c>
      <c r="F356" s="91">
        <v>1.00061E-4</v>
      </c>
      <c r="G356" s="60">
        <f t="shared" si="57"/>
        <v>120</v>
      </c>
      <c r="H356" s="60">
        <v>40.0</v>
      </c>
      <c r="I356" s="35">
        <f t="shared" si="55"/>
        <v>72.76068751</v>
      </c>
      <c r="J356" s="41">
        <v>4.99940007199636</v>
      </c>
      <c r="K356" s="37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32" t="s">
        <v>355</v>
      </c>
      <c r="B357" s="92">
        <v>0.1</v>
      </c>
      <c r="C357" s="93">
        <v>0.10002</v>
      </c>
      <c r="D357" s="59">
        <v>160.0</v>
      </c>
      <c r="E357" s="93">
        <f>B357-B357*SQRT(D357^2+H357^2)/1000000</f>
        <v>0.09998350758</v>
      </c>
      <c r="F357" s="93">
        <f>B357+B357*SQRT(D357^2+H357^2)/1000000</f>
        <v>0.1000164924</v>
      </c>
      <c r="G357" s="59">
        <f t="shared" si="57"/>
        <v>200</v>
      </c>
      <c r="H357" s="59">
        <v>40.0</v>
      </c>
      <c r="I357" s="35">
        <f t="shared" si="55"/>
        <v>121.2678125</v>
      </c>
      <c r="J357" s="35">
        <v>0.0</v>
      </c>
      <c r="K357" s="37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38" t="s">
        <v>356</v>
      </c>
      <c r="B358" s="90">
        <v>0.1</v>
      </c>
      <c r="C358" s="91">
        <v>0.1000285</v>
      </c>
      <c r="D358" s="60">
        <v>160.0</v>
      </c>
      <c r="E358" s="91">
        <v>9.9939E-5</v>
      </c>
      <c r="F358" s="91">
        <v>1.00061E-4</v>
      </c>
      <c r="G358" s="60">
        <f t="shared" si="57"/>
        <v>285</v>
      </c>
      <c r="H358" s="60">
        <v>40.0</v>
      </c>
      <c r="I358" s="35">
        <f t="shared" si="55"/>
        <v>172.8066328</v>
      </c>
      <c r="J358" s="41">
        <v>17.07338536174091</v>
      </c>
      <c r="K358" s="37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32" t="s">
        <v>357</v>
      </c>
      <c r="B359" s="92">
        <v>0.1</v>
      </c>
      <c r="C359" s="93">
        <v>0.100022</v>
      </c>
      <c r="D359" s="59">
        <v>160.0</v>
      </c>
      <c r="E359" s="93">
        <f>B359-B359*SQRT(D359^2+H359^2)/1000000</f>
        <v>0.09998350758</v>
      </c>
      <c r="F359" s="93">
        <f>B359+B359*SQRT(D359^2+H359^2)/1000000</f>
        <v>0.1000164924</v>
      </c>
      <c r="G359" s="59">
        <f t="shared" si="57"/>
        <v>220</v>
      </c>
      <c r="H359" s="59">
        <v>40.0</v>
      </c>
      <c r="I359" s="35">
        <f t="shared" si="55"/>
        <v>133.3945938</v>
      </c>
      <c r="J359" s="35">
        <v>11.54446560137176</v>
      </c>
      <c r="K359" s="37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38" t="s">
        <v>358</v>
      </c>
      <c r="B360" s="90">
        <v>0.1</v>
      </c>
      <c r="C360" s="91">
        <v>0.100016</v>
      </c>
      <c r="D360" s="60">
        <v>0.1</v>
      </c>
      <c r="E360" s="91">
        <v>9.9939E-5</v>
      </c>
      <c r="F360" s="91">
        <v>1.00061E-4</v>
      </c>
      <c r="G360" s="60">
        <f t="shared" si="57"/>
        <v>160</v>
      </c>
      <c r="H360" s="60">
        <v>70.0</v>
      </c>
      <c r="I360" s="35">
        <f t="shared" si="55"/>
        <v>228.5711953</v>
      </c>
      <c r="J360" s="41">
        <v>4.999200127984524</v>
      </c>
      <c r="K360" s="37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32" t="s">
        <v>359</v>
      </c>
      <c r="B361" s="92">
        <v>0.1</v>
      </c>
      <c r="C361" s="93">
        <v>0.099978</v>
      </c>
      <c r="D361" s="59">
        <v>0.25</v>
      </c>
      <c r="E361" s="93">
        <f>B361-B361*SQRT(D361^2+H361^2)/1000000</f>
        <v>0.09997999998</v>
      </c>
      <c r="F361" s="93">
        <f>B361+B361*SQRT(D361^2+H361^2)/1000000</f>
        <v>0.10002</v>
      </c>
      <c r="G361" s="59">
        <f t="shared" si="57"/>
        <v>-220</v>
      </c>
      <c r="H361" s="59">
        <v>200.0</v>
      </c>
      <c r="I361" s="35">
        <f t="shared" si="55"/>
        <v>-109.9999141</v>
      </c>
      <c r="J361" s="35">
        <v>8.166762497034775</v>
      </c>
      <c r="K361" s="37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38" t="s">
        <v>360</v>
      </c>
      <c r="B362" s="90">
        <v>1.0</v>
      </c>
      <c r="C362" s="91">
        <v>0.9975050000000001</v>
      </c>
      <c r="D362" s="60">
        <v>-1.0</v>
      </c>
      <c r="E362" s="91">
        <v>9.9939E-5</v>
      </c>
      <c r="F362" s="91">
        <v>1.00061E-4</v>
      </c>
      <c r="G362" s="60">
        <f t="shared" si="57"/>
        <v>-2495</v>
      </c>
      <c r="H362" s="60">
        <v>40.0</v>
      </c>
      <c r="I362" s="35">
        <f t="shared" si="55"/>
        <v>-6235.551694</v>
      </c>
      <c r="J362" s="41">
        <v>23.86430286412264</v>
      </c>
      <c r="K362" s="37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32" t="s">
        <v>361</v>
      </c>
      <c r="B363" s="92">
        <v>1.0</v>
      </c>
      <c r="C363" s="93">
        <v>0.99937</v>
      </c>
      <c r="D363" s="59">
        <v>-1.0</v>
      </c>
      <c r="E363" s="93">
        <f>B363-B363*SQRT(D363^2+H363^2)/1000000</f>
        <v>0.9999599875</v>
      </c>
      <c r="F363" s="93">
        <f>B363+B363*SQRT(D363^2+H363^2)/1000000</f>
        <v>1.000040012</v>
      </c>
      <c r="G363" s="59">
        <f t="shared" si="57"/>
        <v>-630</v>
      </c>
      <c r="H363" s="59">
        <v>40.0</v>
      </c>
      <c r="I363" s="35">
        <f t="shared" si="55"/>
        <v>-1574.508043</v>
      </c>
      <c r="J363" s="35">
        <v>5.0031519857838</v>
      </c>
      <c r="K363" s="37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38" t="s">
        <v>362</v>
      </c>
      <c r="B364" s="90">
        <v>1.0</v>
      </c>
      <c r="C364" s="91">
        <v>0.99974</v>
      </c>
      <c r="D364" s="60">
        <v>-1.0</v>
      </c>
      <c r="E364" s="91">
        <v>9.9939E-5</v>
      </c>
      <c r="F364" s="91">
        <v>1.00061E-4</v>
      </c>
      <c r="G364" s="60">
        <f t="shared" si="57"/>
        <v>-260</v>
      </c>
      <c r="H364" s="60">
        <v>40.0</v>
      </c>
      <c r="I364" s="35">
        <f t="shared" si="55"/>
        <v>-649.7969702</v>
      </c>
      <c r="J364" s="41">
        <v>5.001300338065142</v>
      </c>
      <c r="K364" s="37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32" t="s">
        <v>363</v>
      </c>
      <c r="B365" s="92">
        <v>1.0</v>
      </c>
      <c r="C365" s="93">
        <v>0.99986</v>
      </c>
      <c r="D365" s="59">
        <v>640.0</v>
      </c>
      <c r="E365" s="93">
        <f>B365-B365*SQRT(D365^2+H365^2)/1000000</f>
        <v>0.9993587512</v>
      </c>
      <c r="F365" s="93">
        <f>B365+B365*SQRT(D365^2+H365^2)/1000000</f>
        <v>1.000641249</v>
      </c>
      <c r="G365" s="59">
        <f t="shared" si="57"/>
        <v>-140</v>
      </c>
      <c r="H365" s="59">
        <v>40.0</v>
      </c>
      <c r="I365" s="35">
        <f t="shared" si="55"/>
        <v>-21.83240015</v>
      </c>
      <c r="J365" s="35">
        <v>0.0</v>
      </c>
      <c r="K365" s="37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38" t="s">
        <v>364</v>
      </c>
      <c r="B366" s="90">
        <v>1.0</v>
      </c>
      <c r="C366" s="91">
        <v>0.99996</v>
      </c>
      <c r="D366" s="60">
        <v>640.0</v>
      </c>
      <c r="E366" s="91">
        <v>9.9939E-5</v>
      </c>
      <c r="F366" s="91">
        <v>1.00061E-4</v>
      </c>
      <c r="G366" s="60">
        <f t="shared" si="57"/>
        <v>-40</v>
      </c>
      <c r="H366" s="60">
        <v>40.0</v>
      </c>
      <c r="I366" s="35">
        <f t="shared" si="55"/>
        <v>-6.237828616</v>
      </c>
      <c r="J366" s="41">
        <v>5.000200007977564</v>
      </c>
      <c r="K366" s="37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32" t="s">
        <v>365</v>
      </c>
      <c r="B367" s="92">
        <v>1.0</v>
      </c>
      <c r="C367" s="93">
        <v>1.00003</v>
      </c>
      <c r="D367" s="59">
        <v>640.0</v>
      </c>
      <c r="E367" s="93">
        <f>B367-B367*SQRT(D367^2+H367^2)/1000000</f>
        <v>0.9993587512</v>
      </c>
      <c r="F367" s="93">
        <f>B367+B367*SQRT(D367^2+H367^2)/1000000</f>
        <v>1.000641249</v>
      </c>
      <c r="G367" s="59">
        <f t="shared" si="57"/>
        <v>30</v>
      </c>
      <c r="H367" s="59">
        <v>40.0</v>
      </c>
      <c r="I367" s="35">
        <f t="shared" si="55"/>
        <v>4.678371462</v>
      </c>
      <c r="J367" s="35">
        <v>16.3294417353188</v>
      </c>
      <c r="K367" s="37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38" t="s">
        <v>366</v>
      </c>
      <c r="B368" s="90">
        <v>1.0</v>
      </c>
      <c r="C368" s="91">
        <v>0.99974</v>
      </c>
      <c r="D368" s="60">
        <v>640.0</v>
      </c>
      <c r="E368" s="91">
        <v>9.9939E-5</v>
      </c>
      <c r="F368" s="91">
        <v>1.00061E-4</v>
      </c>
      <c r="G368" s="60">
        <f t="shared" si="57"/>
        <v>-260</v>
      </c>
      <c r="H368" s="60">
        <v>40.0</v>
      </c>
      <c r="I368" s="35">
        <f t="shared" si="55"/>
        <v>-40.545886</v>
      </c>
      <c r="J368" s="41">
        <v>0.0</v>
      </c>
      <c r="K368" s="37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32" t="s">
        <v>367</v>
      </c>
      <c r="B369" s="92">
        <v>1.0</v>
      </c>
      <c r="C369" s="93">
        <v>0.999545</v>
      </c>
      <c r="D369" s="59">
        <v>800.0</v>
      </c>
      <c r="E369" s="93">
        <f>B369-B369*SQRT(D369^2+H369^2)/1000000</f>
        <v>0.9991969433</v>
      </c>
      <c r="F369" s="93">
        <f>B369+B369*SQRT(D369^2+H369^2)/1000000</f>
        <v>1.000803057</v>
      </c>
      <c r="G369" s="59">
        <f t="shared" si="57"/>
        <v>-455</v>
      </c>
      <c r="H369" s="59">
        <v>70.0</v>
      </c>
      <c r="I369" s="35">
        <f t="shared" si="55"/>
        <v>-56.65851768</v>
      </c>
      <c r="J369" s="35">
        <v>12.91582118599626</v>
      </c>
      <c r="K369" s="37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38" t="s">
        <v>368</v>
      </c>
      <c r="B370" s="90">
        <v>1.0</v>
      </c>
      <c r="C370" s="91">
        <v>0.99808</v>
      </c>
      <c r="D370" s="60">
        <v>0.82</v>
      </c>
      <c r="E370" s="91">
        <v>9.9939E-5</v>
      </c>
      <c r="F370" s="91">
        <v>1.00061E-4</v>
      </c>
      <c r="G370" s="60">
        <f t="shared" si="57"/>
        <v>-1920</v>
      </c>
      <c r="H370" s="60">
        <v>200.0</v>
      </c>
      <c r="I370" s="35">
        <f t="shared" si="55"/>
        <v>-959.9919313</v>
      </c>
      <c r="J370" s="41">
        <v>12.60726333775738</v>
      </c>
      <c r="K370" s="37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97"/>
      <c r="B371" s="98"/>
      <c r="C371" s="48"/>
      <c r="D371" s="48"/>
      <c r="E371" s="48"/>
      <c r="F371" s="48"/>
      <c r="G371" s="48"/>
      <c r="H371" s="48"/>
      <c r="I371" s="48"/>
      <c r="J371" s="48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5.5" customHeight="1">
      <c r="A372" s="99" t="s">
        <v>369</v>
      </c>
      <c r="B372" s="41" t="s">
        <v>370</v>
      </c>
      <c r="C372" s="41" t="s">
        <v>371</v>
      </c>
      <c r="D372" s="41" t="s">
        <v>372</v>
      </c>
      <c r="E372" s="41" t="s">
        <v>373</v>
      </c>
      <c r="F372" s="41" t="s">
        <v>374</v>
      </c>
      <c r="G372" s="41" t="s">
        <v>375</v>
      </c>
      <c r="H372" s="41"/>
      <c r="I372" s="41" t="s">
        <v>376</v>
      </c>
      <c r="J372" s="41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5.5" customHeight="1">
      <c r="A373" s="100" t="s">
        <v>377</v>
      </c>
      <c r="B373" s="32">
        <v>0.01</v>
      </c>
      <c r="C373" s="32">
        <v>277.45</v>
      </c>
      <c r="D373" s="32">
        <v>291.94</v>
      </c>
      <c r="E373" s="32">
        <v>66.65</v>
      </c>
      <c r="F373" s="32">
        <v>20.28</v>
      </c>
      <c r="G373" s="32">
        <v>23.3</v>
      </c>
      <c r="H373" s="4"/>
      <c r="I373" s="32">
        <f>SUM(B373:G373)</f>
        <v>679.63</v>
      </c>
      <c r="J373" s="101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5.5" customHeight="1">
      <c r="A374" s="99"/>
      <c r="B374" s="38"/>
      <c r="C374" s="38"/>
      <c r="D374" s="38"/>
      <c r="E374" s="38"/>
      <c r="F374" s="38"/>
      <c r="G374" s="38"/>
      <c r="H374" s="41"/>
      <c r="I374" s="41"/>
      <c r="J374" s="41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5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5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5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5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5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5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5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5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5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5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5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5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5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5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5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5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5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5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5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5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5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5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5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5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5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5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5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5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5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5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5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5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5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5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5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5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5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5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5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5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5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5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5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5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5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5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5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5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5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5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5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5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5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5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5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5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5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5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5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5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5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5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5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5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5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5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5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5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5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5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5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5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5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5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5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5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5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5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5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5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5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5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5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5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5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5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5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5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5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5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5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5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5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5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5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5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5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5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5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5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5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5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5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5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5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5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5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5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5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5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5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5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5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5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5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5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5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5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5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5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5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5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5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5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5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5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5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5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5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5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5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5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5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5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5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5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5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5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5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5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5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5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5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5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5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5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5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5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5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5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5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5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5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5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5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5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5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5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5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5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5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5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5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5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5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5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5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5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5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5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5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5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5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5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5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5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5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5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5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5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5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5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5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5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5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5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5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5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5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5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5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5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5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5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5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5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5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5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5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mergeCells count="239"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67:B267"/>
    <mergeCell ref="A268:B268"/>
    <mergeCell ref="A269:B269"/>
    <mergeCell ref="A270:B270"/>
    <mergeCell ref="A271:B271"/>
    <mergeCell ref="A272:B272"/>
    <mergeCell ref="A273:B273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12:B12"/>
    <mergeCell ref="C12:D12"/>
    <mergeCell ref="F12:G12"/>
    <mergeCell ref="H12:I12"/>
    <mergeCell ref="C13:D13"/>
    <mergeCell ref="F13:G13"/>
    <mergeCell ref="H13:I13"/>
    <mergeCell ref="A13:B13"/>
    <mergeCell ref="A14:B14"/>
    <mergeCell ref="C14:D14"/>
    <mergeCell ref="F14:G14"/>
    <mergeCell ref="H14:I14"/>
    <mergeCell ref="A15:B15"/>
    <mergeCell ref="C15:D15"/>
    <mergeCell ref="A4:B4"/>
    <mergeCell ref="C4:D4"/>
    <mergeCell ref="F4:G4"/>
    <mergeCell ref="H4:I4"/>
    <mergeCell ref="C5:D5"/>
    <mergeCell ref="F5:G5"/>
    <mergeCell ref="H5:I5"/>
    <mergeCell ref="F7:G7"/>
    <mergeCell ref="H7:I7"/>
    <mergeCell ref="A5:B5"/>
    <mergeCell ref="A6:B6"/>
    <mergeCell ref="C6:D6"/>
    <mergeCell ref="F6:G6"/>
    <mergeCell ref="H6:I6"/>
    <mergeCell ref="A7:B7"/>
    <mergeCell ref="C7:D7"/>
    <mergeCell ref="A8:B8"/>
    <mergeCell ref="C8:D8"/>
    <mergeCell ref="F8:G8"/>
    <mergeCell ref="H8:I8"/>
    <mergeCell ref="C9:D9"/>
    <mergeCell ref="F9:G9"/>
    <mergeCell ref="H9:I9"/>
    <mergeCell ref="F11:G11"/>
    <mergeCell ref="H11:I11"/>
    <mergeCell ref="A9:B9"/>
    <mergeCell ref="A10:B10"/>
    <mergeCell ref="C10:D10"/>
    <mergeCell ref="F10:G10"/>
    <mergeCell ref="H10:I10"/>
    <mergeCell ref="A11:B11"/>
    <mergeCell ref="C11:D11"/>
    <mergeCell ref="F15:G15"/>
    <mergeCell ref="H15:I15"/>
    <mergeCell ref="F16:G16"/>
    <mergeCell ref="H16:I16"/>
    <mergeCell ref="C20:D20"/>
    <mergeCell ref="F20:G20"/>
    <mergeCell ref="H20:I20"/>
    <mergeCell ref="A30:B30"/>
    <mergeCell ref="C30:D30"/>
    <mergeCell ref="F30:G30"/>
    <mergeCell ref="H30:I30"/>
    <mergeCell ref="C31:D31"/>
    <mergeCell ref="F31:G31"/>
    <mergeCell ref="H31:I31"/>
    <mergeCell ref="A31:B31"/>
    <mergeCell ref="A32:B32"/>
    <mergeCell ref="C32:D32"/>
    <mergeCell ref="F32:G32"/>
    <mergeCell ref="H32:I32"/>
    <mergeCell ref="A33:B33"/>
    <mergeCell ref="C33:D33"/>
    <mergeCell ref="A34:B34"/>
    <mergeCell ref="C34:D34"/>
    <mergeCell ref="F34:G34"/>
    <mergeCell ref="H34:I34"/>
    <mergeCell ref="C35:D35"/>
    <mergeCell ref="F35:G35"/>
    <mergeCell ref="H35:I35"/>
    <mergeCell ref="A35:B35"/>
    <mergeCell ref="A36:B36"/>
    <mergeCell ref="C36:D36"/>
    <mergeCell ref="F36:G36"/>
    <mergeCell ref="H36:I36"/>
    <mergeCell ref="A37:B37"/>
    <mergeCell ref="C37:D37"/>
    <mergeCell ref="F38:G38"/>
    <mergeCell ref="F39:G39"/>
    <mergeCell ref="F37:G37"/>
    <mergeCell ref="H37:I37"/>
    <mergeCell ref="A38:B38"/>
    <mergeCell ref="C38:D38"/>
    <mergeCell ref="H38:I38"/>
    <mergeCell ref="C39:D39"/>
    <mergeCell ref="H39:I39"/>
    <mergeCell ref="F41:G41"/>
    <mergeCell ref="H41:I41"/>
    <mergeCell ref="A39:B39"/>
    <mergeCell ref="A40:B40"/>
    <mergeCell ref="C40:D40"/>
    <mergeCell ref="F40:G40"/>
    <mergeCell ref="H40:I40"/>
    <mergeCell ref="A41:B41"/>
    <mergeCell ref="C41:D41"/>
    <mergeCell ref="F22:G22"/>
    <mergeCell ref="H22:I22"/>
    <mergeCell ref="A20:B20"/>
    <mergeCell ref="A21:B21"/>
    <mergeCell ref="C21:D21"/>
    <mergeCell ref="F21:G21"/>
    <mergeCell ref="H21:I21"/>
    <mergeCell ref="A22:B22"/>
    <mergeCell ref="C22:D22"/>
    <mergeCell ref="A23:B23"/>
    <mergeCell ref="C23:D23"/>
    <mergeCell ref="F23:G23"/>
    <mergeCell ref="H23:I23"/>
    <mergeCell ref="C24:D24"/>
    <mergeCell ref="F24:G24"/>
    <mergeCell ref="H24:I24"/>
    <mergeCell ref="F29:G29"/>
    <mergeCell ref="H29:I29"/>
    <mergeCell ref="A24:B24"/>
    <mergeCell ref="A28:B28"/>
    <mergeCell ref="C28:D28"/>
    <mergeCell ref="F28:G28"/>
    <mergeCell ref="H28:I28"/>
    <mergeCell ref="A29:B29"/>
    <mergeCell ref="C29:D29"/>
    <mergeCell ref="F33:G33"/>
    <mergeCell ref="H33:I33"/>
    <mergeCell ref="A169:B169"/>
    <mergeCell ref="A170:B170"/>
    <mergeCell ref="A171:B171"/>
    <mergeCell ref="A172:B172"/>
    <mergeCell ref="A173:B173"/>
    <mergeCell ref="A174:B174"/>
    <mergeCell ref="A175:B175"/>
  </mergeCells>
  <conditionalFormatting sqref="I45:I49">
    <cfRule type="cellIs" dxfId="0" priority="1" operator="between">
      <formula>-100</formula>
      <formula>100</formula>
    </cfRule>
  </conditionalFormatting>
  <conditionalFormatting sqref="I45:I49">
    <cfRule type="cellIs" dxfId="1" priority="2" operator="lessThan">
      <formula>-100</formula>
    </cfRule>
  </conditionalFormatting>
  <conditionalFormatting sqref="I45:I49">
    <cfRule type="cellIs" dxfId="1" priority="3" operator="greaterThan">
      <formula>100</formula>
    </cfRule>
  </conditionalFormatting>
  <conditionalFormatting sqref="I45:I49">
    <cfRule type="cellIs" dxfId="0" priority="4" operator="between">
      <formula>-100</formula>
      <formula>-100</formula>
    </cfRule>
  </conditionalFormatting>
  <conditionalFormatting sqref="I45:I49">
    <cfRule type="cellIs" dxfId="0" priority="5" operator="between">
      <formula>-100</formula>
      <formula>-100</formula>
    </cfRule>
  </conditionalFormatting>
  <conditionalFormatting sqref="I45:I49">
    <cfRule type="cellIs" dxfId="1" priority="6" operator="lessThan">
      <formula>-100</formula>
    </cfRule>
  </conditionalFormatting>
  <conditionalFormatting sqref="I45:I49">
    <cfRule type="cellIs" dxfId="1" priority="7" operator="greaterThan">
      <formula>100</formula>
    </cfRule>
  </conditionalFormatting>
  <conditionalFormatting sqref="I51:I69 I78:I92 I287:I303">
    <cfRule type="cellIs" dxfId="0" priority="8" operator="between">
      <formula>-100</formula>
      <formula>100</formula>
    </cfRule>
  </conditionalFormatting>
  <conditionalFormatting sqref="I51:I69 I78:I92 I287:I303">
    <cfRule type="cellIs" dxfId="1" priority="9" operator="lessThan">
      <formula>-100</formula>
    </cfRule>
  </conditionalFormatting>
  <conditionalFormatting sqref="I51:I69 I78:I92 I287:I303">
    <cfRule type="cellIs" dxfId="1" priority="10" operator="greaterThan">
      <formula>100</formula>
    </cfRule>
  </conditionalFormatting>
  <conditionalFormatting sqref="I161:I167">
    <cfRule type="cellIs" dxfId="0" priority="11" operator="between">
      <formula>-100</formula>
      <formula>100</formula>
    </cfRule>
  </conditionalFormatting>
  <conditionalFormatting sqref="I161:I167">
    <cfRule type="cellIs" dxfId="1" priority="12" operator="lessThan">
      <formula>-100</formula>
    </cfRule>
  </conditionalFormatting>
  <conditionalFormatting sqref="I161:I167">
    <cfRule type="cellIs" dxfId="1" priority="13" operator="greaterThan">
      <formula>100</formula>
    </cfRule>
  </conditionalFormatting>
  <conditionalFormatting sqref="I170:I281">
    <cfRule type="cellIs" dxfId="0" priority="14" operator="between">
      <formula>-100</formula>
      <formula>100</formula>
    </cfRule>
  </conditionalFormatting>
  <conditionalFormatting sqref="I170:I281">
    <cfRule type="cellIs" dxfId="1" priority="15" operator="lessThan">
      <formula>-100</formula>
    </cfRule>
  </conditionalFormatting>
  <conditionalFormatting sqref="I170:I281">
    <cfRule type="cellIs" dxfId="1" priority="16" operator="greaterThan">
      <formula>100</formula>
    </cfRule>
  </conditionalFormatting>
  <conditionalFormatting sqref="I72:I74 I77">
    <cfRule type="cellIs" dxfId="0" priority="17" operator="between">
      <formula>-100</formula>
      <formula>100</formula>
    </cfRule>
  </conditionalFormatting>
  <conditionalFormatting sqref="I72:I74 I77">
    <cfRule type="cellIs" dxfId="1" priority="18" operator="lessThan">
      <formula>-100</formula>
    </cfRule>
  </conditionalFormatting>
  <conditionalFormatting sqref="I72:I74 I77">
    <cfRule type="cellIs" dxfId="1" priority="19" operator="greaterThan">
      <formula>100</formula>
    </cfRule>
  </conditionalFormatting>
  <conditionalFormatting sqref="I105:I106">
    <cfRule type="cellIs" dxfId="0" priority="20" operator="between">
      <formula>-100</formula>
      <formula>100</formula>
    </cfRule>
  </conditionalFormatting>
  <conditionalFormatting sqref="I105:I106">
    <cfRule type="cellIs" dxfId="1" priority="21" operator="lessThan">
      <formula>-100</formula>
    </cfRule>
  </conditionalFormatting>
  <conditionalFormatting sqref="I105:I106">
    <cfRule type="cellIs" dxfId="1" priority="22" operator="greaterThan">
      <formula>100</formula>
    </cfRule>
  </conditionalFormatting>
  <conditionalFormatting sqref="I304 I308:I310">
    <cfRule type="cellIs" dxfId="0" priority="23" operator="between">
      <formula>-100</formula>
      <formula>100</formula>
    </cfRule>
  </conditionalFormatting>
  <conditionalFormatting sqref="I304 I308:I310">
    <cfRule type="cellIs" dxfId="1" priority="24" operator="lessThan">
      <formula>-100</formula>
    </cfRule>
  </conditionalFormatting>
  <conditionalFormatting sqref="I304 I308:I310">
    <cfRule type="cellIs" dxfId="1" priority="25" operator="greaterThan">
      <formula>100</formula>
    </cfRule>
  </conditionalFormatting>
  <conditionalFormatting sqref="I317:I370">
    <cfRule type="cellIs" dxfId="0" priority="26" operator="between">
      <formula>-100</formula>
      <formula>100</formula>
    </cfRule>
  </conditionalFormatting>
  <conditionalFormatting sqref="I317:I370">
    <cfRule type="cellIs" dxfId="1" priority="27" operator="lessThan">
      <formula>-100</formula>
    </cfRule>
  </conditionalFormatting>
  <conditionalFormatting sqref="I317:I370">
    <cfRule type="cellIs" dxfId="1" priority="28" operator="greaterThan">
      <formula>100</formula>
    </cfRule>
  </conditionalFormatting>
  <conditionalFormatting sqref="I311">
    <cfRule type="cellIs" dxfId="0" priority="29" operator="between">
      <formula>-100</formula>
      <formula>100</formula>
    </cfRule>
  </conditionalFormatting>
  <conditionalFormatting sqref="I311">
    <cfRule type="cellIs" dxfId="1" priority="30" operator="lessThan">
      <formula>-100</formula>
    </cfRule>
  </conditionalFormatting>
  <conditionalFormatting sqref="I311">
    <cfRule type="cellIs" dxfId="1" priority="31" operator="greaterThan">
      <formula>100</formula>
    </cfRule>
  </conditionalFormatting>
  <conditionalFormatting sqref="I70">
    <cfRule type="cellIs" dxfId="0" priority="32" operator="between">
      <formula>-100</formula>
      <formula>100</formula>
    </cfRule>
  </conditionalFormatting>
  <conditionalFormatting sqref="I70">
    <cfRule type="cellIs" dxfId="1" priority="33" operator="lessThan">
      <formula>-100</formula>
    </cfRule>
  </conditionalFormatting>
  <conditionalFormatting sqref="I70">
    <cfRule type="cellIs" dxfId="1" priority="34" operator="greaterThan">
      <formula>100</formula>
    </cfRule>
  </conditionalFormatting>
  <conditionalFormatting sqref="I71">
    <cfRule type="cellIs" dxfId="0" priority="35" operator="between">
      <formula>-100</formula>
      <formula>100</formula>
    </cfRule>
  </conditionalFormatting>
  <conditionalFormatting sqref="I71">
    <cfRule type="cellIs" dxfId="1" priority="36" operator="lessThan">
      <formula>-100</formula>
    </cfRule>
  </conditionalFormatting>
  <conditionalFormatting sqref="I71">
    <cfRule type="cellIs" dxfId="1" priority="37" operator="greaterThan">
      <formula>100</formula>
    </cfRule>
  </conditionalFormatting>
  <conditionalFormatting sqref="I75:I76">
    <cfRule type="cellIs" dxfId="0" priority="38" operator="between">
      <formula>-100</formula>
      <formula>100</formula>
    </cfRule>
  </conditionalFormatting>
  <conditionalFormatting sqref="I75:I76">
    <cfRule type="cellIs" dxfId="1" priority="39" operator="lessThan">
      <formula>-100</formula>
    </cfRule>
  </conditionalFormatting>
  <conditionalFormatting sqref="I75:I76">
    <cfRule type="cellIs" dxfId="1" priority="40" operator="greaterThan">
      <formula>100</formula>
    </cfRule>
  </conditionalFormatting>
  <conditionalFormatting sqref="I107:I108">
    <cfRule type="cellIs" dxfId="0" priority="41" operator="between">
      <formula>-100</formula>
      <formula>100</formula>
    </cfRule>
  </conditionalFormatting>
  <conditionalFormatting sqref="I107:I108">
    <cfRule type="cellIs" dxfId="1" priority="42" operator="lessThan">
      <formula>-100</formula>
    </cfRule>
  </conditionalFormatting>
  <conditionalFormatting sqref="I107:I108">
    <cfRule type="cellIs" dxfId="1" priority="43" operator="greaterThan">
      <formula>100</formula>
    </cfRule>
  </conditionalFormatting>
  <conditionalFormatting sqref="I109:I110">
    <cfRule type="cellIs" dxfId="0" priority="44" operator="between">
      <formula>-100</formula>
      <formula>100</formula>
    </cfRule>
  </conditionalFormatting>
  <conditionalFormatting sqref="I109:I110">
    <cfRule type="cellIs" dxfId="1" priority="45" operator="lessThan">
      <formula>-100</formula>
    </cfRule>
  </conditionalFormatting>
  <conditionalFormatting sqref="I109:I110">
    <cfRule type="cellIs" dxfId="1" priority="46" operator="greaterThan">
      <formula>100</formula>
    </cfRule>
  </conditionalFormatting>
  <conditionalFormatting sqref="I111:I112">
    <cfRule type="cellIs" dxfId="0" priority="47" operator="between">
      <formula>-100</formula>
      <formula>100</formula>
    </cfRule>
  </conditionalFormatting>
  <conditionalFormatting sqref="I111:I112">
    <cfRule type="cellIs" dxfId="1" priority="48" operator="lessThan">
      <formula>-100</formula>
    </cfRule>
  </conditionalFormatting>
  <conditionalFormatting sqref="I111:I112">
    <cfRule type="cellIs" dxfId="1" priority="49" operator="greaterThan">
      <formula>100</formula>
    </cfRule>
  </conditionalFormatting>
  <conditionalFormatting sqref="I113:I114">
    <cfRule type="cellIs" dxfId="0" priority="50" operator="between">
      <formula>-100</formula>
      <formula>100</formula>
    </cfRule>
  </conditionalFormatting>
  <conditionalFormatting sqref="I113:I114">
    <cfRule type="cellIs" dxfId="1" priority="51" operator="lessThan">
      <formula>-100</formula>
    </cfRule>
  </conditionalFormatting>
  <conditionalFormatting sqref="I113:I114">
    <cfRule type="cellIs" dxfId="1" priority="52" operator="greaterThan">
      <formula>100</formula>
    </cfRule>
  </conditionalFormatting>
  <conditionalFormatting sqref="I115:I116">
    <cfRule type="cellIs" dxfId="0" priority="53" operator="between">
      <formula>-100</formula>
      <formula>100</formula>
    </cfRule>
  </conditionalFormatting>
  <conditionalFormatting sqref="I115:I116">
    <cfRule type="cellIs" dxfId="1" priority="54" operator="lessThan">
      <formula>-100</formula>
    </cfRule>
  </conditionalFormatting>
  <conditionalFormatting sqref="I115:I116">
    <cfRule type="cellIs" dxfId="1" priority="55" operator="greaterThan">
      <formula>100</formula>
    </cfRule>
  </conditionalFormatting>
  <conditionalFormatting sqref="I117:I118">
    <cfRule type="cellIs" dxfId="0" priority="56" operator="between">
      <formula>-100</formula>
      <formula>100</formula>
    </cfRule>
  </conditionalFormatting>
  <conditionalFormatting sqref="I117:I118">
    <cfRule type="cellIs" dxfId="1" priority="57" operator="lessThan">
      <formula>-100</formula>
    </cfRule>
  </conditionalFormatting>
  <conditionalFormatting sqref="I117:I118">
    <cfRule type="cellIs" dxfId="1" priority="58" operator="greaterThan">
      <formula>100</formula>
    </cfRule>
  </conditionalFormatting>
  <conditionalFormatting sqref="I119:I120">
    <cfRule type="cellIs" dxfId="0" priority="59" operator="between">
      <formula>-100</formula>
      <formula>100</formula>
    </cfRule>
  </conditionalFormatting>
  <conditionalFormatting sqref="I119:I120">
    <cfRule type="cellIs" dxfId="1" priority="60" operator="lessThan">
      <formula>-100</formula>
    </cfRule>
  </conditionalFormatting>
  <conditionalFormatting sqref="I119:I120">
    <cfRule type="cellIs" dxfId="1" priority="61" operator="greaterThan">
      <formula>100</formula>
    </cfRule>
  </conditionalFormatting>
  <conditionalFormatting sqref="I121">
    <cfRule type="cellIs" dxfId="0" priority="62" operator="between">
      <formula>-100</formula>
      <formula>100</formula>
    </cfRule>
  </conditionalFormatting>
  <conditionalFormatting sqref="I121">
    <cfRule type="cellIs" dxfId="1" priority="63" operator="lessThan">
      <formula>-100</formula>
    </cfRule>
  </conditionalFormatting>
  <conditionalFormatting sqref="I121">
    <cfRule type="cellIs" dxfId="1" priority="64" operator="greaterThan">
      <formula>100</formula>
    </cfRule>
  </conditionalFormatting>
  <conditionalFormatting sqref="I305:I306">
    <cfRule type="cellIs" dxfId="0" priority="65" operator="between">
      <formula>-100</formula>
      <formula>100</formula>
    </cfRule>
  </conditionalFormatting>
  <conditionalFormatting sqref="I305:I306">
    <cfRule type="cellIs" dxfId="1" priority="66" operator="lessThan">
      <formula>-100</formula>
    </cfRule>
  </conditionalFormatting>
  <conditionalFormatting sqref="I305:I306">
    <cfRule type="cellIs" dxfId="1" priority="67" operator="greaterThan">
      <formula>100</formula>
    </cfRule>
  </conditionalFormatting>
  <conditionalFormatting sqref="I307">
    <cfRule type="cellIs" dxfId="0" priority="68" operator="between">
      <formula>-100</formula>
      <formula>100</formula>
    </cfRule>
  </conditionalFormatting>
  <conditionalFormatting sqref="I307">
    <cfRule type="cellIs" dxfId="1" priority="69" operator="lessThan">
      <formula>-100</formula>
    </cfRule>
  </conditionalFormatting>
  <conditionalFormatting sqref="I307">
    <cfRule type="cellIs" dxfId="1" priority="70" operator="greaterThan">
      <formula>100</formula>
    </cfRule>
  </conditionalFormatting>
  <conditionalFormatting sqref="I312:I313">
    <cfRule type="cellIs" dxfId="0" priority="71" operator="between">
      <formula>-100</formula>
      <formula>100</formula>
    </cfRule>
  </conditionalFormatting>
  <conditionalFormatting sqref="I312:I313">
    <cfRule type="cellIs" dxfId="1" priority="72" operator="lessThan">
      <formula>-100</formula>
    </cfRule>
  </conditionalFormatting>
  <conditionalFormatting sqref="I312:I313">
    <cfRule type="cellIs" dxfId="1" priority="73" operator="greaterThan">
      <formula>100</formula>
    </cfRule>
  </conditionalFormatting>
  <printOptions/>
  <pageMargins bottom="0.75" footer="0.0" header="0.0" left="0.25" right="0.2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2019-03-19T17:15:36Z</dcterms:created>
  <dc:creator>openpyxl</dc:creator>
</cp:coreProperties>
</file>