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2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mrncombr-my.sharepoint.com/personal/marcos_silva_trd_mrn_com_br/Documents/Documentos/GitHub/sisgam/backend/services/excel/"/>
    </mc:Choice>
  </mc:AlternateContent>
  <xr:revisionPtr revIDLastSave="164" documentId="8_{EC0E5090-D02C-4D3D-9F55-E84A78274656}" xr6:coauthVersionLast="47" xr6:coauthVersionMax="47" xr10:uidLastSave="{2C534056-B68C-4011-9D42-B5FC18E4BD09}"/>
  <bookViews>
    <workbookView xWindow="-108" yWindow="-108" windowWidth="23256" windowHeight="12456" tabRatio="764" xr2:uid="{00000000-000D-0000-FFFF-FFFF00000000}"/>
  </bookViews>
  <sheets>
    <sheet name="Nova Contratação" sheetId="34" r:id="rId1"/>
    <sheet name="Nova Contratação rev10" sheetId="16" state="hidden" r:id="rId2"/>
    <sheet name="Mapa Comercial" sheetId="35" r:id="rId3"/>
    <sheet name="Apoio - Links Importantes" sheetId="32" r:id="rId4"/>
    <sheet name="Apoio - Alavancas" sheetId="31" r:id="rId5"/>
    <sheet name="Anexo 1 - Checklist" sheetId="23" r:id="rId6"/>
    <sheet name="Alçadas" sheetId="24" state="hidden" r:id="rId7"/>
    <sheet name="Anexo 2 - Orçamento" sheetId="26" r:id="rId8"/>
    <sheet name="Anexo 3 - Mapa Comercial" sheetId="25" r:id="rId9"/>
    <sheet name="Anexo 4 - Parecer Técnico" sheetId="28" r:id="rId10"/>
    <sheet name="Anexo 5 - Índices de Merc." sheetId="29" r:id="rId11"/>
    <sheet name="Anexo 6 - DPO (se aplicável)" sheetId="30" r:id="rId12"/>
    <sheet name="7 - Análise Frete - Calculadora" sheetId="33" r:id="rId13"/>
    <sheet name="HIERARQUIA" sheetId="18" state="hidden" r:id="rId14"/>
    <sheet name="Planilha1" sheetId="22" state="hidden" r:id="rId15"/>
  </sheets>
  <externalReferences>
    <externalReference r:id="rId16"/>
    <externalReference r:id="rId17"/>
  </externalReferences>
  <definedNames>
    <definedName name="_xlnm.Print_Area" localSheetId="0">'Nova Contratação'!$B$2:$Z$75</definedName>
    <definedName name="_xlnm.Print_Area" localSheetId="1">'Nova Contratação rev10'!$B$2:$Z$75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34" l="1"/>
  <c r="G42" i="16"/>
  <c r="G46" i="16"/>
  <c r="G37" i="16"/>
  <c r="G34" i="34"/>
  <c r="Q8" i="34"/>
  <c r="U8" i="34"/>
  <c r="X10" i="34"/>
  <c r="Q12" i="34"/>
  <c r="N16" i="34"/>
  <c r="P16" i="34"/>
  <c r="S16" i="34"/>
  <c r="V16" i="34"/>
  <c r="N17" i="34"/>
  <c r="P17" i="34"/>
  <c r="S17" i="34"/>
  <c r="V17" i="34"/>
  <c r="L28" i="34"/>
  <c r="O28" i="34"/>
  <c r="R28" i="34"/>
  <c r="U28" i="34"/>
  <c r="L29" i="34"/>
  <c r="O29" i="34"/>
  <c r="R29" i="34"/>
  <c r="U29" i="34"/>
  <c r="L30" i="34"/>
  <c r="L37" i="34" s="1"/>
  <c r="O30" i="34"/>
  <c r="O37" i="34" s="1"/>
  <c r="R30" i="34"/>
  <c r="U30" i="34"/>
  <c r="U37" i="34" s="1"/>
  <c r="I31" i="34"/>
  <c r="L31" i="34"/>
  <c r="O31" i="34"/>
  <c r="R31" i="34"/>
  <c r="U31" i="34"/>
  <c r="G32" i="34"/>
  <c r="I32" i="34"/>
  <c r="I35" i="34" s="1"/>
  <c r="I43" i="34" s="1"/>
  <c r="R32" i="34"/>
  <c r="U32" i="34"/>
  <c r="I34" i="34"/>
  <c r="L34" i="34"/>
  <c r="O34" i="34"/>
  <c r="R34" i="34"/>
  <c r="U34" i="34"/>
  <c r="G35" i="34"/>
  <c r="G43" i="34" s="1"/>
  <c r="G37" i="34"/>
  <c r="I37" i="34"/>
  <c r="R37" i="34"/>
  <c r="G38" i="34"/>
  <c r="I38" i="34"/>
  <c r="R38" i="34"/>
  <c r="U38" i="34"/>
  <c r="I39" i="34"/>
  <c r="R39" i="34"/>
  <c r="U39" i="34"/>
  <c r="G44" i="34"/>
  <c r="I44" i="34"/>
  <c r="L44" i="34"/>
  <c r="O44" i="34"/>
  <c r="R44" i="34"/>
  <c r="U44" i="34"/>
  <c r="G45" i="34"/>
  <c r="I45" i="34"/>
  <c r="L45" i="34"/>
  <c r="O45" i="34"/>
  <c r="R45" i="34"/>
  <c r="U45" i="34"/>
  <c r="Q8" i="16"/>
  <c r="L39" i="34" l="1"/>
  <c r="O39" i="34"/>
  <c r="O38" i="34"/>
  <c r="L38" i="34"/>
  <c r="O32" i="34"/>
  <c r="L32" i="34"/>
  <c r="L35" i="34" s="1"/>
  <c r="L43" i="34" s="1"/>
  <c r="L14" i="25"/>
  <c r="L13" i="25"/>
  <c r="L12" i="25"/>
  <c r="L11" i="25"/>
  <c r="L10" i="25"/>
  <c r="L9" i="25"/>
  <c r="L8" i="25"/>
  <c r="L7" i="25"/>
  <c r="L6" i="25"/>
  <c r="L5" i="25"/>
  <c r="AM5" i="25"/>
  <c r="AM6" i="25"/>
  <c r="AM7" i="25"/>
  <c r="AM8" i="25"/>
  <c r="AM9" i="25"/>
  <c r="AM10" i="25"/>
  <c r="AM11" i="25"/>
  <c r="AM12" i="25"/>
  <c r="AM13" i="25"/>
  <c r="AM14" i="25"/>
  <c r="J15" i="25"/>
  <c r="D17" i="25" s="1"/>
  <c r="P14" i="25"/>
  <c r="P12" i="25"/>
  <c r="P11" i="25"/>
  <c r="P10" i="25"/>
  <c r="P9" i="25"/>
  <c r="P8" i="25"/>
  <c r="P7" i="25"/>
  <c r="P6" i="25"/>
  <c r="P5" i="25"/>
  <c r="AG15" i="25"/>
  <c r="AF15" i="25"/>
  <c r="AD15" i="25"/>
  <c r="AC15" i="25"/>
  <c r="AB15" i="25"/>
  <c r="Z15" i="25"/>
  <c r="Y15" i="25"/>
  <c r="X15" i="25"/>
  <c r="V15" i="25"/>
  <c r="U15" i="25"/>
  <c r="T15" i="25"/>
  <c r="R15" i="25"/>
  <c r="AK14" i="25"/>
  <c r="AL14" i="25" s="1"/>
  <c r="AJ14" i="25"/>
  <c r="AH14" i="25"/>
  <c r="AA14" i="25"/>
  <c r="AI14" i="25" s="1"/>
  <c r="G14" i="25"/>
  <c r="AK13" i="25"/>
  <c r="AJ13" i="25"/>
  <c r="AH13" i="25"/>
  <c r="AA13" i="25"/>
  <c r="AI13" i="25" s="1"/>
  <c r="G13" i="25"/>
  <c r="AK12" i="25"/>
  <c r="AJ12" i="25"/>
  <c r="AH12" i="25"/>
  <c r="AA12" i="25"/>
  <c r="G12" i="25"/>
  <c r="AK11" i="25"/>
  <c r="AL11" i="25" s="1"/>
  <c r="AJ11" i="25"/>
  <c r="AH11" i="25"/>
  <c r="AA11" i="25"/>
  <c r="AI11" i="25" s="1"/>
  <c r="G11" i="25"/>
  <c r="AK10" i="25"/>
  <c r="AL10" i="25" s="1"/>
  <c r="AJ10" i="25"/>
  <c r="AH10" i="25"/>
  <c r="AA10" i="25"/>
  <c r="G10" i="25"/>
  <c r="AK9" i="25"/>
  <c r="AL9" i="25" s="1"/>
  <c r="AJ9" i="25"/>
  <c r="AH9" i="25"/>
  <c r="AA9" i="25"/>
  <c r="G9" i="25"/>
  <c r="AK8" i="25"/>
  <c r="AL8" i="25" s="1"/>
  <c r="AJ8" i="25"/>
  <c r="AH8" i="25"/>
  <c r="AA8" i="25"/>
  <c r="AI8" i="25" s="1"/>
  <c r="G8" i="25"/>
  <c r="AK7" i="25"/>
  <c r="AL7" i="25" s="1"/>
  <c r="AJ7" i="25"/>
  <c r="AH7" i="25"/>
  <c r="AA7" i="25"/>
  <c r="G7" i="25"/>
  <c r="AK6" i="25"/>
  <c r="AL6" i="25" s="1"/>
  <c r="AJ6" i="25"/>
  <c r="AH6" i="25"/>
  <c r="AA6" i="25"/>
  <c r="AI6" i="25" s="1"/>
  <c r="G6" i="25"/>
  <c r="AK5" i="25"/>
  <c r="AJ5" i="25"/>
  <c r="AH5" i="25"/>
  <c r="AA5" i="25"/>
  <c r="G5" i="25"/>
  <c r="P13" i="25" l="1"/>
  <c r="P15" i="25" s="1"/>
  <c r="D18" i="25" s="1"/>
  <c r="AI10" i="25"/>
  <c r="AI9" i="25"/>
  <c r="AI7" i="25"/>
  <c r="AI5" i="25"/>
  <c r="AI12" i="25"/>
  <c r="AA15" i="25"/>
  <c r="Q6" i="25"/>
  <c r="AO6" i="25" s="1"/>
  <c r="Q12" i="25"/>
  <c r="Q9" i="25"/>
  <c r="AO9" i="25" s="1"/>
  <c r="W15" i="25"/>
  <c r="Q7" i="25"/>
  <c r="AO7" i="25" s="1"/>
  <c r="Q5" i="25"/>
  <c r="Q10" i="25"/>
  <c r="AO10" i="25" s="1"/>
  <c r="Q14" i="25"/>
  <c r="AO14" i="25" s="1"/>
  <c r="Q8" i="25"/>
  <c r="AO8" i="25" s="1"/>
  <c r="Q11" i="25"/>
  <c r="AO11" i="25" s="1"/>
  <c r="Q13" i="25"/>
  <c r="AK15" i="25"/>
  <c r="D22" i="25" s="1"/>
  <c r="P20" i="25" s="1"/>
  <c r="AL12" i="25"/>
  <c r="AL13" i="25"/>
  <c r="AL5" i="25"/>
  <c r="AE15" i="25"/>
  <c r="AJ15" i="25"/>
  <c r="AO12" i="25" l="1"/>
  <c r="AO5" i="25"/>
  <c r="AO13" i="25"/>
  <c r="AK16" i="25"/>
  <c r="AK17" i="25"/>
  <c r="O20" i="25"/>
  <c r="AN11" i="25"/>
  <c r="AN12" i="25"/>
  <c r="AN13" i="25"/>
  <c r="D21" i="25"/>
  <c r="S15" i="25"/>
  <c r="AI15" i="25"/>
  <c r="AN10" i="25"/>
  <c r="Q15" i="25"/>
  <c r="AN5" i="25"/>
  <c r="AN7" i="25"/>
  <c r="AN14" i="25"/>
  <c r="AL15" i="25"/>
  <c r="AN8" i="25"/>
  <c r="AN9" i="25"/>
  <c r="AN6" i="25"/>
  <c r="P21" i="25"/>
  <c r="O21" i="25"/>
  <c r="D20" i="25" l="1"/>
  <c r="AJ16" i="25"/>
  <c r="AJ17" i="25"/>
  <c r="P22" i="25" l="1"/>
  <c r="O22" i="25"/>
  <c r="R42" i="16" l="1"/>
  <c r="O42" i="16"/>
  <c r="U48" i="16"/>
  <c r="R48" i="16"/>
  <c r="O48" i="16"/>
  <c r="U47" i="16"/>
  <c r="R47" i="16"/>
  <c r="O47" i="16"/>
  <c r="R41" i="16"/>
  <c r="U37" i="16"/>
  <c r="R37" i="16"/>
  <c r="O37" i="16"/>
  <c r="R35" i="16"/>
  <c r="U34" i="16"/>
  <c r="R34" i="16"/>
  <c r="O34" i="16"/>
  <c r="U33" i="16"/>
  <c r="U41" i="16" s="1"/>
  <c r="R33" i="16"/>
  <c r="O33" i="16"/>
  <c r="O40" i="16" s="1"/>
  <c r="U32" i="16"/>
  <c r="R32" i="16"/>
  <c r="O32" i="16"/>
  <c r="U31" i="16"/>
  <c r="R31" i="16"/>
  <c r="O31" i="16"/>
  <c r="F15" i="30"/>
  <c r="E15" i="30"/>
  <c r="F14" i="30"/>
  <c r="E14" i="30"/>
  <c r="F13" i="30"/>
  <c r="E13" i="30"/>
  <c r="F12" i="30"/>
  <c r="E12" i="30"/>
  <c r="E5" i="30"/>
  <c r="E17" i="30" s="1"/>
  <c r="O35" i="16" l="1"/>
  <c r="O41" i="16"/>
  <c r="R40" i="16"/>
  <c r="U42" i="16"/>
  <c r="U35" i="16"/>
  <c r="U40" i="16"/>
  <c r="D22" i="23" l="1"/>
  <c r="P22" i="23" s="1"/>
  <c r="H4" i="23" s="1"/>
  <c r="D21" i="23"/>
  <c r="D20" i="23"/>
  <c r="P19" i="23"/>
  <c r="G19" i="23"/>
  <c r="E19" i="23"/>
  <c r="D19" i="23"/>
  <c r="P18" i="23"/>
  <c r="G18" i="23"/>
  <c r="E18" i="23"/>
  <c r="D18" i="23"/>
  <c r="P17" i="23"/>
  <c r="E17" i="23"/>
  <c r="P16" i="23"/>
  <c r="E16" i="23"/>
  <c r="P15" i="23"/>
  <c r="E15" i="23"/>
  <c r="P14" i="23"/>
  <c r="E14" i="23"/>
  <c r="P13" i="23"/>
  <c r="P12" i="23"/>
  <c r="D12" i="23"/>
  <c r="O8" i="23" s="1"/>
  <c r="P9" i="23"/>
  <c r="E9" i="23"/>
  <c r="E7" i="23"/>
  <c r="E12" i="23" l="1"/>
  <c r="E13" i="23"/>
  <c r="L72" i="16" l="1"/>
  <c r="U8" i="16" l="1"/>
  <c r="L33" i="16" l="1"/>
  <c r="L42" i="16" s="1"/>
  <c r="L32" i="16"/>
  <c r="L31" i="16"/>
  <c r="L34" i="16"/>
  <c r="I37" i="16"/>
  <c r="L48" i="16"/>
  <c r="L47" i="16"/>
  <c r="I48" i="16"/>
  <c r="I47" i="16"/>
  <c r="G48" i="16"/>
  <c r="G47" i="16"/>
  <c r="G35" i="16"/>
  <c r="I34" i="16"/>
  <c r="I33" i="16"/>
  <c r="I42" i="16" s="1"/>
  <c r="I32" i="16"/>
  <c r="I31" i="16"/>
  <c r="I35" i="16" l="1"/>
  <c r="G38" i="16"/>
  <c r="L35" i="16" l="1"/>
  <c r="L37" i="16"/>
  <c r="X10" i="16"/>
  <c r="N17" i="16"/>
  <c r="N16" i="16"/>
  <c r="L38" i="16" l="1"/>
  <c r="V16" i="16"/>
  <c r="V17" i="16"/>
  <c r="L46" i="16" l="1"/>
  <c r="L41" i="16"/>
  <c r="L40" i="16"/>
  <c r="S17" i="16"/>
  <c r="S16" i="16"/>
  <c r="P16" i="16"/>
  <c r="I38" i="16" l="1"/>
  <c r="I41" i="16"/>
  <c r="I40" i="16"/>
  <c r="G40" i="16"/>
  <c r="P17" i="16"/>
  <c r="G41" i="16"/>
  <c r="I46" i="16" l="1"/>
</calcChain>
</file>

<file path=xl/sharedStrings.xml><?xml version="1.0" encoding="utf-8"?>
<sst xmlns="http://schemas.openxmlformats.org/spreadsheetml/2006/main" count="817" uniqueCount="483">
  <si>
    <t>Não</t>
  </si>
  <si>
    <t>TIPO CONTRATAÇÃO:</t>
  </si>
  <si>
    <t xml:space="preserve">EQUALIZAÇÃO: </t>
  </si>
  <si>
    <t xml:space="preserve">NEGOCIAÇÃO:  </t>
  </si>
  <si>
    <t>CONCLUSÃO:</t>
  </si>
  <si>
    <t xml:space="preserve">COMPRADOR: </t>
  </si>
  <si>
    <t>EMERGENCIAL:</t>
  </si>
  <si>
    <t>MOEDA:</t>
  </si>
  <si>
    <t>PREVISTO EM ORÇAMENTO:</t>
  </si>
  <si>
    <t xml:space="preserve">QTD. DE ITENS:  </t>
  </si>
  <si>
    <t xml:space="preserve">QTD. PROPOSTA PARCIAIS:  </t>
  </si>
  <si>
    <t xml:space="preserve">QTD. FORNECEDORES CONVIDADOS:  </t>
  </si>
  <si>
    <t xml:space="preserve">QTD. PROPOSTAS TOTAIS:  </t>
  </si>
  <si>
    <t>CONTRATO JURÍDICO:</t>
  </si>
  <si>
    <t>ORÇAMENTO:</t>
  </si>
  <si>
    <t>N° CONTRATO</t>
  </si>
  <si>
    <t>HOUVE DESCLASSIFICAÇÃO?</t>
  </si>
  <si>
    <t>PRAZO DE ENTREGA:</t>
  </si>
  <si>
    <t>CONDIÇÃO DE PAGAMENTO:</t>
  </si>
  <si>
    <t xml:space="preserve">VALOR: </t>
  </si>
  <si>
    <t>ANÁLISE TÉCNICA:</t>
  </si>
  <si>
    <t>ANEXOS:</t>
  </si>
  <si>
    <t>EMPRESA RECOMENDADA:</t>
  </si>
  <si>
    <t>FORNECEDORES DECLASSIFICADOS
(MOTIVO):</t>
  </si>
  <si>
    <t>BASE DIFAL:</t>
  </si>
  <si>
    <t>VALOR FINAL COM DIFAL:</t>
  </si>
  <si>
    <t>PROPOSTA INICIAL (COM IMPOSTOS):</t>
  </si>
  <si>
    <t>PROPOSTA FINAL (COM IMPOSTOS):</t>
  </si>
  <si>
    <t>VARIAÇÃO DA PROPOSTA (%):</t>
  </si>
  <si>
    <t>VARIAÇÃO SOBRE O ORÇADO (%):</t>
  </si>
  <si>
    <t>DIFERENÇA SOBRE A MELHOR PROPOSTA EQUALIZADA (%):</t>
  </si>
  <si>
    <t>FRETE:</t>
  </si>
  <si>
    <t>ASSINATURAS: TODAS SÃO FEITAS ELETRONICAMENTE PELO APROVADOR.</t>
  </si>
  <si>
    <t>VALOR DA COMPRA:</t>
  </si>
  <si>
    <t>TIPO BASELINE:</t>
  </si>
  <si>
    <r>
      <t>RESULTADO:</t>
    </r>
    <r>
      <rPr>
        <b/>
        <sz val="11"/>
        <color rgb="FF008000"/>
        <rFont val="Arial"/>
        <family val="2"/>
      </rPr>
      <t xml:space="preserve">
(-)SAVING </t>
    </r>
    <r>
      <rPr>
        <b/>
        <sz val="11"/>
        <color theme="1"/>
        <rFont val="Arial"/>
        <family val="2"/>
      </rPr>
      <t xml:space="preserve">
</t>
    </r>
    <r>
      <rPr>
        <b/>
        <sz val="11"/>
        <color rgb="FFFF0000"/>
        <rFont val="Arial"/>
        <family val="2"/>
      </rPr>
      <t>(+)PENALTY</t>
    </r>
  </si>
  <si>
    <t>CLASSIFICAÇÃO</t>
  </si>
  <si>
    <t>CHECKLIST:</t>
  </si>
  <si>
    <t>VENDOR LIST:</t>
  </si>
  <si>
    <t>MAPA COMERCIAL</t>
  </si>
  <si>
    <t xml:space="preserve">
DIRECIONADA:
EXCLUSIVA:
MENOS 3 PROPOSTAS:</t>
  </si>
  <si>
    <t xml:space="preserve">
IMPORTAÇÃO:
MOEDA:
TAXA DE CÂMBIO:
DATA CÂMBIO:</t>
  </si>
  <si>
    <t>APROVADOR DESQUALIFICAÇÃO:</t>
  </si>
  <si>
    <t>COTAÇÃO:</t>
  </si>
  <si>
    <t>PREÇO HISTÓRICO:</t>
  </si>
  <si>
    <t>ALÇADA FINAL</t>
  </si>
  <si>
    <t>ASSINATURA</t>
  </si>
  <si>
    <t>PRAZO DE ENTREGA (EM DIAS):</t>
  </si>
  <si>
    <t>GERÊNCIA DE SUPPLY CHAIN</t>
  </si>
  <si>
    <t>GUIDO GERMANI - DP</t>
  </si>
  <si>
    <t>CAPEX / OPEX</t>
  </si>
  <si>
    <t>% INFLAÇÃO:</t>
  </si>
  <si>
    <t>GD</t>
  </si>
  <si>
    <t>GG</t>
  </si>
  <si>
    <t>REQUISITANTE:</t>
  </si>
  <si>
    <t>GDP</t>
  </si>
  <si>
    <t>DIRETORIA:</t>
  </si>
  <si>
    <t>GERÊNCIA DE ÁREA:</t>
  </si>
  <si>
    <t>GERÊNCIA DE DEP.</t>
  </si>
  <si>
    <t>GAL</t>
  </si>
  <si>
    <t>GA</t>
  </si>
  <si>
    <t>DC</t>
  </si>
  <si>
    <t>INDICADOR:</t>
  </si>
  <si>
    <t>CUSTO ESTIMADO DE FRETE (%):</t>
  </si>
  <si>
    <t>CUSTO TOTAL (R$):</t>
  </si>
  <si>
    <t>Dep</t>
  </si>
  <si>
    <t>Area</t>
  </si>
  <si>
    <t>Dir.</t>
  </si>
  <si>
    <t>DP</t>
  </si>
  <si>
    <t>GT</t>
  </si>
  <si>
    <t>DF</t>
  </si>
  <si>
    <t>GCC</t>
  </si>
  <si>
    <t>DS</t>
  </si>
  <si>
    <t>GJ</t>
  </si>
  <si>
    <t>DO</t>
  </si>
  <si>
    <t>GCI</t>
  </si>
  <si>
    <t>TS</t>
  </si>
  <si>
    <t>GF</t>
  </si>
  <si>
    <t>GFC</t>
  </si>
  <si>
    <t>GFG</t>
  </si>
  <si>
    <t>AC</t>
  </si>
  <si>
    <t>GVA</t>
  </si>
  <si>
    <t>GV</t>
  </si>
  <si>
    <t>GMO</t>
  </si>
  <si>
    <t>GM</t>
  </si>
  <si>
    <t>GMI</t>
  </si>
  <si>
    <t>TFRH</t>
  </si>
  <si>
    <t>TFRM</t>
  </si>
  <si>
    <t>GB</t>
  </si>
  <si>
    <t>TI</t>
  </si>
  <si>
    <t>GDL</t>
  </si>
  <si>
    <t>GDG</t>
  </si>
  <si>
    <t>GRD</t>
  </si>
  <si>
    <t>GR</t>
  </si>
  <si>
    <t>GDO</t>
  </si>
  <si>
    <t>GBB</t>
  </si>
  <si>
    <t>GDT</t>
  </si>
  <si>
    <t>GI</t>
  </si>
  <si>
    <t>GDTI</t>
  </si>
  <si>
    <t>GRE</t>
  </si>
  <si>
    <t>GRM</t>
  </si>
  <si>
    <t>GTM</t>
  </si>
  <si>
    <t>GTS</t>
  </si>
  <si>
    <t>GIB</t>
  </si>
  <si>
    <t>GIO</t>
  </si>
  <si>
    <t>GRA</t>
  </si>
  <si>
    <t>GS</t>
  </si>
  <si>
    <t>GSA</t>
  </si>
  <si>
    <t>GN</t>
  </si>
  <si>
    <t>DPC</t>
  </si>
  <si>
    <t>GH</t>
  </si>
  <si>
    <t>GTI</t>
  </si>
  <si>
    <t>GHD</t>
  </si>
  <si>
    <t>GTP</t>
  </si>
  <si>
    <t>GST</t>
  </si>
  <si>
    <t>RCC</t>
  </si>
  <si>
    <t>RC</t>
  </si>
  <si>
    <t>GHP</t>
  </si>
  <si>
    <t>GAM</t>
  </si>
  <si>
    <t>ACS</t>
  </si>
  <si>
    <t>GBO</t>
  </si>
  <si>
    <t>GBP</t>
  </si>
  <si>
    <t>RELATÓRIO DE HOMOLOGAÇÃO DE COMPRAS - NOVO PROCESSO</t>
  </si>
  <si>
    <t>OBJETO:</t>
  </si>
  <si>
    <t>BASELINE:</t>
  </si>
  <si>
    <t>ORÇAMENTO
(ORÇADO X CONTRATADO):</t>
  </si>
  <si>
    <t>Δ PREÇO HISTÓRICO VS VLR COMPRA</t>
  </si>
  <si>
    <t>Δ BASELINE VS VLR COMPRA</t>
  </si>
  <si>
    <t>Δ ORÇAMENTO VS VLR COMPRA</t>
  </si>
  <si>
    <t>Δ PERFORMANCE DE NEGOCIAÇÃO VS VLR COMPRA</t>
  </si>
  <si>
    <t>MELHOR PROP. EQUAL.</t>
  </si>
  <si>
    <t>DATA BASE PREÇO HIST.</t>
  </si>
  <si>
    <t>DATA EMISSÃO - RH:</t>
  </si>
  <si>
    <t>DIFAL É APLICÁVEL?</t>
  </si>
  <si>
    <t>ICMS:</t>
  </si>
  <si>
    <t>VALOR TOTAL SEM DIFAL:</t>
  </si>
  <si>
    <t>PROPOSTA EQUALIZADA (COM IMPOSTOS):</t>
  </si>
  <si>
    <t>ICMS ST?</t>
  </si>
  <si>
    <t>Sim</t>
  </si>
  <si>
    <t>APLICAÇÃO:</t>
  </si>
  <si>
    <t>GERÊNCIA DE AQUISIÇÃO DE MATERIAIS</t>
  </si>
  <si>
    <t>DIOGO AGUIAR CAVALCANTE - GA</t>
  </si>
  <si>
    <t>PAMELA MEDI - GDP</t>
  </si>
  <si>
    <t>Descrever a aplicação do material / equipamento.</t>
  </si>
  <si>
    <t>Opções:
Sim;
Não;</t>
  </si>
  <si>
    <t xml:space="preserve">Se aplicável, adotar como exemplo:
Fornecedor A: motivo da desclassificação de forma resumida;
Fornecedor A: motivo da desclassificação de forma resumida.
</t>
  </si>
  <si>
    <t>Se aplicável, informar o nome e o cargo, atento a alçada de aprovação conforme PAD de Compras de Materiais</t>
  </si>
  <si>
    <t>Diante do exposto, recomenda-se a contratação da empresa XXXXXX, por melhor atender às expectativas técnicas e comerciais da MRN.</t>
  </si>
  <si>
    <t>Informar</t>
  </si>
  <si>
    <t>GAM - CHECKLIST DE CONTRATAÇÕES DE MATERIAIS</t>
  </si>
  <si>
    <t>COMPLIANCE OK?</t>
  </si>
  <si>
    <t>Tipo de Processo</t>
  </si>
  <si>
    <t>Lista 2</t>
  </si>
  <si>
    <t>Lista 1</t>
  </si>
  <si>
    <t>Lista 3</t>
  </si>
  <si>
    <t>Valid 1</t>
  </si>
  <si>
    <t>Valor total da contratação + TAC's (se aplicável)</t>
  </si>
  <si>
    <t>Contrato</t>
  </si>
  <si>
    <t>Spot</t>
  </si>
  <si>
    <t>Favorável</t>
  </si>
  <si>
    <r>
      <t xml:space="preserve">Processo foi iniciado </t>
    </r>
    <r>
      <rPr>
        <b/>
        <sz val="14"/>
        <color rgb="FFFF0000"/>
        <rFont val="Calibri"/>
        <family val="2"/>
        <scheme val="minor"/>
      </rPr>
      <t>COM</t>
    </r>
    <r>
      <rPr>
        <b/>
        <sz val="14"/>
        <color theme="1" tint="0.14999847407452621"/>
        <rFont val="Calibri"/>
        <family val="2"/>
        <scheme val="minor"/>
      </rPr>
      <t xml:space="preserve"> a quantidade mínima de propostas obrigatórias?</t>
    </r>
  </si>
  <si>
    <t>Favorável Condicional</t>
  </si>
  <si>
    <t>Quantidade de propostas válidas</t>
  </si>
  <si>
    <t>Reforma / Manut. Externa</t>
  </si>
  <si>
    <t>Desfavorável</t>
  </si>
  <si>
    <t>Fornecedor exclusivo?</t>
  </si>
  <si>
    <r>
      <t xml:space="preserve">Processo </t>
    </r>
    <r>
      <rPr>
        <b/>
        <sz val="14"/>
        <color rgb="FFFF0000"/>
        <rFont val="Calibri"/>
        <family val="2"/>
        <scheme val="minor"/>
      </rPr>
      <t>POSSUI</t>
    </r>
    <r>
      <rPr>
        <b/>
        <sz val="14"/>
        <color theme="1" tint="0.14999847407452621"/>
        <rFont val="Calibri"/>
        <family val="2"/>
        <scheme val="minor"/>
      </rPr>
      <t xml:space="preserve"> a quantidade de propostas válidas necessárias?</t>
    </r>
  </si>
  <si>
    <t>Possui desclassificação técnica?</t>
  </si>
  <si>
    <t>Regularização?</t>
  </si>
  <si>
    <t>Compra Direcionada?</t>
  </si>
  <si>
    <t>Compra Emergencial?</t>
  </si>
  <si>
    <t>Foi incluso fornecedores durante o processo, após visualização de preços de outras cotações?</t>
  </si>
  <si>
    <t>DDI - Due Diligence</t>
  </si>
  <si>
    <t>Avaliação Financeira</t>
  </si>
  <si>
    <t>Relatório de homologação é obrigatório?</t>
  </si>
  <si>
    <t>Precisa de minuta jurídica?</t>
  </si>
  <si>
    <r>
      <t xml:space="preserve">É obrigatório o arquivamento da documentação do processo? 
</t>
    </r>
    <r>
      <rPr>
        <b/>
        <sz val="14"/>
        <color rgb="FF0070C0"/>
        <rFont val="Calibri"/>
        <family val="2"/>
        <scheme val="minor"/>
      </rPr>
      <t>(Mandatório para compras acima de R$ 44,5K)</t>
    </r>
  </si>
  <si>
    <t>Endereço de arquivamento do PROCESSO COMPLETO no SHAREPOINT (inserir link)</t>
  </si>
  <si>
    <t>DDI e Avaliação Financeira tem validade de 12 meses</t>
  </si>
  <si>
    <t>1) Compra Emergencial</t>
  </si>
  <si>
    <t>Gerente Geral da Área Requisitante + Key Account</t>
  </si>
  <si>
    <t xml:space="preserve">2) Gate: Minuta jurídica - Contratos com valor superior a </t>
  </si>
  <si>
    <t>3) Gate: Avaliação Financeira - Compras com valor superior a</t>
  </si>
  <si>
    <t>4) Iniciar um processo sem a quantidade mínima de proponentes:</t>
  </si>
  <si>
    <t>Faixa de Valor</t>
  </si>
  <si>
    <t>Aprovadores</t>
  </si>
  <si>
    <t xml:space="preserve"> (R$) </t>
  </si>
  <si>
    <t>Gerente de Departamento Compras de Materiais</t>
  </si>
  <si>
    <t>Gerente Geral Suprimentos</t>
  </si>
  <si>
    <t>Diretor Comercial</t>
  </si>
  <si>
    <t>Até 157 mil</t>
  </si>
  <si>
    <t>P</t>
  </si>
  <si>
    <t>O</t>
  </si>
  <si>
    <t>Acima de 157 mil até 590 mil</t>
  </si>
  <si>
    <t>Acima de 590 mil</t>
  </si>
  <si>
    <t>5) Alçada desqualificação técnica:</t>
  </si>
  <si>
    <t xml:space="preserve">Faixa de Valor (R$) </t>
  </si>
  <si>
    <t xml:space="preserve"> Quantidade Mínima Propostas Técnicas aprovadas </t>
  </si>
  <si>
    <t>Gerente Geral Área Requisitante</t>
  </si>
  <si>
    <t>Diretor Específico Área Requisitante</t>
  </si>
  <si>
    <t>Dir. Presidente</t>
  </si>
  <si>
    <t>De 44,5 mil até 157 mil</t>
  </si>
  <si>
    <t>Acima de 590 mil até 5,0 milhões</t>
  </si>
  <si>
    <t>Acima de 5,0 milhões</t>
  </si>
  <si>
    <t>6) Quantidade mínima de propostas válidas por valor:</t>
  </si>
  <si>
    <t xml:space="preserve"> Quantidade Mínima de Propostas</t>
  </si>
  <si>
    <t>Até 44.500</t>
  </si>
  <si>
    <t>Entre 44.500,01 e 157.000</t>
  </si>
  <si>
    <t>Acima de 157.000</t>
  </si>
  <si>
    <t>7) Seguir sem  o mínimo de propostas comerciais válidas:</t>
  </si>
  <si>
    <t>Ger. Dep. Aquisição de Materiais</t>
  </si>
  <si>
    <t>Ger. Geral Suprimentos</t>
  </si>
  <si>
    <t>Dir. Comercial</t>
  </si>
  <si>
    <t>De 157 mil até 590 mil</t>
  </si>
  <si>
    <t>8) Compra Direcionada:</t>
  </si>
  <si>
    <t>Diretor Presidente</t>
  </si>
  <si>
    <t>Até 100 mil</t>
  </si>
  <si>
    <t>Acima de 100 mil até 1 milhão</t>
  </si>
  <si>
    <t>Acima de 1 milhão</t>
  </si>
  <si>
    <t>9) Regularização:</t>
  </si>
  <si>
    <t>Até 30 mil</t>
  </si>
  <si>
    <t>Acima de 30 mil</t>
  </si>
  <si>
    <r>
      <t xml:space="preserve">
DE ACORDO PARA SEGUIR ACIMA DO ORÇAMENTO (SE APLICÁVEL)
</t>
    </r>
    <r>
      <rPr>
        <b/>
        <sz val="10"/>
        <color theme="5"/>
        <rFont val="Arial"/>
        <family val="2"/>
      </rPr>
      <t>PRINT DO E-MAIL</t>
    </r>
  </si>
  <si>
    <r>
      <t xml:space="preserve">
</t>
    </r>
    <r>
      <rPr>
        <b/>
        <sz val="10"/>
        <rFont val="Arial"/>
        <family val="2"/>
      </rPr>
      <t>VALOR DO ORÇAMENTO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 xml:space="preserve">
</t>
    </r>
    <r>
      <rPr>
        <b/>
        <sz val="10"/>
        <color theme="5"/>
        <rFont val="Arial"/>
        <family val="2"/>
      </rPr>
      <t>PRINT DO E-MAIL</t>
    </r>
  </si>
  <si>
    <r>
      <rPr>
        <sz val="10"/>
        <color theme="5"/>
        <rFont val="Arial"/>
        <family val="2"/>
      </rPr>
      <t xml:space="preserve">
</t>
    </r>
    <r>
      <rPr>
        <b/>
        <u/>
        <sz val="10"/>
        <color theme="5"/>
        <rFont val="Arial"/>
        <family val="2"/>
      </rPr>
      <t>Para consulta (deixar célula oculta)</t>
    </r>
    <r>
      <rPr>
        <sz val="10"/>
        <rFont val="Arial"/>
        <family val="2"/>
      </rPr>
      <t xml:space="preserve">: </t>
    </r>
    <r>
      <rPr>
        <b/>
        <sz val="10"/>
        <rFont val="Arial"/>
        <family val="2"/>
      </rPr>
      <t>MODELO DE SOLICITAÇÃO DE INFORMAÇÃO DO VALOR DO ORÇAMENTO</t>
    </r>
    <r>
      <rPr>
        <sz val="10"/>
        <rFont val="Arial"/>
        <family val="2"/>
      </rPr>
      <t xml:space="preserve">
Prezado XXXXX,
Finalizamos a negociação relativa ao processo OC XXXXXX. Neste sentido, peço por favor confirmar os valores referentes à(s) OI(s): XXXX e XXXX
Dados do processo:
OC: XXXXXX
Item (código e descritivo): KLXXXXX – Inserir a descrição do item
Portanto, por favor, confirme:
Valor da OI: XXXXX
O valo está itemizado (sim/não)?: XXXXX
Se sim, qual é o valor indicado para o item (considerando valor do material + difal + frete separadamente): XXXXX
Indicar o saldo da OI: XXXXX</t>
    </r>
  </si>
  <si>
    <r>
      <t xml:space="preserve">
</t>
    </r>
    <r>
      <rPr>
        <b/>
        <sz val="10"/>
        <rFont val="Arial"/>
        <family val="2"/>
      </rPr>
      <t>APROVAÇÃO FINAL (DE ACORDO) DO PARECER TÉCNICO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 xml:space="preserve">
</t>
    </r>
    <r>
      <rPr>
        <b/>
        <sz val="10"/>
        <color theme="5"/>
        <rFont val="Arial"/>
        <family val="2"/>
      </rPr>
      <t>PRINT DO E-MAIL</t>
    </r>
  </si>
  <si>
    <t/>
  </si>
  <si>
    <t>FGVDADOS - 18/02/2025 14:48:49</t>
  </si>
  <si>
    <t>LEGENDA</t>
  </si>
  <si>
    <t>Série</t>
  </si>
  <si>
    <t>Título</t>
  </si>
  <si>
    <t>Código</t>
  </si>
  <si>
    <t>Fonte</t>
  </si>
  <si>
    <t>Unidade</t>
  </si>
  <si>
    <t>Fator de escala</t>
  </si>
  <si>
    <t>Base do No. índice</t>
  </si>
  <si>
    <t>1</t>
  </si>
  <si>
    <t>IPCA (Números Índices)(1004963)</t>
  </si>
  <si>
    <t>1004963</t>
  </si>
  <si>
    <t>IBGE</t>
  </si>
  <si>
    <t>Indice</t>
  </si>
  <si>
    <t>?</t>
  </si>
  <si>
    <t>01/12/1993</t>
  </si>
  <si>
    <t>Data</t>
  </si>
  <si>
    <t>01/2020</t>
  </si>
  <si>
    <t>02/2020</t>
  </si>
  <si>
    <t>03/2020</t>
  </si>
  <si>
    <t>04/2020</t>
  </si>
  <si>
    <t>05/2020</t>
  </si>
  <si>
    <t>06/2020</t>
  </si>
  <si>
    <t>07/2020</t>
  </si>
  <si>
    <t>08/2020</t>
  </si>
  <si>
    <t>09/2020</t>
  </si>
  <si>
    <t>10/2020</t>
  </si>
  <si>
    <t>11/2020</t>
  </si>
  <si>
    <t>12/2020</t>
  </si>
  <si>
    <t>01/2021</t>
  </si>
  <si>
    <t>02/2021</t>
  </si>
  <si>
    <t>03/2021</t>
  </si>
  <si>
    <t>04/2021</t>
  </si>
  <si>
    <t>05/2021</t>
  </si>
  <si>
    <t>06/2021</t>
  </si>
  <si>
    <t>07/2021</t>
  </si>
  <si>
    <t>08/2021</t>
  </si>
  <si>
    <t>09/2021</t>
  </si>
  <si>
    <t>10/2021</t>
  </si>
  <si>
    <t>11/2021</t>
  </si>
  <si>
    <t>12/2021</t>
  </si>
  <si>
    <t>01/2022</t>
  </si>
  <si>
    <t>02/2022</t>
  </si>
  <si>
    <t>03/2022</t>
  </si>
  <si>
    <t>04/2022</t>
  </si>
  <si>
    <t>05/2022</t>
  </si>
  <si>
    <t>06/2022</t>
  </si>
  <si>
    <t>07/2022</t>
  </si>
  <si>
    <t>08/2022</t>
  </si>
  <si>
    <t>09/2022</t>
  </si>
  <si>
    <t>10/2022</t>
  </si>
  <si>
    <t>11/2022</t>
  </si>
  <si>
    <t>12/2022</t>
  </si>
  <si>
    <t>01/2023</t>
  </si>
  <si>
    <t>02/2023</t>
  </si>
  <si>
    <t>03/2023</t>
  </si>
  <si>
    <t>04/2023</t>
  </si>
  <si>
    <t>05/2023</t>
  </si>
  <si>
    <t>06/2023</t>
  </si>
  <si>
    <t>07/2023</t>
  </si>
  <si>
    <t>08/2023</t>
  </si>
  <si>
    <t>09/2023</t>
  </si>
  <si>
    <t>10/2023</t>
  </si>
  <si>
    <t>11/2023</t>
  </si>
  <si>
    <t>12/2023</t>
  </si>
  <si>
    <t>01/2024</t>
  </si>
  <si>
    <t>02/2024</t>
  </si>
  <si>
    <t>03/2024</t>
  </si>
  <si>
    <t>04/2024</t>
  </si>
  <si>
    <t>05/2024</t>
  </si>
  <si>
    <t>06/2024</t>
  </si>
  <si>
    <t>07/2024</t>
  </si>
  <si>
    <t>08/2024</t>
  </si>
  <si>
    <t>09/2024</t>
  </si>
  <si>
    <t>10/2024</t>
  </si>
  <si>
    <t>11/2024</t>
  </si>
  <si>
    <t>12/2024</t>
  </si>
  <si>
    <t>01/2025</t>
  </si>
  <si>
    <t>Abaixo seguem as principais alavancas sugeridas e utilizadas pelo mercado:</t>
  </si>
  <si>
    <t>•             Volume de Compra: Negociar com base em grandes quantidades ou contratos de longo prazo para obter melhores condições.</t>
  </si>
  <si>
    <t>•             Alternativas Competitivas (novos fornecedores e/ou novos produtos): Utilizar propostas de outros fornecedores como parâmetro para pressionar o atual fornecedor a oferecer condições mais vantajosas.</t>
  </si>
  <si>
    <t>•             Relacionamento de Longo Prazo: Demonstrar interesse em construir uma parceria duradoura, garantindo benefícios mútuos.</t>
  </si>
  <si>
    <t>•             Referências de preço do Mercado: Apresentar estudos ou benchmarks que mostrem os preços praticados no mercado, forçando o fornecedor a alinhar suas condições.</t>
  </si>
  <si>
    <t>•             Histórico de Fornecimento: Basear-se no histórico de negociações, desempenho ou benefícios anteriores concedidos.</t>
  </si>
  <si>
    <t>•             Prazo de Pagamento: Usar condições diferenciadas de pagamento como moeda de troca, como antecipações ou flexibilização nos prazos.</t>
  </si>
  <si>
    <t>•             Consolidação de Fornecedores: Oferecer ao fornecedor a oportunidade de concentrar o fornecimento em uma única empresa, reduzindo custos operacionais.</t>
  </si>
  <si>
    <t>•             Especificações Técnicas: Argumentar melhorias ou ajustes nas especificações técnicas para justificar reduções de custo.</t>
  </si>
  <si>
    <t>•             Desempenho de Qualidade: Vincular condições comerciais ao desempenho do fornecedor em métricas como qualidade e entrega.</t>
  </si>
  <si>
    <t>•             Parceria de Longo Prazo: Explorar o benefício de se associar a uma empresa de destaque no mercado, como forma de valor agregado para o fornecedor.</t>
  </si>
  <si>
    <t>•             Projeto PZO: Comentar das demandas e oportunidades para futuras parcerias e aquisições.</t>
  </si>
  <si>
    <t>E mais dicas: Peço que avaliem pois farei uma agenda na próxima semana e gostaria que trouxessem exemplos em que algumas delas foram utilizadas e quais outras podemos adicionar.</t>
  </si>
  <si>
    <t>1. Volume de Compra</t>
  </si>
  <si>
    <t>Quando usar:</t>
  </si>
  <si>
    <t>Ideal para negociações que envolvam itens de consumo recorrente ou contratos estratégicos. Use quando houver previsibilidade de demanda e interesse em obter descontos por economia de escala.</t>
  </si>
  <si>
    <t>Dicas práticas:</t>
  </si>
  <si>
    <t>Apresente projeções de compra em longo prazo.</t>
  </si>
  <si>
    <t>Divida em etapas para facilitar o fluxo de caixa do fornecedor.</t>
  </si>
  <si>
    <t>2. Alternativas Competitivas (novos fornecedores e/ou novos produtos)</t>
  </si>
  <si>
    <t>Útil quando o fornecedor atual apresenta resistência à negociação ou quando há necessidade de desafiar o mercado. Aplique em processos de benchmarking ou em categorias com alternativas viáveis.</t>
  </si>
  <si>
    <t>Solicite cotações de fornecedores concorrentes.</t>
  </si>
  <si>
    <t>Compartilhe propostas para pressionar o fornecedor atual.</t>
  </si>
  <si>
    <t>3. Relacionamento de Longo Prazo</t>
  </si>
  <si>
    <t>Efetivo em categorias estratégicas onde a continuidade da parceria é essencial. Ideal para negociações com fornecedores-chave que entregam alto impacto para a operação.</t>
  </si>
  <si>
    <t>Use em situações onde o histórico de fornecimento é positivo.</t>
  </si>
  <si>
    <t>Proponha exclusividade ou volume como contrapartida.</t>
  </si>
  <si>
    <t>4. Referências de Preço do Mercado</t>
  </si>
  <si>
    <t>Quando há indícios de que os preços praticados estão acima do mercado ou quando é necessário justificar ajustes.</t>
  </si>
  <si>
    <t>Realize estudos de benchmark antes da negociação.</t>
  </si>
  <si>
    <t>Apresente dados de mercado de forma estruturada para embasar sua proposta.</t>
  </si>
  <si>
    <t>5. Histórico de Fornecimento</t>
  </si>
  <si>
    <t>Em negociações com fornecedores com os quais já existe um relacionamento sólido, especialmente quando há registros de bom desempenho ou benefícios concedidos anteriormente.</t>
  </si>
  <si>
    <t>Destaque o histórico de entregas e contrapartidas passadas.</t>
  </si>
  <si>
    <t>Use o desempenho positivo como argumento para obter condições melhores.</t>
  </si>
  <si>
    <t>6. Prazo de Pagamento</t>
  </si>
  <si>
    <t>Indicado quando há flexibilidade financeira na empresa ou necessidade de melhorar condições comerciais sem alterar diretamente o preço.</t>
  </si>
  <si>
    <t>Ofereça pagamentos antecipados para descontos.</t>
  </si>
  <si>
    <t>Negocie prazos maiores para equilibrar custos operacionais.</t>
  </si>
  <si>
    <t>7. Consolidação de Fornecedores</t>
  </si>
  <si>
    <t>Em categorias onde a fragmentação de fornecedores aumenta custos administrativos ou operacionais.</t>
  </si>
  <si>
    <t>Argumente sobre os ganhos de eficiência e redução de complexidade.</t>
  </si>
  <si>
    <t>Apresente volumes mais elevados como benefício ao fornecedor.</t>
  </si>
  <si>
    <t>8. Especificações Técnicas</t>
  </si>
  <si>
    <t>Quando há margem para flexibilização nas especificações sem comprometer a qualidade ou o resultado do projeto.</t>
  </si>
  <si>
    <t>Identifique itens ou processos que possam ser otimizados.</t>
  </si>
  <si>
    <t>Envolva a equipe técnica para validar propostas de mudança.</t>
  </si>
  <si>
    <t>9. Desempenho de Qualidade</t>
  </si>
  <si>
    <t>Em contratos de fornecimento onde a qualidade e a entrega são fatores críticos de sucesso.</t>
  </si>
  <si>
    <t>Vincule benefícios como descontos ou bônus ao cumprimento de metas de qualidade.</t>
  </si>
  <si>
    <t>Use KPIs e relatórios para embasar as negociações.</t>
  </si>
  <si>
    <t>10. Parceria de Longo Prazo</t>
  </si>
  <si>
    <t>Para categorias de alto impacto estratégico ou fornecedores com potencial de agregar valor à imagem e aos resultados da empresa. Há inclusive fornecedores que atuam com a MRN há longo prazo mesmo que na compra spot e também podem ter alavancas de prazo.</t>
  </si>
  <si>
    <t>Reforce o benefício de associação com uma empresa sólida.</t>
  </si>
  <si>
    <t>Alinhe a parceria com objetivos de longo prazo do fornecedor.</t>
  </si>
  <si>
    <t xml:space="preserve">11. Projeto PZO </t>
  </si>
  <si>
    <t>Em situações onde a demanda futura relacionadas ao projeto, que pode ser utilizada como alavanca para garantir condições vantajosas hoje.</t>
  </si>
  <si>
    <t>Apresente projeções estruturadas de demandas futuras.</t>
  </si>
  <si>
    <t>Explore parcerias para desenvolvimento conjunto ou expansão do fornecimento.</t>
  </si>
  <si>
    <t>ALAVANCAS DE NEGOCIAÇÃO</t>
  </si>
  <si>
    <t>Descrever o objeto de forma sumarizada, exemplo:
Aquisição de (quantidade) de (descrição do item - exemplo: transformadores), em atendimento a demanda (Opex ou Capex) da (informar diretoria), conforme solicitado através da OC XXXXX.</t>
  </si>
  <si>
    <t>NORMATIVO</t>
  </si>
  <si>
    <t>Due Diligence de Integridade (DDI)</t>
  </si>
  <si>
    <t>https://mineracaoriodonorte.softexpert.com/se/v32501/generic/gn_linkshare/linkshare.php?key=LhZQc17HFpT&amp;cdisosystem=73</t>
  </si>
  <si>
    <t>https://mineracaoriodonorte.softexpert.com/se/v32501/generic/gn_linkshare/linkshare.php?key=aXQ8hvqMzZ&amp;cdisosystem=73</t>
  </si>
  <si>
    <t>https://mineracaoriodonorte.softexpert.com/se/v32501/generic/gn_linkshare/linkshare.php?key=1BWSYrEizue&amp;cdisosystem=73</t>
  </si>
  <si>
    <t>Delegação de Autoridade</t>
  </si>
  <si>
    <t>PAD - Compra de Materiais</t>
  </si>
  <si>
    <t>https://mineracaoriodonorte.softexpert.com/se/v32501/generic/gn_linkshare/linkshare.php?key=roZSo1xYASt&amp;cdisosystem=73</t>
  </si>
  <si>
    <t>ENDEREÇO</t>
  </si>
  <si>
    <r>
      <t xml:space="preserve">
</t>
    </r>
    <r>
      <rPr>
        <b/>
        <sz val="10"/>
        <rFont val="Arial"/>
        <family val="2"/>
      </rPr>
      <t xml:space="preserve">PARECER TÉCNICO (INFORMANDO AS PROPOSTAS TÉCNICAS APROVADAS, E AS </t>
    </r>
    <r>
      <rPr>
        <b/>
        <sz val="10"/>
        <color rgb="FF002060"/>
        <rFont val="Arial"/>
        <family val="2"/>
      </rPr>
      <t>REPROVADAS E O PORQUÊ)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 xml:space="preserve">
</t>
    </r>
    <r>
      <rPr>
        <b/>
        <sz val="10"/>
        <color theme="5"/>
        <rFont val="Arial"/>
        <family val="2"/>
      </rPr>
      <t>PRINT DO E-MAIL</t>
    </r>
  </si>
  <si>
    <t>Foram convidados os fornecedores da categoria de (informar a categoria do escopo) e com knowhow para atendimento da demanda, sendo:
• Fornecedor A: (Informar se declinou e porque / se não respondeu / se apresentou proposta e está válida tecnicamente e comercialmente);
• Fornecedor B: (Informar se declinou e porque / se não respondeu / se apresentou proposta e está válida tecnicamente e comercialmente);
• Fornecedor C: (Informar se declinou e porque / se não respondeu / se apresentou proposta e está válida tecnicamente e comercialmente);</t>
  </si>
  <si>
    <t>CALCULADORA - MELHOR CONDIÇÃO DE PAGAMENTO</t>
  </si>
  <si>
    <r>
      <rPr>
        <sz val="7"/>
        <color theme="0"/>
        <rFont val="Calibri"/>
        <family val="2"/>
        <scheme val="minor"/>
      </rPr>
      <t>Indicador Referência de Comparação:</t>
    </r>
    <r>
      <rPr>
        <b/>
        <sz val="7"/>
        <color theme="0"/>
        <rFont val="Calibri"/>
        <family val="2"/>
        <scheme val="minor"/>
      </rPr>
      <t xml:space="preserve">
100% CDI</t>
    </r>
  </si>
  <si>
    <t>Taxa Anual</t>
  </si>
  <si>
    <t>Taxa Mensal</t>
  </si>
  <si>
    <t>Preço Base (Negociação)</t>
  </si>
  <si>
    <t>Cond. de Pgto Base (DFS)</t>
  </si>
  <si>
    <r>
      <t xml:space="preserve">Informar a </t>
    </r>
    <r>
      <rPr>
        <b/>
        <sz val="5"/>
        <color rgb="FF0070C0"/>
        <rFont val="Calibri"/>
        <family val="2"/>
        <scheme val="minor"/>
      </rPr>
      <t>MENOR</t>
    </r>
    <r>
      <rPr>
        <sz val="5"/>
        <color rgb="FF0070C0"/>
        <rFont val="Calibri"/>
        <family val="2"/>
        <scheme val="minor"/>
      </rPr>
      <t xml:space="preserve"> condição de pagamento do processo</t>
    </r>
  </si>
  <si>
    <t>Proposta: Valor / Cond. Pagto</t>
  </si>
  <si>
    <t>Condição de Pagamento em DFS</t>
  </si>
  <si>
    <t>Valor</t>
  </si>
  <si>
    <t>Taxa de Juros Mensal</t>
  </si>
  <si>
    <t>Melhor Condição de Pagamento</t>
  </si>
  <si>
    <t>PEDIDO DE COMPRA:</t>
  </si>
  <si>
    <t>ORDEM DE COMPRA:</t>
  </si>
  <si>
    <t>A análise comercial foi realizada considerando o incoterm (FOB / CIF), com todos os impostos aplicáveis incluídos.
Para efeito de equalização, a análise foi considerada tendo como base o custo total (na modalidade CIF).
Obs: Caso tenha alguma especificidade na análise da equalização, deixar claro)</t>
  </si>
  <si>
    <r>
      <rPr>
        <b/>
        <sz val="14"/>
        <color theme="5"/>
        <rFont val="Arial"/>
        <family val="2"/>
      </rPr>
      <t xml:space="preserve">
ORÇAMENTO:</t>
    </r>
    <r>
      <rPr>
        <sz val="14"/>
        <color theme="5"/>
        <rFont val="Arial"/>
        <family val="2"/>
      </rPr>
      <t xml:space="preserve">
Valor: R$ XXXXXXXX;
Base do orçamento: (Informar se consultiva, de quando e qual fornecedor);
OI: XXXX (se aplicável).
</t>
    </r>
    <r>
      <rPr>
        <b/>
        <sz val="14"/>
        <color theme="5"/>
        <rFont val="Arial"/>
        <family val="2"/>
      </rPr>
      <t>SE APLICÁVEL, POSSUI ÚLTIMA COMPRA: PREÇO HISTÓRICO:</t>
    </r>
    <r>
      <rPr>
        <sz val="14"/>
        <color theme="5"/>
        <rFont val="Arial"/>
        <family val="2"/>
      </rPr>
      <t xml:space="preserve">
Foi considerado como preço histórico, as condições comerciais praticadas atrevés do pedido de compras XXXXX, (mês/ano), junto ao fornecedor XXXXXXX.
(Importante - Se aplicável): Última compra de item similar: Em (mês/ano) através do pedido de compra XXXXX, foi realizada uma compra de um(a) (informar o nome do material ou equipamento) similar. Trata-se de um (informar o nome do material ou equipamento) que difere-se tecnicamente do escopo desta aquisição devido ao fato de (descrever os motivos da diferença técnica).</t>
    </r>
    <r>
      <rPr>
        <b/>
        <sz val="14"/>
        <color theme="5"/>
        <rFont val="Arial"/>
        <family val="2"/>
      </rPr>
      <t xml:space="preserve">
BASELINE: 
</t>
    </r>
    <r>
      <rPr>
        <sz val="14"/>
        <color theme="5"/>
        <rFont val="Arial"/>
        <family val="2"/>
      </rPr>
      <t xml:space="preserve">Se possui última compra: Foi considerado como baseline as condições comerciais históricas, evoluídas à contar da data base do pedido (mês/ano) considerando o indicador / fórmula paramétrica XXXXXX.
Se possui não possui última compra: Foi considerado como baseline as condições comerciais da melhor proposta equalizada deste processo.
</t>
    </r>
    <r>
      <rPr>
        <b/>
        <sz val="14"/>
        <color theme="5"/>
        <rFont val="Arial"/>
        <family val="2"/>
      </rPr>
      <t xml:space="preserve">
HISTÓRICO DE AQUISIÇÃO DE ITEM SIMILAR (SE APLICÁVEL - NÃO POSSUI ÚLTIMA COMPRA MAS POSSUI HISTÓRICO DE ITEM SIMILAR) 
</t>
    </r>
    <r>
      <rPr>
        <sz val="14"/>
        <color theme="5"/>
        <rFont val="Arial"/>
        <family val="2"/>
      </rPr>
      <t>(Importante - Se aplicável): Última compra de item similar: Em (mês/ano) através do pedido de compra XXXXX, foi realizada uma compra de um(a) (informar o nome do material ou equipamento) similar. Trata-se de um (informar o nome do material ou equipamento) que difere-se tecnicamente do escopo desta aquisição devido ao fato de (descrever os motivos da diferença técnica).</t>
    </r>
    <r>
      <rPr>
        <b/>
        <sz val="14"/>
        <color theme="5"/>
        <rFont val="Arial"/>
        <family val="2"/>
      </rPr>
      <t xml:space="preserve">
</t>
    </r>
  </si>
  <si>
    <t xml:space="preserve">
01 - Checklist;
02 - Orçamento;
03- Mapa Comercial;
04 - Parecer Técnico;
05 - Índices de Mercado;
06 - Análise DPO (se aplicável);
07 - Análise Frete (se aplicável).</t>
  </si>
  <si>
    <t>12. Leilão Eletrônico</t>
  </si>
  <si>
    <t>13. Índices de Mercado</t>
  </si>
  <si>
    <t>Compras de médio e alto valor, e já equalizados tecnicamente.</t>
  </si>
  <si>
    <t>Utilize o leilão como ferramenta de pressão competitiva para obter melhores preços.</t>
  </si>
  <si>
    <t>Defina regras claras para os participantes e escolha a modalidade mais adequada (inverso, inglês reverso, holandês, etc.).</t>
  </si>
  <si>
    <t>Ferramenta de ganho de produtividade, para evitar várias rodadas de negociação.</t>
  </si>
  <si>
    <t>Sempre que houver histórico de fornecimento. É necessário apoioar na definição de preço-alvo de negociação, com base tambémem flutuações de custos de insumos, câmbio, inflação, dentre outros.</t>
  </si>
  <si>
    <t>Compare variações históricas e projeções para embasar sua argumentação na negociação.</t>
  </si>
  <si>
    <t>Analisar o escopo e definir qual o melhor índice de mercado, ou fórmula paramétrica mais se adequam.</t>
  </si>
  <si>
    <t>PROPOSTAS COMERCIAIS</t>
  </si>
  <si>
    <t>DEMANDA</t>
  </si>
  <si>
    <t>BASELINE</t>
  </si>
  <si>
    <t>DIMENSIONAL</t>
  </si>
  <si>
    <t>SP EQUIPAMENTOS</t>
  </si>
  <si>
    <t>NORTEL</t>
  </si>
  <si>
    <t>FORTEVENTURA</t>
  </si>
  <si>
    <t>QTDE DE PROPOSTAS</t>
  </si>
  <si>
    <r>
      <t>MELHOR</t>
    </r>
    <r>
      <rPr>
        <b/>
        <sz val="11"/>
        <color rgb="FFFFFF00"/>
        <rFont val="Calibri"/>
        <family val="2"/>
        <scheme val="minor"/>
      </rPr>
      <t xml:space="preserve"> PROPOSTA EQUALIZADA</t>
    </r>
    <r>
      <rPr>
        <b/>
        <sz val="11"/>
        <color theme="0"/>
        <rFont val="Calibri"/>
        <family val="2"/>
        <scheme val="minor"/>
      </rPr>
      <t xml:space="preserve"> - PU</t>
    </r>
  </si>
  <si>
    <r>
      <t xml:space="preserve">MELHOR </t>
    </r>
    <r>
      <rPr>
        <b/>
        <sz val="11"/>
        <color rgb="FFFFFF00"/>
        <rFont val="Calibri"/>
        <family val="2"/>
        <scheme val="minor"/>
      </rPr>
      <t>PROPOSTA NEGOCIADA 1</t>
    </r>
    <r>
      <rPr>
        <b/>
        <sz val="11"/>
        <color theme="0"/>
        <rFont val="Calibri"/>
        <family val="2"/>
        <scheme val="minor"/>
      </rPr>
      <t xml:space="preserve"> - PREÇO UNITÁRIO</t>
    </r>
  </si>
  <si>
    <r>
      <t xml:space="preserve">MELHOR </t>
    </r>
    <r>
      <rPr>
        <b/>
        <sz val="11"/>
        <color rgb="FFFFFF00"/>
        <rFont val="Calibri"/>
        <family val="2"/>
        <scheme val="minor"/>
      </rPr>
      <t>PROPOSTA NEGOCIADA FINAL</t>
    </r>
    <r>
      <rPr>
        <b/>
        <sz val="11"/>
        <color theme="0"/>
        <rFont val="Calibri"/>
        <family val="2"/>
        <scheme val="minor"/>
      </rPr>
      <t xml:space="preserve"> - PREÇO UNITÁRIO</t>
    </r>
  </si>
  <si>
    <r>
      <t xml:space="preserve">MELHOR </t>
    </r>
    <r>
      <rPr>
        <b/>
        <sz val="11"/>
        <color rgb="FFFFFF00"/>
        <rFont val="Calibri"/>
        <family val="2"/>
        <scheme val="minor"/>
      </rPr>
      <t>PROPOSTA NEGOCIAÇÃO FINAL</t>
    </r>
    <r>
      <rPr>
        <b/>
        <sz val="11"/>
        <color theme="0"/>
        <rFont val="Calibri"/>
        <family val="2"/>
        <scheme val="minor"/>
      </rPr>
      <t xml:space="preserve"> - VALOR ITEM</t>
    </r>
  </si>
  <si>
    <t>FORNECEDOR MELHOR COLOCADO</t>
  </si>
  <si>
    <t>OBSERVAÇÕES</t>
  </si>
  <si>
    <t>Item</t>
  </si>
  <si>
    <t>Código MRN</t>
  </si>
  <si>
    <t>DESCRIÇÃO</t>
  </si>
  <si>
    <t>Unidade de medida</t>
  </si>
  <si>
    <t>UDM CT</t>
  </si>
  <si>
    <t>VALID</t>
  </si>
  <si>
    <t>Obs</t>
  </si>
  <si>
    <t>Tipo de Baseline</t>
  </si>
  <si>
    <t>Preço histórico unitário</t>
  </si>
  <si>
    <t>Data Preço Histórico</t>
  </si>
  <si>
    <t>Mês e Ano</t>
  </si>
  <si>
    <t>Fornecedor</t>
  </si>
  <si>
    <t>Baseline Unitário</t>
  </si>
  <si>
    <t>Baseline linha</t>
  </si>
  <si>
    <t>INICIAL</t>
  </si>
  <si>
    <t>NEGOCIADA 1</t>
  </si>
  <si>
    <t>NEGOCIADA FINAL</t>
  </si>
  <si>
    <t>EQUALIZADA</t>
  </si>
  <si>
    <t>VALIDAR CURVA A</t>
  </si>
  <si>
    <t>RETORNO</t>
  </si>
  <si>
    <t>COTAÇÃO SEPARADA</t>
  </si>
  <si>
    <t>RESPOSTA DIMENSIONAL</t>
  </si>
  <si>
    <t>RESPOSTA SP</t>
  </si>
  <si>
    <t>RESPOSTA NORTEL</t>
  </si>
  <si>
    <t>RESUMO</t>
  </si>
  <si>
    <t>PR</t>
  </si>
  <si>
    <t>PÇ</t>
  </si>
  <si>
    <t>Dif. %</t>
  </si>
  <si>
    <t>Preço Histórico</t>
  </si>
  <si>
    <t>Dif. R$</t>
  </si>
  <si>
    <t>Preço Histórico Corrigido</t>
  </si>
  <si>
    <t>RESULTADO</t>
  </si>
  <si>
    <t>TIPO</t>
  </si>
  <si>
    <t>%</t>
  </si>
  <si>
    <t>BRL</t>
  </si>
  <si>
    <t>CHERRY PICKING</t>
  </si>
  <si>
    <t>Proposta Equalizada</t>
  </si>
  <si>
    <t>Saving Preço Histórico %</t>
  </si>
  <si>
    <t>Proposta negociada 1</t>
  </si>
  <si>
    <t>Saving Preço Corrigido R$</t>
  </si>
  <si>
    <t>Performance de negociação %</t>
  </si>
  <si>
    <t>Qtde</t>
  </si>
  <si>
    <t>FORNECEDOR A</t>
  </si>
  <si>
    <t>Pedido de Compra (Última Compra)</t>
  </si>
  <si>
    <t>(Informar Preço Histórico Evoluído / Melhor Proposta Equalizada</t>
  </si>
  <si>
    <t>FORNECEDOR B</t>
  </si>
  <si>
    <t>FORNECEDOR C</t>
  </si>
  <si>
    <t>FORNECEDOR D</t>
  </si>
  <si>
    <t>Proposta negociada Final</t>
  </si>
  <si>
    <r>
      <t xml:space="preserve">VARIAÇÃO BASELINE X MELHOR PROPOSTA </t>
    </r>
    <r>
      <rPr>
        <b/>
        <sz val="11"/>
        <color rgb="FFFF0000"/>
        <rFont val="Calibri"/>
        <family val="2"/>
        <scheme val="minor"/>
      </rPr>
      <t>(%)</t>
    </r>
  </si>
  <si>
    <r>
      <t xml:space="preserve">VARIAÇÃO BASELINE X MELHOR PROPOSTA </t>
    </r>
    <r>
      <rPr>
        <b/>
        <sz val="11"/>
        <color rgb="FFFF0000"/>
        <rFont val="Calibri"/>
        <family val="2"/>
        <scheme val="minor"/>
      </rPr>
      <t>(R$)</t>
    </r>
  </si>
  <si>
    <r>
      <t xml:space="preserve">Variação Índice </t>
    </r>
    <r>
      <rPr>
        <b/>
        <sz val="11"/>
        <color rgb="FFFF0000"/>
        <rFont val="Calibri"/>
        <family val="2"/>
        <scheme val="minor"/>
      </rPr>
      <t>(%)</t>
    </r>
  </si>
  <si>
    <t xml:space="preserve">MAPA COMERCIAL </t>
  </si>
  <si>
    <t>MELHOR CONDIÇÃO CHERRY PICKING</t>
  </si>
  <si>
    <r>
      <rPr>
        <b/>
        <sz val="14"/>
        <color rgb="FFC00000"/>
        <rFont val="Arial"/>
        <family val="2"/>
      </rPr>
      <t>ESTRATÉGIA DE NEGOCIAÇÃO:</t>
    </r>
    <r>
      <rPr>
        <sz val="14"/>
        <color rgb="FFC00000"/>
        <rFont val="Arial"/>
        <family val="2"/>
      </rPr>
      <t xml:space="preserve">
Com o objetivo de maximizar os resultados para a MRN, a proponente foi convidada a apresentar suas melhores condições comerciais, utilizando as seguintes alavancas:
(Definir quais alavanças abaixo se aplicam ao seu processo, e descrever o contexto - detalhamento ver aba "Apoio - Alavancas")
• Volume de Compra: Negociar com base em grandes quantidades ou contratos de longo prazo para obter melhores condições.
• Alternativas Competitivas (novos fornecedores e/ou novos produtos): Utilizar propostas de outros fornecedores como parâmetro para pressionar o atual fornecedor a oferecer condições mais vantajosas.
• Relacionamento de Longo Prazo: Demonstrar interesse em construir uma parceria duradoura, garantindo benefícios mútuos.
• Referências de preço do Mercado: Apresentar estudos ou benchmarks que mostrem os preços praticados no mercado, forçando o fornecedor a alinhar suas condições.
• Histórico de Fornecimento: Basear-se no histórico de negociações, desempenho ou benefícios anteriores concedidos.
• Prazo de Pagamento: Usar condições diferenciadas de pagamento como moeda de troca, como antecipações ou flexibilização nos prazos.
• Leilão eletrônico: Utilize o leilão como ferramenta de pressão competitiva, e reduzir o volume de rodadas de negociação. Recomendado para processos de maiores valores, e que necessariamente já estejam equalizados tecnicamente.
• Índices de mercado: Sempre que houver histórico de fornecimento. É necessário apoior na definição de preço-alvo de negociação, com base também em flutuações de custos de insumos, câmbio, inflação, dentre outros.
• Consolidação de Fornecedores: Oferecer ao fornecedor a oportunidade de concentrar o fornecimento em uma única empresa, reduzindo custos operacionais.
• Especificações Técnicas: Argumentar melhorias ou ajustes nas especificações técnicas para justificar reduções de custo.
• Desempenho de Qualidade: Vincular condições comerciais ao desempenho do fornecedor em métricas como qualidade e entrega.
• Parceria de Longo Prazo: Explorar o benefício de se associar a uma empresa de destaque no mercado, como forma de valor agregado para o fornecedor.
• Projeto PZO: Comentar das demandas e oportunidades para futuras parcerias e aquisições.
</t>
    </r>
    <r>
      <rPr>
        <b/>
        <sz val="14"/>
        <color rgb="FFC00000"/>
        <rFont val="Arial"/>
        <family val="2"/>
      </rPr>
      <t xml:space="preserve">
NEGOCIAÇÃO COMERCIAL:
</t>
    </r>
    <r>
      <rPr>
        <sz val="14"/>
        <color rgb="FFC00000"/>
        <rFont val="Arial"/>
        <family val="2"/>
      </rPr>
      <t xml:space="preserve">
Após a equalização técnica e comercial, a negociação comercial foi baseada em X rodadas comerciais, sendo:
• Rodada de negociação 1) Descrever as alavancas utilizadas nesta fase, e os resultados obtidos em termos de performance de negociação, comparando as condições desta rodada com a proposta equalizada – Informar o meio de ferramenta utilizado (RFQ / Leilão);
• Caso haja: Rodada de negociação 2) Descrever as alavancas utilizadas nesta fase, e os resultados obtidos em termos de performance de negociação, comparando as condições desta rodada com as condições ofertadas na rodada de negociação anterior – Informar o meio de ferramenta utilizado (RFQ / Leilão);
• Caso haja: Rodada de negociação 3) Descrever as alavancas utilizadas nesta fase, e os resultados obtidos em termos de performance de negociação, comparando as condições desta rodada com as condições ofertadas na rodada de negociação anterior. Informar o meio de ferramenta utilizado (RFQ / Leilão).
Informar a performance de negociação do processo como um todo, ex:
Por fim, neste processo está sendo reportado uma performance de negociação de XX%, equivalente a R$ XXX.
</t>
    </r>
    <r>
      <rPr>
        <b/>
        <sz val="14"/>
        <color rgb="FFC00000"/>
        <rFont val="Arial"/>
        <family val="2"/>
      </rPr>
      <t xml:space="preserve">
MAPA COMERCIAL: (Inserir o print abaixo)
OUTROS RESULTADOS (SE APLICÁVEL):
</t>
    </r>
    <r>
      <rPr>
        <sz val="14"/>
        <color rgb="FFC00000"/>
        <rFont val="Arial"/>
        <family val="2"/>
      </rPr>
      <t xml:space="preserve">• Prazo médio de pagamento;
• Treinamentos;
• Dentre outros
</t>
    </r>
  </si>
  <si>
    <t>DATA CÂMBIO:</t>
  </si>
  <si>
    <t>MENOS 3 PROPOSTAS:</t>
  </si>
  <si>
    <t>TAXA CÂMBIO:</t>
  </si>
  <si>
    <t>EXCLUSIVA:</t>
  </si>
  <si>
    <t>IMPORTAÇÃO:</t>
  </si>
  <si>
    <t>DIRECIONADA:</t>
  </si>
  <si>
    <t>DIF. SOBRE MELHOR PROPOSTA EQUALIZADA (%):</t>
  </si>
  <si>
    <t>GERÊNCIA DEP.</t>
  </si>
  <si>
    <t>Se aplicável, adotar como exemplo:
Fornecedor A: motivo da desclassificação de forma resumida;
Fornecedor A: motivo da desclassificação de forma resumida.</t>
  </si>
  <si>
    <t>ESTRATÉGIA DE NEGOCIAÇÃO:
Com o objetivo de maximizar os resultados para a MRN, a proponente foi convidada a apresentar suas melhores condições comerciais, utilizando as seguintes alavancas:
(Definir quais alavanças abaixo se aplicam ao seu processo, e descrever o contexto - detalhamento ver aba "Apoio - Alavancas")
• Volume de Compra: Negociar com base em grandes quantidades ou contratos de longo prazo para obter melhores condições.
• Alternativas Competitivas (novos fornecedores e/ou novos produtos): Utilizar propostas de outros fornecedores como parâmetro para pressionar o atual fornecedor a oferecer condições mais vantajosas.
• Relacionamento de Longo Prazo: Demonstrar interesse em construir uma parceria duradoura, garantindo benefícios mútuos.
• Referências de preço do Mercado: Apresentar estudos ou benchmarks que mostrem os preços praticados no mercado, forçando o fornecedor a alinhar suas condições.
• Histórico de Fornecimento: Basear-se no histórico de negociações, desempenho ou benefícios anteriores concedidos.
• Prazo de Pagamento: Usar condições diferenciadas de pagamento como moeda de troca, como antecipações ou flexibilização nos prazos.
• Leilão eletrônico: Utilize o leilão como ferramenta de pressão competitiva, e reduzir o volume de rodadas de negociação. Recomendado para processos de maiores valores, e que necessariamente já estejam equalizados tecnicamente.
• Índices de mercado: Sempre que houver histórico de fornecimento. É necessário apoior na definição de preço-alvo de negociação, com base também em flutuações de custos de insumos, câmbio, inflação, dentre outros.
• Consolidação de Fornecedores: Oferecer ao fornecedor a oportunidade de concentrar o fornecimento em uma única empresa, reduzindo custos operacionais.
• Especificações Técnicas: Argumentar melhorias ou ajustes nas especificações técnicas para justificar reduções de custo.
• Desempenho de Qualidade: Vincular condições comerciais ao desempenho do fornecedor em métricas como qualidade e entrega.
• Parceria de Longo Prazo: Explorar o benefício de se associar a uma empresa de destaque no mercado, como forma de valor agregado para o fornecedor.
• Projeto PZO: Comentar das demandas e oportunidades para futuras parcerias e aquisições.
NEGOCIAÇÃO COMERCIAL:
Após a equalização técnica e comercial, a negociação comercial foi baseada em X rodadas comerciais, sendo:
• Rodada de negociação 1) Descrever as alavancas utilizadas nesta fase, e os resultados obtidos em termos de performance de negociação, comparando as condições desta rodada com a proposta equalizada – Informar o meio de ferramenta utilizado (RFQ / Leilão);
• Caso haja: Rodada de negociação 2) Descrever as alavancas utilizadas nesta fase, e os resultados obtidos em termos de performance de negociação, comparando as condições desta rodada com as condições ofertadas na rodada de negociação anterior – Informar o meio de ferramenta utilizado (RFQ / Leilão);
• Caso haja: Rodada de negociação 3) Descrever as alavancas utilizadas nesta fase, e os resultados obtidos em termos de performance de negociação, comparando as condições desta rodada com as condições ofertadas na rodada de negociação anterior. Informar o meio de ferramenta utilizado (RFQ / Leilão).
Informar a performance de negociação do processo como um todo, ex:
Por fim, neste processo está sendo reportado uma performance de negociação de XX%, equivalente a R$ XXX.
MAPA COMERCIAL: (Inserir o print abaixo)
OUTROS RESULTADOS (SE APLICÁVEL):
• Prazo médio de pagamento;
• Treinamentos;
• Dentre outros</t>
  </si>
  <si>
    <t xml:space="preserve">
ORÇAMENTO:
Valor: R$ XXXXXXXX;
Base do orçamento: (Informar se consultiva, de quando e qual fornecedor);
OI: XXXX (se aplicável).
SE APLICÁVEL, POSSUI ÚLTIMA COMPRA: PREÇO HISTÓRICO:
Foi considerado como preço histórico, as condições comerciais praticadas atrevés do pedido de compras XXXXX, (mês/ano), junto ao fornecedor XXXXXXX.
(Importante - Se aplicável): Última compra de item similar: Em (mês/ano) através do pedido de compra XXXXX, foi realizada uma compra de um(a) (informar o nome do material ou equipamento) similar. Trata-se de um (informar o nome do material ou equipamento) que difere-se tecnicamente do escopo desta aquisição devido ao fato de (descrever os motivos da diferença técnica).
BASELINE: 
Se possui última compra: Foi considerado como baseline as condições comerciais históricas, evoluídas à contar da data base do pedido (mês/ano) considerando o indicador / fórmula paramétrica XXXXXX.
Se possui não possui última compra: Foi considerado como baseline as condições comerciais da melhor proposta equalizada deste processo.
HISTÓRICO DE AQUISIÇÃO DE ITEM SIMILAR (SE APLICÁVEL - NÃO POSSUI ÚLTIMA COMPRA MAS POSSUI HISTÓRICO DE ITEM SIMILAR) 
(Importante - Se aplicável): Última compra de item similar: Em (mês/ano) através do pedido de compra XXXXX, foi realizada uma compra de um(a) (informar o nome do material ou equipamento) similar. Trata-se de um (informar o nome do material ou equipamento) que difere-se tecnicamente do escopo desta aquisição devido ao fato de (descrever os motivos da diferença técnica).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</si>
</sst>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0.0%"/>
    <numFmt numFmtId="166" formatCode="0\ &quot;DIAS&quot;"/>
    <numFmt numFmtId="167" formatCode="0\ &quot;DFS&quot;"/>
    <numFmt numFmtId="168" formatCode="_-[$R$-416]\ * #,##0.00_-;\-[$R$-416]\ * #,##0.00_-;_-[$R$-416]\ * &quot;-&quot;??_-;_-@_-"/>
  </numFmts>
  <fonts count="11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4"/>
      <name val="Arial"/>
      <family val="2"/>
    </font>
    <font>
      <sz val="11"/>
      <name val="Arial"/>
      <family val="2"/>
    </font>
    <font>
      <b/>
      <vertAlign val="superscript"/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2"/>
      <color theme="1" tint="0.14999847407452621"/>
      <name val="Arial"/>
      <family val="2"/>
    </font>
    <font>
      <b/>
      <vertAlign val="superscript"/>
      <sz val="16"/>
      <color theme="1"/>
      <name val="Arial"/>
      <family val="2"/>
    </font>
    <font>
      <b/>
      <sz val="11"/>
      <color rgb="FFFF0000"/>
      <name val="Arial"/>
      <family val="2"/>
    </font>
    <font>
      <b/>
      <sz val="12"/>
      <color theme="1"/>
      <name val="Arial"/>
      <family val="2"/>
    </font>
    <font>
      <b/>
      <vertAlign val="superscript"/>
      <sz val="14"/>
      <color theme="1"/>
      <name val="Arial"/>
      <family val="2"/>
    </font>
    <font>
      <b/>
      <vertAlign val="superscript"/>
      <sz val="18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8"/>
      <color theme="1"/>
      <name val="Arial"/>
      <family val="2"/>
    </font>
    <font>
      <sz val="14"/>
      <name val="Arial"/>
      <family val="2"/>
    </font>
    <font>
      <b/>
      <sz val="11"/>
      <color rgb="FF008000"/>
      <name val="Arial"/>
      <family val="2"/>
    </font>
    <font>
      <sz val="16"/>
      <color theme="1" tint="0.1499984740745262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sz val="14"/>
      <color theme="1" tint="0.14999847407452621"/>
      <name val="Arial"/>
      <family val="2"/>
    </font>
    <font>
      <sz val="11"/>
      <color theme="1" tint="0.14999847407452621"/>
      <name val="Arial"/>
      <family val="2"/>
    </font>
    <font>
      <sz val="10"/>
      <name val="Arial"/>
      <family val="2"/>
    </font>
    <font>
      <b/>
      <vertAlign val="superscript"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u/>
      <vertAlign val="superscript"/>
      <sz val="20"/>
      <name val="Arial"/>
      <family val="2"/>
    </font>
    <font>
      <b/>
      <sz val="18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0"/>
      <color theme="1" tint="0.249977111117893"/>
      <name val="Arial"/>
      <family val="2"/>
    </font>
    <font>
      <b/>
      <sz val="12"/>
      <color theme="0"/>
      <name val="Arial"/>
      <family val="2"/>
    </font>
    <font>
      <sz val="11"/>
      <color theme="0"/>
      <name val="Calibri"/>
      <family val="2"/>
      <scheme val="minor"/>
    </font>
    <font>
      <sz val="11"/>
      <color rgb="FFFF0000"/>
      <name val="Arial"/>
      <family val="2"/>
    </font>
    <font>
      <sz val="14"/>
      <color theme="5"/>
      <name val="Arial"/>
      <family val="2"/>
    </font>
    <font>
      <b/>
      <sz val="14"/>
      <color theme="5"/>
      <name val="Arial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 tint="0.1499984740745262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007837"/>
      <name val="Wingdings 2"/>
      <family val="1"/>
      <charset val="2"/>
    </font>
    <font>
      <b/>
      <sz val="11"/>
      <color rgb="FFFF0000"/>
      <name val="Wingdings 2"/>
      <family val="1"/>
      <charset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7837"/>
      <name val="Wingdings 2"/>
      <family val="1"/>
      <charset val="2"/>
    </font>
    <font>
      <b/>
      <sz val="10"/>
      <color rgb="FFFF0000"/>
      <name val="Wingdings 2"/>
      <family val="1"/>
      <charset val="2"/>
    </font>
    <font>
      <sz val="10"/>
      <color theme="5"/>
      <name val="Arial"/>
      <family val="2"/>
    </font>
    <font>
      <b/>
      <sz val="10"/>
      <color theme="5"/>
      <name val="Arial"/>
      <family val="2"/>
    </font>
    <font>
      <b/>
      <u/>
      <sz val="10"/>
      <color theme="5"/>
      <name val="Arial"/>
      <family val="2"/>
    </font>
    <font>
      <b/>
      <sz val="10"/>
      <color rgb="FF002060"/>
      <name val="Arial"/>
      <family val="2"/>
    </font>
    <font>
      <b/>
      <sz val="18"/>
      <name val="Arial"/>
      <family val="2"/>
    </font>
    <font>
      <sz val="9"/>
      <name val="Times New Roma"/>
    </font>
    <font>
      <sz val="12"/>
      <color rgb="FFC00000"/>
      <name val="Arial"/>
      <family val="2"/>
    </font>
    <font>
      <sz val="11"/>
      <name val="Aptos"/>
      <family val="2"/>
    </font>
    <font>
      <b/>
      <sz val="11"/>
      <name val="Aptos"/>
      <family val="2"/>
    </font>
    <font>
      <u/>
      <sz val="10"/>
      <color theme="10"/>
      <name val="Arial"/>
      <family val="2"/>
    </font>
    <font>
      <sz val="7"/>
      <color theme="1"/>
      <name val="Calibri"/>
      <family val="2"/>
      <scheme val="minor"/>
    </font>
    <font>
      <sz val="7"/>
      <color theme="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7"/>
      <color rgb="FF00863D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sz val="5"/>
      <color rgb="FF0070C0"/>
      <name val="Calibri"/>
      <family val="2"/>
      <scheme val="minor"/>
    </font>
    <font>
      <b/>
      <sz val="5"/>
      <color rgb="FF0070C0"/>
      <name val="Calibri"/>
      <family val="2"/>
      <scheme val="minor"/>
    </font>
    <font>
      <b/>
      <sz val="7"/>
      <color rgb="FF002060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C00000"/>
      <name val="Arial"/>
      <family val="2"/>
    </font>
    <font>
      <b/>
      <sz val="14"/>
      <color rgb="FFC00000"/>
      <name val="Arial"/>
      <family val="2"/>
    </font>
    <font>
      <b/>
      <sz val="24"/>
      <color rgb="FF006129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C00000"/>
      <name val="Arial"/>
      <family val="2"/>
    </font>
    <font>
      <b/>
      <sz val="1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2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5828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DFFE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FFFD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5024"/>
        <bgColor indexed="64"/>
      </patternFill>
    </fill>
    <fill>
      <patternFill patternType="solid">
        <fgColor rgb="FF54585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612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7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8">
    <xf numFmtId="0" fontId="0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9" fontId="40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8" fillId="0" borderId="0" applyFont="0" applyFill="0" applyBorder="0" applyAlignment="0" applyProtection="0"/>
    <xf numFmtId="0" fontId="86" fillId="0" borderId="0" applyNumberFormat="0" applyFill="0" applyBorder="0" applyAlignment="0" applyProtection="0"/>
  </cellStyleXfs>
  <cellXfs count="72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vertical="top" wrapText="1"/>
      <protection locked="0"/>
    </xf>
    <xf numFmtId="0" fontId="12" fillId="3" borderId="1" xfId="0" applyFont="1" applyFill="1" applyBorder="1" applyAlignment="1" applyProtection="1">
      <alignment vertical="center" wrapText="1"/>
      <protection locked="0"/>
    </xf>
    <xf numFmtId="10" fontId="13" fillId="3" borderId="0" xfId="1" applyNumberFormat="1" applyFont="1" applyFill="1" applyBorder="1" applyAlignment="1" applyProtection="1">
      <alignment horizontal="center" vertical="center"/>
    </xf>
    <xf numFmtId="10" fontId="13" fillId="3" borderId="1" xfId="1" applyNumberFormat="1" applyFont="1" applyFill="1" applyBorder="1" applyAlignment="1" applyProtection="1">
      <alignment horizontal="center" vertical="center"/>
    </xf>
    <xf numFmtId="0" fontId="30" fillId="4" borderId="34" xfId="0" applyFont="1" applyFill="1" applyBorder="1" applyAlignment="1" applyProtection="1">
      <alignment horizontal="center" vertical="center" wrapText="1"/>
      <protection locked="0"/>
    </xf>
    <xf numFmtId="0" fontId="11" fillId="4" borderId="34" xfId="0" applyFont="1" applyFill="1" applyBorder="1" applyAlignment="1" applyProtection="1">
      <alignment horizontal="center" vertical="center" wrapText="1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35" fillId="0" borderId="34" xfId="0" applyFont="1" applyBorder="1" applyAlignment="1" applyProtection="1">
      <alignment horizontal="center" vertical="center" wrapText="1"/>
      <protection locked="0"/>
    </xf>
    <xf numFmtId="49" fontId="47" fillId="6" borderId="50" xfId="0" applyNumberFormat="1" applyFont="1" applyFill="1" applyBorder="1" applyAlignment="1">
      <alignment horizontal="center" vertical="center" wrapText="1"/>
    </xf>
    <xf numFmtId="0" fontId="48" fillId="3" borderId="51" xfId="0" applyFont="1" applyFill="1" applyBorder="1" applyAlignment="1">
      <alignment horizontal="center" vertical="center"/>
    </xf>
    <xf numFmtId="44" fontId="30" fillId="0" borderId="34" xfId="2" applyFont="1" applyFill="1" applyBorder="1" applyAlignment="1" applyProtection="1">
      <alignment horizontal="center" vertical="center" wrapText="1"/>
      <protection locked="0"/>
    </xf>
    <xf numFmtId="0" fontId="36" fillId="0" borderId="34" xfId="0" applyFont="1" applyBorder="1" applyAlignment="1" applyProtection="1">
      <alignment horizontal="center" vertical="center" wrapText="1"/>
      <protection locked="0"/>
    </xf>
    <xf numFmtId="0" fontId="38" fillId="0" borderId="34" xfId="0" applyFont="1" applyBorder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vertical="center"/>
      <protection locked="0"/>
    </xf>
    <xf numFmtId="0" fontId="18" fillId="3" borderId="0" xfId="0" applyFont="1" applyFill="1" applyAlignment="1" applyProtection="1">
      <alignment horizontal="left" vertical="center" wrapText="1"/>
      <protection locked="0"/>
    </xf>
    <xf numFmtId="0" fontId="19" fillId="3" borderId="0" xfId="0" applyFont="1" applyFill="1" applyAlignment="1" applyProtection="1">
      <alignment horizontal="center" vertical="center"/>
      <protection locked="0"/>
    </xf>
    <xf numFmtId="0" fontId="23" fillId="3" borderId="0" xfId="0" applyFont="1" applyFill="1" applyAlignment="1" applyProtection="1">
      <alignment vertical="top" wrapText="1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8" fillId="3" borderId="0" xfId="0" applyFont="1" applyFill="1" applyAlignment="1" applyProtection="1">
      <alignment vertical="center" wrapText="1"/>
      <protection locked="0"/>
    </xf>
    <xf numFmtId="0" fontId="11" fillId="3" borderId="0" xfId="0" applyFont="1" applyFill="1" applyAlignment="1" applyProtection="1">
      <alignment horizontal="right" vertical="center"/>
      <protection locked="0"/>
    </xf>
    <xf numFmtId="0" fontId="11" fillId="3" borderId="0" xfId="0" applyFont="1" applyFill="1" applyAlignment="1" applyProtection="1">
      <alignment horizontal="right" vertical="center" wrapText="1"/>
      <protection locked="0"/>
    </xf>
    <xf numFmtId="0" fontId="20" fillId="3" borderId="0" xfId="0" applyFont="1" applyFill="1" applyAlignment="1" applyProtection="1">
      <alignment horizontal="left" vertical="center" wrapText="1" indent="1"/>
      <protection locked="0"/>
    </xf>
    <xf numFmtId="0" fontId="20" fillId="3" borderId="0" xfId="0" applyFont="1" applyFill="1" applyAlignment="1" applyProtection="1">
      <alignment horizontal="right" vertical="top" wrapText="1"/>
      <protection locked="0"/>
    </xf>
    <xf numFmtId="0" fontId="18" fillId="3" borderId="0" xfId="0" applyFont="1" applyFill="1" applyAlignment="1" applyProtection="1">
      <alignment horizontal="right" vertical="center" wrapText="1"/>
      <protection locked="0"/>
    </xf>
    <xf numFmtId="0" fontId="18" fillId="3" borderId="0" xfId="0" applyFont="1" applyFill="1" applyAlignment="1" applyProtection="1">
      <alignment horizontal="left" vertical="center" wrapText="1" indent="1"/>
      <protection locked="0"/>
    </xf>
    <xf numFmtId="0" fontId="23" fillId="3" borderId="1" xfId="0" applyFont="1" applyFill="1" applyBorder="1" applyAlignment="1" applyProtection="1">
      <alignment vertical="top" wrapText="1"/>
      <protection locked="0"/>
    </xf>
    <xf numFmtId="0" fontId="20" fillId="3" borderId="0" xfId="0" applyFont="1" applyFill="1" applyAlignment="1" applyProtection="1">
      <alignment horizontal="left" vertical="center" wrapText="1"/>
      <protection locked="0"/>
    </xf>
    <xf numFmtId="0" fontId="9" fillId="3" borderId="0" xfId="0" applyFont="1" applyFill="1" applyAlignment="1" applyProtection="1">
      <alignment vertical="center" wrapText="1"/>
      <protection locked="0"/>
    </xf>
    <xf numFmtId="0" fontId="18" fillId="3" borderId="0" xfId="0" applyFont="1" applyFill="1" applyAlignment="1" applyProtection="1">
      <alignment horizontal="center" vertical="center" wrapText="1"/>
      <protection locked="0"/>
    </xf>
    <xf numFmtId="164" fontId="30" fillId="0" borderId="34" xfId="2" applyNumberFormat="1" applyFont="1" applyBorder="1" applyAlignment="1" applyProtection="1">
      <alignment horizontal="center" vertical="center" wrapText="1"/>
      <protection locked="0"/>
    </xf>
    <xf numFmtId="164" fontId="30" fillId="0" borderId="34" xfId="2" applyNumberFormat="1" applyFont="1" applyBorder="1" applyAlignment="1" applyProtection="1">
      <alignment vertical="center" wrapText="1"/>
      <protection locked="0"/>
    </xf>
    <xf numFmtId="164" fontId="30" fillId="0" borderId="34" xfId="0" applyNumberFormat="1" applyFont="1" applyBorder="1" applyAlignment="1" applyProtection="1">
      <alignment vertical="center"/>
      <protection locked="0"/>
    </xf>
    <xf numFmtId="17" fontId="30" fillId="0" borderId="34" xfId="0" applyNumberFormat="1" applyFont="1" applyBorder="1" applyAlignment="1" applyProtection="1">
      <alignment horizontal="center" vertical="center"/>
      <protection locked="0"/>
    </xf>
    <xf numFmtId="0" fontId="8" fillId="0" borderId="0" xfId="0" applyFont="1"/>
    <xf numFmtId="0" fontId="0" fillId="0" borderId="0" xfId="0" applyAlignment="1">
      <alignment horizontal="center" vertical="center"/>
    </xf>
    <xf numFmtId="0" fontId="22" fillId="0" borderId="43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7" fillId="0" borderId="1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0" fillId="3" borderId="2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18" fillId="3" borderId="0" xfId="0" applyFont="1" applyFill="1" applyAlignment="1">
      <alignment horizontal="left" vertical="center" wrapText="1"/>
    </xf>
    <xf numFmtId="0" fontId="29" fillId="3" borderId="0" xfId="0" applyFont="1" applyFill="1" applyAlignment="1">
      <alignment horizontal="center" vertical="center" wrapText="1"/>
    </xf>
    <xf numFmtId="0" fontId="19" fillId="3" borderId="0" xfId="0" applyFont="1" applyFill="1" applyAlignment="1">
      <alignment horizontal="center" vertical="center"/>
    </xf>
    <xf numFmtId="0" fontId="42" fillId="3" borderId="0" xfId="0" applyFont="1" applyFill="1" applyAlignment="1">
      <alignment horizontal="left" vertical="center" wrapText="1"/>
    </xf>
    <xf numFmtId="0" fontId="18" fillId="3" borderId="0" xfId="0" applyFont="1" applyFill="1" applyAlignment="1">
      <alignment horizontal="center" wrapText="1"/>
    </xf>
    <xf numFmtId="0" fontId="17" fillId="3" borderId="1" xfId="0" applyFont="1" applyFill="1" applyBorder="1" applyAlignment="1">
      <alignment horizontal="center" wrapText="1"/>
    </xf>
    <xf numFmtId="0" fontId="29" fillId="3" borderId="0" xfId="0" applyFont="1" applyFill="1" applyAlignment="1">
      <alignment horizontal="right" vertical="center" wrapText="1"/>
    </xf>
    <xf numFmtId="0" fontId="27" fillId="3" borderId="0" xfId="0" applyFont="1" applyFill="1" applyAlignment="1">
      <alignment horizontal="right" wrapText="1"/>
    </xf>
    <xf numFmtId="0" fontId="30" fillId="0" borderId="38" xfId="0" applyFont="1" applyBorder="1" applyAlignment="1">
      <alignment horizontal="center" vertical="center" wrapText="1"/>
    </xf>
    <xf numFmtId="0" fontId="29" fillId="3" borderId="38" xfId="0" applyFont="1" applyFill="1" applyBorder="1" applyAlignment="1">
      <alignment horizontal="right" vertical="center" wrapText="1" indent="1"/>
    </xf>
    <xf numFmtId="0" fontId="16" fillId="3" borderId="2" xfId="0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30" fillId="4" borderId="0" xfId="0" applyFont="1" applyFill="1" applyAlignment="1">
      <alignment horizontal="center" vertical="center" wrapText="1"/>
    </xf>
    <xf numFmtId="0" fontId="29" fillId="3" borderId="0" xfId="0" applyFont="1" applyFill="1" applyAlignment="1">
      <alignment vertical="top" wrapText="1"/>
    </xf>
    <xf numFmtId="0" fontId="27" fillId="3" borderId="1" xfId="0" applyFont="1" applyFill="1" applyBorder="1" applyAlignment="1">
      <alignment horizontal="center" wrapText="1"/>
    </xf>
    <xf numFmtId="0" fontId="16" fillId="0" borderId="0" xfId="0" applyFont="1" applyAlignment="1">
      <alignment vertical="center"/>
    </xf>
    <xf numFmtId="0" fontId="24" fillId="3" borderId="0" xfId="0" applyFont="1" applyFill="1" applyAlignment="1">
      <alignment horizontal="right" vertical="center" wrapText="1"/>
    </xf>
    <xf numFmtId="0" fontId="27" fillId="3" borderId="0" xfId="0" applyFont="1" applyFill="1" applyAlignment="1">
      <alignment horizontal="right" vertical="center" wrapText="1"/>
    </xf>
    <xf numFmtId="0" fontId="27" fillId="3" borderId="0" xfId="0" applyFont="1" applyFill="1" applyAlignment="1">
      <alignment horizontal="left" vertical="center" wrapText="1" indent="1"/>
    </xf>
    <xf numFmtId="0" fontId="41" fillId="3" borderId="0" xfId="0" applyFont="1" applyFill="1" applyAlignment="1">
      <alignment horizontal="left" wrapText="1" indent="1"/>
    </xf>
    <xf numFmtId="0" fontId="27" fillId="3" borderId="0" xfId="0" applyFont="1" applyFill="1" applyAlignment="1">
      <alignment horizontal="left" wrapText="1" indent="1"/>
    </xf>
    <xf numFmtId="0" fontId="31" fillId="3" borderId="1" xfId="0" applyFont="1" applyFill="1" applyBorder="1" applyAlignment="1">
      <alignment horizontal="center" wrapText="1"/>
    </xf>
    <xf numFmtId="0" fontId="27" fillId="3" borderId="0" xfId="0" applyFont="1" applyFill="1" applyAlignment="1">
      <alignment horizontal="right"/>
    </xf>
    <xf numFmtId="44" fontId="30" fillId="0" borderId="0" xfId="2" applyFont="1" applyBorder="1" applyAlignment="1" applyProtection="1">
      <alignment horizontal="center" vertical="center" wrapText="1"/>
    </xf>
    <xf numFmtId="0" fontId="29" fillId="3" borderId="38" xfId="0" applyFont="1" applyFill="1" applyBorder="1" applyAlignment="1">
      <alignment vertical="center" wrapText="1"/>
    </xf>
    <xf numFmtId="0" fontId="43" fillId="3" borderId="0" xfId="0" applyFont="1" applyFill="1" applyAlignment="1">
      <alignment vertical="center" wrapText="1"/>
    </xf>
    <xf numFmtId="0" fontId="27" fillId="5" borderId="0" xfId="0" applyFont="1" applyFill="1" applyAlignment="1">
      <alignment horizontal="left" vertical="center" wrapText="1" indent="1"/>
    </xf>
    <xf numFmtId="0" fontId="18" fillId="5" borderId="0" xfId="0" applyFont="1" applyFill="1" applyAlignment="1">
      <alignment horizontal="left" vertical="center" wrapText="1"/>
    </xf>
    <xf numFmtId="0" fontId="41" fillId="5" borderId="0" xfId="0" applyFont="1" applyFill="1" applyAlignment="1">
      <alignment horizontal="left" wrapText="1" indent="1"/>
    </xf>
    <xf numFmtId="0" fontId="27" fillId="5" borderId="0" xfId="0" applyFont="1" applyFill="1" applyAlignment="1">
      <alignment horizontal="left" wrapText="1" indent="1"/>
    </xf>
    <xf numFmtId="0" fontId="16" fillId="5" borderId="0" xfId="0" applyFont="1" applyFill="1" applyAlignment="1">
      <alignment vertical="center"/>
    </xf>
    <xf numFmtId="0" fontId="43" fillId="5" borderId="0" xfId="0" applyFont="1" applyFill="1" applyAlignment="1">
      <alignment vertical="center" wrapText="1"/>
    </xf>
    <xf numFmtId="0" fontId="27" fillId="5" borderId="0" xfId="0" applyFont="1" applyFill="1" applyAlignment="1">
      <alignment horizontal="right" vertical="center" wrapText="1"/>
    </xf>
    <xf numFmtId="0" fontId="29" fillId="4" borderId="36" xfId="0" applyFont="1" applyFill="1" applyBorder="1" applyAlignment="1">
      <alignment horizontal="center" vertical="center" wrapText="1"/>
    </xf>
    <xf numFmtId="0" fontId="29" fillId="4" borderId="0" xfId="0" applyFont="1" applyFill="1" applyAlignment="1">
      <alignment horizontal="center" vertical="center" wrapText="1"/>
    </xf>
    <xf numFmtId="0" fontId="32" fillId="3" borderId="2" xfId="0" applyFont="1" applyFill="1" applyBorder="1" applyAlignment="1">
      <alignment vertical="center"/>
    </xf>
    <xf numFmtId="0" fontId="32" fillId="3" borderId="0" xfId="0" applyFont="1" applyFill="1" applyAlignment="1">
      <alignment vertical="center"/>
    </xf>
    <xf numFmtId="0" fontId="29" fillId="4" borderId="15" xfId="0" applyFont="1" applyFill="1" applyBorder="1" applyAlignment="1">
      <alignment horizontal="center" vertical="center" wrapText="1"/>
    </xf>
    <xf numFmtId="0" fontId="32" fillId="5" borderId="0" xfId="0" applyFont="1" applyFill="1" applyAlignment="1">
      <alignment vertical="center"/>
    </xf>
    <xf numFmtId="0" fontId="28" fillId="3" borderId="1" xfId="0" applyFont="1" applyFill="1" applyBorder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29" fillId="3" borderId="0" xfId="0" applyFont="1" applyFill="1" applyAlignment="1">
      <alignment vertical="center" wrapText="1"/>
    </xf>
    <xf numFmtId="0" fontId="23" fillId="3" borderId="0" xfId="0" applyFont="1" applyFill="1" applyAlignment="1">
      <alignment vertical="top" wrapText="1"/>
    </xf>
    <xf numFmtId="0" fontId="9" fillId="3" borderId="0" xfId="0" applyFont="1" applyFill="1" applyAlignment="1">
      <alignment vertical="center"/>
    </xf>
    <xf numFmtId="0" fontId="9" fillId="3" borderId="1" xfId="0" applyFont="1" applyFill="1" applyBorder="1" applyAlignment="1">
      <alignment vertical="center"/>
    </xf>
    <xf numFmtId="0" fontId="0" fillId="3" borderId="2" xfId="0" applyFill="1" applyBorder="1"/>
    <xf numFmtId="0" fontId="0" fillId="3" borderId="0" xfId="0" applyFill="1"/>
    <xf numFmtId="0" fontId="37" fillId="3" borderId="0" xfId="0" applyFont="1" applyFill="1" applyAlignment="1">
      <alignment vertical="center" wrapText="1"/>
    </xf>
    <xf numFmtId="0" fontId="37" fillId="3" borderId="1" xfId="0" applyFont="1" applyFill="1" applyBorder="1" applyAlignment="1">
      <alignment vertical="center" wrapText="1"/>
    </xf>
    <xf numFmtId="0" fontId="37" fillId="3" borderId="0" xfId="0" applyFont="1" applyFill="1" applyAlignment="1">
      <alignment horizontal="center" vertical="center" wrapText="1"/>
    </xf>
    <xf numFmtId="0" fontId="37" fillId="3" borderId="15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44" fontId="0" fillId="3" borderId="0" xfId="2" applyFont="1" applyFill="1" applyBorder="1" applyAlignment="1" applyProtection="1">
      <alignment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right" vertical="center"/>
    </xf>
    <xf numFmtId="4" fontId="0" fillId="3" borderId="1" xfId="0" applyNumberForma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11" fillId="3" borderId="0" xfId="0" applyFont="1" applyFill="1" applyAlignment="1">
      <alignment horizontal="right" vertical="center"/>
    </xf>
    <xf numFmtId="0" fontId="0" fillId="3" borderId="1" xfId="0" applyFill="1" applyBorder="1" applyAlignment="1">
      <alignment horizontal="center" vertical="top"/>
    </xf>
    <xf numFmtId="14" fontId="19" fillId="3" borderId="0" xfId="0" applyNumberFormat="1" applyFont="1" applyFill="1" applyAlignment="1">
      <alignment horizontal="center" vertical="center"/>
    </xf>
    <xf numFmtId="14" fontId="19" fillId="3" borderId="0" xfId="0" applyNumberFormat="1" applyFont="1" applyFill="1" applyAlignment="1">
      <alignment vertical="center"/>
    </xf>
    <xf numFmtId="0" fontId="20" fillId="3" borderId="0" xfId="0" applyFont="1" applyFill="1" applyAlignment="1">
      <alignment horizontal="left" wrapText="1" indent="1"/>
    </xf>
    <xf numFmtId="0" fontId="20" fillId="3" borderId="0" xfId="0" applyFont="1" applyFill="1" applyAlignment="1">
      <alignment horizontal="right" vertical="center" wrapText="1"/>
    </xf>
    <xf numFmtId="0" fontId="11" fillId="3" borderId="0" xfId="0" applyFont="1" applyFill="1" applyAlignment="1">
      <alignment horizontal="right" vertical="center" wrapText="1"/>
    </xf>
    <xf numFmtId="0" fontId="11" fillId="3" borderId="0" xfId="0" applyFont="1" applyFill="1" applyAlignment="1">
      <alignment horizontal="center" vertical="center" wrapText="1"/>
    </xf>
    <xf numFmtId="0" fontId="19" fillId="3" borderId="0" xfId="0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 wrapText="1" indent="1"/>
    </xf>
    <xf numFmtId="0" fontId="11" fillId="3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44" fillId="3" borderId="0" xfId="0" applyFont="1" applyFill="1" applyAlignment="1">
      <alignment horizontal="right" wrapText="1"/>
    </xf>
    <xf numFmtId="0" fontId="26" fillId="3" borderId="0" xfId="0" applyFont="1" applyFill="1" applyAlignment="1">
      <alignment textRotation="90"/>
    </xf>
    <xf numFmtId="0" fontId="11" fillId="3" borderId="0" xfId="0" applyFont="1" applyFill="1" applyAlignment="1">
      <alignment horizontal="right" vertical="top" wrapText="1"/>
    </xf>
    <xf numFmtId="0" fontId="19" fillId="3" borderId="0" xfId="0" applyFont="1" applyFill="1" applyAlignment="1">
      <alignment vertical="center" wrapText="1"/>
    </xf>
    <xf numFmtId="0" fontId="39" fillId="3" borderId="0" xfId="0" applyFont="1" applyFill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20" fillId="3" borderId="0" xfId="0" applyFont="1" applyFill="1" applyAlignment="1">
      <alignment horizontal="right" vertical="top" wrapText="1"/>
    </xf>
    <xf numFmtId="0" fontId="18" fillId="3" borderId="0" xfId="0" applyFont="1" applyFill="1" applyAlignment="1">
      <alignment horizontal="right" vertical="center" wrapText="1"/>
    </xf>
    <xf numFmtId="0" fontId="20" fillId="3" borderId="0" xfId="0" applyFont="1" applyFill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164" fontId="33" fillId="3" borderId="0" xfId="0" applyNumberFormat="1" applyFont="1" applyFill="1" applyAlignment="1">
      <alignment horizontal="center" vertical="center"/>
    </xf>
    <xf numFmtId="0" fontId="12" fillId="3" borderId="0" xfId="0" applyFont="1" applyFill="1" applyAlignment="1">
      <alignment vertical="center" wrapText="1"/>
    </xf>
    <xf numFmtId="0" fontId="10" fillId="3" borderId="1" xfId="0" applyFont="1" applyFill="1" applyBorder="1" applyAlignment="1">
      <alignment wrapText="1"/>
    </xf>
    <xf numFmtId="0" fontId="21" fillId="3" borderId="0" xfId="0" applyFont="1" applyFill="1" applyAlignment="1">
      <alignment vertical="center"/>
    </xf>
    <xf numFmtId="0" fontId="21" fillId="3" borderId="0" xfId="0" applyFont="1" applyFill="1" applyAlignment="1">
      <alignment horizontal="left" vertical="center" wrapText="1"/>
    </xf>
    <xf numFmtId="0" fontId="21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left" vertical="top"/>
    </xf>
    <xf numFmtId="0" fontId="10" fillId="3" borderId="1" xfId="0" applyFont="1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10" fillId="3" borderId="6" xfId="0" applyFont="1" applyFill="1" applyBorder="1" applyAlignment="1">
      <alignment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10" fontId="30" fillId="0" borderId="34" xfId="2" applyNumberFormat="1" applyFont="1" applyFill="1" applyBorder="1" applyAlignment="1" applyProtection="1">
      <alignment horizontal="center" vertical="center" wrapText="1"/>
      <protection locked="0"/>
    </xf>
    <xf numFmtId="0" fontId="18" fillId="3" borderId="0" xfId="0" applyFont="1" applyFill="1" applyAlignment="1" applyProtection="1">
      <alignment horizontal="left" wrapText="1" indent="1"/>
      <protection locked="0"/>
    </xf>
    <xf numFmtId="0" fontId="20" fillId="3" borderId="0" xfId="0" applyFont="1" applyFill="1" applyAlignment="1" applyProtection="1">
      <alignment horizontal="left" wrapText="1" indent="1"/>
      <protection locked="0"/>
    </xf>
    <xf numFmtId="0" fontId="17" fillId="3" borderId="1" xfId="0" applyFont="1" applyFill="1" applyBorder="1" applyAlignment="1" applyProtection="1">
      <alignment horizontal="center" wrapText="1"/>
      <protection locked="0"/>
    </xf>
    <xf numFmtId="0" fontId="17" fillId="3" borderId="0" xfId="0" applyFont="1" applyFill="1" applyAlignment="1" applyProtection="1">
      <alignment horizontal="left" wrapText="1" indent="1"/>
      <protection locked="0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51" fillId="4" borderId="34" xfId="0" applyFont="1" applyFill="1" applyBorder="1" applyAlignment="1" applyProtection="1">
      <alignment horizontal="center" vertical="center" wrapText="1"/>
      <protection locked="0"/>
    </xf>
    <xf numFmtId="0" fontId="54" fillId="9" borderId="0" xfId="0" applyFont="1" applyFill="1" applyAlignment="1">
      <alignment wrapText="1"/>
    </xf>
    <xf numFmtId="0" fontId="54" fillId="9" borderId="0" xfId="0" applyFont="1" applyFill="1" applyAlignment="1">
      <alignment horizontal="center" vertical="center" wrapText="1"/>
    </xf>
    <xf numFmtId="0" fontId="55" fillId="9" borderId="0" xfId="0" applyFont="1" applyFill="1" applyAlignment="1">
      <alignment wrapText="1"/>
    </xf>
    <xf numFmtId="0" fontId="56" fillId="10" borderId="0" xfId="0" applyFont="1" applyFill="1" applyAlignment="1">
      <alignment vertical="center" wrapText="1"/>
    </xf>
    <xf numFmtId="0" fontId="55" fillId="4" borderId="52" xfId="0" applyFont="1" applyFill="1" applyBorder="1" applyAlignment="1">
      <alignment wrapText="1"/>
    </xf>
    <xf numFmtId="0" fontId="57" fillId="11" borderId="53" xfId="0" applyFont="1" applyFill="1" applyBorder="1" applyAlignment="1">
      <alignment horizontal="center" vertical="center" wrapText="1"/>
    </xf>
    <xf numFmtId="0" fontId="58" fillId="12" borderId="54" xfId="0" applyFont="1" applyFill="1" applyBorder="1" applyAlignment="1">
      <alignment horizontal="center" vertical="center" wrapText="1"/>
    </xf>
    <xf numFmtId="0" fontId="55" fillId="10" borderId="0" xfId="0" applyFont="1" applyFill="1" applyAlignment="1">
      <alignment vertical="center" wrapText="1"/>
    </xf>
    <xf numFmtId="0" fontId="54" fillId="0" borderId="0" xfId="0" applyFont="1" applyAlignment="1">
      <alignment horizontal="center" vertical="center" wrapText="1"/>
    </xf>
    <xf numFmtId="0" fontId="54" fillId="0" borderId="0" xfId="0" applyFont="1" applyAlignment="1">
      <alignment wrapText="1"/>
    </xf>
    <xf numFmtId="0" fontId="55" fillId="0" borderId="0" xfId="0" applyFont="1" applyAlignment="1">
      <alignment wrapText="1"/>
    </xf>
    <xf numFmtId="0" fontId="55" fillId="0" borderId="52" xfId="0" applyFont="1" applyBorder="1" applyAlignment="1">
      <alignment wrapText="1"/>
    </xf>
    <xf numFmtId="0" fontId="60" fillId="13" borderId="34" xfId="0" applyFont="1" applyFill="1" applyBorder="1" applyAlignment="1">
      <alignment horizontal="center" vertical="center" wrapText="1"/>
    </xf>
    <xf numFmtId="0" fontId="59" fillId="14" borderId="34" xfId="0" applyFont="1" applyFill="1" applyBorder="1" applyAlignment="1">
      <alignment horizontal="center" vertical="center" wrapText="1"/>
    </xf>
    <xf numFmtId="0" fontId="60" fillId="13" borderId="7" xfId="0" applyFont="1" applyFill="1" applyBorder="1" applyAlignment="1">
      <alignment horizontal="center" vertical="center" wrapText="1"/>
    </xf>
    <xf numFmtId="0" fontId="59" fillId="0" borderId="0" xfId="0" applyFont="1" applyAlignment="1">
      <alignment wrapText="1"/>
    </xf>
    <xf numFmtId="0" fontId="61" fillId="0" borderId="0" xfId="0" applyFont="1" applyAlignment="1">
      <alignment wrapText="1"/>
    </xf>
    <xf numFmtId="0" fontId="61" fillId="0" borderId="52" xfId="0" applyFont="1" applyBorder="1" applyAlignment="1">
      <alignment wrapText="1"/>
    </xf>
    <xf numFmtId="0" fontId="59" fillId="9" borderId="0" xfId="0" applyFont="1" applyFill="1" applyAlignment="1">
      <alignment wrapText="1"/>
    </xf>
    <xf numFmtId="0" fontId="62" fillId="4" borderId="34" xfId="0" applyFont="1" applyFill="1" applyBorder="1" applyAlignment="1">
      <alignment horizontal="center" vertical="center" wrapText="1"/>
    </xf>
    <xf numFmtId="0" fontId="59" fillId="9" borderId="0" xfId="0" applyFont="1" applyFill="1" applyAlignment="1">
      <alignment horizontal="center" vertical="center" wrapText="1"/>
    </xf>
    <xf numFmtId="164" fontId="59" fillId="14" borderId="34" xfId="0" applyNumberFormat="1" applyFont="1" applyFill="1" applyBorder="1" applyAlignment="1">
      <alignment horizontal="center" vertical="center" wrapText="1"/>
    </xf>
    <xf numFmtId="0" fontId="62" fillId="3" borderId="34" xfId="0" applyFont="1" applyFill="1" applyBorder="1" applyAlignment="1">
      <alignment horizontal="center" vertical="center" wrapText="1"/>
    </xf>
    <xf numFmtId="0" fontId="59" fillId="15" borderId="0" xfId="0" applyFont="1" applyFill="1" applyAlignment="1">
      <alignment horizontal="center" vertical="center" wrapText="1"/>
    </xf>
    <xf numFmtId="0" fontId="61" fillId="16" borderId="34" xfId="0" applyFont="1" applyFill="1" applyBorder="1" applyAlignment="1">
      <alignment horizontal="center" vertical="center" wrapText="1"/>
    </xf>
    <xf numFmtId="0" fontId="59" fillId="14" borderId="55" xfId="0" applyFont="1" applyFill="1" applyBorder="1" applyAlignment="1">
      <alignment horizontal="center" vertical="center" wrapText="1"/>
    </xf>
    <xf numFmtId="0" fontId="64" fillId="13" borderId="4" xfId="0" applyFont="1" applyFill="1" applyBorder="1" applyAlignment="1">
      <alignment horizontal="center" vertical="center" wrapText="1"/>
    </xf>
    <xf numFmtId="0" fontId="59" fillId="14" borderId="56" xfId="0" applyFont="1" applyFill="1" applyBorder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0" fontId="61" fillId="0" borderId="52" xfId="0" applyFont="1" applyBorder="1" applyAlignment="1">
      <alignment horizontal="center" vertical="center" wrapText="1"/>
    </xf>
    <xf numFmtId="0" fontId="59" fillId="14" borderId="0" xfId="0" applyFont="1" applyFill="1" applyAlignment="1">
      <alignment horizontal="center" vertical="center" wrapText="1"/>
    </xf>
    <xf numFmtId="0" fontId="59" fillId="0" borderId="0" xfId="0" applyFont="1" applyAlignment="1">
      <alignment horizontal="center" vertical="center" wrapText="1"/>
    </xf>
    <xf numFmtId="0" fontId="65" fillId="13" borderId="9" xfId="0" applyFont="1" applyFill="1" applyBorder="1" applyAlignment="1">
      <alignment horizontal="center" vertical="center" wrapText="1"/>
    </xf>
    <xf numFmtId="0" fontId="66" fillId="14" borderId="0" xfId="0" applyFont="1" applyFill="1" applyAlignment="1">
      <alignment horizontal="center" vertical="center" wrapText="1"/>
    </xf>
    <xf numFmtId="0" fontId="60" fillId="13" borderId="55" xfId="0" applyFont="1" applyFill="1" applyBorder="1" applyAlignment="1">
      <alignment horizontal="center" vertical="center" wrapText="1"/>
    </xf>
    <xf numFmtId="0" fontId="61" fillId="16" borderId="55" xfId="0" applyFont="1" applyFill="1" applyBorder="1" applyAlignment="1">
      <alignment horizontal="center" vertical="center" wrapText="1"/>
    </xf>
    <xf numFmtId="0" fontId="64" fillId="13" borderId="34" xfId="0" applyFont="1" applyFill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50" fillId="17" borderId="34" xfId="0" applyFont="1" applyFill="1" applyBorder="1" applyAlignment="1">
      <alignment horizontal="left" vertical="center"/>
    </xf>
    <xf numFmtId="0" fontId="68" fillId="18" borderId="34" xfId="0" applyFont="1" applyFill="1" applyBorder="1" applyAlignment="1">
      <alignment horizontal="center" vertical="center" wrapText="1"/>
    </xf>
    <xf numFmtId="0" fontId="70" fillId="19" borderId="34" xfId="0" applyFont="1" applyFill="1" applyBorder="1" applyAlignment="1">
      <alignment horizontal="center" vertical="center" wrapText="1"/>
    </xf>
    <xf numFmtId="0" fontId="70" fillId="19" borderId="34" xfId="0" applyFont="1" applyFill="1" applyBorder="1" applyAlignment="1">
      <alignment vertical="center" wrapText="1"/>
    </xf>
    <xf numFmtId="0" fontId="71" fillId="0" borderId="34" xfId="0" applyFont="1" applyBorder="1" applyAlignment="1">
      <alignment horizontal="center" vertical="center"/>
    </xf>
    <xf numFmtId="0" fontId="72" fillId="0" borderId="34" xfId="0" applyFont="1" applyBorder="1" applyAlignment="1">
      <alignment horizontal="center" vertical="center"/>
    </xf>
    <xf numFmtId="0" fontId="73" fillId="18" borderId="34" xfId="0" applyFont="1" applyFill="1" applyBorder="1" applyAlignment="1">
      <alignment horizontal="center" vertical="center" wrapText="1"/>
    </xf>
    <xf numFmtId="0" fontId="74" fillId="20" borderId="34" xfId="0" applyFont="1" applyFill="1" applyBorder="1" applyAlignment="1">
      <alignment vertical="center" wrapText="1"/>
    </xf>
    <xf numFmtId="0" fontId="16" fillId="0" borderId="34" xfId="0" applyFont="1" applyBorder="1" applyAlignment="1">
      <alignment horizontal="center" vertical="center"/>
    </xf>
    <xf numFmtId="0" fontId="75" fillId="0" borderId="34" xfId="0" applyFont="1" applyBorder="1" applyAlignment="1">
      <alignment horizontal="center" vertical="center" wrapText="1"/>
    </xf>
    <xf numFmtId="0" fontId="76" fillId="0" borderId="34" xfId="0" applyFont="1" applyBorder="1" applyAlignment="1">
      <alignment horizontal="center" vertical="center" wrapText="1"/>
    </xf>
    <xf numFmtId="0" fontId="74" fillId="20" borderId="0" xfId="0" applyFont="1" applyFill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0" fillId="20" borderId="34" xfId="0" applyFont="1" applyFill="1" applyBorder="1" applyAlignment="1">
      <alignment horizontal="left" vertical="center" wrapText="1" indent="1"/>
    </xf>
    <xf numFmtId="0" fontId="70" fillId="0" borderId="34" xfId="0" applyFont="1" applyBorder="1" applyAlignment="1">
      <alignment horizontal="center" vertical="center"/>
    </xf>
    <xf numFmtId="0" fontId="70" fillId="20" borderId="34" xfId="0" applyFont="1" applyFill="1" applyBorder="1" applyAlignment="1">
      <alignment vertical="center" wrapText="1"/>
    </xf>
    <xf numFmtId="0" fontId="71" fillId="0" borderId="34" xfId="0" applyFont="1" applyBorder="1" applyAlignment="1">
      <alignment horizontal="center" vertical="center" wrapText="1"/>
    </xf>
    <xf numFmtId="0" fontId="72" fillId="0" borderId="34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2" fillId="0" borderId="6" xfId="0" applyFont="1" applyBorder="1" applyAlignment="1">
      <alignment horizontal="center" vertical="center"/>
    </xf>
    <xf numFmtId="0" fontId="33" fillId="0" borderId="0" xfId="0" applyFont="1" applyAlignment="1" applyProtection="1">
      <alignment vertical="center"/>
      <protection locked="0"/>
    </xf>
    <xf numFmtId="0" fontId="82" fillId="0" borderId="0" xfId="0" applyFont="1"/>
    <xf numFmtId="0" fontId="0" fillId="22" borderId="66" xfId="0" applyFill="1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22" borderId="65" xfId="0" applyFill="1" applyBorder="1" applyAlignment="1">
      <alignment horizontal="center" wrapText="1"/>
    </xf>
    <xf numFmtId="0" fontId="0" fillId="0" borderId="66" xfId="0" applyBorder="1" applyAlignment="1">
      <alignment horizontal="center" wrapText="1"/>
    </xf>
    <xf numFmtId="0" fontId="84" fillId="0" borderId="0" xfId="0" applyFont="1" applyAlignment="1">
      <alignment vertical="center"/>
    </xf>
    <xf numFmtId="0" fontId="85" fillId="0" borderId="0" xfId="0" applyFont="1" applyAlignment="1">
      <alignment vertical="center"/>
    </xf>
    <xf numFmtId="0" fontId="9" fillId="9" borderId="0" xfId="0" applyFont="1" applyFill="1"/>
    <xf numFmtId="0" fontId="0" fillId="0" borderId="0" xfId="0" applyAlignment="1">
      <alignment wrapText="1"/>
    </xf>
    <xf numFmtId="0" fontId="8" fillId="0" borderId="34" xfId="0" applyFont="1" applyBorder="1" applyAlignment="1">
      <alignment horizontal="center" vertical="center" wrapText="1"/>
    </xf>
    <xf numFmtId="0" fontId="86" fillId="0" borderId="34" xfId="17" applyBorder="1" applyAlignment="1">
      <alignment horizontal="center" vertical="center" wrapText="1"/>
    </xf>
    <xf numFmtId="0" fontId="49" fillId="23" borderId="34" xfId="0" applyFont="1" applyFill="1" applyBorder="1" applyAlignment="1">
      <alignment horizontal="center" vertical="center" wrapText="1"/>
    </xf>
    <xf numFmtId="0" fontId="87" fillId="16" borderId="0" xfId="0" applyFont="1" applyFill="1" applyAlignment="1">
      <alignment wrapText="1"/>
    </xf>
    <xf numFmtId="0" fontId="87" fillId="16" borderId="0" xfId="0" applyFont="1" applyFill="1" applyAlignment="1">
      <alignment horizontal="center" vertical="center"/>
    </xf>
    <xf numFmtId="0" fontId="88" fillId="16" borderId="0" xfId="0" applyFont="1" applyFill="1" applyAlignment="1">
      <alignment horizontal="center" vertical="center"/>
    </xf>
    <xf numFmtId="0" fontId="87" fillId="16" borderId="0" xfId="0" applyFont="1" applyFill="1"/>
    <xf numFmtId="0" fontId="90" fillId="0" borderId="0" xfId="0" applyFont="1" applyAlignment="1">
      <alignment horizontal="center" vertical="center" wrapText="1"/>
    </xf>
    <xf numFmtId="0" fontId="90" fillId="4" borderId="0" xfId="0" applyFont="1" applyFill="1" applyAlignment="1">
      <alignment horizontal="center" vertical="center" wrapText="1"/>
    </xf>
    <xf numFmtId="0" fontId="91" fillId="0" borderId="0" xfId="0" applyFont="1" applyAlignment="1">
      <alignment horizontal="center" vertical="center" wrapText="1"/>
    </xf>
    <xf numFmtId="0" fontId="87" fillId="4" borderId="0" xfId="0" applyFont="1" applyFill="1" applyAlignment="1">
      <alignment wrapText="1"/>
    </xf>
    <xf numFmtId="44" fontId="88" fillId="24" borderId="63" xfId="2" applyFont="1" applyFill="1" applyBorder="1" applyAlignment="1">
      <alignment horizontal="center" vertical="center" wrapText="1"/>
    </xf>
    <xf numFmtId="0" fontId="91" fillId="0" borderId="0" xfId="0" applyFont="1" applyAlignment="1">
      <alignment vertical="center" wrapText="1"/>
    </xf>
    <xf numFmtId="0" fontId="92" fillId="4" borderId="0" xfId="0" applyFont="1" applyFill="1" applyAlignment="1">
      <alignment wrapText="1"/>
    </xf>
    <xf numFmtId="10" fontId="87" fillId="9" borderId="63" xfId="1" applyNumberFormat="1" applyFont="1" applyFill="1" applyBorder="1" applyAlignment="1">
      <alignment horizontal="center" vertical="center" wrapText="1"/>
    </xf>
    <xf numFmtId="0" fontId="87" fillId="0" borderId="0" xfId="0" applyFont="1"/>
    <xf numFmtId="0" fontId="88" fillId="0" borderId="0" xfId="0" applyFont="1"/>
    <xf numFmtId="44" fontId="88" fillId="24" borderId="67" xfId="2" applyFont="1" applyFill="1" applyBorder="1" applyAlignment="1">
      <alignment horizontal="center" vertical="center" wrapText="1"/>
    </xf>
    <xf numFmtId="164" fontId="93" fillId="21" borderId="63" xfId="2" applyNumberFormat="1" applyFont="1" applyFill="1" applyBorder="1" applyAlignment="1">
      <alignment horizontal="center" vertical="center" wrapText="1"/>
    </xf>
    <xf numFmtId="0" fontId="93" fillId="21" borderId="64" xfId="2" applyNumberFormat="1" applyFont="1" applyFill="1" applyBorder="1" applyAlignment="1">
      <alignment horizontal="center" vertical="center" wrapText="1"/>
    </xf>
    <xf numFmtId="0" fontId="94" fillId="0" borderId="0" xfId="0" applyFont="1" applyAlignment="1">
      <alignment horizontal="left" vertical="center" wrapText="1"/>
    </xf>
    <xf numFmtId="0" fontId="88" fillId="0" borderId="0" xfId="0" applyFont="1" applyAlignment="1">
      <alignment horizontal="center" vertical="center"/>
    </xf>
    <xf numFmtId="44" fontId="88" fillId="24" borderId="62" xfId="2" applyFont="1" applyFill="1" applyBorder="1" applyAlignment="1">
      <alignment horizontal="center" vertical="center" wrapText="1"/>
    </xf>
    <xf numFmtId="0" fontId="96" fillId="21" borderId="60" xfId="2" applyNumberFormat="1" applyFont="1" applyFill="1" applyBorder="1" applyAlignment="1">
      <alignment horizontal="center" vertical="center" wrapText="1"/>
    </xf>
    <xf numFmtId="164" fontId="93" fillId="21" borderId="64" xfId="2" applyNumberFormat="1" applyFont="1" applyFill="1" applyBorder="1" applyAlignment="1">
      <alignment horizontal="center" vertical="center" wrapText="1"/>
    </xf>
    <xf numFmtId="10" fontId="97" fillId="9" borderId="63" xfId="1" applyNumberFormat="1" applyFont="1" applyFill="1" applyBorder="1" applyAlignment="1">
      <alignment horizontal="center" vertical="center" wrapText="1"/>
    </xf>
    <xf numFmtId="10" fontId="88" fillId="0" borderId="0" xfId="1" applyNumberFormat="1" applyFont="1" applyAlignment="1">
      <alignment horizontal="center" vertical="center"/>
    </xf>
    <xf numFmtId="0" fontId="92" fillId="25" borderId="0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3" fillId="0" borderId="0" xfId="0" applyFont="1" applyAlignment="1">
      <alignment horizontal="center" vertical="center" wrapText="1"/>
    </xf>
    <xf numFmtId="0" fontId="98" fillId="27" borderId="0" xfId="0" applyFont="1" applyFill="1" applyAlignment="1">
      <alignment horizontal="center" vertical="center" wrapText="1"/>
    </xf>
    <xf numFmtId="0" fontId="100" fillId="26" borderId="71" xfId="0" applyFont="1" applyFill="1" applyBorder="1" applyAlignment="1">
      <alignment horizontal="center" vertical="center" wrapText="1"/>
    </xf>
    <xf numFmtId="0" fontId="98" fillId="28" borderId="63" xfId="0" applyFont="1" applyFill="1" applyBorder="1" applyAlignment="1">
      <alignment horizontal="center" vertical="center" wrapText="1"/>
    </xf>
    <xf numFmtId="0" fontId="98" fillId="26" borderId="63" xfId="0" applyFont="1" applyFill="1" applyBorder="1" applyAlignment="1">
      <alignment horizontal="center" vertical="center" wrapText="1"/>
    </xf>
    <xf numFmtId="0" fontId="105" fillId="29" borderId="63" xfId="0" applyFont="1" applyFill="1" applyBorder="1" applyAlignment="1">
      <alignment horizontal="center" vertical="center" wrapText="1"/>
    </xf>
    <xf numFmtId="0" fontId="98" fillId="31" borderId="72" xfId="0" applyFont="1" applyFill="1" applyBorder="1" applyAlignment="1">
      <alignment horizontal="center" vertical="center" wrapText="1"/>
    </xf>
    <xf numFmtId="44" fontId="99" fillId="29" borderId="63" xfId="0" applyNumberFormat="1" applyFont="1" applyFill="1" applyBorder="1" applyAlignment="1">
      <alignment horizontal="center" vertical="center" wrapText="1"/>
    </xf>
    <xf numFmtId="44" fontId="98" fillId="26" borderId="63" xfId="0" applyNumberFormat="1" applyFont="1" applyFill="1" applyBorder="1" applyAlignment="1">
      <alignment horizontal="center" vertical="center" wrapText="1"/>
    </xf>
    <xf numFmtId="44" fontId="98" fillId="32" borderId="63" xfId="0" applyNumberFormat="1" applyFont="1" applyFill="1" applyBorder="1" applyAlignment="1">
      <alignment horizontal="center" vertical="center" wrapText="1"/>
    </xf>
    <xf numFmtId="44" fontId="98" fillId="30" borderId="63" xfId="0" applyNumberFormat="1" applyFont="1" applyFill="1" applyBorder="1" applyAlignment="1">
      <alignment horizontal="center" vertical="center" wrapText="1"/>
    </xf>
    <xf numFmtId="44" fontId="98" fillId="28" borderId="63" xfId="0" applyNumberFormat="1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3" xfId="0" applyBorder="1" applyAlignment="1">
      <alignment horizontal="left" vertical="top" wrapText="1"/>
    </xf>
    <xf numFmtId="164" fontId="0" fillId="0" borderId="63" xfId="2" applyNumberFormat="1" applyFont="1" applyFill="1" applyBorder="1" applyAlignment="1">
      <alignment horizontal="center" vertical="center" wrapText="1"/>
    </xf>
    <xf numFmtId="14" fontId="0" fillId="0" borderId="63" xfId="0" applyNumberFormat="1" applyBorder="1" applyAlignment="1">
      <alignment horizontal="center" vertical="center" wrapText="1"/>
    </xf>
    <xf numFmtId="14" fontId="0" fillId="0" borderId="63" xfId="2" applyNumberFormat="1" applyFont="1" applyBorder="1" applyAlignment="1">
      <alignment horizontal="center" vertical="center" wrapText="1"/>
    </xf>
    <xf numFmtId="44" fontId="0" fillId="0" borderId="63" xfId="0" applyNumberFormat="1" applyBorder="1" applyAlignment="1">
      <alignment horizontal="center" vertical="center" wrapText="1"/>
    </xf>
    <xf numFmtId="44" fontId="0" fillId="0" borderId="63" xfId="2" applyFont="1" applyBorder="1" applyAlignment="1">
      <alignment horizontal="center" vertical="center" wrapText="1"/>
    </xf>
    <xf numFmtId="9" fontId="0" fillId="0" borderId="63" xfId="1" applyFont="1" applyBorder="1" applyAlignment="1">
      <alignment horizontal="center" vertical="center" wrapText="1"/>
    </xf>
    <xf numFmtId="8" fontId="0" fillId="0" borderId="63" xfId="2" applyNumberFormat="1" applyFont="1" applyBorder="1" applyAlignment="1">
      <alignment horizontal="center" vertical="center" wrapText="1"/>
    </xf>
    <xf numFmtId="44" fontId="99" fillId="0" borderId="63" xfId="2" applyFont="1" applyFill="1" applyBorder="1" applyAlignment="1">
      <alignment horizontal="center" vertical="center" wrapText="1"/>
    </xf>
    <xf numFmtId="44" fontId="0" fillId="0" borderId="63" xfId="2" applyFont="1" applyFill="1" applyBorder="1" applyAlignment="1">
      <alignment horizontal="center" vertical="center" wrapText="1"/>
    </xf>
    <xf numFmtId="44" fontId="1" fillId="9" borderId="63" xfId="2" applyFont="1" applyFill="1" applyBorder="1" applyAlignment="1">
      <alignment horizontal="center" vertical="center" wrapText="1"/>
    </xf>
    <xf numFmtId="44" fontId="0" fillId="0" borderId="0" xfId="0" applyNumberFormat="1" applyAlignment="1">
      <alignment horizontal="center" vertical="center" wrapText="1"/>
    </xf>
    <xf numFmtId="0" fontId="106" fillId="33" borderId="0" xfId="0" applyFont="1" applyFill="1" applyAlignment="1">
      <alignment horizontal="center" vertical="center" wrapText="1"/>
    </xf>
    <xf numFmtId="165" fontId="106" fillId="33" borderId="0" xfId="1" applyNumberFormat="1" applyFont="1" applyFill="1" applyAlignment="1">
      <alignment horizontal="center" vertical="center" wrapText="1"/>
    </xf>
    <xf numFmtId="0" fontId="59" fillId="6" borderId="34" xfId="0" applyFont="1" applyFill="1" applyBorder="1" applyAlignment="1">
      <alignment horizontal="center" vertical="center" wrapText="1"/>
    </xf>
    <xf numFmtId="44" fontId="59" fillId="0" borderId="34" xfId="0" applyNumberFormat="1" applyFont="1" applyBorder="1" applyAlignment="1">
      <alignment horizontal="center" vertical="center" wrapText="1"/>
    </xf>
    <xf numFmtId="164" fontId="106" fillId="33" borderId="0" xfId="0" applyNumberFormat="1" applyFont="1" applyFill="1" applyAlignment="1">
      <alignment horizontal="center" vertical="center" wrapText="1"/>
    </xf>
    <xf numFmtId="165" fontId="59" fillId="0" borderId="34" xfId="1" applyNumberFormat="1" applyFont="1" applyBorder="1" applyAlignment="1">
      <alignment horizontal="center" vertical="center" wrapText="1"/>
    </xf>
    <xf numFmtId="44" fontId="59" fillId="0" borderId="34" xfId="2" applyFont="1" applyBorder="1" applyAlignment="1">
      <alignment horizontal="center" vertical="center" wrapText="1"/>
    </xf>
    <xf numFmtId="10" fontId="59" fillId="0" borderId="34" xfId="1" applyNumberFormat="1" applyFont="1" applyBorder="1" applyAlignment="1">
      <alignment horizontal="center" vertical="center" wrapText="1"/>
    </xf>
    <xf numFmtId="0" fontId="107" fillId="0" borderId="63" xfId="0" applyFont="1" applyBorder="1" applyAlignment="1">
      <alignment horizontal="center" vertical="center" wrapText="1"/>
    </xf>
    <xf numFmtId="17" fontId="0" fillId="9" borderId="63" xfId="0" applyNumberFormat="1" applyFill="1" applyBorder="1" applyAlignment="1">
      <alignment horizontal="center" vertical="center" wrapText="1"/>
    </xf>
    <xf numFmtId="0" fontId="105" fillId="34" borderId="63" xfId="0" applyFont="1" applyFill="1" applyBorder="1" applyAlignment="1">
      <alignment horizontal="center" vertical="center" wrapText="1"/>
    </xf>
    <xf numFmtId="0" fontId="0" fillId="9" borderId="63" xfId="0" applyFill="1" applyBorder="1" applyAlignment="1">
      <alignment horizontal="center" vertical="center" wrapText="1"/>
    </xf>
    <xf numFmtId="44" fontId="0" fillId="9" borderId="63" xfId="2" applyFont="1" applyFill="1" applyBorder="1" applyAlignment="1">
      <alignment horizontal="center" vertical="center" wrapText="1"/>
    </xf>
    <xf numFmtId="168" fontId="0" fillId="9" borderId="63" xfId="2" applyNumberFormat="1" applyFont="1" applyFill="1" applyBorder="1" applyAlignment="1">
      <alignment horizontal="center" vertical="center" wrapText="1"/>
    </xf>
    <xf numFmtId="0" fontId="0" fillId="9" borderId="63" xfId="2" applyNumberFormat="1" applyFont="1" applyFill="1" applyBorder="1" applyAlignment="1">
      <alignment horizontal="center" vertical="center" wrapText="1"/>
    </xf>
    <xf numFmtId="164" fontId="0" fillId="9" borderId="63" xfId="0" applyNumberFormat="1" applyFill="1" applyBorder="1" applyAlignment="1">
      <alignment horizontal="center" vertical="center" wrapText="1"/>
    </xf>
    <xf numFmtId="44" fontId="0" fillId="9" borderId="63" xfId="0" applyNumberFormat="1" applyFill="1" applyBorder="1" applyAlignment="1">
      <alignment horizontal="center" vertical="center" wrapText="1"/>
    </xf>
    <xf numFmtId="44" fontId="50" fillId="36" borderId="63" xfId="2" applyFont="1" applyFill="1" applyBorder="1" applyAlignment="1">
      <alignment horizontal="center" vertical="center" wrapText="1"/>
    </xf>
    <xf numFmtId="164" fontId="59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56" fillId="16" borderId="34" xfId="1" applyNumberFormat="1" applyFont="1" applyFill="1" applyBorder="1" applyAlignment="1">
      <alignment horizontal="center" vertical="center" wrapText="1"/>
    </xf>
    <xf numFmtId="44" fontId="56" fillId="16" borderId="34" xfId="2" applyFont="1" applyFill="1" applyBorder="1" applyAlignment="1">
      <alignment horizontal="center" vertical="center" wrapText="1"/>
    </xf>
    <xf numFmtId="9" fontId="0" fillId="9" borderId="63" xfId="1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top" wrapText="1"/>
    </xf>
    <xf numFmtId="0" fontId="18" fillId="3" borderId="0" xfId="0" applyFont="1" applyFill="1" applyAlignment="1">
      <alignment horizontal="left" wrapText="1" indent="1"/>
    </xf>
    <xf numFmtId="0" fontId="17" fillId="3" borderId="0" xfId="0" applyFont="1" applyFill="1" applyAlignment="1">
      <alignment horizontal="left" wrapText="1" indent="1"/>
    </xf>
    <xf numFmtId="0" fontId="18" fillId="3" borderId="0" xfId="0" applyFont="1" applyFill="1" applyAlignment="1">
      <alignment horizontal="left" vertical="center" wrapText="1" indent="1"/>
    </xf>
    <xf numFmtId="0" fontId="18" fillId="3" borderId="0" xfId="0" applyFont="1" applyFill="1" applyAlignment="1">
      <alignment horizontal="center" vertical="center" wrapText="1"/>
    </xf>
    <xf numFmtId="0" fontId="20" fillId="3" borderId="0" xfId="0" applyFont="1" applyFill="1" applyAlignment="1">
      <alignment horizontal="left" vertical="center" wrapText="1"/>
    </xf>
    <xf numFmtId="0" fontId="23" fillId="3" borderId="1" xfId="0" applyFont="1" applyFill="1" applyBorder="1" applyAlignment="1">
      <alignment vertical="top" wrapText="1"/>
    </xf>
    <xf numFmtId="0" fontId="9" fillId="3" borderId="0" xfId="0" applyFont="1" applyFill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20" fillId="3" borderId="0" xfId="0" applyFont="1" applyFill="1" applyAlignment="1">
      <alignment vertical="center" wrapText="1"/>
    </xf>
    <xf numFmtId="0" fontId="20" fillId="4" borderId="34" xfId="0" applyFont="1" applyFill="1" applyBorder="1" applyAlignment="1">
      <alignment vertical="center" wrapText="1"/>
    </xf>
    <xf numFmtId="0" fontId="1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14" fontId="0" fillId="3" borderId="0" xfId="0" applyNumberFormat="1" applyFill="1" applyAlignment="1">
      <alignment horizontal="center" vertical="top" wrapText="1"/>
    </xf>
    <xf numFmtId="0" fontId="8" fillId="3" borderId="1" xfId="0" applyFont="1" applyFill="1" applyBorder="1" applyAlignment="1" applyProtection="1">
      <alignment vertical="center" wrapText="1"/>
      <protection locked="0"/>
    </xf>
    <xf numFmtId="4" fontId="0" fillId="3" borderId="1" xfId="0" applyNumberFormat="1" applyFill="1" applyBorder="1" applyAlignment="1" applyProtection="1">
      <alignment vertical="center"/>
      <protection locked="0"/>
    </xf>
    <xf numFmtId="44" fontId="0" fillId="3" borderId="0" xfId="2" applyFont="1" applyFill="1" applyBorder="1" applyAlignment="1" applyProtection="1">
      <alignment vertical="center"/>
      <protection locked="0"/>
    </xf>
    <xf numFmtId="0" fontId="0" fillId="3" borderId="0" xfId="0" applyFill="1" applyAlignment="1" applyProtection="1">
      <alignment horizontal="right" vertical="center"/>
      <protection locked="0"/>
    </xf>
    <xf numFmtId="0" fontId="14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center" vertical="center" wrapText="1"/>
      <protection locked="0"/>
    </xf>
    <xf numFmtId="0" fontId="37" fillId="3" borderId="1" xfId="0" applyFont="1" applyFill="1" applyBorder="1" applyAlignment="1" applyProtection="1">
      <alignment vertical="center" wrapText="1"/>
      <protection locked="0"/>
    </xf>
    <xf numFmtId="0" fontId="37" fillId="3" borderId="0" xfId="0" applyFont="1" applyFill="1" applyAlignment="1" applyProtection="1">
      <alignment vertical="center" wrapText="1"/>
      <protection locked="0"/>
    </xf>
    <xf numFmtId="0" fontId="37" fillId="3" borderId="15" xfId="0" applyFont="1" applyFill="1" applyBorder="1" applyAlignment="1" applyProtection="1">
      <alignment horizontal="center" vertical="center" wrapText="1"/>
      <protection locked="0"/>
    </xf>
    <xf numFmtId="0" fontId="37" fillId="3" borderId="0" xfId="0" applyFont="1" applyFill="1" applyAlignment="1" applyProtection="1">
      <alignment horizontal="center" vertical="center" wrapText="1"/>
      <protection locked="0"/>
    </xf>
    <xf numFmtId="0" fontId="0" fillId="3" borderId="0" xfId="0" applyFill="1" applyProtection="1">
      <protection locked="0"/>
    </xf>
    <xf numFmtId="0" fontId="0" fillId="3" borderId="2" xfId="0" applyFill="1" applyBorder="1" applyProtection="1">
      <protection locked="0"/>
    </xf>
    <xf numFmtId="0" fontId="9" fillId="3" borderId="1" xfId="0" applyFont="1" applyFill="1" applyBorder="1" applyAlignment="1" applyProtection="1">
      <alignment vertical="center"/>
      <protection locked="0"/>
    </xf>
    <xf numFmtId="0" fontId="9" fillId="3" borderId="0" xfId="0" applyFont="1" applyFill="1" applyAlignment="1" applyProtection="1">
      <alignment vertical="center"/>
      <protection locked="0"/>
    </xf>
    <xf numFmtId="0" fontId="29" fillId="3" borderId="0" xfId="0" applyFont="1" applyFill="1" applyAlignment="1" applyProtection="1">
      <alignment vertical="center" wrapText="1"/>
      <protection locked="0"/>
    </xf>
    <xf numFmtId="0" fontId="29" fillId="3" borderId="0" xfId="0" applyFont="1" applyFill="1" applyAlignment="1" applyProtection="1">
      <alignment horizontal="right" vertical="center" wrapText="1"/>
      <protection locked="0"/>
    </xf>
    <xf numFmtId="0" fontId="23" fillId="3" borderId="0" xfId="0" applyFont="1" applyFill="1" applyAlignment="1" applyProtection="1">
      <alignment horizontal="left" vertical="center" wrapText="1"/>
      <protection locked="0"/>
    </xf>
    <xf numFmtId="0" fontId="29" fillId="3" borderId="0" xfId="0" applyFont="1" applyFill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vertical="center"/>
      <protection locked="0"/>
    </xf>
    <xf numFmtId="0" fontId="16" fillId="3" borderId="0" xfId="0" applyFont="1" applyFill="1" applyAlignment="1" applyProtection="1">
      <alignment vertical="center"/>
      <protection locked="0"/>
    </xf>
    <xf numFmtId="0" fontId="16" fillId="3" borderId="2" xfId="0" applyFont="1" applyFill="1" applyBorder="1" applyAlignment="1" applyProtection="1">
      <alignment vertical="center"/>
      <protection locked="0"/>
    </xf>
    <xf numFmtId="0" fontId="27" fillId="3" borderId="0" xfId="0" applyFont="1" applyFill="1" applyAlignment="1" applyProtection="1">
      <alignment horizontal="left" vertical="center" wrapText="1" indent="1"/>
      <protection locked="0"/>
    </xf>
    <xf numFmtId="0" fontId="27" fillId="3" borderId="0" xfId="0" applyFont="1" applyFill="1" applyAlignment="1" applyProtection="1">
      <alignment horizontal="right" vertical="center" wrapText="1"/>
      <protection locked="0"/>
    </xf>
    <xf numFmtId="0" fontId="24" fillId="3" borderId="0" xfId="0" applyFont="1" applyFill="1" applyAlignment="1" applyProtection="1">
      <alignment horizontal="right" vertical="center" wrapText="1"/>
      <protection locked="0"/>
    </xf>
    <xf numFmtId="0" fontId="27" fillId="5" borderId="0" xfId="0" applyFont="1" applyFill="1" applyAlignment="1" applyProtection="1">
      <alignment horizontal="left" vertical="center" wrapText="1" indent="1"/>
      <protection locked="0"/>
    </xf>
    <xf numFmtId="0" fontId="32" fillId="0" borderId="0" xfId="0" applyFont="1" applyAlignment="1" applyProtection="1">
      <alignment vertical="center"/>
      <protection locked="0"/>
    </xf>
    <xf numFmtId="0" fontId="32" fillId="5" borderId="0" xfId="0" applyFont="1" applyFill="1" applyAlignment="1" applyProtection="1">
      <alignment vertical="center"/>
      <protection locked="0"/>
    </xf>
    <xf numFmtId="0" fontId="29" fillId="4" borderId="15" xfId="0" applyFont="1" applyFill="1" applyBorder="1" applyAlignment="1" applyProtection="1">
      <alignment horizontal="center" vertical="center" wrapText="1"/>
      <protection locked="0"/>
    </xf>
    <xf numFmtId="0" fontId="27" fillId="5" borderId="0" xfId="0" applyFont="1" applyFill="1" applyAlignment="1" applyProtection="1">
      <alignment horizontal="right" vertical="center" wrapText="1"/>
      <protection locked="0"/>
    </xf>
    <xf numFmtId="0" fontId="46" fillId="4" borderId="34" xfId="0" applyFont="1" applyFill="1" applyBorder="1" applyAlignment="1" applyProtection="1">
      <alignment horizontal="center" vertical="center" wrapText="1"/>
      <protection locked="0"/>
    </xf>
    <xf numFmtId="0" fontId="32" fillId="3" borderId="0" xfId="0" applyFont="1" applyFill="1" applyAlignment="1" applyProtection="1">
      <alignment vertical="center"/>
      <protection locked="0"/>
    </xf>
    <xf numFmtId="0" fontId="32" fillId="3" borderId="2" xfId="0" applyFont="1" applyFill="1" applyBorder="1" applyAlignment="1" applyProtection="1">
      <alignment vertical="center"/>
      <protection locked="0"/>
    </xf>
    <xf numFmtId="0" fontId="29" fillId="4" borderId="0" xfId="0" applyFont="1" applyFill="1" applyAlignment="1" applyProtection="1">
      <alignment horizontal="center" vertical="center" wrapText="1"/>
      <protection locked="0"/>
    </xf>
    <xf numFmtId="0" fontId="29" fillId="4" borderId="36" xfId="0" applyFont="1" applyFill="1" applyBorder="1" applyAlignment="1" applyProtection="1">
      <alignment horizontal="center" vertical="center" wrapText="1"/>
      <protection locked="0"/>
    </xf>
    <xf numFmtId="0" fontId="43" fillId="5" borderId="0" xfId="0" applyFont="1" applyFill="1" applyAlignment="1" applyProtection="1">
      <alignment vertical="center" wrapText="1"/>
      <protection locked="0"/>
    </xf>
    <xf numFmtId="0" fontId="16" fillId="5" borderId="0" xfId="0" applyFont="1" applyFill="1" applyAlignment="1" applyProtection="1">
      <alignment vertical="center"/>
      <protection locked="0"/>
    </xf>
    <xf numFmtId="0" fontId="18" fillId="5" borderId="0" xfId="0" applyFont="1" applyFill="1" applyAlignment="1" applyProtection="1">
      <alignment horizontal="left" vertical="center" wrapText="1"/>
      <protection locked="0"/>
    </xf>
    <xf numFmtId="0" fontId="43" fillId="3" borderId="0" xfId="0" applyFont="1" applyFill="1" applyAlignment="1" applyProtection="1">
      <alignment vertical="center" wrapText="1"/>
      <protection locked="0"/>
    </xf>
    <xf numFmtId="0" fontId="29" fillId="3" borderId="38" xfId="0" applyFont="1" applyFill="1" applyBorder="1" applyAlignment="1" applyProtection="1">
      <alignment vertical="center" wrapText="1"/>
      <protection locked="0"/>
    </xf>
    <xf numFmtId="44" fontId="30" fillId="0" borderId="0" xfId="2" applyFont="1" applyBorder="1" applyAlignment="1" applyProtection="1">
      <alignment horizontal="center" vertical="center" wrapText="1"/>
      <protection locked="0"/>
    </xf>
    <xf numFmtId="0" fontId="27" fillId="3" borderId="0" xfId="0" applyFont="1" applyFill="1" applyAlignment="1" applyProtection="1">
      <alignment horizontal="right"/>
      <protection locked="0"/>
    </xf>
    <xf numFmtId="0" fontId="29" fillId="3" borderId="0" xfId="0" applyFont="1" applyFill="1" applyAlignment="1" applyProtection="1">
      <alignment vertical="top" wrapText="1"/>
      <protection locked="0"/>
    </xf>
    <xf numFmtId="10" fontId="30" fillId="0" borderId="34" xfId="2" applyNumberFormat="1" applyFont="1" applyFill="1" applyBorder="1" applyAlignment="1" applyProtection="1">
      <alignment horizontal="center" vertical="center" wrapText="1"/>
    </xf>
    <xf numFmtId="0" fontId="29" fillId="3" borderId="38" xfId="0" applyFont="1" applyFill="1" applyBorder="1" applyAlignment="1" applyProtection="1">
      <alignment horizontal="right" vertical="center" wrapText="1" indent="1"/>
      <protection locked="0"/>
    </xf>
    <xf numFmtId="0" fontId="30" fillId="4" borderId="0" xfId="0" applyFont="1" applyFill="1" applyAlignment="1" applyProtection="1">
      <alignment horizontal="center" vertical="center" wrapText="1"/>
      <protection locked="0"/>
    </xf>
    <xf numFmtId="0" fontId="42" fillId="3" borderId="0" xfId="0" applyFont="1" applyFill="1" applyAlignment="1" applyProtection="1">
      <alignment horizontal="left" vertical="center" wrapText="1"/>
      <protection locked="0"/>
    </xf>
    <xf numFmtId="0" fontId="30" fillId="0" borderId="38" xfId="0" applyFont="1" applyBorder="1" applyAlignment="1" applyProtection="1">
      <alignment horizontal="center" vertical="center" wrapText="1"/>
      <protection locked="0"/>
    </xf>
    <xf numFmtId="0" fontId="27" fillId="3" borderId="0" xfId="0" applyFont="1" applyFill="1" applyAlignment="1" applyProtection="1">
      <alignment horizontal="right" wrapText="1"/>
      <protection locked="0"/>
    </xf>
    <xf numFmtId="165" fontId="30" fillId="0" borderId="38" xfId="1" applyNumberFormat="1" applyFont="1" applyFill="1" applyBorder="1" applyAlignment="1" applyProtection="1">
      <alignment horizontal="center" vertical="center" wrapText="1"/>
    </xf>
    <xf numFmtId="165" fontId="30" fillId="0" borderId="0" xfId="1" applyNumberFormat="1" applyFont="1" applyFill="1" applyBorder="1" applyAlignment="1" applyProtection="1">
      <alignment horizontal="center" vertical="center" wrapText="1"/>
    </xf>
    <xf numFmtId="165" fontId="30" fillId="0" borderId="39" xfId="1" applyNumberFormat="1" applyFont="1" applyFill="1" applyBorder="1" applyAlignment="1" applyProtection="1">
      <alignment horizontal="center" vertical="center" wrapText="1"/>
    </xf>
    <xf numFmtId="0" fontId="83" fillId="0" borderId="34" xfId="0" applyFont="1" applyBorder="1" applyAlignment="1" applyProtection="1">
      <alignment horizontal="left" vertical="center" wrapText="1"/>
      <protection locked="0"/>
    </xf>
    <xf numFmtId="0" fontId="37" fillId="0" borderId="9" xfId="0" applyFont="1" applyBorder="1" applyAlignment="1" applyProtection="1">
      <alignment horizontal="center" vertical="center" wrapText="1"/>
      <protection locked="0"/>
    </xf>
    <xf numFmtId="0" fontId="37" fillId="0" borderId="4" xfId="0" applyFont="1" applyBorder="1" applyAlignment="1" applyProtection="1">
      <alignment horizontal="center" vertical="center" wrapText="1"/>
      <protection locked="0"/>
    </xf>
    <xf numFmtId="0" fontId="37" fillId="0" borderId="7" xfId="0" applyFont="1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/>
      <protection locked="0"/>
    </xf>
    <xf numFmtId="0" fontId="0" fillId="0" borderId="43" xfId="0" applyBorder="1" applyAlignment="1" applyProtection="1">
      <alignment horizontal="center"/>
      <protection locked="0"/>
    </xf>
    <xf numFmtId="44" fontId="19" fillId="0" borderId="23" xfId="2" applyFont="1" applyFill="1" applyBorder="1" applyAlignment="1" applyProtection="1">
      <alignment horizontal="center" vertical="center"/>
      <protection locked="0"/>
    </xf>
    <xf numFmtId="44" fontId="19" fillId="0" borderId="26" xfId="2" applyFont="1" applyFill="1" applyBorder="1" applyAlignment="1" applyProtection="1">
      <alignment horizontal="center" vertical="center"/>
      <protection locked="0"/>
    </xf>
    <xf numFmtId="44" fontId="19" fillId="0" borderId="11" xfId="2" applyFont="1" applyFill="1" applyBorder="1" applyAlignment="1" applyProtection="1">
      <alignment horizontal="center" vertical="center"/>
      <protection locked="0"/>
    </xf>
    <xf numFmtId="0" fontId="11" fillId="3" borderId="10" xfId="0" applyFont="1" applyFill="1" applyBorder="1" applyAlignment="1" applyProtection="1">
      <alignment horizontal="right" vertical="center"/>
      <protection locked="0"/>
    </xf>
    <xf numFmtId="0" fontId="11" fillId="3" borderId="3" xfId="0" applyFont="1" applyFill="1" applyBorder="1" applyAlignment="1" applyProtection="1">
      <alignment horizontal="right" vertical="center"/>
      <protection locked="0"/>
    </xf>
    <xf numFmtId="0" fontId="11" fillId="3" borderId="17" xfId="0" applyFont="1" applyFill="1" applyBorder="1" applyAlignment="1" applyProtection="1">
      <alignment horizontal="right" vertical="center"/>
      <protection locked="0"/>
    </xf>
    <xf numFmtId="0" fontId="29" fillId="4" borderId="35" xfId="0" applyFont="1" applyFill="1" applyBorder="1" applyAlignment="1" applyProtection="1">
      <alignment horizontal="center" vertical="center" wrapText="1"/>
      <protection locked="0"/>
    </xf>
    <xf numFmtId="0" fontId="29" fillId="4" borderId="36" xfId="0" applyFont="1" applyFill="1" applyBorder="1" applyAlignment="1" applyProtection="1">
      <alignment horizontal="center" vertical="center" wrapText="1"/>
      <protection locked="0"/>
    </xf>
    <xf numFmtId="0" fontId="29" fillId="4" borderId="38" xfId="0" applyFont="1" applyFill="1" applyBorder="1" applyAlignment="1" applyProtection="1">
      <alignment horizontal="center" vertical="center" wrapText="1"/>
      <protection locked="0"/>
    </xf>
    <xf numFmtId="0" fontId="29" fillId="4" borderId="0" xfId="0" applyFont="1" applyFill="1" applyAlignment="1" applyProtection="1">
      <alignment horizontal="center" vertical="center" wrapText="1"/>
      <protection locked="0"/>
    </xf>
    <xf numFmtId="0" fontId="29" fillId="4" borderId="40" xfId="0" applyFont="1" applyFill="1" applyBorder="1" applyAlignment="1" applyProtection="1">
      <alignment horizontal="center" vertical="center" wrapText="1"/>
      <protection locked="0"/>
    </xf>
    <xf numFmtId="0" fontId="29" fillId="4" borderId="15" xfId="0" applyFont="1" applyFill="1" applyBorder="1" applyAlignment="1" applyProtection="1">
      <alignment horizontal="center" vertical="center" wrapText="1"/>
      <protection locked="0"/>
    </xf>
    <xf numFmtId="164" fontId="30" fillId="0" borderId="40" xfId="2" applyNumberFormat="1" applyFont="1" applyFill="1" applyBorder="1" applyAlignment="1" applyProtection="1">
      <alignment horizontal="center" vertical="center" wrapText="1"/>
    </xf>
    <xf numFmtId="44" fontId="30" fillId="0" borderId="41" xfId="2" applyFont="1" applyFill="1" applyBorder="1" applyAlignment="1" applyProtection="1">
      <alignment horizontal="center" vertical="center" wrapText="1"/>
    </xf>
    <xf numFmtId="164" fontId="30" fillId="0" borderId="15" xfId="2" applyNumberFormat="1" applyFont="1" applyFill="1" applyBorder="1" applyAlignment="1" applyProtection="1">
      <alignment horizontal="center" vertical="center" wrapText="1"/>
    </xf>
    <xf numFmtId="164" fontId="30" fillId="0" borderId="41" xfId="2" applyNumberFormat="1" applyFont="1" applyFill="1" applyBorder="1" applyAlignment="1" applyProtection="1">
      <alignment horizontal="center" vertical="center" wrapText="1"/>
    </xf>
    <xf numFmtId="44" fontId="30" fillId="0" borderId="15" xfId="2" applyFont="1" applyFill="1" applyBorder="1" applyAlignment="1" applyProtection="1">
      <alignment horizontal="center" vertical="center" wrapText="1"/>
    </xf>
    <xf numFmtId="0" fontId="29" fillId="4" borderId="37" xfId="0" applyFont="1" applyFill="1" applyBorder="1" applyAlignment="1" applyProtection="1">
      <alignment horizontal="center" vertical="center" wrapText="1"/>
      <protection locked="0"/>
    </xf>
    <xf numFmtId="9" fontId="19" fillId="0" borderId="10" xfId="1" applyFont="1" applyFill="1" applyBorder="1" applyAlignment="1" applyProtection="1">
      <alignment horizontal="center" vertical="center"/>
      <protection locked="0"/>
    </xf>
    <xf numFmtId="9" fontId="19" fillId="0" borderId="17" xfId="1" applyFont="1" applyFill="1" applyBorder="1" applyAlignment="1" applyProtection="1">
      <alignment horizontal="center" vertical="center"/>
      <protection locked="0"/>
    </xf>
    <xf numFmtId="9" fontId="19" fillId="0" borderId="29" xfId="1" applyFont="1" applyFill="1" applyBorder="1" applyAlignment="1" applyProtection="1">
      <alignment horizontal="center" vertical="center"/>
      <protection locked="0"/>
    </xf>
    <xf numFmtId="9" fontId="19" fillId="0" borderId="26" xfId="1" applyFont="1" applyFill="1" applyBorder="1" applyAlignment="1" applyProtection="1">
      <alignment horizontal="center" vertical="center"/>
      <protection locked="0"/>
    </xf>
    <xf numFmtId="9" fontId="19" fillId="0" borderId="32" xfId="1" applyFont="1" applyFill="1" applyBorder="1" applyAlignment="1" applyProtection="1">
      <alignment horizontal="center" vertical="center"/>
      <protection locked="0"/>
    </xf>
    <xf numFmtId="9" fontId="19" fillId="0" borderId="23" xfId="1" applyFont="1" applyFill="1" applyBorder="1" applyAlignment="1" applyProtection="1">
      <alignment horizontal="center" vertical="center"/>
      <protection locked="0"/>
    </xf>
    <xf numFmtId="9" fontId="19" fillId="0" borderId="11" xfId="1" applyFont="1" applyFill="1" applyBorder="1" applyAlignment="1" applyProtection="1">
      <alignment horizontal="center" vertical="center"/>
      <protection locked="0"/>
    </xf>
    <xf numFmtId="44" fontId="19" fillId="0" borderId="16" xfId="2" applyFont="1" applyFill="1" applyBorder="1" applyAlignment="1" applyProtection="1">
      <alignment horizontal="center" vertical="center"/>
      <protection locked="0"/>
    </xf>
    <xf numFmtId="44" fontId="19" fillId="0" borderId="25" xfId="2" applyFont="1" applyFill="1" applyBorder="1" applyAlignment="1" applyProtection="1">
      <alignment horizontal="center" vertical="center"/>
      <protection locked="0"/>
    </xf>
    <xf numFmtId="44" fontId="19" fillId="0" borderId="21" xfId="2" applyFont="1" applyFill="1" applyBorder="1" applyAlignment="1" applyProtection="1">
      <alignment horizontal="center" vertical="center"/>
      <protection locked="0"/>
    </xf>
    <xf numFmtId="164" fontId="19" fillId="0" borderId="12" xfId="2" applyNumberFormat="1" applyFont="1" applyFill="1" applyBorder="1" applyAlignment="1" applyProtection="1">
      <alignment horizontal="center" vertical="center"/>
      <protection locked="0"/>
    </xf>
    <xf numFmtId="164" fontId="19" fillId="0" borderId="21" xfId="2" applyNumberFormat="1" applyFont="1" applyFill="1" applyBorder="1" applyAlignment="1" applyProtection="1">
      <alignment horizontal="center" vertical="center"/>
      <protection locked="0"/>
    </xf>
    <xf numFmtId="164" fontId="19" fillId="0" borderId="28" xfId="2" applyNumberFormat="1" applyFont="1" applyFill="1" applyBorder="1" applyAlignment="1" applyProtection="1">
      <alignment horizontal="center" vertical="center"/>
      <protection locked="0"/>
    </xf>
    <xf numFmtId="164" fontId="19" fillId="0" borderId="25" xfId="2" applyNumberFormat="1" applyFont="1" applyFill="1" applyBorder="1" applyAlignment="1" applyProtection="1">
      <alignment horizontal="center" vertical="center"/>
      <protection locked="0"/>
    </xf>
    <xf numFmtId="164" fontId="19" fillId="0" borderId="31" xfId="2" applyNumberFormat="1" applyFont="1" applyFill="1" applyBorder="1" applyAlignment="1" applyProtection="1">
      <alignment horizontal="center" vertical="center"/>
      <protection locked="0"/>
    </xf>
    <xf numFmtId="164" fontId="11" fillId="0" borderId="10" xfId="2" applyNumberFormat="1" applyFont="1" applyFill="1" applyBorder="1" applyAlignment="1" applyProtection="1">
      <alignment horizontal="center" vertical="center"/>
      <protection locked="0"/>
    </xf>
    <xf numFmtId="164" fontId="11" fillId="0" borderId="17" xfId="2" applyNumberFormat="1" applyFont="1" applyFill="1" applyBorder="1" applyAlignment="1" applyProtection="1">
      <alignment horizontal="center" vertical="center"/>
      <protection locked="0"/>
    </xf>
    <xf numFmtId="164" fontId="19" fillId="0" borderId="10" xfId="2" applyNumberFormat="1" applyFont="1" applyFill="1" applyBorder="1" applyAlignment="1" applyProtection="1">
      <alignment horizontal="center" vertical="center"/>
      <protection locked="0"/>
    </xf>
    <xf numFmtId="164" fontId="19" fillId="0" borderId="17" xfId="2" applyNumberFormat="1" applyFont="1" applyFill="1" applyBorder="1" applyAlignment="1" applyProtection="1">
      <alignment horizontal="center" vertical="center"/>
      <protection locked="0"/>
    </xf>
    <xf numFmtId="164" fontId="19" fillId="0" borderId="29" xfId="2" applyNumberFormat="1" applyFont="1" applyFill="1" applyBorder="1" applyAlignment="1" applyProtection="1">
      <alignment horizontal="center" vertical="center"/>
      <protection locked="0"/>
    </xf>
    <xf numFmtId="164" fontId="19" fillId="0" borderId="26" xfId="2" applyNumberFormat="1" applyFont="1" applyFill="1" applyBorder="1" applyAlignment="1" applyProtection="1">
      <alignment horizontal="center" vertical="center"/>
      <protection locked="0"/>
    </xf>
    <xf numFmtId="164" fontId="19" fillId="0" borderId="32" xfId="2" applyNumberFormat="1" applyFont="1" applyFill="1" applyBorder="1" applyAlignment="1" applyProtection="1">
      <alignment horizontal="center" vertical="center"/>
      <protection locked="0"/>
    </xf>
    <xf numFmtId="44" fontId="19" fillId="0" borderId="17" xfId="2" applyFont="1" applyFill="1" applyBorder="1" applyAlignment="1" applyProtection="1">
      <alignment horizontal="center" vertical="center"/>
      <protection locked="0"/>
    </xf>
    <xf numFmtId="0" fontId="11" fillId="3" borderId="12" xfId="0" applyFont="1" applyFill="1" applyBorder="1" applyAlignment="1" applyProtection="1">
      <alignment horizontal="right" vertical="center"/>
      <protection locked="0"/>
    </xf>
    <xf numFmtId="0" fontId="11" fillId="3" borderId="18" xfId="0" applyFont="1" applyFill="1" applyBorder="1" applyAlignment="1" applyProtection="1">
      <alignment horizontal="right" vertical="center"/>
      <protection locked="0"/>
    </xf>
    <xf numFmtId="0" fontId="11" fillId="3" borderId="21" xfId="0" applyFont="1" applyFill="1" applyBorder="1" applyAlignment="1" applyProtection="1">
      <alignment horizontal="right" vertical="center"/>
      <protection locked="0"/>
    </xf>
    <xf numFmtId="0" fontId="11" fillId="3" borderId="9" xfId="0" applyFont="1" applyFill="1" applyBorder="1" applyAlignment="1" applyProtection="1">
      <alignment horizontal="center" vertical="center"/>
      <protection locked="0"/>
    </xf>
    <xf numFmtId="0" fontId="11" fillId="3" borderId="4" xfId="0" applyFont="1" applyFill="1" applyBorder="1" applyAlignment="1" applyProtection="1">
      <alignment horizontal="center" vertical="center"/>
      <protection locked="0"/>
    </xf>
    <xf numFmtId="0" fontId="11" fillId="3" borderId="7" xfId="0" applyFont="1" applyFill="1" applyBorder="1" applyAlignment="1" applyProtection="1">
      <alignment horizontal="center" vertical="center"/>
      <protection locked="0"/>
    </xf>
    <xf numFmtId="0" fontId="11" fillId="4" borderId="9" xfId="0" applyFont="1" applyFill="1" applyBorder="1" applyAlignment="1" applyProtection="1">
      <alignment horizontal="center" vertical="center" wrapText="1"/>
      <protection locked="0"/>
    </xf>
    <xf numFmtId="0" fontId="11" fillId="4" borderId="7" xfId="0" applyFont="1" applyFill="1" applyBorder="1" applyAlignment="1" applyProtection="1">
      <alignment horizontal="center" vertical="center" wrapText="1"/>
      <protection locked="0"/>
    </xf>
    <xf numFmtId="0" fontId="37" fillId="0" borderId="0" xfId="0" applyFont="1" applyAlignment="1">
      <alignment horizontal="center" vertical="center" wrapText="1"/>
    </xf>
    <xf numFmtId="164" fontId="49" fillId="7" borderId="9" xfId="2" applyNumberFormat="1" applyFont="1" applyFill="1" applyBorder="1" applyAlignment="1" applyProtection="1">
      <alignment horizontal="center" vertical="center" wrapText="1"/>
      <protection locked="0"/>
    </xf>
    <xf numFmtId="164" fontId="49" fillId="7" borderId="4" xfId="2" applyNumberFormat="1" applyFont="1" applyFill="1" applyBorder="1" applyAlignment="1" applyProtection="1">
      <alignment horizontal="center" vertical="center" wrapText="1"/>
      <protection locked="0"/>
    </xf>
    <xf numFmtId="164" fontId="49" fillId="7" borderId="7" xfId="2" applyNumberFormat="1" applyFont="1" applyFill="1" applyBorder="1" applyAlignment="1" applyProtection="1">
      <alignment horizontal="center" vertical="center" wrapText="1"/>
      <protection locked="0"/>
    </xf>
    <xf numFmtId="0" fontId="29" fillId="3" borderId="38" xfId="0" applyFont="1" applyFill="1" applyBorder="1" applyAlignment="1" applyProtection="1">
      <alignment horizontal="right" vertical="center" wrapText="1"/>
      <protection locked="0"/>
    </xf>
    <xf numFmtId="0" fontId="29" fillId="3" borderId="0" xfId="0" applyFont="1" applyFill="1" applyAlignment="1" applyProtection="1">
      <alignment horizontal="right" vertical="center" wrapText="1"/>
      <protection locked="0"/>
    </xf>
    <xf numFmtId="0" fontId="29" fillId="3" borderId="39" xfId="0" applyFont="1" applyFill="1" applyBorder="1" applyAlignment="1" applyProtection="1">
      <alignment horizontal="right" vertical="center" wrapText="1"/>
      <protection locked="0"/>
    </xf>
    <xf numFmtId="0" fontId="30" fillId="3" borderId="9" xfId="0" applyFont="1" applyFill="1" applyBorder="1" applyAlignment="1" applyProtection="1">
      <alignment horizontal="center" vertical="center" wrapText="1"/>
      <protection locked="0"/>
    </xf>
    <xf numFmtId="0" fontId="30" fillId="3" borderId="7" xfId="0" applyFont="1" applyFill="1" applyBorder="1" applyAlignment="1" applyProtection="1">
      <alignment horizontal="center" vertical="center" wrapText="1"/>
      <protection locked="0"/>
    </xf>
    <xf numFmtId="0" fontId="37" fillId="0" borderId="43" xfId="0" applyFont="1" applyBorder="1" applyAlignment="1">
      <alignment horizontal="center" vertical="center" wrapText="1"/>
    </xf>
    <xf numFmtId="14" fontId="81" fillId="0" borderId="43" xfId="0" applyNumberFormat="1" applyFont="1" applyBorder="1" applyAlignment="1" applyProtection="1">
      <alignment horizontal="center" vertical="center" wrapText="1"/>
      <protection locked="0"/>
    </xf>
    <xf numFmtId="44" fontId="30" fillId="0" borderId="9" xfId="2" applyFont="1" applyBorder="1" applyAlignment="1" applyProtection="1">
      <alignment horizontal="center" vertical="center" wrapText="1"/>
      <protection locked="0"/>
    </xf>
    <xf numFmtId="44" fontId="30" fillId="0" borderId="7" xfId="2" applyFont="1" applyBorder="1" applyAlignment="1" applyProtection="1">
      <alignment horizontal="center" vertical="center" wrapText="1"/>
      <protection locked="0"/>
    </xf>
    <xf numFmtId="0" fontId="27" fillId="3" borderId="0" xfId="0" applyFont="1" applyFill="1" applyAlignment="1" applyProtection="1">
      <alignment horizontal="right" vertical="center" wrapText="1"/>
      <protection locked="0"/>
    </xf>
    <xf numFmtId="0" fontId="30" fillId="0" borderId="9" xfId="0" applyFont="1" applyBorder="1" applyAlignment="1" applyProtection="1">
      <alignment horizontal="center" vertical="center" wrapText="1"/>
      <protection locked="0"/>
    </xf>
    <xf numFmtId="0" fontId="30" fillId="0" borderId="4" xfId="0" applyFont="1" applyBorder="1" applyAlignment="1" applyProtection="1">
      <alignment horizontal="center" vertical="center" wrapText="1"/>
      <protection locked="0"/>
    </xf>
    <xf numFmtId="0" fontId="30" fillId="0" borderId="7" xfId="0" applyFont="1" applyBorder="1" applyAlignment="1" applyProtection="1">
      <alignment horizontal="center" vertical="center" wrapText="1"/>
      <protection locked="0"/>
    </xf>
    <xf numFmtId="0" fontId="33" fillId="0" borderId="0" xfId="0" applyFont="1" applyAlignment="1" applyProtection="1">
      <alignment horizontal="center" vertical="center" wrapText="1"/>
      <protection locked="0"/>
    </xf>
    <xf numFmtId="0" fontId="37" fillId="0" borderId="0" xfId="0" applyFont="1" applyAlignment="1">
      <alignment horizontal="center" vertical="center"/>
    </xf>
    <xf numFmtId="0" fontId="29" fillId="3" borderId="38" xfId="0" applyFont="1" applyFill="1" applyBorder="1" applyAlignment="1" applyProtection="1">
      <alignment horizontal="center" vertical="center" wrapText="1"/>
      <protection locked="0"/>
    </xf>
    <xf numFmtId="0" fontId="29" fillId="3" borderId="0" xfId="0" applyFont="1" applyFill="1" applyAlignment="1" applyProtection="1">
      <alignment horizontal="center" vertical="center" wrapText="1"/>
      <protection locked="0"/>
    </xf>
    <xf numFmtId="0" fontId="29" fillId="3" borderId="39" xfId="0" applyFont="1" applyFill="1" applyBorder="1" applyAlignment="1" applyProtection="1">
      <alignment horizontal="center" vertical="center" wrapText="1"/>
      <protection locked="0"/>
    </xf>
    <xf numFmtId="0" fontId="30" fillId="0" borderId="34" xfId="0" applyFont="1" applyBorder="1" applyAlignment="1" applyProtection="1">
      <alignment horizontal="center" vertical="center" wrapText="1"/>
      <protection locked="0"/>
    </xf>
    <xf numFmtId="0" fontId="29" fillId="3" borderId="38" xfId="0" applyFont="1" applyFill="1" applyBorder="1" applyAlignment="1" applyProtection="1">
      <alignment horizontal="right" vertical="center" wrapText="1" indent="1"/>
      <protection locked="0"/>
    </xf>
    <xf numFmtId="0" fontId="29" fillId="3" borderId="0" xfId="0" applyFont="1" applyFill="1" applyAlignment="1" applyProtection="1">
      <alignment horizontal="right" vertical="center" wrapText="1" indent="1"/>
      <protection locked="0"/>
    </xf>
    <xf numFmtId="0" fontId="46" fillId="3" borderId="34" xfId="0" applyFont="1" applyFill="1" applyBorder="1" applyAlignment="1" applyProtection="1">
      <alignment horizontal="center" vertical="center" wrapText="1"/>
      <protection locked="0"/>
    </xf>
    <xf numFmtId="44" fontId="30" fillId="0" borderId="4" xfId="2" applyFont="1" applyBorder="1" applyAlignment="1" applyProtection="1">
      <alignment horizontal="center" vertical="center" wrapText="1"/>
      <protection locked="0"/>
    </xf>
    <xf numFmtId="44" fontId="19" fillId="5" borderId="23" xfId="2" applyFont="1" applyFill="1" applyBorder="1" applyAlignment="1" applyProtection="1">
      <alignment horizontal="center" vertical="center"/>
    </xf>
    <xf numFmtId="44" fontId="19" fillId="5" borderId="26" xfId="2" applyFont="1" applyFill="1" applyBorder="1" applyAlignment="1" applyProtection="1">
      <alignment horizontal="center" vertical="center"/>
    </xf>
    <xf numFmtId="44" fontId="19" fillId="5" borderId="11" xfId="2" applyFont="1" applyFill="1" applyBorder="1" applyAlignment="1" applyProtection="1">
      <alignment horizontal="center" vertical="center"/>
    </xf>
    <xf numFmtId="164" fontId="29" fillId="8" borderId="10" xfId="2" applyNumberFormat="1" applyFont="1" applyFill="1" applyBorder="1" applyAlignment="1" applyProtection="1">
      <alignment horizontal="center" vertical="center"/>
    </xf>
    <xf numFmtId="164" fontId="29" fillId="8" borderId="17" xfId="2" applyNumberFormat="1" applyFont="1" applyFill="1" applyBorder="1" applyAlignment="1" applyProtection="1">
      <alignment horizontal="center" vertical="center"/>
    </xf>
    <xf numFmtId="164" fontId="19" fillId="8" borderId="10" xfId="2" applyNumberFormat="1" applyFont="1" applyFill="1" applyBorder="1" applyAlignment="1" applyProtection="1">
      <alignment horizontal="center" vertical="center"/>
    </xf>
    <xf numFmtId="164" fontId="19" fillId="8" borderId="26" xfId="2" applyNumberFormat="1" applyFont="1" applyFill="1" applyBorder="1" applyAlignment="1" applyProtection="1">
      <alignment horizontal="center" vertical="center"/>
    </xf>
    <xf numFmtId="164" fontId="19" fillId="8" borderId="11" xfId="2" applyNumberFormat="1" applyFont="1" applyFill="1" applyBorder="1" applyAlignment="1" applyProtection="1">
      <alignment horizontal="center" vertical="center"/>
    </xf>
    <xf numFmtId="44" fontId="19" fillId="5" borderId="29" xfId="2" applyFont="1" applyFill="1" applyBorder="1" applyAlignment="1" applyProtection="1">
      <alignment horizontal="center" vertical="center"/>
    </xf>
    <xf numFmtId="44" fontId="19" fillId="5" borderId="32" xfId="2" applyFont="1" applyFill="1" applyBorder="1" applyAlignment="1" applyProtection="1">
      <alignment horizontal="center" vertical="center"/>
    </xf>
    <xf numFmtId="164" fontId="30" fillId="0" borderId="34" xfId="2" applyNumberFormat="1" applyFont="1" applyBorder="1" applyAlignment="1" applyProtection="1">
      <alignment horizontal="center" vertical="center" wrapText="1"/>
      <protection locked="0"/>
    </xf>
    <xf numFmtId="0" fontId="81" fillId="0" borderId="6" xfId="0" applyFont="1" applyBorder="1" applyAlignment="1">
      <alignment horizontal="center" vertical="center"/>
    </xf>
    <xf numFmtId="0" fontId="81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 wrapText="1"/>
    </xf>
    <xf numFmtId="44" fontId="19" fillId="0" borderId="29" xfId="2" applyFont="1" applyFill="1" applyBorder="1" applyAlignment="1" applyProtection="1">
      <alignment horizontal="center" vertical="center"/>
      <protection locked="0"/>
    </xf>
    <xf numFmtId="44" fontId="19" fillId="0" borderId="32" xfId="2" applyFont="1" applyFill="1" applyBorder="1" applyAlignment="1" applyProtection="1">
      <alignment horizontal="center" vertical="center"/>
      <protection locked="0"/>
    </xf>
    <xf numFmtId="44" fontId="19" fillId="0" borderId="28" xfId="2" applyFont="1" applyFill="1" applyBorder="1" applyAlignment="1" applyProtection="1">
      <alignment horizontal="center" vertical="center"/>
      <protection locked="0"/>
    </xf>
    <xf numFmtId="44" fontId="19" fillId="0" borderId="31" xfId="2" applyFont="1" applyFill="1" applyBorder="1" applyAlignment="1" applyProtection="1">
      <alignment horizontal="center" vertical="center"/>
      <protection locked="0"/>
    </xf>
    <xf numFmtId="0" fontId="11" fillId="4" borderId="4" xfId="0" applyFont="1" applyFill="1" applyBorder="1" applyAlignment="1" applyProtection="1">
      <alignment horizontal="center" vertical="center" wrapText="1"/>
      <protection locked="0"/>
    </xf>
    <xf numFmtId="9" fontId="19" fillId="2" borderId="23" xfId="1" applyFont="1" applyFill="1" applyBorder="1" applyAlignment="1" applyProtection="1">
      <alignment horizontal="center" vertical="center"/>
      <protection locked="0"/>
    </xf>
    <xf numFmtId="9" fontId="19" fillId="2" borderId="26" xfId="1" applyFont="1" applyFill="1" applyBorder="1" applyAlignment="1" applyProtection="1">
      <alignment horizontal="center" vertical="center"/>
      <protection locked="0"/>
    </xf>
    <xf numFmtId="9" fontId="19" fillId="2" borderId="11" xfId="1" applyFont="1" applyFill="1" applyBorder="1" applyAlignment="1" applyProtection="1">
      <alignment horizontal="center" vertical="center"/>
      <protection locked="0"/>
    </xf>
    <xf numFmtId="44" fontId="19" fillId="0" borderId="19" xfId="2" applyFont="1" applyFill="1" applyBorder="1" applyAlignment="1" applyProtection="1">
      <alignment horizontal="center" vertical="center"/>
      <protection locked="0"/>
    </xf>
    <xf numFmtId="44" fontId="19" fillId="5" borderId="24" xfId="2" applyFont="1" applyFill="1" applyBorder="1" applyAlignment="1" applyProtection="1">
      <alignment horizontal="center" vertical="center"/>
    </xf>
    <xf numFmtId="44" fontId="19" fillId="5" borderId="27" xfId="2" applyFont="1" applyFill="1" applyBorder="1" applyAlignment="1" applyProtection="1">
      <alignment horizontal="center" vertical="center"/>
    </xf>
    <xf numFmtId="44" fontId="19" fillId="5" borderId="20" xfId="2" applyFont="1" applyFill="1" applyBorder="1" applyAlignment="1" applyProtection="1">
      <alignment horizontal="center" vertical="center"/>
    </xf>
    <xf numFmtId="9" fontId="19" fillId="5" borderId="16" xfId="1" applyFont="1" applyFill="1" applyBorder="1" applyAlignment="1" applyProtection="1">
      <alignment horizontal="center" vertical="center"/>
    </xf>
    <xf numFmtId="9" fontId="19" fillId="5" borderId="25" xfId="1" applyFont="1" applyFill="1" applyBorder="1" applyAlignment="1" applyProtection="1">
      <alignment horizontal="center" vertical="center"/>
    </xf>
    <xf numFmtId="9" fontId="19" fillId="5" borderId="19" xfId="1" applyFont="1" applyFill="1" applyBorder="1" applyAlignment="1" applyProtection="1">
      <alignment horizontal="center" vertical="center"/>
    </xf>
    <xf numFmtId="165" fontId="19" fillId="8" borderId="10" xfId="1" applyNumberFormat="1" applyFont="1" applyFill="1" applyBorder="1" applyAlignment="1" applyProtection="1">
      <alignment horizontal="center" vertical="center"/>
    </xf>
    <xf numFmtId="165" fontId="19" fillId="8" borderId="11" xfId="1" applyNumberFormat="1" applyFont="1" applyFill="1" applyBorder="1" applyAlignment="1" applyProtection="1">
      <alignment horizontal="center" vertical="center"/>
    </xf>
    <xf numFmtId="165" fontId="19" fillId="8" borderId="29" xfId="1" applyNumberFormat="1" applyFont="1" applyFill="1" applyBorder="1" applyAlignment="1" applyProtection="1">
      <alignment horizontal="center" vertical="center"/>
    </xf>
    <xf numFmtId="165" fontId="19" fillId="8" borderId="26" xfId="1" applyNumberFormat="1" applyFont="1" applyFill="1" applyBorder="1" applyAlignment="1" applyProtection="1">
      <alignment horizontal="center" vertical="center"/>
    </xf>
    <xf numFmtId="165" fontId="19" fillId="8" borderId="32" xfId="1" applyNumberFormat="1" applyFont="1" applyFill="1" applyBorder="1" applyAlignment="1" applyProtection="1">
      <alignment horizontal="center" vertical="center"/>
    </xf>
    <xf numFmtId="165" fontId="19" fillId="5" borderId="23" xfId="1" applyNumberFormat="1" applyFont="1" applyFill="1" applyBorder="1" applyAlignment="1" applyProtection="1">
      <alignment horizontal="center" vertical="center"/>
    </xf>
    <xf numFmtId="165" fontId="19" fillId="5" borderId="26" xfId="1" applyNumberFormat="1" applyFont="1" applyFill="1" applyBorder="1" applyAlignment="1" applyProtection="1">
      <alignment horizontal="center" vertical="center"/>
    </xf>
    <xf numFmtId="165" fontId="19" fillId="5" borderId="11" xfId="1" applyNumberFormat="1" applyFont="1" applyFill="1" applyBorder="1" applyAlignment="1" applyProtection="1">
      <alignment horizontal="center" vertical="center"/>
    </xf>
    <xf numFmtId="9" fontId="19" fillId="8" borderId="12" xfId="1" applyFont="1" applyFill="1" applyBorder="1" applyAlignment="1" applyProtection="1">
      <alignment horizontal="center" vertical="center"/>
    </xf>
    <xf numFmtId="9" fontId="19" fillId="8" borderId="25" xfId="1" applyFont="1" applyFill="1" applyBorder="1" applyAlignment="1" applyProtection="1">
      <alignment horizontal="center" vertical="center"/>
    </xf>
    <xf numFmtId="9" fontId="19" fillId="8" borderId="19" xfId="1" applyFont="1" applyFill="1" applyBorder="1" applyAlignment="1" applyProtection="1">
      <alignment horizontal="center" vertical="center"/>
    </xf>
    <xf numFmtId="164" fontId="19" fillId="8" borderId="13" xfId="2" applyNumberFormat="1" applyFont="1" applyFill="1" applyBorder="1" applyAlignment="1" applyProtection="1">
      <alignment horizontal="center" vertical="center"/>
    </xf>
    <xf numFmtId="164" fontId="19" fillId="8" borderId="22" xfId="2" applyNumberFormat="1" applyFont="1" applyFill="1" applyBorder="1" applyAlignment="1" applyProtection="1">
      <alignment horizontal="center" vertical="center"/>
    </xf>
    <xf numFmtId="164" fontId="19" fillId="8" borderId="27" xfId="2" applyNumberFormat="1" applyFont="1" applyFill="1" applyBorder="1" applyAlignment="1" applyProtection="1">
      <alignment horizontal="center" vertical="center"/>
    </xf>
    <xf numFmtId="164" fontId="19" fillId="8" borderId="20" xfId="2" applyNumberFormat="1" applyFont="1" applyFill="1" applyBorder="1" applyAlignment="1" applyProtection="1">
      <alignment horizontal="center" vertical="center"/>
    </xf>
    <xf numFmtId="44" fontId="19" fillId="5" borderId="30" xfId="2" applyFont="1" applyFill="1" applyBorder="1" applyAlignment="1" applyProtection="1">
      <alignment horizontal="center" vertical="center"/>
    </xf>
    <xf numFmtId="44" fontId="19" fillId="5" borderId="33" xfId="2" applyFont="1" applyFill="1" applyBorder="1" applyAlignment="1" applyProtection="1">
      <alignment horizontal="center" vertical="center"/>
    </xf>
    <xf numFmtId="9" fontId="19" fillId="0" borderId="47" xfId="1" applyFont="1" applyFill="1" applyBorder="1" applyAlignment="1" applyProtection="1">
      <alignment horizontal="center" vertical="center"/>
      <protection locked="0"/>
    </xf>
    <xf numFmtId="9" fontId="19" fillId="0" borderId="48" xfId="1" applyFont="1" applyFill="1" applyBorder="1" applyAlignment="1" applyProtection="1">
      <alignment horizontal="center" vertical="center"/>
      <protection locked="0"/>
    </xf>
    <xf numFmtId="9" fontId="19" fillId="0" borderId="49" xfId="1" applyFont="1" applyFill="1" applyBorder="1" applyAlignment="1" applyProtection="1">
      <alignment horizontal="center" vertical="center"/>
      <protection locked="0"/>
    </xf>
    <xf numFmtId="44" fontId="19" fillId="0" borderId="12" xfId="2" applyFont="1" applyFill="1" applyBorder="1" applyAlignment="1" applyProtection="1">
      <alignment horizontal="center" vertical="center"/>
      <protection locked="0"/>
    </xf>
    <xf numFmtId="165" fontId="19" fillId="8" borderId="12" xfId="1" applyNumberFormat="1" applyFont="1" applyFill="1" applyBorder="1" applyAlignment="1" applyProtection="1">
      <alignment horizontal="center" vertical="center"/>
    </xf>
    <xf numFmtId="165" fontId="19" fillId="8" borderId="19" xfId="1" applyNumberFormat="1" applyFont="1" applyFill="1" applyBorder="1" applyAlignment="1" applyProtection="1">
      <alignment horizontal="center" vertical="center"/>
    </xf>
    <xf numFmtId="166" fontId="19" fillId="0" borderId="23" xfId="2" applyNumberFormat="1" applyFont="1" applyFill="1" applyBorder="1" applyAlignment="1" applyProtection="1">
      <alignment horizontal="center" vertical="center"/>
      <protection locked="0"/>
    </xf>
    <xf numFmtId="166" fontId="19" fillId="0" borderId="26" xfId="2" applyNumberFormat="1" applyFont="1" applyFill="1" applyBorder="1" applyAlignment="1" applyProtection="1">
      <alignment horizontal="center" vertical="center"/>
      <protection locked="0"/>
    </xf>
    <xf numFmtId="166" fontId="19" fillId="0" borderId="11" xfId="2" applyNumberFormat="1" applyFont="1" applyFill="1" applyBorder="1" applyAlignment="1" applyProtection="1">
      <alignment horizontal="center" vertical="center"/>
      <protection locked="0"/>
    </xf>
    <xf numFmtId="0" fontId="11" fillId="3" borderId="13" xfId="0" applyFont="1" applyFill="1" applyBorder="1" applyAlignment="1" applyProtection="1">
      <alignment horizontal="right" vertical="center"/>
      <protection locked="0"/>
    </xf>
    <xf numFmtId="0" fontId="11" fillId="3" borderId="14" xfId="0" applyFont="1" applyFill="1" applyBorder="1" applyAlignment="1" applyProtection="1">
      <alignment horizontal="right" vertical="center"/>
      <protection locked="0"/>
    </xf>
    <xf numFmtId="0" fontId="11" fillId="3" borderId="22" xfId="0" applyFont="1" applyFill="1" applyBorder="1" applyAlignment="1" applyProtection="1">
      <alignment horizontal="right" vertical="center"/>
      <protection locked="0"/>
    </xf>
    <xf numFmtId="0" fontId="19" fillId="0" borderId="13" xfId="0" applyFont="1" applyBorder="1" applyAlignment="1" applyProtection="1">
      <alignment horizontal="center" vertical="center" wrapText="1"/>
      <protection locked="0"/>
    </xf>
    <xf numFmtId="0" fontId="19" fillId="0" borderId="20" xfId="0" applyFont="1" applyBorder="1" applyAlignment="1" applyProtection="1">
      <alignment horizontal="center" vertical="center" wrapText="1"/>
      <protection locked="0"/>
    </xf>
    <xf numFmtId="0" fontId="19" fillId="0" borderId="27" xfId="0" applyFont="1" applyBorder="1" applyAlignment="1" applyProtection="1">
      <alignment horizontal="center" vertical="center" wrapText="1"/>
      <protection locked="0"/>
    </xf>
    <xf numFmtId="9" fontId="19" fillId="2" borderId="29" xfId="1" applyFont="1" applyFill="1" applyBorder="1" applyAlignment="1" applyProtection="1">
      <alignment horizontal="center" vertical="center"/>
      <protection locked="0"/>
    </xf>
    <xf numFmtId="9" fontId="19" fillId="2" borderId="32" xfId="1" applyFont="1" applyFill="1" applyBorder="1" applyAlignment="1" applyProtection="1">
      <alignment horizontal="center" vertical="center"/>
      <protection locked="0"/>
    </xf>
    <xf numFmtId="164" fontId="19" fillId="8" borderId="47" xfId="2" applyNumberFormat="1" applyFont="1" applyFill="1" applyBorder="1" applyAlignment="1" applyProtection="1">
      <alignment horizontal="center" vertical="center"/>
    </xf>
    <xf numFmtId="164" fontId="19" fillId="8" borderId="48" xfId="2" applyNumberFormat="1" applyFont="1" applyFill="1" applyBorder="1" applyAlignment="1" applyProtection="1">
      <alignment horizontal="center" vertical="center"/>
    </xf>
    <xf numFmtId="164" fontId="19" fillId="8" borderId="49" xfId="2" applyNumberFormat="1" applyFont="1" applyFill="1" applyBorder="1" applyAlignment="1" applyProtection="1">
      <alignment horizontal="center" vertical="center"/>
    </xf>
    <xf numFmtId="44" fontId="19" fillId="5" borderId="47" xfId="2" applyFont="1" applyFill="1" applyBorder="1" applyAlignment="1" applyProtection="1">
      <alignment horizontal="center" vertical="center"/>
    </xf>
    <xf numFmtId="44" fontId="19" fillId="5" borderId="48" xfId="2" applyFont="1" applyFill="1" applyBorder="1" applyAlignment="1" applyProtection="1">
      <alignment horizontal="center" vertical="center"/>
    </xf>
    <xf numFmtId="44" fontId="19" fillId="5" borderId="49" xfId="2" applyFont="1" applyFill="1" applyBorder="1" applyAlignment="1" applyProtection="1">
      <alignment horizontal="center" vertical="center"/>
    </xf>
    <xf numFmtId="164" fontId="19" fillId="0" borderId="11" xfId="2" applyNumberFormat="1" applyFont="1" applyFill="1" applyBorder="1" applyAlignment="1" applyProtection="1">
      <alignment horizontal="center" vertical="center"/>
      <protection locked="0"/>
    </xf>
    <xf numFmtId="0" fontId="19" fillId="0" borderId="10" xfId="0" applyFont="1" applyBorder="1" applyAlignment="1" applyProtection="1">
      <alignment horizontal="center" vertical="center" wrapText="1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19" fillId="0" borderId="26" xfId="0" applyFont="1" applyBorder="1" applyAlignment="1" applyProtection="1">
      <alignment horizontal="center" vertical="center" wrapText="1"/>
      <protection locked="0"/>
    </xf>
    <xf numFmtId="167" fontId="19" fillId="0" borderId="10" xfId="0" applyNumberFormat="1" applyFont="1" applyBorder="1" applyAlignment="1" applyProtection="1">
      <alignment horizontal="center" vertical="center" wrapText="1"/>
      <protection locked="0"/>
    </xf>
    <xf numFmtId="167" fontId="19" fillId="0" borderId="26" xfId="0" applyNumberFormat="1" applyFont="1" applyBorder="1" applyAlignment="1" applyProtection="1">
      <alignment horizontal="center" vertical="center" wrapText="1"/>
      <protection locked="0"/>
    </xf>
    <xf numFmtId="167" fontId="19" fillId="0" borderId="11" xfId="0" applyNumberFormat="1" applyFont="1" applyBorder="1" applyAlignment="1" applyProtection="1">
      <alignment horizontal="center" vertical="center" wrapText="1"/>
      <protection locked="0"/>
    </xf>
    <xf numFmtId="165" fontId="19" fillId="5" borderId="24" xfId="1" applyNumberFormat="1" applyFont="1" applyFill="1" applyBorder="1" applyAlignment="1" applyProtection="1">
      <alignment horizontal="center" vertical="center"/>
    </xf>
    <xf numFmtId="165" fontId="19" fillId="5" borderId="27" xfId="1" applyNumberFormat="1" applyFont="1" applyFill="1" applyBorder="1" applyAlignment="1" applyProtection="1">
      <alignment horizontal="center" vertical="center"/>
    </xf>
    <xf numFmtId="165" fontId="19" fillId="5" borderId="20" xfId="1" applyNumberFormat="1" applyFont="1" applyFill="1" applyBorder="1" applyAlignment="1" applyProtection="1">
      <alignment horizontal="center" vertical="center"/>
    </xf>
    <xf numFmtId="165" fontId="19" fillId="8" borderId="13" xfId="1" applyNumberFormat="1" applyFont="1" applyFill="1" applyBorder="1" applyAlignment="1" applyProtection="1">
      <alignment horizontal="center" vertical="center"/>
    </xf>
    <xf numFmtId="165" fontId="19" fillId="8" borderId="27" xfId="1" applyNumberFormat="1" applyFont="1" applyFill="1" applyBorder="1" applyAlignment="1" applyProtection="1">
      <alignment horizontal="center" vertical="center"/>
    </xf>
    <xf numFmtId="165" fontId="19" fillId="8" borderId="20" xfId="1" applyNumberFormat="1" applyFont="1" applyFill="1" applyBorder="1" applyAlignment="1" applyProtection="1">
      <alignment horizontal="center" vertical="center"/>
    </xf>
    <xf numFmtId="0" fontId="11" fillId="0" borderId="43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52" fillId="0" borderId="9" xfId="0" applyFont="1" applyBorder="1" applyAlignment="1" applyProtection="1">
      <alignment horizontal="left" vertical="top" wrapText="1"/>
      <protection locked="0"/>
    </xf>
    <xf numFmtId="0" fontId="52" fillId="0" borderId="4" xfId="0" applyFont="1" applyBorder="1" applyAlignment="1" applyProtection="1">
      <alignment horizontal="left" vertical="top" wrapText="1"/>
      <protection locked="0"/>
    </xf>
    <xf numFmtId="0" fontId="52" fillId="0" borderId="7" xfId="0" applyFont="1" applyBorder="1" applyAlignment="1" applyProtection="1">
      <alignment horizontal="left" vertical="top" wrapText="1"/>
      <protection locked="0"/>
    </xf>
    <xf numFmtId="164" fontId="19" fillId="0" borderId="9" xfId="0" applyNumberFormat="1" applyFont="1" applyBorder="1" applyAlignment="1" applyProtection="1">
      <alignment horizontal="center" vertical="center"/>
      <protection locked="0"/>
    </xf>
    <xf numFmtId="164" fontId="19" fillId="0" borderId="4" xfId="0" applyNumberFormat="1" applyFont="1" applyBorder="1" applyAlignment="1" applyProtection="1">
      <alignment horizontal="center" vertical="center"/>
      <protection locked="0"/>
    </xf>
    <xf numFmtId="164" fontId="19" fillId="0" borderId="7" xfId="0" applyNumberFormat="1" applyFont="1" applyBorder="1" applyAlignment="1" applyProtection="1">
      <alignment horizontal="center" vertical="center"/>
      <protection locked="0"/>
    </xf>
    <xf numFmtId="0" fontId="9" fillId="3" borderId="38" xfId="0" applyFont="1" applyFill="1" applyBorder="1" applyAlignment="1">
      <alignment horizontal="right" vertical="center" wrapText="1"/>
    </xf>
    <xf numFmtId="0" fontId="9" fillId="3" borderId="0" xfId="0" applyFont="1" applyFill="1" applyAlignment="1">
      <alignment horizontal="right" vertical="center" wrapText="1"/>
    </xf>
    <xf numFmtId="0" fontId="11" fillId="3" borderId="0" xfId="0" applyFont="1" applyFill="1" applyAlignment="1">
      <alignment horizontal="right" vertical="center"/>
    </xf>
    <xf numFmtId="14" fontId="19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right" vertical="center" wrapText="1"/>
    </xf>
    <xf numFmtId="0" fontId="11" fillId="3" borderId="0" xfId="0" applyFont="1" applyFill="1" applyAlignment="1">
      <alignment horizontal="center" vertical="center" wrapText="1"/>
    </xf>
    <xf numFmtId="0" fontId="19" fillId="3" borderId="0" xfId="0" applyFont="1" applyFill="1" applyAlignment="1">
      <alignment horizontal="left" vertical="center"/>
    </xf>
    <xf numFmtId="0" fontId="19" fillId="0" borderId="23" xfId="2" applyNumberFormat="1" applyFont="1" applyFill="1" applyBorder="1" applyAlignment="1" applyProtection="1">
      <alignment horizontal="center" vertical="center"/>
      <protection locked="0"/>
    </xf>
    <xf numFmtId="0" fontId="19" fillId="0" borderId="26" xfId="2" applyNumberFormat="1" applyFont="1" applyFill="1" applyBorder="1" applyAlignment="1" applyProtection="1">
      <alignment horizontal="center" vertical="center"/>
      <protection locked="0"/>
    </xf>
    <xf numFmtId="0" fontId="19" fillId="0" borderId="11" xfId="2" applyNumberFormat="1" applyFont="1" applyFill="1" applyBorder="1" applyAlignment="1" applyProtection="1">
      <alignment horizontal="center" vertical="center"/>
      <protection locked="0"/>
    </xf>
    <xf numFmtId="166" fontId="19" fillId="0" borderId="29" xfId="2" applyNumberFormat="1" applyFont="1" applyFill="1" applyBorder="1" applyAlignment="1" applyProtection="1">
      <alignment horizontal="center" vertical="center"/>
      <protection locked="0"/>
    </xf>
    <xf numFmtId="166" fontId="19" fillId="0" borderId="32" xfId="2" applyNumberFormat="1" applyFont="1" applyFill="1" applyBorder="1" applyAlignment="1" applyProtection="1">
      <alignment horizontal="center" vertical="center"/>
      <protection locked="0"/>
    </xf>
    <xf numFmtId="0" fontId="19" fillId="0" borderId="29" xfId="2" applyNumberFormat="1" applyFont="1" applyFill="1" applyBorder="1" applyAlignment="1" applyProtection="1">
      <alignment horizontal="center" vertical="center"/>
      <protection locked="0"/>
    </xf>
    <xf numFmtId="0" fontId="19" fillId="0" borderId="32" xfId="2" applyNumberFormat="1" applyFont="1" applyFill="1" applyBorder="1" applyAlignment="1" applyProtection="1">
      <alignment horizontal="center" vertical="center"/>
      <protection locked="0"/>
    </xf>
    <xf numFmtId="166" fontId="19" fillId="0" borderId="10" xfId="2" applyNumberFormat="1" applyFont="1" applyFill="1" applyBorder="1" applyAlignment="1" applyProtection="1">
      <alignment horizontal="center" vertical="center"/>
      <protection locked="0"/>
    </xf>
    <xf numFmtId="166" fontId="19" fillId="0" borderId="17" xfId="2" applyNumberFormat="1" applyFont="1" applyFill="1" applyBorder="1" applyAlignment="1" applyProtection="1">
      <alignment horizontal="center" vertical="center"/>
      <protection locked="0"/>
    </xf>
    <xf numFmtId="0" fontId="19" fillId="0" borderId="30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 wrapText="1"/>
      <protection locked="0"/>
    </xf>
    <xf numFmtId="0" fontId="21" fillId="3" borderId="0" xfId="0" applyFont="1" applyFill="1" applyAlignment="1">
      <alignment horizontal="center" vertical="center" wrapText="1"/>
    </xf>
    <xf numFmtId="0" fontId="52" fillId="0" borderId="35" xfId="0" applyFont="1" applyBorder="1" applyAlignment="1" applyProtection="1">
      <alignment horizontal="left" vertical="top" wrapText="1"/>
      <protection locked="0"/>
    </xf>
    <xf numFmtId="0" fontId="52" fillId="0" borderId="36" xfId="0" applyFont="1" applyBorder="1" applyAlignment="1" applyProtection="1">
      <alignment horizontal="left" vertical="top" wrapText="1"/>
      <protection locked="0"/>
    </xf>
    <xf numFmtId="0" fontId="52" fillId="0" borderId="37" xfId="0" applyFont="1" applyBorder="1" applyAlignment="1" applyProtection="1">
      <alignment horizontal="left" vertical="top" wrapText="1"/>
      <protection locked="0"/>
    </xf>
    <xf numFmtId="0" fontId="52" fillId="0" borderId="38" xfId="0" applyFont="1" applyBorder="1" applyAlignment="1" applyProtection="1">
      <alignment horizontal="left" vertical="top" wrapText="1"/>
      <protection locked="0"/>
    </xf>
    <xf numFmtId="0" fontId="52" fillId="0" borderId="0" xfId="0" applyFont="1" applyAlignment="1" applyProtection="1">
      <alignment horizontal="left" vertical="top" wrapText="1"/>
      <protection locked="0"/>
    </xf>
    <xf numFmtId="0" fontId="52" fillId="0" borderId="39" xfId="0" applyFont="1" applyBorder="1" applyAlignment="1" applyProtection="1">
      <alignment horizontal="left" vertical="top" wrapText="1"/>
      <protection locked="0"/>
    </xf>
    <xf numFmtId="0" fontId="52" fillId="0" borderId="40" xfId="0" applyFont="1" applyBorder="1" applyAlignment="1" applyProtection="1">
      <alignment horizontal="left" vertical="top" wrapText="1"/>
      <protection locked="0"/>
    </xf>
    <xf numFmtId="0" fontId="52" fillId="0" borderId="15" xfId="0" applyFont="1" applyBorder="1" applyAlignment="1" applyProtection="1">
      <alignment horizontal="left" vertical="top" wrapText="1"/>
      <protection locked="0"/>
    </xf>
    <xf numFmtId="0" fontId="52" fillId="0" borderId="41" xfId="0" applyFont="1" applyBorder="1" applyAlignment="1" applyProtection="1">
      <alignment horizontal="left" vertical="top" wrapText="1"/>
      <protection locked="0"/>
    </xf>
    <xf numFmtId="0" fontId="110" fillId="3" borderId="0" xfId="0" applyFont="1" applyFill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46" xfId="0" applyFont="1" applyFill="1" applyBorder="1" applyAlignment="1">
      <alignment horizontal="center" vertical="center"/>
    </xf>
    <xf numFmtId="0" fontId="11" fillId="3" borderId="46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42" xfId="0" applyFont="1" applyFill="1" applyBorder="1" applyAlignment="1">
      <alignment horizontal="center" vertical="center" wrapText="1"/>
    </xf>
    <xf numFmtId="0" fontId="11" fillId="3" borderId="43" xfId="0" applyFont="1" applyFill="1" applyBorder="1" applyAlignment="1">
      <alignment horizontal="center" vertical="center" wrapText="1"/>
    </xf>
    <xf numFmtId="0" fontId="11" fillId="3" borderId="45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right" vertical="center"/>
    </xf>
    <xf numFmtId="0" fontId="11" fillId="3" borderId="3" xfId="0" applyFont="1" applyFill="1" applyBorder="1" applyAlignment="1">
      <alignment horizontal="right" vertical="center"/>
    </xf>
    <xf numFmtId="0" fontId="11" fillId="3" borderId="17" xfId="0" applyFont="1" applyFill="1" applyBorder="1" applyAlignment="1">
      <alignment horizontal="right" vertical="center"/>
    </xf>
    <xf numFmtId="0" fontId="37" fillId="0" borderId="9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164" fontId="19" fillId="8" borderId="17" xfId="2" applyNumberFormat="1" applyFont="1" applyFill="1" applyBorder="1" applyAlignment="1" applyProtection="1">
      <alignment horizontal="center" vertical="center"/>
    </xf>
    <xf numFmtId="0" fontId="11" fillId="3" borderId="10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17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right" vertical="center"/>
    </xf>
    <xf numFmtId="0" fontId="11" fillId="3" borderId="18" xfId="0" applyFont="1" applyFill="1" applyBorder="1" applyAlignment="1">
      <alignment horizontal="right" vertical="center"/>
    </xf>
    <xf numFmtId="0" fontId="11" fillId="3" borderId="21" xfId="0" applyFont="1" applyFill="1" applyBorder="1" applyAlignment="1">
      <alignment horizontal="right" vertical="center"/>
    </xf>
    <xf numFmtId="0" fontId="29" fillId="3" borderId="0" xfId="0" applyFont="1" applyFill="1" applyAlignment="1">
      <alignment horizontal="right" vertical="center" wrapText="1"/>
    </xf>
    <xf numFmtId="0" fontId="83" fillId="0" borderId="35" xfId="0" applyFont="1" applyBorder="1" applyAlignment="1" applyProtection="1">
      <alignment horizontal="left" vertical="center" wrapText="1"/>
      <protection locked="0"/>
    </xf>
    <xf numFmtId="0" fontId="83" fillId="0" borderId="36" xfId="0" applyFont="1" applyBorder="1" applyAlignment="1" applyProtection="1">
      <alignment horizontal="left" vertical="center" wrapText="1"/>
      <protection locked="0"/>
    </xf>
    <xf numFmtId="0" fontId="83" fillId="0" borderId="37" xfId="0" applyFont="1" applyBorder="1" applyAlignment="1" applyProtection="1">
      <alignment horizontal="left" vertical="center" wrapText="1"/>
      <protection locked="0"/>
    </xf>
    <xf numFmtId="0" fontId="83" fillId="0" borderId="40" xfId="0" applyFont="1" applyBorder="1" applyAlignment="1" applyProtection="1">
      <alignment horizontal="left" vertical="center" wrapText="1"/>
      <protection locked="0"/>
    </xf>
    <xf numFmtId="0" fontId="83" fillId="0" borderId="15" xfId="0" applyFont="1" applyBorder="1" applyAlignment="1" applyProtection="1">
      <alignment horizontal="left" vertical="center" wrapText="1"/>
      <protection locked="0"/>
    </xf>
    <xf numFmtId="0" fontId="83" fillId="0" borderId="41" xfId="0" applyFont="1" applyBorder="1" applyAlignment="1" applyProtection="1">
      <alignment horizontal="left" vertical="center" wrapText="1"/>
      <protection locked="0"/>
    </xf>
    <xf numFmtId="0" fontId="27" fillId="3" borderId="0" xfId="0" applyFont="1" applyFill="1" applyAlignment="1">
      <alignment horizontal="right" vertical="center" wrapText="1"/>
    </xf>
    <xf numFmtId="0" fontId="29" fillId="3" borderId="38" xfId="0" applyFont="1" applyFill="1" applyBorder="1" applyAlignment="1">
      <alignment horizontal="center" vertical="center" wrapText="1"/>
    </xf>
    <xf numFmtId="0" fontId="29" fillId="3" borderId="0" xfId="0" applyFont="1" applyFill="1" applyAlignment="1">
      <alignment horizontal="center" vertical="center" wrapText="1"/>
    </xf>
    <xf numFmtId="0" fontId="29" fillId="3" borderId="39" xfId="0" applyFont="1" applyFill="1" applyBorder="1" applyAlignment="1">
      <alignment horizontal="center" vertical="center" wrapText="1"/>
    </xf>
    <xf numFmtId="0" fontId="29" fillId="3" borderId="38" xfId="0" applyFont="1" applyFill="1" applyBorder="1" applyAlignment="1">
      <alignment horizontal="right" vertical="center" wrapText="1" indent="1"/>
    </xf>
    <xf numFmtId="0" fontId="29" fillId="3" borderId="0" xfId="0" applyFont="1" applyFill="1" applyAlignment="1">
      <alignment horizontal="right" vertical="center" wrapText="1" indent="1"/>
    </xf>
    <xf numFmtId="0" fontId="29" fillId="3" borderId="38" xfId="0" applyFont="1" applyFill="1" applyBorder="1" applyAlignment="1">
      <alignment horizontal="right" vertical="center" wrapText="1"/>
    </xf>
    <xf numFmtId="0" fontId="29" fillId="3" borderId="39" xfId="0" applyFont="1" applyFill="1" applyBorder="1" applyAlignment="1">
      <alignment horizontal="right" vertical="center" wrapText="1"/>
    </xf>
    <xf numFmtId="0" fontId="29" fillId="4" borderId="35" xfId="0" applyFont="1" applyFill="1" applyBorder="1" applyAlignment="1">
      <alignment horizontal="center" vertical="center" wrapText="1"/>
    </xf>
    <xf numFmtId="0" fontId="29" fillId="4" borderId="37" xfId="0" applyFont="1" applyFill="1" applyBorder="1" applyAlignment="1">
      <alignment horizontal="center" vertical="center" wrapText="1"/>
    </xf>
    <xf numFmtId="0" fontId="29" fillId="4" borderId="36" xfId="0" applyFont="1" applyFill="1" applyBorder="1" applyAlignment="1">
      <alignment horizontal="center" vertical="center" wrapText="1"/>
    </xf>
    <xf numFmtId="0" fontId="29" fillId="4" borderId="38" xfId="0" applyFont="1" applyFill="1" applyBorder="1" applyAlignment="1">
      <alignment horizontal="center" vertical="center" wrapText="1"/>
    </xf>
    <xf numFmtId="0" fontId="29" fillId="4" borderId="0" xfId="0" applyFont="1" applyFill="1" applyAlignment="1">
      <alignment horizontal="center" vertical="center" wrapText="1"/>
    </xf>
    <xf numFmtId="0" fontId="29" fillId="4" borderId="40" xfId="0" applyFont="1" applyFill="1" applyBorder="1" applyAlignment="1">
      <alignment horizontal="center" vertical="center" wrapText="1"/>
    </xf>
    <xf numFmtId="0" fontId="29" fillId="4" borderId="15" xfId="0" applyFont="1" applyFill="1" applyBorder="1" applyAlignment="1">
      <alignment horizontal="center" vertical="center" wrapText="1"/>
    </xf>
    <xf numFmtId="0" fontId="19" fillId="8" borderId="47" xfId="2" applyNumberFormat="1" applyFont="1" applyFill="1" applyBorder="1" applyAlignment="1" applyProtection="1">
      <alignment horizontal="center" vertical="center"/>
      <protection locked="0"/>
    </xf>
    <xf numFmtId="164" fontId="19" fillId="8" borderId="48" xfId="2" applyNumberFormat="1" applyFont="1" applyFill="1" applyBorder="1" applyAlignment="1" applyProtection="1">
      <alignment horizontal="center" vertical="center"/>
      <protection locked="0"/>
    </xf>
    <xf numFmtId="164" fontId="19" fillId="8" borderId="47" xfId="2" applyNumberFormat="1" applyFont="1" applyFill="1" applyBorder="1" applyAlignment="1" applyProtection="1">
      <alignment horizontal="center" vertical="center"/>
      <protection locked="0"/>
    </xf>
    <xf numFmtId="164" fontId="19" fillId="8" borderId="49" xfId="2" applyNumberFormat="1" applyFont="1" applyFill="1" applyBorder="1" applyAlignment="1" applyProtection="1">
      <alignment horizontal="center" vertical="center"/>
      <protection locked="0"/>
    </xf>
    <xf numFmtId="164" fontId="19" fillId="8" borderId="10" xfId="2" applyNumberFormat="1" applyFont="1" applyFill="1" applyBorder="1" applyAlignment="1" applyProtection="1">
      <alignment horizontal="center" vertical="center"/>
      <protection locked="0"/>
    </xf>
    <xf numFmtId="164" fontId="19" fillId="8" borderId="17" xfId="2" applyNumberFormat="1" applyFont="1" applyFill="1" applyBorder="1" applyAlignment="1" applyProtection="1">
      <alignment horizontal="center" vertical="center"/>
      <protection locked="0"/>
    </xf>
    <xf numFmtId="164" fontId="19" fillId="8" borderId="26" xfId="2" applyNumberFormat="1" applyFont="1" applyFill="1" applyBorder="1" applyAlignment="1" applyProtection="1">
      <alignment horizontal="center" vertical="center"/>
      <protection locked="0"/>
    </xf>
    <xf numFmtId="164" fontId="19" fillId="8" borderId="11" xfId="2" applyNumberFormat="1" applyFont="1" applyFill="1" applyBorder="1" applyAlignment="1" applyProtection="1">
      <alignment horizontal="center" vertical="center"/>
      <protection locked="0"/>
    </xf>
    <xf numFmtId="0" fontId="11" fillId="3" borderId="13" xfId="0" applyFont="1" applyFill="1" applyBorder="1" applyAlignment="1">
      <alignment horizontal="right" vertical="center"/>
    </xf>
    <xf numFmtId="0" fontId="11" fillId="3" borderId="14" xfId="0" applyFont="1" applyFill="1" applyBorder="1" applyAlignment="1">
      <alignment horizontal="right" vertical="center"/>
    </xf>
    <xf numFmtId="0" fontId="11" fillId="3" borderId="22" xfId="0" applyFont="1" applyFill="1" applyBorder="1" applyAlignment="1">
      <alignment horizontal="right" vertical="center"/>
    </xf>
    <xf numFmtId="0" fontId="52" fillId="0" borderId="9" xfId="0" applyFont="1" applyBorder="1" applyAlignment="1" applyProtection="1">
      <alignment horizontal="left" vertical="center" wrapText="1"/>
      <protection locked="0"/>
    </xf>
    <xf numFmtId="0" fontId="52" fillId="0" borderId="7" xfId="0" applyFont="1" applyBorder="1" applyAlignment="1" applyProtection="1">
      <alignment horizontal="left" vertical="center" wrapText="1"/>
      <protection locked="0"/>
    </xf>
    <xf numFmtId="0" fontId="52" fillId="0" borderId="9" xfId="0" applyFont="1" applyBorder="1" applyAlignment="1" applyProtection="1">
      <alignment vertical="top" wrapText="1"/>
      <protection locked="0"/>
    </xf>
    <xf numFmtId="0" fontId="52" fillId="0" borderId="4" xfId="0" applyFont="1" applyBorder="1" applyAlignment="1" applyProtection="1">
      <alignment vertical="top" wrapText="1"/>
      <protection locked="0"/>
    </xf>
    <xf numFmtId="0" fontId="52" fillId="0" borderId="7" xfId="0" applyFont="1" applyBorder="1" applyAlignment="1" applyProtection="1">
      <alignment vertical="top" wrapText="1"/>
      <protection locked="0"/>
    </xf>
    <xf numFmtId="0" fontId="11" fillId="3" borderId="0" xfId="0" applyFont="1" applyFill="1" applyAlignment="1" applyProtection="1">
      <alignment horizontal="right" vertical="center" wrapText="1"/>
      <protection locked="0"/>
    </xf>
    <xf numFmtId="0" fontId="101" fillId="0" borderId="35" xfId="0" applyFont="1" applyBorder="1" applyAlignment="1" applyProtection="1">
      <alignment horizontal="left" vertical="top" wrapText="1"/>
      <protection locked="0"/>
    </xf>
    <xf numFmtId="0" fontId="101" fillId="0" borderId="36" xfId="0" applyFont="1" applyBorder="1" applyAlignment="1" applyProtection="1">
      <alignment horizontal="left" vertical="top" wrapText="1"/>
      <protection locked="0"/>
    </xf>
    <xf numFmtId="0" fontId="101" fillId="0" borderId="37" xfId="0" applyFont="1" applyBorder="1" applyAlignment="1" applyProtection="1">
      <alignment horizontal="left" vertical="top" wrapText="1"/>
      <protection locked="0"/>
    </xf>
    <xf numFmtId="0" fontId="101" fillId="0" borderId="38" xfId="0" applyFont="1" applyBorder="1" applyAlignment="1" applyProtection="1">
      <alignment horizontal="left" vertical="top" wrapText="1"/>
      <protection locked="0"/>
    </xf>
    <xf numFmtId="0" fontId="101" fillId="0" borderId="0" xfId="0" applyFont="1" applyAlignment="1" applyProtection="1">
      <alignment horizontal="left" vertical="top" wrapText="1"/>
      <protection locked="0"/>
    </xf>
    <xf numFmtId="0" fontId="101" fillId="0" borderId="39" xfId="0" applyFont="1" applyBorder="1" applyAlignment="1" applyProtection="1">
      <alignment horizontal="left" vertical="top" wrapText="1"/>
      <protection locked="0"/>
    </xf>
    <xf numFmtId="0" fontId="101" fillId="0" borderId="40" xfId="0" applyFont="1" applyBorder="1" applyAlignment="1" applyProtection="1">
      <alignment horizontal="left" vertical="top" wrapText="1"/>
      <protection locked="0"/>
    </xf>
    <xf numFmtId="0" fontId="101" fillId="0" borderId="15" xfId="0" applyFont="1" applyBorder="1" applyAlignment="1" applyProtection="1">
      <alignment horizontal="left" vertical="top" wrapText="1"/>
      <protection locked="0"/>
    </xf>
    <xf numFmtId="0" fontId="101" fillId="0" borderId="41" xfId="0" applyFont="1" applyBorder="1" applyAlignment="1" applyProtection="1">
      <alignment horizontal="left" vertical="top" wrapText="1"/>
      <protection locked="0"/>
    </xf>
    <xf numFmtId="0" fontId="11" fillId="3" borderId="0" xfId="0" applyFont="1" applyFill="1" applyAlignment="1">
      <alignment horizontal="center" vertical="top" wrapText="1"/>
    </xf>
    <xf numFmtId="0" fontId="52" fillId="0" borderId="9" xfId="0" quotePrefix="1" applyFont="1" applyBorder="1" applyAlignment="1" applyProtection="1">
      <alignment horizontal="left" vertical="top" wrapText="1"/>
      <protection locked="0"/>
    </xf>
    <xf numFmtId="0" fontId="52" fillId="0" borderId="9" xfId="0" applyFont="1" applyBorder="1" applyAlignment="1" applyProtection="1">
      <alignment horizontal="center" vertical="center"/>
      <protection locked="0"/>
    </xf>
    <xf numFmtId="0" fontId="52" fillId="0" borderId="4" xfId="0" applyFont="1" applyBorder="1" applyAlignment="1" applyProtection="1">
      <alignment horizontal="center" vertical="center"/>
      <protection locked="0"/>
    </xf>
    <xf numFmtId="0" fontId="52" fillId="0" borderId="7" xfId="0" applyFont="1" applyBorder="1" applyAlignment="1" applyProtection="1">
      <alignment horizontal="center" vertical="center"/>
      <protection locked="0"/>
    </xf>
    <xf numFmtId="164" fontId="52" fillId="0" borderId="9" xfId="0" applyNumberFormat="1" applyFont="1" applyBorder="1" applyAlignment="1" applyProtection="1">
      <alignment horizontal="center" vertical="center"/>
      <protection locked="0"/>
    </xf>
    <xf numFmtId="164" fontId="52" fillId="0" borderId="4" xfId="0" applyNumberFormat="1" applyFont="1" applyBorder="1" applyAlignment="1" applyProtection="1">
      <alignment horizontal="center" vertical="center"/>
      <protection locked="0"/>
    </xf>
    <xf numFmtId="164" fontId="52" fillId="0" borderId="7" xfId="0" applyNumberFormat="1" applyFont="1" applyBorder="1" applyAlignment="1" applyProtection="1">
      <alignment horizontal="center" vertical="center"/>
      <protection locked="0"/>
    </xf>
    <xf numFmtId="0" fontId="9" fillId="3" borderId="38" xfId="0" applyFont="1" applyFill="1" applyBorder="1" applyAlignment="1" applyProtection="1">
      <alignment horizontal="right" vertical="center" wrapText="1"/>
      <protection locked="0"/>
    </xf>
    <xf numFmtId="0" fontId="9" fillId="3" borderId="0" xfId="0" applyFont="1" applyFill="1" applyAlignment="1" applyProtection="1">
      <alignment horizontal="right" vertical="center" wrapText="1"/>
      <protection locked="0"/>
    </xf>
    <xf numFmtId="166" fontId="52" fillId="0" borderId="9" xfId="0" applyNumberFormat="1" applyFont="1" applyBorder="1" applyAlignment="1" applyProtection="1">
      <alignment horizontal="center" vertical="center"/>
      <protection locked="0"/>
    </xf>
    <xf numFmtId="0" fontId="11" fillId="3" borderId="0" xfId="0" applyFont="1" applyFill="1" applyAlignment="1" applyProtection="1">
      <alignment horizontal="right" vertical="center"/>
      <protection locked="0"/>
    </xf>
    <xf numFmtId="0" fontId="57" fillId="10" borderId="0" xfId="0" applyFont="1" applyFill="1" applyAlignment="1">
      <alignment horizontal="center" vertical="center" wrapText="1"/>
    </xf>
    <xf numFmtId="0" fontId="59" fillId="14" borderId="34" xfId="0" applyFont="1" applyFill="1" applyBorder="1" applyAlignment="1">
      <alignment horizontal="center" vertical="center" wrapText="1"/>
    </xf>
    <xf numFmtId="0" fontId="69" fillId="18" borderId="34" xfId="0" applyFont="1" applyFill="1" applyBorder="1" applyAlignment="1">
      <alignment horizontal="center" vertical="center"/>
    </xf>
    <xf numFmtId="0" fontId="50" fillId="17" borderId="34" xfId="0" applyFont="1" applyFill="1" applyBorder="1" applyAlignment="1">
      <alignment horizontal="left" vertical="center"/>
    </xf>
    <xf numFmtId="0" fontId="68" fillId="18" borderId="34" xfId="0" applyFont="1" applyFill="1" applyBorder="1" applyAlignment="1">
      <alignment horizontal="center" vertical="center" wrapText="1"/>
    </xf>
    <xf numFmtId="0" fontId="73" fillId="18" borderId="34" xfId="0" applyFont="1" applyFill="1" applyBorder="1" applyAlignment="1">
      <alignment horizontal="center" vertical="center" wrapText="1"/>
    </xf>
    <xf numFmtId="0" fontId="50" fillId="17" borderId="9" xfId="0" applyFont="1" applyFill="1" applyBorder="1" applyAlignment="1">
      <alignment horizontal="left" vertical="center"/>
    </xf>
    <xf numFmtId="0" fontId="50" fillId="17" borderId="7" xfId="0" applyFont="1" applyFill="1" applyBorder="1" applyAlignment="1">
      <alignment horizontal="left" vertical="center"/>
    </xf>
    <xf numFmtId="0" fontId="0" fillId="0" borderId="34" xfId="0" applyBorder="1" applyAlignment="1">
      <alignment horizontal="center" vertical="center"/>
    </xf>
    <xf numFmtId="168" fontId="0" fillId="0" borderId="34" xfId="0" applyNumberFormat="1" applyBorder="1" applyAlignment="1">
      <alignment horizontal="center" vertical="center"/>
    </xf>
    <xf numFmtId="0" fontId="8" fillId="0" borderId="42" xfId="0" applyFont="1" applyBorder="1" applyAlignment="1">
      <alignment horizontal="center" vertical="top" wrapText="1"/>
    </xf>
    <xf numFmtId="0" fontId="0" fillId="0" borderId="43" xfId="0" applyBorder="1" applyAlignment="1">
      <alignment horizontal="center" vertical="top"/>
    </xf>
    <xf numFmtId="0" fontId="0" fillId="0" borderId="44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9" fillId="0" borderId="42" xfId="0" applyFont="1" applyBorder="1" applyAlignment="1">
      <alignment horizontal="center" vertical="top" wrapText="1"/>
    </xf>
    <xf numFmtId="0" fontId="9" fillId="0" borderId="43" xfId="0" applyFont="1" applyBorder="1" applyAlignment="1">
      <alignment horizontal="center" vertical="top"/>
    </xf>
    <xf numFmtId="0" fontId="9" fillId="0" borderId="44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/>
    </xf>
    <xf numFmtId="0" fontId="8" fillId="9" borderId="57" xfId="0" applyFont="1" applyFill="1" applyBorder="1" applyAlignment="1">
      <alignment horizontal="left" vertical="top" wrapText="1"/>
    </xf>
    <xf numFmtId="0" fontId="0" fillId="9" borderId="58" xfId="0" applyFill="1" applyBorder="1" applyAlignment="1">
      <alignment horizontal="left" vertical="top"/>
    </xf>
    <xf numFmtId="0" fontId="0" fillId="9" borderId="59" xfId="0" applyFill="1" applyBorder="1" applyAlignment="1">
      <alignment horizontal="left" vertical="top"/>
    </xf>
    <xf numFmtId="0" fontId="103" fillId="0" borderId="0" xfId="0" applyFont="1" applyAlignment="1">
      <alignment horizontal="left" vertical="center" wrapText="1"/>
    </xf>
    <xf numFmtId="0" fontId="108" fillId="34" borderId="60" xfId="0" applyFont="1" applyFill="1" applyBorder="1" applyAlignment="1">
      <alignment horizontal="center" vertical="center" wrapText="1"/>
    </xf>
    <xf numFmtId="0" fontId="108" fillId="34" borderId="68" xfId="0" applyFont="1" applyFill="1" applyBorder="1" applyAlignment="1">
      <alignment horizontal="center" vertical="center" wrapText="1"/>
    </xf>
    <xf numFmtId="0" fontId="100" fillId="23" borderId="61" xfId="0" applyFont="1" applyFill="1" applyBorder="1" applyAlignment="1">
      <alignment horizontal="center" vertical="center" wrapText="1"/>
    </xf>
    <xf numFmtId="0" fontId="100" fillId="23" borderId="69" xfId="0" applyFont="1" applyFill="1" applyBorder="1" applyAlignment="1">
      <alignment horizontal="center" vertical="center" wrapText="1"/>
    </xf>
    <xf numFmtId="0" fontId="100" fillId="28" borderId="61" xfId="0" applyFont="1" applyFill="1" applyBorder="1" applyAlignment="1">
      <alignment horizontal="center" vertical="center" wrapText="1"/>
    </xf>
    <xf numFmtId="0" fontId="100" fillId="28" borderId="69" xfId="0" applyFont="1" applyFill="1" applyBorder="1" applyAlignment="1">
      <alignment horizontal="center" vertical="center" wrapText="1"/>
    </xf>
    <xf numFmtId="0" fontId="64" fillId="29" borderId="70" xfId="0" applyFont="1" applyFill="1" applyBorder="1" applyAlignment="1">
      <alignment horizontal="center" vertical="center" wrapText="1"/>
    </xf>
    <xf numFmtId="0" fontId="64" fillId="29" borderId="61" xfId="0" applyFont="1" applyFill="1" applyBorder="1" applyAlignment="1">
      <alignment horizontal="center" vertical="center" wrapText="1"/>
    </xf>
    <xf numFmtId="44" fontId="108" fillId="34" borderId="70" xfId="2" applyFont="1" applyFill="1" applyBorder="1" applyAlignment="1">
      <alignment horizontal="center" vertical="center" wrapText="1"/>
    </xf>
    <xf numFmtId="44" fontId="108" fillId="34" borderId="61" xfId="2" applyFont="1" applyFill="1" applyBorder="1" applyAlignment="1">
      <alignment horizontal="center" vertical="center" wrapText="1"/>
    </xf>
    <xf numFmtId="0" fontId="98" fillId="23" borderId="62" xfId="0" applyFont="1" applyFill="1" applyBorder="1" applyAlignment="1">
      <alignment horizontal="center" vertical="center" wrapText="1"/>
    </xf>
    <xf numFmtId="0" fontId="98" fillId="23" borderId="72" xfId="0" applyFont="1" applyFill="1" applyBorder="1" applyAlignment="1">
      <alignment horizontal="center" vertical="center" wrapText="1"/>
    </xf>
    <xf numFmtId="0" fontId="105" fillId="35" borderId="62" xfId="0" applyFont="1" applyFill="1" applyBorder="1" applyAlignment="1">
      <alignment horizontal="center" vertical="center" wrapText="1"/>
    </xf>
    <xf numFmtId="0" fontId="105" fillId="35" borderId="72" xfId="0" applyFont="1" applyFill="1" applyBorder="1" applyAlignment="1">
      <alignment horizontal="center" vertical="center" wrapText="1"/>
    </xf>
    <xf numFmtId="0" fontId="100" fillId="30" borderId="70" xfId="0" applyFont="1" applyFill="1" applyBorder="1" applyAlignment="1">
      <alignment horizontal="center" vertical="center" wrapText="1"/>
    </xf>
    <xf numFmtId="0" fontId="100" fillId="30" borderId="61" xfId="0" applyFont="1" applyFill="1" applyBorder="1" applyAlignment="1">
      <alignment horizontal="center" vertical="center" wrapText="1"/>
    </xf>
    <xf numFmtId="0" fontId="98" fillId="26" borderId="34" xfId="0" applyFont="1" applyFill="1" applyBorder="1" applyAlignment="1">
      <alignment horizontal="center" vertical="center" wrapText="1"/>
    </xf>
    <xf numFmtId="0" fontId="100" fillId="26" borderId="9" xfId="0" applyFont="1" applyFill="1" applyBorder="1" applyAlignment="1">
      <alignment horizontal="center" vertical="center" wrapText="1"/>
    </xf>
    <xf numFmtId="0" fontId="100" fillId="26" borderId="4" xfId="0" applyFont="1" applyFill="1" applyBorder="1" applyAlignment="1">
      <alignment horizontal="center" vertical="center" wrapText="1"/>
    </xf>
    <xf numFmtId="0" fontId="100" fillId="26" borderId="7" xfId="0" applyFont="1" applyFill="1" applyBorder="1" applyAlignment="1">
      <alignment horizontal="center" vertical="center" wrapText="1"/>
    </xf>
    <xf numFmtId="164" fontId="59" fillId="0" borderId="34" xfId="0" applyNumberFormat="1" applyFont="1" applyBorder="1" applyAlignment="1">
      <alignment horizontal="center" vertical="center" wrapText="1"/>
    </xf>
    <xf numFmtId="0" fontId="56" fillId="16" borderId="9" xfId="0" applyFont="1" applyFill="1" applyBorder="1" applyAlignment="1">
      <alignment horizontal="center" vertical="center" wrapText="1"/>
    </xf>
    <xf numFmtId="0" fontId="56" fillId="16" borderId="7" xfId="0" applyFont="1" applyFill="1" applyBorder="1" applyAlignment="1">
      <alignment horizontal="center" vertical="center" wrapText="1"/>
    </xf>
    <xf numFmtId="0" fontId="98" fillId="26" borderId="37" xfId="0" applyFont="1" applyFill="1" applyBorder="1" applyAlignment="1">
      <alignment horizontal="center" vertical="center" wrapText="1"/>
    </xf>
    <xf numFmtId="0" fontId="98" fillId="26" borderId="39" xfId="0" applyFont="1" applyFill="1" applyBorder="1" applyAlignment="1">
      <alignment horizontal="center" vertical="center" wrapText="1"/>
    </xf>
    <xf numFmtId="0" fontId="65" fillId="6" borderId="9" xfId="0" applyFont="1" applyFill="1" applyBorder="1" applyAlignment="1">
      <alignment horizontal="center" vertical="center" wrapText="1"/>
    </xf>
    <xf numFmtId="0" fontId="65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2" borderId="65" xfId="0" applyFill="1" applyBorder="1" applyAlignment="1">
      <alignment horizontal="left" wrapText="1"/>
    </xf>
    <xf numFmtId="44" fontId="92" fillId="25" borderId="0" xfId="2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44" fontId="91" fillId="24" borderId="0" xfId="2" applyFont="1" applyFill="1" applyBorder="1" applyAlignment="1">
      <alignment horizontal="center" vertical="center" wrapText="1"/>
    </xf>
    <xf numFmtId="44" fontId="91" fillId="24" borderId="61" xfId="2" applyFont="1" applyFill="1" applyBorder="1" applyAlignment="1">
      <alignment horizontal="center" vertical="center" wrapText="1"/>
    </xf>
    <xf numFmtId="44" fontId="88" fillId="24" borderId="60" xfId="2" applyFont="1" applyFill="1" applyBorder="1" applyAlignment="1">
      <alignment horizontal="center" vertical="center" wrapText="1"/>
    </xf>
    <xf numFmtId="44" fontId="88" fillId="24" borderId="64" xfId="2" applyFont="1" applyFill="1" applyBorder="1" applyAlignment="1">
      <alignment horizontal="center" vertical="center" wrapText="1"/>
    </xf>
    <xf numFmtId="0" fontId="52" fillId="0" borderId="9" xfId="0" applyFont="1" applyBorder="1" applyAlignment="1" applyProtection="1">
      <alignment horizontal="center" vertical="center" wrapText="1"/>
      <protection locked="0"/>
    </xf>
    <xf numFmtId="0" fontId="52" fillId="0" borderId="4" xfId="0" applyFont="1" applyBorder="1" applyAlignment="1" applyProtection="1">
      <alignment horizontal="center" vertical="center" wrapText="1"/>
      <protection locked="0"/>
    </xf>
    <xf numFmtId="0" fontId="52" fillId="0" borderId="7" xfId="0" applyFont="1" applyBorder="1" applyAlignment="1" applyProtection="1">
      <alignment horizontal="center" vertical="center" wrapText="1"/>
      <protection locked="0"/>
    </xf>
  </cellXfs>
  <cellStyles count="18">
    <cellStyle name="Hiperlink" xfId="17" builtinId="8"/>
    <cellStyle name="Moeda" xfId="2" builtinId="4"/>
    <cellStyle name="Moeda 2" xfId="9" xr:uid="{365BB109-E044-4AA6-A4E0-03CC55A54081}"/>
    <cellStyle name="Normal" xfId="0" builtinId="0"/>
    <cellStyle name="Normal 2" xfId="3" xr:uid="{D4A5C88D-E294-4867-B2EB-CE7C08493DA1}"/>
    <cellStyle name="Normal 2 2" xfId="10" xr:uid="{94BBF8BA-035C-4165-9508-29A32CA47611}"/>
    <cellStyle name="Normal 3" xfId="4" xr:uid="{741C8631-43C1-40F2-BA26-58CCD41AB0D4}"/>
    <cellStyle name="Normal 3 2" xfId="11" xr:uid="{0CF0D4C5-C2CF-4F7B-965A-486B70717AE7}"/>
    <cellStyle name="Normal 4" xfId="5" xr:uid="{17B5538E-A984-467A-A0B8-AD8037B6CED4}"/>
    <cellStyle name="Normal 4 2" xfId="13" xr:uid="{D24D14C8-FAD1-4C40-9CAF-924EE28E5415}"/>
    <cellStyle name="Normal 5" xfId="6" xr:uid="{3A886560-AD54-4864-A2DD-D8263055D95E}"/>
    <cellStyle name="Normal 5 2" xfId="14" xr:uid="{5508EA26-55ED-4DEA-AC9C-EFC7BC1162D6}"/>
    <cellStyle name="Normal 6" xfId="7" xr:uid="{EF95630D-867E-4A30-88CB-9DFAC381EF7A}"/>
    <cellStyle name="Normal 6 2" xfId="15" xr:uid="{248D2DD6-DDCC-4D73-91FA-3C830C672759}"/>
    <cellStyle name="Porcentagem" xfId="1" builtinId="5"/>
    <cellStyle name="Porcentagem 2" xfId="8" xr:uid="{D0FADA23-A494-4142-888B-42ABC9FEE1C3}"/>
    <cellStyle name="Porcentagem 2 2" xfId="16" xr:uid="{E82897FD-76D2-487C-94C2-01659281BA9F}"/>
    <cellStyle name="Vírgula 2" xfId="12" xr:uid="{7ECAFB16-464A-4D54-9C1C-A30264B2D9BB}"/>
  </cellStyles>
  <dxfs count="10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b/>
        <i val="0"/>
        <color rgb="FF003E1C"/>
      </font>
      <fill>
        <patternFill>
          <bgColor theme="9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rgb="FFFCE4D6"/>
        </patternFill>
      </fill>
      <border>
        <left style="thin">
          <color auto="1"/>
        </left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/>
        <top/>
        <bottom/>
      </border>
    </dxf>
    <dxf>
      <font>
        <color auto="1"/>
      </font>
      <fill>
        <patternFill>
          <bgColor rgb="FFDDFFE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 patternType="solid">
          <bgColor rgb="FFDDFFE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left style="thin">
          <color auto="1"/>
        </left>
        <right/>
        <top/>
        <bottom/>
      </border>
    </dxf>
    <dxf>
      <font>
        <color theme="0"/>
      </font>
      <fill>
        <patternFill patternType="solid">
          <bgColor theme="0"/>
        </patternFill>
      </fill>
      <border>
        <left style="thin">
          <color auto="1"/>
        </left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/>
        <top/>
        <bottom/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/>
        <top/>
        <bottom/>
        <vertical/>
        <horizontal/>
      </border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fgColor theme="0"/>
          <bgColor theme="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fgColor theme="0"/>
          <bgColor theme="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</dxfs>
  <tableStyles count="1" defaultTableStyle="TableStyleMedium9" defaultPivotStyle="PivotStyleLight16">
    <tableStyle name="Invisible" pivot="0" table="0" count="0" xr9:uid="{7A45AAA6-B1B3-4B17-A9F4-1D63C8935907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CFA6B"/>
      <color rgb="FF008000"/>
      <color rgb="FFFFE593"/>
      <color rgb="FFCCCCCC"/>
      <color rgb="FFFFFAEB"/>
      <color rgb="FFB9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6</xdr:row>
          <xdr:rowOff>30480</xdr:rowOff>
        </xdr:from>
        <xdr:to>
          <xdr:col>5</xdr:col>
          <xdr:colOff>640080</xdr:colOff>
          <xdr:row>7</xdr:row>
          <xdr:rowOff>205740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6</xdr:row>
          <xdr:rowOff>30480</xdr:rowOff>
        </xdr:from>
        <xdr:to>
          <xdr:col>5</xdr:col>
          <xdr:colOff>640080</xdr:colOff>
          <xdr:row>7</xdr:row>
          <xdr:rowOff>205740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6</xdr:row>
          <xdr:rowOff>30480</xdr:rowOff>
        </xdr:from>
        <xdr:to>
          <xdr:col>6</xdr:col>
          <xdr:colOff>640080</xdr:colOff>
          <xdr:row>7</xdr:row>
          <xdr:rowOff>205740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6</xdr:row>
          <xdr:rowOff>30480</xdr:rowOff>
        </xdr:from>
        <xdr:to>
          <xdr:col>6</xdr:col>
          <xdr:colOff>640080</xdr:colOff>
          <xdr:row>7</xdr:row>
          <xdr:rowOff>205740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0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18</xdr:row>
          <xdr:rowOff>0</xdr:rowOff>
        </xdr:from>
        <xdr:to>
          <xdr:col>5</xdr:col>
          <xdr:colOff>5080</xdr:colOff>
          <xdr:row>19</xdr:row>
          <xdr:rowOff>129540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0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18</xdr:row>
          <xdr:rowOff>0</xdr:rowOff>
        </xdr:from>
        <xdr:to>
          <xdr:col>5</xdr:col>
          <xdr:colOff>5080</xdr:colOff>
          <xdr:row>19</xdr:row>
          <xdr:rowOff>129540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0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18</xdr:row>
          <xdr:rowOff>0</xdr:rowOff>
        </xdr:from>
        <xdr:to>
          <xdr:col>6</xdr:col>
          <xdr:colOff>640080</xdr:colOff>
          <xdr:row>19</xdr:row>
          <xdr:rowOff>129540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18</xdr:row>
          <xdr:rowOff>0</xdr:rowOff>
        </xdr:from>
        <xdr:to>
          <xdr:col>6</xdr:col>
          <xdr:colOff>640080</xdr:colOff>
          <xdr:row>19</xdr:row>
          <xdr:rowOff>129540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0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6</xdr:row>
          <xdr:rowOff>30480</xdr:rowOff>
        </xdr:from>
        <xdr:to>
          <xdr:col>8</xdr:col>
          <xdr:colOff>640080</xdr:colOff>
          <xdr:row>7</xdr:row>
          <xdr:rowOff>205740</xdr:rowOff>
        </xdr:to>
        <xdr:sp macro="" textlink="">
          <xdr:nvSpPr>
            <xdr:cNvPr id="22537" name="Check Box 9" hidden="1">
              <a:extLst>
                <a:ext uri="{63B3BB69-23CF-44E3-9099-C40C66FF867C}">
                  <a14:compatExt spid="_x0000_s22537"/>
                </a:ext>
                <a:ext uri="{FF2B5EF4-FFF2-40B4-BE49-F238E27FC236}">
                  <a16:creationId xmlns:a16="http://schemas.microsoft.com/office/drawing/2014/main" id="{00000000-0008-0000-0000-00000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6</xdr:row>
          <xdr:rowOff>30480</xdr:rowOff>
        </xdr:from>
        <xdr:to>
          <xdr:col>8</xdr:col>
          <xdr:colOff>640080</xdr:colOff>
          <xdr:row>7</xdr:row>
          <xdr:rowOff>205740</xdr:rowOff>
        </xdr:to>
        <xdr:sp macro="" textlink="">
          <xdr:nvSpPr>
            <xdr:cNvPr id="22538" name="Check Box 10" hidden="1">
              <a:extLst>
                <a:ext uri="{63B3BB69-23CF-44E3-9099-C40C66FF867C}">
                  <a14:compatExt spid="_x0000_s22538"/>
                </a:ext>
                <a:ext uri="{FF2B5EF4-FFF2-40B4-BE49-F238E27FC236}">
                  <a16:creationId xmlns:a16="http://schemas.microsoft.com/office/drawing/2014/main" id="{00000000-0008-0000-0000-00000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6</xdr:row>
          <xdr:rowOff>30480</xdr:rowOff>
        </xdr:from>
        <xdr:to>
          <xdr:col>10</xdr:col>
          <xdr:colOff>10160</xdr:colOff>
          <xdr:row>7</xdr:row>
          <xdr:rowOff>205740</xdr:rowOff>
        </xdr:to>
        <xdr:sp macro="" textlink="">
          <xdr:nvSpPr>
            <xdr:cNvPr id="22539" name="Check Box 11" hidden="1">
              <a:extLst>
                <a:ext uri="{63B3BB69-23CF-44E3-9099-C40C66FF867C}">
                  <a14:compatExt spid="_x0000_s22539"/>
                </a:ext>
                <a:ext uri="{FF2B5EF4-FFF2-40B4-BE49-F238E27FC236}">
                  <a16:creationId xmlns:a16="http://schemas.microsoft.com/office/drawing/2014/main" id="{00000000-0008-0000-0000-00000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6</xdr:row>
          <xdr:rowOff>30480</xdr:rowOff>
        </xdr:from>
        <xdr:to>
          <xdr:col>10</xdr:col>
          <xdr:colOff>10160</xdr:colOff>
          <xdr:row>7</xdr:row>
          <xdr:rowOff>205740</xdr:rowOff>
        </xdr:to>
        <xdr:sp macro="" textlink="">
          <xdr:nvSpPr>
            <xdr:cNvPr id="22540" name="Check Box 12" hidden="1">
              <a:extLst>
                <a:ext uri="{63B3BB69-23CF-44E3-9099-C40C66FF867C}">
                  <a14:compatExt spid="_x0000_s22540"/>
                </a:ext>
                <a:ext uri="{FF2B5EF4-FFF2-40B4-BE49-F238E27FC236}">
                  <a16:creationId xmlns:a16="http://schemas.microsoft.com/office/drawing/2014/main" id="{00000000-0008-0000-0000-00000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640080</xdr:colOff>
          <xdr:row>6</xdr:row>
          <xdr:rowOff>30480</xdr:rowOff>
        </xdr:from>
        <xdr:to>
          <xdr:col>14</xdr:col>
          <xdr:colOff>640080</xdr:colOff>
          <xdr:row>7</xdr:row>
          <xdr:rowOff>205740</xdr:rowOff>
        </xdr:to>
        <xdr:sp macro="" textlink="">
          <xdr:nvSpPr>
            <xdr:cNvPr id="22541" name="Check Box 13" hidden="1">
              <a:extLst>
                <a:ext uri="{63B3BB69-23CF-44E3-9099-C40C66FF867C}">
                  <a14:compatExt spid="_x0000_s22541"/>
                </a:ext>
                <a:ext uri="{FF2B5EF4-FFF2-40B4-BE49-F238E27FC236}">
                  <a16:creationId xmlns:a16="http://schemas.microsoft.com/office/drawing/2014/main" id="{00000000-0008-0000-0000-00000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640080</xdr:colOff>
          <xdr:row>6</xdr:row>
          <xdr:rowOff>30480</xdr:rowOff>
        </xdr:from>
        <xdr:to>
          <xdr:col>14</xdr:col>
          <xdr:colOff>640080</xdr:colOff>
          <xdr:row>7</xdr:row>
          <xdr:rowOff>205740</xdr:rowOff>
        </xdr:to>
        <xdr:sp macro="" textlink="">
          <xdr:nvSpPr>
            <xdr:cNvPr id="22542" name="Check Box 14" hidden="1">
              <a:extLst>
                <a:ext uri="{63B3BB69-23CF-44E3-9099-C40C66FF867C}">
                  <a14:compatExt spid="_x0000_s22542"/>
                </a:ext>
                <a:ext uri="{FF2B5EF4-FFF2-40B4-BE49-F238E27FC236}">
                  <a16:creationId xmlns:a16="http://schemas.microsoft.com/office/drawing/2014/main" id="{00000000-0008-0000-0000-00000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640080</xdr:colOff>
          <xdr:row>6</xdr:row>
          <xdr:rowOff>30480</xdr:rowOff>
        </xdr:from>
        <xdr:to>
          <xdr:col>16</xdr:col>
          <xdr:colOff>7620</xdr:colOff>
          <xdr:row>7</xdr:row>
          <xdr:rowOff>205740</xdr:rowOff>
        </xdr:to>
        <xdr:sp macro="" textlink="">
          <xdr:nvSpPr>
            <xdr:cNvPr id="22543" name="Check Box 15" hidden="1">
              <a:extLst>
                <a:ext uri="{63B3BB69-23CF-44E3-9099-C40C66FF867C}">
                  <a14:compatExt spid="_x0000_s22543"/>
                </a:ext>
                <a:ext uri="{FF2B5EF4-FFF2-40B4-BE49-F238E27FC236}">
                  <a16:creationId xmlns:a16="http://schemas.microsoft.com/office/drawing/2014/main" id="{00000000-0008-0000-0000-00000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640080</xdr:colOff>
          <xdr:row>6</xdr:row>
          <xdr:rowOff>30480</xdr:rowOff>
        </xdr:from>
        <xdr:to>
          <xdr:col>16</xdr:col>
          <xdr:colOff>7620</xdr:colOff>
          <xdr:row>7</xdr:row>
          <xdr:rowOff>205740</xdr:rowOff>
        </xdr:to>
        <xdr:sp macro="" textlink="">
          <xdr:nvSpPr>
            <xdr:cNvPr id="22544" name="Check Box 16" hidden="1">
              <a:extLst>
                <a:ext uri="{63B3BB69-23CF-44E3-9099-C40C66FF867C}">
                  <a14:compatExt spid="_x0000_s22544"/>
                </a:ext>
                <a:ext uri="{FF2B5EF4-FFF2-40B4-BE49-F238E27FC236}">
                  <a16:creationId xmlns:a16="http://schemas.microsoft.com/office/drawing/2014/main" id="{00000000-0008-0000-0000-00001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640080</xdr:colOff>
          <xdr:row>6</xdr:row>
          <xdr:rowOff>30480</xdr:rowOff>
        </xdr:from>
        <xdr:to>
          <xdr:col>20</xdr:col>
          <xdr:colOff>640080</xdr:colOff>
          <xdr:row>7</xdr:row>
          <xdr:rowOff>205740</xdr:rowOff>
        </xdr:to>
        <xdr:sp macro="" textlink="">
          <xdr:nvSpPr>
            <xdr:cNvPr id="22545" name="Check Box 17" hidden="1">
              <a:extLst>
                <a:ext uri="{63B3BB69-23CF-44E3-9099-C40C66FF867C}">
                  <a14:compatExt spid="_x0000_s22545"/>
                </a:ext>
                <a:ext uri="{FF2B5EF4-FFF2-40B4-BE49-F238E27FC236}">
                  <a16:creationId xmlns:a16="http://schemas.microsoft.com/office/drawing/2014/main" id="{00000000-0008-0000-0000-00001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640080</xdr:colOff>
          <xdr:row>6</xdr:row>
          <xdr:rowOff>30480</xdr:rowOff>
        </xdr:from>
        <xdr:to>
          <xdr:col>20</xdr:col>
          <xdr:colOff>640080</xdr:colOff>
          <xdr:row>7</xdr:row>
          <xdr:rowOff>205740</xdr:rowOff>
        </xdr:to>
        <xdr:sp macro="" textlink="">
          <xdr:nvSpPr>
            <xdr:cNvPr id="22546" name="Check Box 18" hidden="1">
              <a:extLst>
                <a:ext uri="{63B3BB69-23CF-44E3-9099-C40C66FF867C}">
                  <a14:compatExt spid="_x0000_s22546"/>
                </a:ext>
                <a:ext uri="{FF2B5EF4-FFF2-40B4-BE49-F238E27FC236}">
                  <a16:creationId xmlns:a16="http://schemas.microsoft.com/office/drawing/2014/main" id="{00000000-0008-0000-0000-00001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640080</xdr:colOff>
          <xdr:row>6</xdr:row>
          <xdr:rowOff>30480</xdr:rowOff>
        </xdr:from>
        <xdr:to>
          <xdr:col>21</xdr:col>
          <xdr:colOff>640080</xdr:colOff>
          <xdr:row>7</xdr:row>
          <xdr:rowOff>205740</xdr:rowOff>
        </xdr:to>
        <xdr:sp macro="" textlink="">
          <xdr:nvSpPr>
            <xdr:cNvPr id="22547" name="Check Box 19" hidden="1">
              <a:extLst>
                <a:ext uri="{63B3BB69-23CF-44E3-9099-C40C66FF867C}">
                  <a14:compatExt spid="_x0000_s22547"/>
                </a:ext>
                <a:ext uri="{FF2B5EF4-FFF2-40B4-BE49-F238E27FC236}">
                  <a16:creationId xmlns:a16="http://schemas.microsoft.com/office/drawing/2014/main" id="{00000000-0008-0000-0000-00001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640080</xdr:colOff>
          <xdr:row>6</xdr:row>
          <xdr:rowOff>30480</xdr:rowOff>
        </xdr:from>
        <xdr:to>
          <xdr:col>21</xdr:col>
          <xdr:colOff>640080</xdr:colOff>
          <xdr:row>7</xdr:row>
          <xdr:rowOff>205740</xdr:rowOff>
        </xdr:to>
        <xdr:sp macro="" textlink="">
          <xdr:nvSpPr>
            <xdr:cNvPr id="22548" name="Check Box 20" hidden="1">
              <a:extLst>
                <a:ext uri="{63B3BB69-23CF-44E3-9099-C40C66FF867C}">
                  <a14:compatExt spid="_x0000_s22548"/>
                </a:ext>
                <a:ext uri="{FF2B5EF4-FFF2-40B4-BE49-F238E27FC236}">
                  <a16:creationId xmlns:a16="http://schemas.microsoft.com/office/drawing/2014/main" id="{00000000-0008-0000-0000-00001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819221</xdr:colOff>
      <xdr:row>1</xdr:row>
      <xdr:rowOff>243517</xdr:rowOff>
    </xdr:from>
    <xdr:ext cx="1664203" cy="876468"/>
    <xdr:pic>
      <xdr:nvPicPr>
        <xdr:cNvPr id="2" name="Imagem 1">
          <a:extLst>
            <a:ext uri="{FF2B5EF4-FFF2-40B4-BE49-F238E27FC236}">
              <a16:creationId xmlns:a16="http://schemas.microsoft.com/office/drawing/2014/main" id="{3E6D5A82-54F7-4790-B19D-CDF703C84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8961" y="342577"/>
          <a:ext cx="1664203" cy="876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6</xdr:row>
          <xdr:rowOff>30480</xdr:rowOff>
        </xdr:from>
        <xdr:to>
          <xdr:col>5</xdr:col>
          <xdr:colOff>640080</xdr:colOff>
          <xdr:row>7</xdr:row>
          <xdr:rowOff>205740</xdr:rowOff>
        </xdr:to>
        <xdr:sp macro="" textlink="">
          <xdr:nvSpPr>
            <xdr:cNvPr id="22549" name="Check Box 21" hidden="1">
              <a:extLst>
                <a:ext uri="{63B3BB69-23CF-44E3-9099-C40C66FF867C}">
                  <a14:compatExt spid="_x0000_s22549"/>
                </a:ext>
                <a:ext uri="{FF2B5EF4-FFF2-40B4-BE49-F238E27FC236}">
                  <a16:creationId xmlns:a16="http://schemas.microsoft.com/office/drawing/2014/main" id="{00000000-0008-0000-0000-00001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6</xdr:row>
          <xdr:rowOff>30480</xdr:rowOff>
        </xdr:from>
        <xdr:to>
          <xdr:col>5</xdr:col>
          <xdr:colOff>640080</xdr:colOff>
          <xdr:row>7</xdr:row>
          <xdr:rowOff>205740</xdr:rowOff>
        </xdr:to>
        <xdr:sp macro="" textlink="">
          <xdr:nvSpPr>
            <xdr:cNvPr id="22550" name="Check Box 22" hidden="1">
              <a:extLst>
                <a:ext uri="{63B3BB69-23CF-44E3-9099-C40C66FF867C}">
                  <a14:compatExt spid="_x0000_s22550"/>
                </a:ext>
                <a:ext uri="{FF2B5EF4-FFF2-40B4-BE49-F238E27FC236}">
                  <a16:creationId xmlns:a16="http://schemas.microsoft.com/office/drawing/2014/main" id="{00000000-0008-0000-0000-00001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6</xdr:row>
          <xdr:rowOff>30480</xdr:rowOff>
        </xdr:from>
        <xdr:to>
          <xdr:col>6</xdr:col>
          <xdr:colOff>640080</xdr:colOff>
          <xdr:row>7</xdr:row>
          <xdr:rowOff>205740</xdr:rowOff>
        </xdr:to>
        <xdr:sp macro="" textlink="">
          <xdr:nvSpPr>
            <xdr:cNvPr id="22551" name="Check Box 23" hidden="1">
              <a:extLst>
                <a:ext uri="{63B3BB69-23CF-44E3-9099-C40C66FF867C}">
                  <a14:compatExt spid="_x0000_s22551"/>
                </a:ext>
                <a:ext uri="{FF2B5EF4-FFF2-40B4-BE49-F238E27FC236}">
                  <a16:creationId xmlns:a16="http://schemas.microsoft.com/office/drawing/2014/main" id="{00000000-0008-0000-0000-00001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6</xdr:row>
          <xdr:rowOff>30480</xdr:rowOff>
        </xdr:from>
        <xdr:to>
          <xdr:col>6</xdr:col>
          <xdr:colOff>640080</xdr:colOff>
          <xdr:row>7</xdr:row>
          <xdr:rowOff>205740</xdr:rowOff>
        </xdr:to>
        <xdr:sp macro="" textlink="">
          <xdr:nvSpPr>
            <xdr:cNvPr id="22552" name="Check Box 24" hidden="1">
              <a:extLst>
                <a:ext uri="{63B3BB69-23CF-44E3-9099-C40C66FF867C}">
                  <a14:compatExt spid="_x0000_s22552"/>
                </a:ext>
                <a:ext uri="{FF2B5EF4-FFF2-40B4-BE49-F238E27FC236}">
                  <a16:creationId xmlns:a16="http://schemas.microsoft.com/office/drawing/2014/main" id="{00000000-0008-0000-0000-00001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18</xdr:row>
          <xdr:rowOff>0</xdr:rowOff>
        </xdr:from>
        <xdr:to>
          <xdr:col>5</xdr:col>
          <xdr:colOff>15240</xdr:colOff>
          <xdr:row>19</xdr:row>
          <xdr:rowOff>129540</xdr:rowOff>
        </xdr:to>
        <xdr:sp macro="" textlink="">
          <xdr:nvSpPr>
            <xdr:cNvPr id="22553" name="Check Box 25" hidden="1">
              <a:extLst>
                <a:ext uri="{63B3BB69-23CF-44E3-9099-C40C66FF867C}">
                  <a14:compatExt spid="_x0000_s22553"/>
                </a:ext>
                <a:ext uri="{FF2B5EF4-FFF2-40B4-BE49-F238E27FC236}">
                  <a16:creationId xmlns:a16="http://schemas.microsoft.com/office/drawing/2014/main" id="{00000000-0008-0000-0000-00001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18</xdr:row>
          <xdr:rowOff>0</xdr:rowOff>
        </xdr:from>
        <xdr:to>
          <xdr:col>5</xdr:col>
          <xdr:colOff>15240</xdr:colOff>
          <xdr:row>19</xdr:row>
          <xdr:rowOff>129540</xdr:rowOff>
        </xdr:to>
        <xdr:sp macro="" textlink="">
          <xdr:nvSpPr>
            <xdr:cNvPr id="22554" name="Check Box 26" hidden="1">
              <a:extLst>
                <a:ext uri="{63B3BB69-23CF-44E3-9099-C40C66FF867C}">
                  <a14:compatExt spid="_x0000_s22554"/>
                </a:ext>
                <a:ext uri="{FF2B5EF4-FFF2-40B4-BE49-F238E27FC236}">
                  <a16:creationId xmlns:a16="http://schemas.microsoft.com/office/drawing/2014/main" id="{00000000-0008-0000-0000-00001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18</xdr:row>
          <xdr:rowOff>0</xdr:rowOff>
        </xdr:from>
        <xdr:to>
          <xdr:col>6</xdr:col>
          <xdr:colOff>640080</xdr:colOff>
          <xdr:row>19</xdr:row>
          <xdr:rowOff>129540</xdr:rowOff>
        </xdr:to>
        <xdr:sp macro="" textlink="">
          <xdr:nvSpPr>
            <xdr:cNvPr id="22555" name="Check Box 27" hidden="1">
              <a:extLst>
                <a:ext uri="{63B3BB69-23CF-44E3-9099-C40C66FF867C}">
                  <a14:compatExt spid="_x0000_s22555"/>
                </a:ext>
                <a:ext uri="{FF2B5EF4-FFF2-40B4-BE49-F238E27FC236}">
                  <a16:creationId xmlns:a16="http://schemas.microsoft.com/office/drawing/2014/main" id="{00000000-0008-0000-0000-00001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18</xdr:row>
          <xdr:rowOff>0</xdr:rowOff>
        </xdr:from>
        <xdr:to>
          <xdr:col>6</xdr:col>
          <xdr:colOff>640080</xdr:colOff>
          <xdr:row>19</xdr:row>
          <xdr:rowOff>129540</xdr:rowOff>
        </xdr:to>
        <xdr:sp macro="" textlink="">
          <xdr:nvSpPr>
            <xdr:cNvPr id="22556" name="Check Box 28" hidden="1">
              <a:extLst>
                <a:ext uri="{63B3BB69-23CF-44E3-9099-C40C66FF867C}">
                  <a14:compatExt spid="_x0000_s22556"/>
                </a:ext>
                <a:ext uri="{FF2B5EF4-FFF2-40B4-BE49-F238E27FC236}">
                  <a16:creationId xmlns:a16="http://schemas.microsoft.com/office/drawing/2014/main" id="{00000000-0008-0000-0000-00001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6</xdr:row>
          <xdr:rowOff>30480</xdr:rowOff>
        </xdr:from>
        <xdr:to>
          <xdr:col>8</xdr:col>
          <xdr:colOff>640080</xdr:colOff>
          <xdr:row>7</xdr:row>
          <xdr:rowOff>205740</xdr:rowOff>
        </xdr:to>
        <xdr:sp macro="" textlink="">
          <xdr:nvSpPr>
            <xdr:cNvPr id="22557" name="Check Box 29" hidden="1">
              <a:extLst>
                <a:ext uri="{63B3BB69-23CF-44E3-9099-C40C66FF867C}">
                  <a14:compatExt spid="_x0000_s22557"/>
                </a:ext>
                <a:ext uri="{FF2B5EF4-FFF2-40B4-BE49-F238E27FC236}">
                  <a16:creationId xmlns:a16="http://schemas.microsoft.com/office/drawing/2014/main" id="{00000000-0008-0000-0000-00001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6</xdr:row>
          <xdr:rowOff>30480</xdr:rowOff>
        </xdr:from>
        <xdr:to>
          <xdr:col>8</xdr:col>
          <xdr:colOff>640080</xdr:colOff>
          <xdr:row>7</xdr:row>
          <xdr:rowOff>205740</xdr:rowOff>
        </xdr:to>
        <xdr:sp macro="" textlink="">
          <xdr:nvSpPr>
            <xdr:cNvPr id="22558" name="Check Box 30" hidden="1">
              <a:extLst>
                <a:ext uri="{63B3BB69-23CF-44E3-9099-C40C66FF867C}">
                  <a14:compatExt spid="_x0000_s22558"/>
                </a:ext>
                <a:ext uri="{FF2B5EF4-FFF2-40B4-BE49-F238E27FC236}">
                  <a16:creationId xmlns:a16="http://schemas.microsoft.com/office/drawing/2014/main" id="{00000000-0008-0000-0000-00001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6</xdr:row>
          <xdr:rowOff>30480</xdr:rowOff>
        </xdr:from>
        <xdr:to>
          <xdr:col>10</xdr:col>
          <xdr:colOff>10160</xdr:colOff>
          <xdr:row>7</xdr:row>
          <xdr:rowOff>205740</xdr:rowOff>
        </xdr:to>
        <xdr:sp macro="" textlink="">
          <xdr:nvSpPr>
            <xdr:cNvPr id="22559" name="Check Box 31" hidden="1">
              <a:extLst>
                <a:ext uri="{63B3BB69-23CF-44E3-9099-C40C66FF867C}">
                  <a14:compatExt spid="_x0000_s22559"/>
                </a:ext>
                <a:ext uri="{FF2B5EF4-FFF2-40B4-BE49-F238E27FC236}">
                  <a16:creationId xmlns:a16="http://schemas.microsoft.com/office/drawing/2014/main" id="{00000000-0008-0000-0000-00001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6</xdr:row>
          <xdr:rowOff>30480</xdr:rowOff>
        </xdr:from>
        <xdr:to>
          <xdr:col>10</xdr:col>
          <xdr:colOff>10160</xdr:colOff>
          <xdr:row>7</xdr:row>
          <xdr:rowOff>205740</xdr:rowOff>
        </xdr:to>
        <xdr:sp macro="" textlink="">
          <xdr:nvSpPr>
            <xdr:cNvPr id="22560" name="Check Box 32" hidden="1">
              <a:extLst>
                <a:ext uri="{63B3BB69-23CF-44E3-9099-C40C66FF867C}">
                  <a14:compatExt spid="_x0000_s22560"/>
                </a:ext>
                <a:ext uri="{FF2B5EF4-FFF2-40B4-BE49-F238E27FC236}">
                  <a16:creationId xmlns:a16="http://schemas.microsoft.com/office/drawing/2014/main" id="{00000000-0008-0000-0000-00002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640080</xdr:colOff>
          <xdr:row>6</xdr:row>
          <xdr:rowOff>30480</xdr:rowOff>
        </xdr:from>
        <xdr:to>
          <xdr:col>14</xdr:col>
          <xdr:colOff>640080</xdr:colOff>
          <xdr:row>7</xdr:row>
          <xdr:rowOff>205740</xdr:rowOff>
        </xdr:to>
        <xdr:sp macro="" textlink="">
          <xdr:nvSpPr>
            <xdr:cNvPr id="22561" name="Check Box 33" hidden="1">
              <a:extLst>
                <a:ext uri="{63B3BB69-23CF-44E3-9099-C40C66FF867C}">
                  <a14:compatExt spid="_x0000_s22561"/>
                </a:ext>
                <a:ext uri="{FF2B5EF4-FFF2-40B4-BE49-F238E27FC236}">
                  <a16:creationId xmlns:a16="http://schemas.microsoft.com/office/drawing/2014/main" id="{00000000-0008-0000-0000-00002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640080</xdr:colOff>
          <xdr:row>6</xdr:row>
          <xdr:rowOff>30480</xdr:rowOff>
        </xdr:from>
        <xdr:to>
          <xdr:col>14</xdr:col>
          <xdr:colOff>640080</xdr:colOff>
          <xdr:row>7</xdr:row>
          <xdr:rowOff>205740</xdr:rowOff>
        </xdr:to>
        <xdr:sp macro="" textlink="">
          <xdr:nvSpPr>
            <xdr:cNvPr id="22562" name="Check Box 34" hidden="1">
              <a:extLst>
                <a:ext uri="{63B3BB69-23CF-44E3-9099-C40C66FF867C}">
                  <a14:compatExt spid="_x0000_s22562"/>
                </a:ext>
                <a:ext uri="{FF2B5EF4-FFF2-40B4-BE49-F238E27FC236}">
                  <a16:creationId xmlns:a16="http://schemas.microsoft.com/office/drawing/2014/main" id="{00000000-0008-0000-0000-00002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640080</xdr:colOff>
          <xdr:row>6</xdr:row>
          <xdr:rowOff>30480</xdr:rowOff>
        </xdr:from>
        <xdr:to>
          <xdr:col>16</xdr:col>
          <xdr:colOff>7620</xdr:colOff>
          <xdr:row>7</xdr:row>
          <xdr:rowOff>205740</xdr:rowOff>
        </xdr:to>
        <xdr:sp macro="" textlink="">
          <xdr:nvSpPr>
            <xdr:cNvPr id="22563" name="Check Box 35" hidden="1">
              <a:extLst>
                <a:ext uri="{63B3BB69-23CF-44E3-9099-C40C66FF867C}">
                  <a14:compatExt spid="_x0000_s22563"/>
                </a:ext>
                <a:ext uri="{FF2B5EF4-FFF2-40B4-BE49-F238E27FC236}">
                  <a16:creationId xmlns:a16="http://schemas.microsoft.com/office/drawing/2014/main" id="{00000000-0008-0000-0000-00002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640080</xdr:colOff>
          <xdr:row>6</xdr:row>
          <xdr:rowOff>30480</xdr:rowOff>
        </xdr:from>
        <xdr:to>
          <xdr:col>16</xdr:col>
          <xdr:colOff>7620</xdr:colOff>
          <xdr:row>7</xdr:row>
          <xdr:rowOff>205740</xdr:rowOff>
        </xdr:to>
        <xdr:sp macro="" textlink="">
          <xdr:nvSpPr>
            <xdr:cNvPr id="22564" name="Check Box 36" hidden="1">
              <a:extLst>
                <a:ext uri="{63B3BB69-23CF-44E3-9099-C40C66FF867C}">
                  <a14:compatExt spid="_x0000_s22564"/>
                </a:ext>
                <a:ext uri="{FF2B5EF4-FFF2-40B4-BE49-F238E27FC236}">
                  <a16:creationId xmlns:a16="http://schemas.microsoft.com/office/drawing/2014/main" id="{00000000-0008-0000-0000-00002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640080</xdr:colOff>
          <xdr:row>6</xdr:row>
          <xdr:rowOff>30480</xdr:rowOff>
        </xdr:from>
        <xdr:to>
          <xdr:col>20</xdr:col>
          <xdr:colOff>640080</xdr:colOff>
          <xdr:row>7</xdr:row>
          <xdr:rowOff>205740</xdr:rowOff>
        </xdr:to>
        <xdr:sp macro="" textlink="">
          <xdr:nvSpPr>
            <xdr:cNvPr id="22565" name="Check Box 37" hidden="1">
              <a:extLst>
                <a:ext uri="{63B3BB69-23CF-44E3-9099-C40C66FF867C}">
                  <a14:compatExt spid="_x0000_s22565"/>
                </a:ext>
                <a:ext uri="{FF2B5EF4-FFF2-40B4-BE49-F238E27FC236}">
                  <a16:creationId xmlns:a16="http://schemas.microsoft.com/office/drawing/2014/main" id="{00000000-0008-0000-0000-00002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640080</xdr:colOff>
          <xdr:row>6</xdr:row>
          <xdr:rowOff>30480</xdr:rowOff>
        </xdr:from>
        <xdr:to>
          <xdr:col>20</xdr:col>
          <xdr:colOff>640080</xdr:colOff>
          <xdr:row>7</xdr:row>
          <xdr:rowOff>205740</xdr:rowOff>
        </xdr:to>
        <xdr:sp macro="" textlink="">
          <xdr:nvSpPr>
            <xdr:cNvPr id="22566" name="Check Box 38" hidden="1">
              <a:extLst>
                <a:ext uri="{63B3BB69-23CF-44E3-9099-C40C66FF867C}">
                  <a14:compatExt spid="_x0000_s22566"/>
                </a:ext>
                <a:ext uri="{FF2B5EF4-FFF2-40B4-BE49-F238E27FC236}">
                  <a16:creationId xmlns:a16="http://schemas.microsoft.com/office/drawing/2014/main" id="{00000000-0008-0000-0000-00002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640080</xdr:colOff>
          <xdr:row>6</xdr:row>
          <xdr:rowOff>30480</xdr:rowOff>
        </xdr:from>
        <xdr:to>
          <xdr:col>21</xdr:col>
          <xdr:colOff>640080</xdr:colOff>
          <xdr:row>7</xdr:row>
          <xdr:rowOff>205740</xdr:rowOff>
        </xdr:to>
        <xdr:sp macro="" textlink="">
          <xdr:nvSpPr>
            <xdr:cNvPr id="22567" name="Check Box 39" hidden="1">
              <a:extLst>
                <a:ext uri="{63B3BB69-23CF-44E3-9099-C40C66FF867C}">
                  <a14:compatExt spid="_x0000_s22567"/>
                </a:ext>
                <a:ext uri="{FF2B5EF4-FFF2-40B4-BE49-F238E27FC236}">
                  <a16:creationId xmlns:a16="http://schemas.microsoft.com/office/drawing/2014/main" id="{00000000-0008-0000-0000-00002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640080</xdr:colOff>
          <xdr:row>6</xdr:row>
          <xdr:rowOff>30480</xdr:rowOff>
        </xdr:from>
        <xdr:to>
          <xdr:col>21</xdr:col>
          <xdr:colOff>640080</xdr:colOff>
          <xdr:row>7</xdr:row>
          <xdr:rowOff>205740</xdr:rowOff>
        </xdr:to>
        <xdr:sp macro="" textlink="">
          <xdr:nvSpPr>
            <xdr:cNvPr id="22568" name="Check Box 40" hidden="1">
              <a:extLst>
                <a:ext uri="{63B3BB69-23CF-44E3-9099-C40C66FF867C}">
                  <a14:compatExt spid="_x0000_s22568"/>
                </a:ext>
                <a:ext uri="{FF2B5EF4-FFF2-40B4-BE49-F238E27FC236}">
                  <a16:creationId xmlns:a16="http://schemas.microsoft.com/office/drawing/2014/main" id="{00000000-0008-0000-0000-00002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20</xdr:row>
          <xdr:rowOff>0</xdr:rowOff>
        </xdr:from>
        <xdr:to>
          <xdr:col>5</xdr:col>
          <xdr:colOff>15240</xdr:colOff>
          <xdr:row>21</xdr:row>
          <xdr:rowOff>144780</xdr:rowOff>
        </xdr:to>
        <xdr:sp macro="" textlink="">
          <xdr:nvSpPr>
            <xdr:cNvPr id="22569" name="Check Box 41" hidden="1">
              <a:extLst>
                <a:ext uri="{63B3BB69-23CF-44E3-9099-C40C66FF867C}">
                  <a14:compatExt spid="_x0000_s22569"/>
                </a:ext>
                <a:ext uri="{FF2B5EF4-FFF2-40B4-BE49-F238E27FC236}">
                  <a16:creationId xmlns:a16="http://schemas.microsoft.com/office/drawing/2014/main" id="{00000000-0008-0000-0000-00002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20</xdr:row>
          <xdr:rowOff>0</xdr:rowOff>
        </xdr:from>
        <xdr:to>
          <xdr:col>5</xdr:col>
          <xdr:colOff>15240</xdr:colOff>
          <xdr:row>21</xdr:row>
          <xdr:rowOff>144780</xdr:rowOff>
        </xdr:to>
        <xdr:sp macro="" textlink="">
          <xdr:nvSpPr>
            <xdr:cNvPr id="22570" name="Check Box 42" hidden="1">
              <a:extLst>
                <a:ext uri="{63B3BB69-23CF-44E3-9099-C40C66FF867C}">
                  <a14:compatExt spid="_x0000_s22570"/>
                </a:ext>
                <a:ext uri="{FF2B5EF4-FFF2-40B4-BE49-F238E27FC236}">
                  <a16:creationId xmlns:a16="http://schemas.microsoft.com/office/drawing/2014/main" id="{00000000-0008-0000-0000-00002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20</xdr:row>
          <xdr:rowOff>0</xdr:rowOff>
        </xdr:from>
        <xdr:to>
          <xdr:col>6</xdr:col>
          <xdr:colOff>640080</xdr:colOff>
          <xdr:row>21</xdr:row>
          <xdr:rowOff>144780</xdr:rowOff>
        </xdr:to>
        <xdr:sp macro="" textlink="">
          <xdr:nvSpPr>
            <xdr:cNvPr id="22571" name="Check Box 43" hidden="1">
              <a:extLst>
                <a:ext uri="{63B3BB69-23CF-44E3-9099-C40C66FF867C}">
                  <a14:compatExt spid="_x0000_s22571"/>
                </a:ext>
                <a:ext uri="{FF2B5EF4-FFF2-40B4-BE49-F238E27FC236}">
                  <a16:creationId xmlns:a16="http://schemas.microsoft.com/office/drawing/2014/main" id="{00000000-0008-0000-0000-00002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20</xdr:row>
          <xdr:rowOff>0</xdr:rowOff>
        </xdr:from>
        <xdr:to>
          <xdr:col>6</xdr:col>
          <xdr:colOff>640080</xdr:colOff>
          <xdr:row>21</xdr:row>
          <xdr:rowOff>144780</xdr:rowOff>
        </xdr:to>
        <xdr:sp macro="" textlink="">
          <xdr:nvSpPr>
            <xdr:cNvPr id="22572" name="Check Box 44" hidden="1">
              <a:extLst>
                <a:ext uri="{63B3BB69-23CF-44E3-9099-C40C66FF867C}">
                  <a14:compatExt spid="_x0000_s22572"/>
                </a:ext>
                <a:ext uri="{FF2B5EF4-FFF2-40B4-BE49-F238E27FC236}">
                  <a16:creationId xmlns:a16="http://schemas.microsoft.com/office/drawing/2014/main" id="{00000000-0008-0000-0000-00002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20</xdr:row>
          <xdr:rowOff>0</xdr:rowOff>
        </xdr:from>
        <xdr:to>
          <xdr:col>5</xdr:col>
          <xdr:colOff>15240</xdr:colOff>
          <xdr:row>21</xdr:row>
          <xdr:rowOff>144780</xdr:rowOff>
        </xdr:to>
        <xdr:sp macro="" textlink="">
          <xdr:nvSpPr>
            <xdr:cNvPr id="22573" name="Check Box 45" hidden="1">
              <a:extLst>
                <a:ext uri="{63B3BB69-23CF-44E3-9099-C40C66FF867C}">
                  <a14:compatExt spid="_x0000_s22573"/>
                </a:ext>
                <a:ext uri="{FF2B5EF4-FFF2-40B4-BE49-F238E27FC236}">
                  <a16:creationId xmlns:a16="http://schemas.microsoft.com/office/drawing/2014/main" id="{00000000-0008-0000-0000-00002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20</xdr:row>
          <xdr:rowOff>0</xdr:rowOff>
        </xdr:from>
        <xdr:to>
          <xdr:col>5</xdr:col>
          <xdr:colOff>15240</xdr:colOff>
          <xdr:row>21</xdr:row>
          <xdr:rowOff>144780</xdr:rowOff>
        </xdr:to>
        <xdr:sp macro="" textlink="">
          <xdr:nvSpPr>
            <xdr:cNvPr id="22574" name="Check Box 46" hidden="1">
              <a:extLst>
                <a:ext uri="{63B3BB69-23CF-44E3-9099-C40C66FF867C}">
                  <a14:compatExt spid="_x0000_s22574"/>
                </a:ext>
                <a:ext uri="{FF2B5EF4-FFF2-40B4-BE49-F238E27FC236}">
                  <a16:creationId xmlns:a16="http://schemas.microsoft.com/office/drawing/2014/main" id="{00000000-0008-0000-0000-00002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20</xdr:row>
          <xdr:rowOff>0</xdr:rowOff>
        </xdr:from>
        <xdr:to>
          <xdr:col>6</xdr:col>
          <xdr:colOff>640080</xdr:colOff>
          <xdr:row>21</xdr:row>
          <xdr:rowOff>144780</xdr:rowOff>
        </xdr:to>
        <xdr:sp macro="" textlink="">
          <xdr:nvSpPr>
            <xdr:cNvPr id="22575" name="Check Box 47" hidden="1">
              <a:extLst>
                <a:ext uri="{63B3BB69-23CF-44E3-9099-C40C66FF867C}">
                  <a14:compatExt spid="_x0000_s22575"/>
                </a:ext>
                <a:ext uri="{FF2B5EF4-FFF2-40B4-BE49-F238E27FC236}">
                  <a16:creationId xmlns:a16="http://schemas.microsoft.com/office/drawing/2014/main" id="{00000000-0008-0000-0000-00002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20</xdr:row>
          <xdr:rowOff>0</xdr:rowOff>
        </xdr:from>
        <xdr:to>
          <xdr:col>6</xdr:col>
          <xdr:colOff>640080</xdr:colOff>
          <xdr:row>21</xdr:row>
          <xdr:rowOff>144780</xdr:rowOff>
        </xdr:to>
        <xdr:sp macro="" textlink="">
          <xdr:nvSpPr>
            <xdr:cNvPr id="22576" name="Check Box 48" hidden="1">
              <a:extLst>
                <a:ext uri="{63B3BB69-23CF-44E3-9099-C40C66FF867C}">
                  <a14:compatExt spid="_x0000_s22576"/>
                </a:ext>
                <a:ext uri="{FF2B5EF4-FFF2-40B4-BE49-F238E27FC236}">
                  <a16:creationId xmlns:a16="http://schemas.microsoft.com/office/drawing/2014/main" id="{00000000-0008-0000-0000-00003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6</xdr:row>
          <xdr:rowOff>30480</xdr:rowOff>
        </xdr:from>
        <xdr:to>
          <xdr:col>5</xdr:col>
          <xdr:colOff>647700</xdr:colOff>
          <xdr:row>7</xdr:row>
          <xdr:rowOff>213361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1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6</xdr:row>
          <xdr:rowOff>30480</xdr:rowOff>
        </xdr:from>
        <xdr:to>
          <xdr:col>5</xdr:col>
          <xdr:colOff>647700</xdr:colOff>
          <xdr:row>7</xdr:row>
          <xdr:rowOff>213361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1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6</xdr:row>
          <xdr:rowOff>30480</xdr:rowOff>
        </xdr:from>
        <xdr:to>
          <xdr:col>6</xdr:col>
          <xdr:colOff>647700</xdr:colOff>
          <xdr:row>7</xdr:row>
          <xdr:rowOff>213361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1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6</xdr:row>
          <xdr:rowOff>30480</xdr:rowOff>
        </xdr:from>
        <xdr:to>
          <xdr:col>6</xdr:col>
          <xdr:colOff>647700</xdr:colOff>
          <xdr:row>7</xdr:row>
          <xdr:rowOff>213361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1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18</xdr:row>
          <xdr:rowOff>0</xdr:rowOff>
        </xdr:from>
        <xdr:to>
          <xdr:col>5</xdr:col>
          <xdr:colOff>1386</xdr:colOff>
          <xdr:row>19</xdr:row>
          <xdr:rowOff>129539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1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18</xdr:row>
          <xdr:rowOff>0</xdr:rowOff>
        </xdr:from>
        <xdr:to>
          <xdr:col>5</xdr:col>
          <xdr:colOff>1386</xdr:colOff>
          <xdr:row>19</xdr:row>
          <xdr:rowOff>129539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1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18</xdr:row>
          <xdr:rowOff>0</xdr:rowOff>
        </xdr:from>
        <xdr:to>
          <xdr:col>6</xdr:col>
          <xdr:colOff>647700</xdr:colOff>
          <xdr:row>19</xdr:row>
          <xdr:rowOff>129539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1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18</xdr:row>
          <xdr:rowOff>0</xdr:rowOff>
        </xdr:from>
        <xdr:to>
          <xdr:col>6</xdr:col>
          <xdr:colOff>647700</xdr:colOff>
          <xdr:row>19</xdr:row>
          <xdr:rowOff>129539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1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6</xdr:row>
          <xdr:rowOff>30480</xdr:rowOff>
        </xdr:from>
        <xdr:to>
          <xdr:col>8</xdr:col>
          <xdr:colOff>647700</xdr:colOff>
          <xdr:row>7</xdr:row>
          <xdr:rowOff>213361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1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6</xdr:row>
          <xdr:rowOff>30480</xdr:rowOff>
        </xdr:from>
        <xdr:to>
          <xdr:col>8</xdr:col>
          <xdr:colOff>647700</xdr:colOff>
          <xdr:row>7</xdr:row>
          <xdr:rowOff>213361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1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6</xdr:row>
          <xdr:rowOff>30480</xdr:rowOff>
        </xdr:from>
        <xdr:to>
          <xdr:col>10</xdr:col>
          <xdr:colOff>0</xdr:colOff>
          <xdr:row>7</xdr:row>
          <xdr:rowOff>213361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1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6</xdr:row>
          <xdr:rowOff>30480</xdr:rowOff>
        </xdr:from>
        <xdr:to>
          <xdr:col>10</xdr:col>
          <xdr:colOff>0</xdr:colOff>
          <xdr:row>7</xdr:row>
          <xdr:rowOff>213361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1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640080</xdr:colOff>
          <xdr:row>6</xdr:row>
          <xdr:rowOff>30480</xdr:rowOff>
        </xdr:from>
        <xdr:to>
          <xdr:col>14</xdr:col>
          <xdr:colOff>647700</xdr:colOff>
          <xdr:row>7</xdr:row>
          <xdr:rowOff>213361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1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640080</xdr:colOff>
          <xdr:row>6</xdr:row>
          <xdr:rowOff>30480</xdr:rowOff>
        </xdr:from>
        <xdr:to>
          <xdr:col>14</xdr:col>
          <xdr:colOff>647700</xdr:colOff>
          <xdr:row>7</xdr:row>
          <xdr:rowOff>213361</xdr:rowOff>
        </xdr:to>
        <xdr:sp macro="" textlink="">
          <xdr:nvSpPr>
            <xdr:cNvPr id="9253" name="Check Box 37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1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640080</xdr:colOff>
          <xdr:row>6</xdr:row>
          <xdr:rowOff>30480</xdr:rowOff>
        </xdr:from>
        <xdr:to>
          <xdr:col>16</xdr:col>
          <xdr:colOff>0</xdr:colOff>
          <xdr:row>7</xdr:row>
          <xdr:rowOff>213361</xdr:rowOff>
        </xdr:to>
        <xdr:sp macro="" textlink="">
          <xdr:nvSpPr>
            <xdr:cNvPr id="9254" name="Check Box 38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1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640080</xdr:colOff>
          <xdr:row>6</xdr:row>
          <xdr:rowOff>30480</xdr:rowOff>
        </xdr:from>
        <xdr:to>
          <xdr:col>16</xdr:col>
          <xdr:colOff>0</xdr:colOff>
          <xdr:row>7</xdr:row>
          <xdr:rowOff>213361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1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640080</xdr:colOff>
          <xdr:row>6</xdr:row>
          <xdr:rowOff>30480</xdr:rowOff>
        </xdr:from>
        <xdr:to>
          <xdr:col>20</xdr:col>
          <xdr:colOff>647700</xdr:colOff>
          <xdr:row>7</xdr:row>
          <xdr:rowOff>213361</xdr:rowOff>
        </xdr:to>
        <xdr:sp macro="" textlink="">
          <xdr:nvSpPr>
            <xdr:cNvPr id="9256" name="Check Box 40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1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640080</xdr:colOff>
          <xdr:row>6</xdr:row>
          <xdr:rowOff>30480</xdr:rowOff>
        </xdr:from>
        <xdr:to>
          <xdr:col>20</xdr:col>
          <xdr:colOff>647700</xdr:colOff>
          <xdr:row>7</xdr:row>
          <xdr:rowOff>213361</xdr:rowOff>
        </xdr:to>
        <xdr:sp macro="" textlink="">
          <xdr:nvSpPr>
            <xdr:cNvPr id="9257" name="Check Box 41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1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640080</xdr:colOff>
          <xdr:row>6</xdr:row>
          <xdr:rowOff>30480</xdr:rowOff>
        </xdr:from>
        <xdr:to>
          <xdr:col>21</xdr:col>
          <xdr:colOff>647700</xdr:colOff>
          <xdr:row>7</xdr:row>
          <xdr:rowOff>213361</xdr:rowOff>
        </xdr:to>
        <xdr:sp macro="" textlink="">
          <xdr:nvSpPr>
            <xdr:cNvPr id="9258" name="Check Box 42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1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640080</xdr:colOff>
          <xdr:row>6</xdr:row>
          <xdr:rowOff>30480</xdr:rowOff>
        </xdr:from>
        <xdr:to>
          <xdr:col>21</xdr:col>
          <xdr:colOff>647700</xdr:colOff>
          <xdr:row>7</xdr:row>
          <xdr:rowOff>213361</xdr:rowOff>
        </xdr:to>
        <xdr:sp macro="" textlink="">
          <xdr:nvSpPr>
            <xdr:cNvPr id="9259" name="Check Box 43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1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250951</xdr:colOff>
      <xdr:row>1</xdr:row>
      <xdr:rowOff>114364</xdr:rowOff>
    </xdr:from>
    <xdr:to>
      <xdr:col>5</xdr:col>
      <xdr:colOff>6344</xdr:colOff>
      <xdr:row>5</xdr:row>
      <xdr:rowOff>48946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269" y="339500"/>
          <a:ext cx="1591120" cy="924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6</xdr:row>
          <xdr:rowOff>30480</xdr:rowOff>
        </xdr:from>
        <xdr:to>
          <xdr:col>5</xdr:col>
          <xdr:colOff>647700</xdr:colOff>
          <xdr:row>7</xdr:row>
          <xdr:rowOff>213361</xdr:rowOff>
        </xdr:to>
        <xdr:sp macro="" textlink="">
          <xdr:nvSpPr>
            <xdr:cNvPr id="9260" name="Check Box 44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1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6</xdr:row>
          <xdr:rowOff>30480</xdr:rowOff>
        </xdr:from>
        <xdr:to>
          <xdr:col>5</xdr:col>
          <xdr:colOff>647700</xdr:colOff>
          <xdr:row>7</xdr:row>
          <xdr:rowOff>213361</xdr:rowOff>
        </xdr:to>
        <xdr:sp macro="" textlink="">
          <xdr:nvSpPr>
            <xdr:cNvPr id="9261" name="Check Box 45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1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6</xdr:row>
          <xdr:rowOff>30480</xdr:rowOff>
        </xdr:from>
        <xdr:to>
          <xdr:col>6</xdr:col>
          <xdr:colOff>647700</xdr:colOff>
          <xdr:row>7</xdr:row>
          <xdr:rowOff>213361</xdr:rowOff>
        </xdr:to>
        <xdr:sp macro="" textlink="">
          <xdr:nvSpPr>
            <xdr:cNvPr id="9262" name="Check Box 46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1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6</xdr:row>
          <xdr:rowOff>30480</xdr:rowOff>
        </xdr:from>
        <xdr:to>
          <xdr:col>6</xdr:col>
          <xdr:colOff>647700</xdr:colOff>
          <xdr:row>7</xdr:row>
          <xdr:rowOff>213361</xdr:rowOff>
        </xdr:to>
        <xdr:sp macro="" textlink="">
          <xdr:nvSpPr>
            <xdr:cNvPr id="9263" name="Check Box 47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1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18</xdr:row>
          <xdr:rowOff>0</xdr:rowOff>
        </xdr:from>
        <xdr:to>
          <xdr:col>5</xdr:col>
          <xdr:colOff>22860</xdr:colOff>
          <xdr:row>19</xdr:row>
          <xdr:rowOff>129539</xdr:rowOff>
        </xdr:to>
        <xdr:sp macro="" textlink="">
          <xdr:nvSpPr>
            <xdr:cNvPr id="9264" name="Check Box 48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1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18</xdr:row>
          <xdr:rowOff>0</xdr:rowOff>
        </xdr:from>
        <xdr:to>
          <xdr:col>5</xdr:col>
          <xdr:colOff>22860</xdr:colOff>
          <xdr:row>19</xdr:row>
          <xdr:rowOff>129539</xdr:rowOff>
        </xdr:to>
        <xdr:sp macro="" textlink="">
          <xdr:nvSpPr>
            <xdr:cNvPr id="9265" name="Check Box 49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1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18</xdr:row>
          <xdr:rowOff>0</xdr:rowOff>
        </xdr:from>
        <xdr:to>
          <xdr:col>6</xdr:col>
          <xdr:colOff>647700</xdr:colOff>
          <xdr:row>19</xdr:row>
          <xdr:rowOff>129539</xdr:rowOff>
        </xdr:to>
        <xdr:sp macro="" textlink="">
          <xdr:nvSpPr>
            <xdr:cNvPr id="9266" name="Check Box 50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1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18</xdr:row>
          <xdr:rowOff>0</xdr:rowOff>
        </xdr:from>
        <xdr:to>
          <xdr:col>6</xdr:col>
          <xdr:colOff>647700</xdr:colOff>
          <xdr:row>19</xdr:row>
          <xdr:rowOff>129539</xdr:rowOff>
        </xdr:to>
        <xdr:sp macro="" textlink="">
          <xdr:nvSpPr>
            <xdr:cNvPr id="9267" name="Check Box 51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1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6</xdr:row>
          <xdr:rowOff>30480</xdr:rowOff>
        </xdr:from>
        <xdr:to>
          <xdr:col>8</xdr:col>
          <xdr:colOff>647700</xdr:colOff>
          <xdr:row>7</xdr:row>
          <xdr:rowOff>213361</xdr:rowOff>
        </xdr:to>
        <xdr:sp macro="" textlink="">
          <xdr:nvSpPr>
            <xdr:cNvPr id="9274" name="Check Box 58" hidden="1">
              <a:extLst>
                <a:ext uri="{63B3BB69-23CF-44E3-9099-C40C66FF867C}">
                  <a14:compatExt spid="_x0000_s9274"/>
                </a:ext>
                <a:ext uri="{FF2B5EF4-FFF2-40B4-BE49-F238E27FC236}">
                  <a16:creationId xmlns:a16="http://schemas.microsoft.com/office/drawing/2014/main" id="{00000000-0008-0000-0100-00003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6</xdr:row>
          <xdr:rowOff>30480</xdr:rowOff>
        </xdr:from>
        <xdr:to>
          <xdr:col>8</xdr:col>
          <xdr:colOff>647700</xdr:colOff>
          <xdr:row>7</xdr:row>
          <xdr:rowOff>213361</xdr:rowOff>
        </xdr:to>
        <xdr:sp macro="" textlink="">
          <xdr:nvSpPr>
            <xdr:cNvPr id="9275" name="Check Box 59" hidden="1">
              <a:extLst>
                <a:ext uri="{63B3BB69-23CF-44E3-9099-C40C66FF867C}">
                  <a14:compatExt spid="_x0000_s9275"/>
                </a:ext>
                <a:ext uri="{FF2B5EF4-FFF2-40B4-BE49-F238E27FC236}">
                  <a16:creationId xmlns:a16="http://schemas.microsoft.com/office/drawing/2014/main" id="{00000000-0008-0000-0100-00003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6</xdr:row>
          <xdr:rowOff>30480</xdr:rowOff>
        </xdr:from>
        <xdr:to>
          <xdr:col>10</xdr:col>
          <xdr:colOff>0</xdr:colOff>
          <xdr:row>7</xdr:row>
          <xdr:rowOff>213361</xdr:rowOff>
        </xdr:to>
        <xdr:sp macro="" textlink="">
          <xdr:nvSpPr>
            <xdr:cNvPr id="9276" name="Check Box 60" hidden="1">
              <a:extLst>
                <a:ext uri="{63B3BB69-23CF-44E3-9099-C40C66FF867C}">
                  <a14:compatExt spid="_x0000_s9276"/>
                </a:ext>
                <a:ext uri="{FF2B5EF4-FFF2-40B4-BE49-F238E27FC236}">
                  <a16:creationId xmlns:a16="http://schemas.microsoft.com/office/drawing/2014/main" id="{00000000-0008-0000-0100-00003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6</xdr:row>
          <xdr:rowOff>30480</xdr:rowOff>
        </xdr:from>
        <xdr:to>
          <xdr:col>10</xdr:col>
          <xdr:colOff>0</xdr:colOff>
          <xdr:row>7</xdr:row>
          <xdr:rowOff>213361</xdr:rowOff>
        </xdr:to>
        <xdr:sp macro="" textlink="">
          <xdr:nvSpPr>
            <xdr:cNvPr id="9277" name="Check Box 61" hidden="1">
              <a:extLst>
                <a:ext uri="{63B3BB69-23CF-44E3-9099-C40C66FF867C}">
                  <a14:compatExt spid="_x0000_s9277"/>
                </a:ext>
                <a:ext uri="{FF2B5EF4-FFF2-40B4-BE49-F238E27FC236}">
                  <a16:creationId xmlns:a16="http://schemas.microsoft.com/office/drawing/2014/main" id="{00000000-0008-0000-0100-00003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640080</xdr:colOff>
          <xdr:row>6</xdr:row>
          <xdr:rowOff>30480</xdr:rowOff>
        </xdr:from>
        <xdr:to>
          <xdr:col>14</xdr:col>
          <xdr:colOff>647700</xdr:colOff>
          <xdr:row>7</xdr:row>
          <xdr:rowOff>213361</xdr:rowOff>
        </xdr:to>
        <xdr:sp macro="" textlink="">
          <xdr:nvSpPr>
            <xdr:cNvPr id="9278" name="Check Box 62" hidden="1">
              <a:extLst>
                <a:ext uri="{63B3BB69-23CF-44E3-9099-C40C66FF867C}">
                  <a14:compatExt spid="_x0000_s9278"/>
                </a:ext>
                <a:ext uri="{FF2B5EF4-FFF2-40B4-BE49-F238E27FC236}">
                  <a16:creationId xmlns:a16="http://schemas.microsoft.com/office/drawing/2014/main" id="{00000000-0008-0000-0100-00003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640080</xdr:colOff>
          <xdr:row>6</xdr:row>
          <xdr:rowOff>30480</xdr:rowOff>
        </xdr:from>
        <xdr:to>
          <xdr:col>14</xdr:col>
          <xdr:colOff>647700</xdr:colOff>
          <xdr:row>7</xdr:row>
          <xdr:rowOff>213361</xdr:rowOff>
        </xdr:to>
        <xdr:sp macro="" textlink="">
          <xdr:nvSpPr>
            <xdr:cNvPr id="9279" name="Check Box 63" hidden="1">
              <a:extLst>
                <a:ext uri="{63B3BB69-23CF-44E3-9099-C40C66FF867C}">
                  <a14:compatExt spid="_x0000_s9279"/>
                </a:ext>
                <a:ext uri="{FF2B5EF4-FFF2-40B4-BE49-F238E27FC236}">
                  <a16:creationId xmlns:a16="http://schemas.microsoft.com/office/drawing/2014/main" id="{00000000-0008-0000-0100-00003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640080</xdr:colOff>
          <xdr:row>6</xdr:row>
          <xdr:rowOff>30480</xdr:rowOff>
        </xdr:from>
        <xdr:to>
          <xdr:col>16</xdr:col>
          <xdr:colOff>0</xdr:colOff>
          <xdr:row>7</xdr:row>
          <xdr:rowOff>213361</xdr:rowOff>
        </xdr:to>
        <xdr:sp macro="" textlink="">
          <xdr:nvSpPr>
            <xdr:cNvPr id="9280" name="Check Box 64" hidden="1">
              <a:extLst>
                <a:ext uri="{63B3BB69-23CF-44E3-9099-C40C66FF867C}">
                  <a14:compatExt spid="_x0000_s9280"/>
                </a:ext>
                <a:ext uri="{FF2B5EF4-FFF2-40B4-BE49-F238E27FC236}">
                  <a16:creationId xmlns:a16="http://schemas.microsoft.com/office/drawing/2014/main" id="{00000000-0008-0000-0100-00004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640080</xdr:colOff>
          <xdr:row>6</xdr:row>
          <xdr:rowOff>30480</xdr:rowOff>
        </xdr:from>
        <xdr:to>
          <xdr:col>16</xdr:col>
          <xdr:colOff>0</xdr:colOff>
          <xdr:row>7</xdr:row>
          <xdr:rowOff>213361</xdr:rowOff>
        </xdr:to>
        <xdr:sp macro="" textlink="">
          <xdr:nvSpPr>
            <xdr:cNvPr id="9281" name="Check Box 65" hidden="1">
              <a:extLst>
                <a:ext uri="{63B3BB69-23CF-44E3-9099-C40C66FF867C}">
                  <a14:compatExt spid="_x0000_s9281"/>
                </a:ext>
                <a:ext uri="{FF2B5EF4-FFF2-40B4-BE49-F238E27FC236}">
                  <a16:creationId xmlns:a16="http://schemas.microsoft.com/office/drawing/2014/main" id="{00000000-0008-0000-0100-00004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640080</xdr:colOff>
          <xdr:row>6</xdr:row>
          <xdr:rowOff>30480</xdr:rowOff>
        </xdr:from>
        <xdr:to>
          <xdr:col>20</xdr:col>
          <xdr:colOff>647700</xdr:colOff>
          <xdr:row>7</xdr:row>
          <xdr:rowOff>213361</xdr:rowOff>
        </xdr:to>
        <xdr:sp macro="" textlink="">
          <xdr:nvSpPr>
            <xdr:cNvPr id="9282" name="Check Box 66" hidden="1">
              <a:extLst>
                <a:ext uri="{63B3BB69-23CF-44E3-9099-C40C66FF867C}">
                  <a14:compatExt spid="_x0000_s9282"/>
                </a:ext>
                <a:ext uri="{FF2B5EF4-FFF2-40B4-BE49-F238E27FC236}">
                  <a16:creationId xmlns:a16="http://schemas.microsoft.com/office/drawing/2014/main" id="{00000000-0008-0000-0100-00004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640080</xdr:colOff>
          <xdr:row>6</xdr:row>
          <xdr:rowOff>30480</xdr:rowOff>
        </xdr:from>
        <xdr:to>
          <xdr:col>20</xdr:col>
          <xdr:colOff>647700</xdr:colOff>
          <xdr:row>7</xdr:row>
          <xdr:rowOff>213361</xdr:rowOff>
        </xdr:to>
        <xdr:sp macro="" textlink="">
          <xdr:nvSpPr>
            <xdr:cNvPr id="9283" name="Check Box 67" hidden="1">
              <a:extLst>
                <a:ext uri="{63B3BB69-23CF-44E3-9099-C40C66FF867C}">
                  <a14:compatExt spid="_x0000_s9283"/>
                </a:ext>
                <a:ext uri="{FF2B5EF4-FFF2-40B4-BE49-F238E27FC236}">
                  <a16:creationId xmlns:a16="http://schemas.microsoft.com/office/drawing/2014/main" id="{00000000-0008-0000-0100-00004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640080</xdr:colOff>
          <xdr:row>6</xdr:row>
          <xdr:rowOff>30480</xdr:rowOff>
        </xdr:from>
        <xdr:to>
          <xdr:col>21</xdr:col>
          <xdr:colOff>647700</xdr:colOff>
          <xdr:row>7</xdr:row>
          <xdr:rowOff>213361</xdr:rowOff>
        </xdr:to>
        <xdr:sp macro="" textlink="">
          <xdr:nvSpPr>
            <xdr:cNvPr id="9284" name="Check Box 68" hidden="1">
              <a:extLst>
                <a:ext uri="{63B3BB69-23CF-44E3-9099-C40C66FF867C}">
                  <a14:compatExt spid="_x0000_s9284"/>
                </a:ext>
                <a:ext uri="{FF2B5EF4-FFF2-40B4-BE49-F238E27FC236}">
                  <a16:creationId xmlns:a16="http://schemas.microsoft.com/office/drawing/2014/main" id="{00000000-0008-0000-0100-00004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640080</xdr:colOff>
          <xdr:row>6</xdr:row>
          <xdr:rowOff>30480</xdr:rowOff>
        </xdr:from>
        <xdr:to>
          <xdr:col>21</xdr:col>
          <xdr:colOff>647700</xdr:colOff>
          <xdr:row>7</xdr:row>
          <xdr:rowOff>213361</xdr:rowOff>
        </xdr:to>
        <xdr:sp macro="" textlink="">
          <xdr:nvSpPr>
            <xdr:cNvPr id="9285" name="Check Box 69" hidden="1">
              <a:extLst>
                <a:ext uri="{63B3BB69-23CF-44E3-9099-C40C66FF867C}">
                  <a14:compatExt spid="_x0000_s9285"/>
                </a:ext>
                <a:ext uri="{FF2B5EF4-FFF2-40B4-BE49-F238E27FC236}">
                  <a16:creationId xmlns:a16="http://schemas.microsoft.com/office/drawing/2014/main" id="{00000000-0008-0000-0100-00004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819726</xdr:colOff>
      <xdr:row>8</xdr:row>
      <xdr:rowOff>70715</xdr:rowOff>
    </xdr:from>
    <xdr:to>
      <xdr:col>4</xdr:col>
      <xdr:colOff>1570181</xdr:colOff>
      <xdr:row>13</xdr:row>
      <xdr:rowOff>196271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C75FFB1-585C-4E16-A675-80628432841A}"/>
            </a:ext>
          </a:extLst>
        </xdr:cNvPr>
        <xdr:cNvSpPr/>
      </xdr:nvSpPr>
      <xdr:spPr bwMode="auto">
        <a:xfrm>
          <a:off x="9213271" y="1687079"/>
          <a:ext cx="3209637" cy="1395556"/>
        </a:xfrm>
        <a:prstGeom prst="rect">
          <a:avLst/>
        </a:prstGeom>
        <a:solidFill>
          <a:srgbClr val="FFE593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1600"/>
            <a:t>Anexar </a:t>
          </a:r>
          <a:r>
            <a:rPr lang="pt-BR" sz="2400" b="1">
              <a:solidFill>
                <a:srgbClr val="FF0000"/>
              </a:solidFill>
            </a:rPr>
            <a:t>print</a:t>
          </a:r>
          <a:r>
            <a:rPr lang="pt-BR" sz="1600"/>
            <a:t> do Checklist Preenchido.</a:t>
          </a:r>
        </a:p>
        <a:p>
          <a:pPr algn="ctr"/>
          <a:endParaRPr lang="pt-BR" sz="1600"/>
        </a:p>
        <a:p>
          <a:pPr algn="ctr"/>
          <a:r>
            <a:rPr lang="pt-BR" sz="1600"/>
            <a:t>Obs: Ferramenta é</a:t>
          </a:r>
          <a:r>
            <a:rPr lang="pt-BR" sz="1600" baseline="0"/>
            <a:t> construída em outra base</a:t>
          </a:r>
          <a:endParaRPr lang="pt-BR" sz="16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34637</xdr:colOff>
      <xdr:row>0</xdr:row>
      <xdr:rowOff>46183</xdr:rowOff>
    </xdr:from>
    <xdr:to>
      <xdr:col>1</xdr:col>
      <xdr:colOff>680842</xdr:colOff>
      <xdr:row>1</xdr:row>
      <xdr:rowOff>457200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33E626-E2C6-46C7-A835-669819CDCC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673" t="34603" r="42787" b="50514"/>
        <a:stretch/>
      </xdr:blipFill>
      <xdr:spPr>
        <a:xfrm>
          <a:off x="34637" y="46183"/>
          <a:ext cx="1287555" cy="5697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4</xdr:row>
      <xdr:rowOff>139700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9A7FC85-D035-4B4C-BED8-C62AFC99D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0386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63500</xdr:colOff>
      <xdr:row>1</xdr:row>
      <xdr:rowOff>44450</xdr:rowOff>
    </xdr:from>
    <xdr:to>
      <xdr:col>6</xdr:col>
      <xdr:colOff>806450</xdr:colOff>
      <xdr:row>4</xdr:row>
      <xdr:rowOff>114300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D633A73-4A0C-E396-430C-CBE9A939C9F3}"/>
            </a:ext>
          </a:extLst>
        </xdr:cNvPr>
        <xdr:cNvSpPr/>
      </xdr:nvSpPr>
      <xdr:spPr bwMode="auto">
        <a:xfrm>
          <a:off x="4102100" y="203200"/>
          <a:ext cx="2762250" cy="546100"/>
        </a:xfrm>
        <a:prstGeom prst="rect">
          <a:avLst/>
        </a:prstGeom>
        <a:solidFill>
          <a:srgbClr val="FFE593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pt-BR" sz="1400"/>
            <a:t>Modelo de</a:t>
          </a:r>
          <a:r>
            <a:rPr lang="pt-BR" sz="1400" baseline="0"/>
            <a:t> exemplo (IPCA) - Adotar o que se aplica em cada processo</a:t>
          </a:r>
          <a:endParaRPr lang="pt-BR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954019</xdr:colOff>
      <xdr:row>1</xdr:row>
      <xdr:rowOff>17986</xdr:rowOff>
    </xdr:from>
    <xdr:to>
      <xdr:col>5</xdr:col>
      <xdr:colOff>0</xdr:colOff>
      <xdr:row>2</xdr:row>
      <xdr:rowOff>27443</xdr:rowOff>
    </xdr:to>
    <xdr:pic>
      <xdr:nvPicPr>
        <xdr:cNvPr id="2" name="Imagem 1" descr="Ícone de calculadora. Sinal de cálculo de imposto. Calcular a taxa de  receita fiscal. Ilustração em vetor plana | Vetor Premium">
          <a:extLst>
            <a:ext uri="{FF2B5EF4-FFF2-40B4-BE49-F238E27FC236}">
              <a16:creationId xmlns:a16="http://schemas.microsoft.com/office/drawing/2014/main" id="{CA32B5FF-8388-4DD5-B744-F23FE8F47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969" y="37036"/>
          <a:ext cx="197825" cy="1682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681470</xdr:colOff>
      <xdr:row>7</xdr:row>
      <xdr:rowOff>81685</xdr:rowOff>
    </xdr:from>
    <xdr:to>
      <xdr:col>3</xdr:col>
      <xdr:colOff>919595</xdr:colOff>
      <xdr:row>7</xdr:row>
      <xdr:rowOff>81685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A06A8E87-7CF6-423F-BC15-AB07C3993BFC}"/>
            </a:ext>
          </a:extLst>
        </xdr:cNvPr>
        <xdr:cNvCxnSpPr/>
      </xdr:nvCxnSpPr>
      <xdr:spPr>
        <a:xfrm flipH="1">
          <a:off x="2281670" y="850035"/>
          <a:ext cx="238125" cy="0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367862</xdr:colOff>
      <xdr:row>5</xdr:row>
      <xdr:rowOff>52552</xdr:rowOff>
    </xdr:from>
    <xdr:to>
      <xdr:col>7</xdr:col>
      <xdr:colOff>227724</xdr:colOff>
      <xdr:row>9</xdr:row>
      <xdr:rowOff>83207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5525707-DE11-459A-B028-63D33BADA00E}"/>
            </a:ext>
          </a:extLst>
        </xdr:cNvPr>
        <xdr:cNvSpPr/>
      </xdr:nvSpPr>
      <xdr:spPr bwMode="auto">
        <a:xfrm>
          <a:off x="2885965" y="735724"/>
          <a:ext cx="1055414" cy="683173"/>
        </a:xfrm>
        <a:prstGeom prst="rect">
          <a:avLst/>
        </a:prstGeom>
        <a:solidFill>
          <a:srgbClr val="FFE593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600"/>
            <a:t>Anexar </a:t>
          </a:r>
          <a:r>
            <a:rPr lang="pt-BR" sz="900" b="1">
              <a:solidFill>
                <a:srgbClr val="FF0000"/>
              </a:solidFill>
            </a:rPr>
            <a:t>print</a:t>
          </a:r>
          <a:r>
            <a:rPr lang="pt-BR" sz="600"/>
            <a:t> do Checklist Preenchido.</a:t>
          </a:r>
        </a:p>
        <a:p>
          <a:pPr algn="ctr"/>
          <a:endParaRPr lang="pt-BR" sz="600"/>
        </a:p>
        <a:p>
          <a:pPr algn="ctr"/>
          <a:r>
            <a:rPr lang="pt-BR" sz="600"/>
            <a:t>Obs: Ferramenta é</a:t>
          </a:r>
          <a:r>
            <a:rPr lang="pt-BR" sz="600" baseline="0"/>
            <a:t> construída em outra base</a:t>
          </a:r>
          <a:endParaRPr lang="pt-BR" sz="6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571999</xdr:colOff>
      <xdr:row>23</xdr:row>
      <xdr:rowOff>50990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C4A3F6B-7421-72C1-0DAD-9E6404349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15999" cy="3702240"/>
        </a:xfrm>
        <a:prstGeom prst="rect">
          <a:avLst/>
        </a:prstGeom>
      </xdr:spPr>
    </xdr:pic>
    <xdr:clientData/>
  </xdr:twoCellAnchor>
  <xdr:twoCellAnchor>
    <xdr:from>
      <xdr:col>7</xdr:col>
      <xdr:colOff>247650</xdr:colOff>
      <xdr:row>5</xdr:row>
      <xdr:rowOff>63500</xdr:rowOff>
    </xdr:from>
    <xdr:to>
      <xdr:col>9</xdr:col>
      <xdr:colOff>463550</xdr:colOff>
      <xdr:row>10</xdr:row>
      <xdr:rowOff>152400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18F7ACD-5249-4EF6-8C5D-74E735F69270}"/>
            </a:ext>
          </a:extLst>
        </xdr:cNvPr>
        <xdr:cNvSpPr/>
      </xdr:nvSpPr>
      <xdr:spPr bwMode="auto">
        <a:xfrm>
          <a:off x="4514850" y="857250"/>
          <a:ext cx="1435100" cy="882650"/>
        </a:xfrm>
        <a:prstGeom prst="rect">
          <a:avLst/>
        </a:prstGeom>
        <a:solidFill>
          <a:srgbClr val="FFE593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800"/>
            <a:t>Anexar </a:t>
          </a:r>
          <a:r>
            <a:rPr lang="pt-BR" sz="1050" b="1">
              <a:solidFill>
                <a:srgbClr val="FF0000"/>
              </a:solidFill>
            </a:rPr>
            <a:t>print</a:t>
          </a:r>
          <a:r>
            <a:rPr lang="pt-BR" sz="800"/>
            <a:t> da ferramenta preenchida.</a:t>
          </a:r>
        </a:p>
        <a:p>
          <a:pPr algn="ctr"/>
          <a:endParaRPr lang="pt-BR" sz="800"/>
        </a:p>
        <a:p>
          <a:pPr algn="ctr"/>
          <a:r>
            <a:rPr lang="pt-BR" sz="800"/>
            <a:t>Obs: Ferramenta é</a:t>
          </a:r>
          <a:r>
            <a:rPr lang="pt-BR" sz="800" baseline="0"/>
            <a:t> construída em outra base</a:t>
          </a:r>
          <a:endParaRPr lang="pt-BR" sz="8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.lopes/Desktop/Processos/2%20-%20CONCLU&#205;DOS/CORRENTE%20VEDADA/RH%20-%20OC%201426399%20-%20CORRENTE%20VEDAD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fael.lopes\AppData\Local\Microsoft\Windows\INetCache\Content.Outlook\X3V7DLJ2\GAM%20-%20Checklist%20de%20Contrata&#231;&#245;es%20de%20Materiais%20-%20Rev01%20-%2005112024%20(003).xlsx" TargetMode="External"/><Relationship Id="rId1" Type="http://schemas.openxmlformats.org/officeDocument/2006/relationships/externalLinkPath" Target="/Users/rafael.lopes/AppData/Local/Microsoft/Windows/INetCache/Content.Outlook/X3V7DLJ2/GAM%20-%20Checklist%20de%20Contrata&#231;&#245;es%20de%20Materiais%20-%20Rev01%20-%2005112024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de homologação"/>
      <sheetName val="Mapa"/>
      <sheetName val="Aditivo"/>
      <sheetName val="HIERARQUIA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Dep</v>
          </cell>
          <cell r="B1" t="str">
            <v>Area</v>
          </cell>
          <cell r="C1" t="str">
            <v>Dir.</v>
          </cell>
        </row>
        <row r="2">
          <cell r="A2" t="str">
            <v>TS</v>
          </cell>
          <cell r="B2" t="str">
            <v>TS</v>
          </cell>
          <cell r="C2" t="str">
            <v>DF</v>
          </cell>
        </row>
        <row r="3">
          <cell r="A3" t="str">
            <v>TI</v>
          </cell>
          <cell r="B3" t="str">
            <v>TI</v>
          </cell>
          <cell r="C3" t="str">
            <v>DF</v>
          </cell>
        </row>
        <row r="4">
          <cell r="A4" t="str">
            <v>TFRM</v>
          </cell>
          <cell r="B4" t="str">
            <v>TFRM</v>
          </cell>
          <cell r="C4" t="str">
            <v>TFRM</v>
          </cell>
        </row>
        <row r="5">
          <cell r="A5" t="str">
            <v>TFRH</v>
          </cell>
          <cell r="B5" t="str">
            <v>TFRH</v>
          </cell>
          <cell r="C5" t="str">
            <v>TFRH</v>
          </cell>
        </row>
        <row r="6">
          <cell r="A6" t="str">
            <v>RCC</v>
          </cell>
          <cell r="B6" t="str">
            <v>RC</v>
          </cell>
          <cell r="C6" t="str">
            <v>DS</v>
          </cell>
        </row>
        <row r="7">
          <cell r="A7" t="str">
            <v>GVA</v>
          </cell>
          <cell r="B7" t="str">
            <v>GV</v>
          </cell>
          <cell r="C7" t="str">
            <v>DC</v>
          </cell>
        </row>
        <row r="8">
          <cell r="A8" t="str">
            <v>GTS</v>
          </cell>
          <cell r="B8" t="str">
            <v>GT</v>
          </cell>
          <cell r="C8" t="str">
            <v>DF</v>
          </cell>
        </row>
        <row r="9">
          <cell r="A9" t="str">
            <v>GTP</v>
          </cell>
          <cell r="B9" t="str">
            <v>GT</v>
          </cell>
          <cell r="C9" t="str">
            <v>DF</v>
          </cell>
        </row>
        <row r="10">
          <cell r="A10" t="str">
            <v>GTM</v>
          </cell>
          <cell r="B10" t="str">
            <v>GT</v>
          </cell>
          <cell r="C10" t="str">
            <v>DF</v>
          </cell>
        </row>
        <row r="11">
          <cell r="A11" t="str">
            <v>GTI</v>
          </cell>
          <cell r="B11" t="str">
            <v>GT</v>
          </cell>
          <cell r="C11" t="str">
            <v>DF</v>
          </cell>
        </row>
        <row r="12">
          <cell r="A12" t="str">
            <v>GT</v>
          </cell>
          <cell r="B12" t="str">
            <v>GT</v>
          </cell>
          <cell r="C12" t="str">
            <v>DF</v>
          </cell>
        </row>
        <row r="13">
          <cell r="A13" t="str">
            <v>GST</v>
          </cell>
          <cell r="B13" t="str">
            <v>DP</v>
          </cell>
          <cell r="C13" t="str">
            <v>DP</v>
          </cell>
        </row>
        <row r="14">
          <cell r="A14" t="str">
            <v>GS</v>
          </cell>
          <cell r="B14" t="str">
            <v>GS</v>
          </cell>
          <cell r="C14" t="str">
            <v>DS</v>
          </cell>
        </row>
        <row r="15">
          <cell r="A15" t="str">
            <v>GSA</v>
          </cell>
          <cell r="B15" t="str">
            <v>GS</v>
          </cell>
          <cell r="C15" t="str">
            <v>DS</v>
          </cell>
        </row>
        <row r="16">
          <cell r="A16" t="str">
            <v>GRM</v>
          </cell>
          <cell r="B16" t="str">
            <v>GR</v>
          </cell>
          <cell r="C16" t="str">
            <v>DO</v>
          </cell>
        </row>
        <row r="17">
          <cell r="A17" t="str">
            <v>GR</v>
          </cell>
          <cell r="B17" t="str">
            <v>GR</v>
          </cell>
          <cell r="C17" t="str">
            <v>DO</v>
          </cell>
        </row>
        <row r="18">
          <cell r="A18" t="str">
            <v>GRE</v>
          </cell>
          <cell r="B18" t="str">
            <v>GR</v>
          </cell>
          <cell r="C18" t="str">
            <v>DO</v>
          </cell>
        </row>
        <row r="19">
          <cell r="A19" t="str">
            <v>GRD</v>
          </cell>
          <cell r="B19" t="str">
            <v>GR</v>
          </cell>
          <cell r="C19" t="str">
            <v>DO</v>
          </cell>
        </row>
        <row r="20">
          <cell r="A20" t="str">
            <v>GRA</v>
          </cell>
          <cell r="B20" t="str">
            <v>GR</v>
          </cell>
          <cell r="C20" t="str">
            <v>DO</v>
          </cell>
        </row>
        <row r="21">
          <cell r="A21" t="str">
            <v>GN</v>
          </cell>
          <cell r="B21" t="str">
            <v>GN</v>
          </cell>
          <cell r="C21" t="str">
            <v>DP</v>
          </cell>
        </row>
        <row r="22">
          <cell r="A22" t="str">
            <v>GMO</v>
          </cell>
          <cell r="B22" t="str">
            <v>GM</v>
          </cell>
          <cell r="C22" t="str">
            <v>DO</v>
          </cell>
        </row>
        <row r="23">
          <cell r="A23" t="str">
            <v>GMI</v>
          </cell>
          <cell r="B23" t="str">
            <v>GM</v>
          </cell>
          <cell r="C23" t="str">
            <v>DO</v>
          </cell>
        </row>
        <row r="24">
          <cell r="A24" t="str">
            <v>GM</v>
          </cell>
          <cell r="B24" t="str">
            <v>GM</v>
          </cell>
          <cell r="C24" t="str">
            <v>DO</v>
          </cell>
        </row>
        <row r="25">
          <cell r="A25" t="str">
            <v>GJ</v>
          </cell>
          <cell r="B25" t="str">
            <v>GJ</v>
          </cell>
          <cell r="C25" t="str">
            <v>DS</v>
          </cell>
        </row>
        <row r="26">
          <cell r="A26" t="str">
            <v>GIO</v>
          </cell>
          <cell r="B26" t="str">
            <v>GI</v>
          </cell>
          <cell r="C26" t="str">
            <v>DO</v>
          </cell>
        </row>
        <row r="27">
          <cell r="A27" t="str">
            <v>GI</v>
          </cell>
          <cell r="B27" t="str">
            <v>GI</v>
          </cell>
          <cell r="C27" t="str">
            <v>DO</v>
          </cell>
        </row>
        <row r="28">
          <cell r="A28" t="str">
            <v>GIB</v>
          </cell>
          <cell r="B28" t="str">
            <v>GI</v>
          </cell>
          <cell r="C28" t="str">
            <v>DO</v>
          </cell>
        </row>
        <row r="29">
          <cell r="A29" t="str">
            <v>GHP</v>
          </cell>
          <cell r="B29" t="str">
            <v>GH</v>
          </cell>
          <cell r="C29" t="str">
            <v>DF</v>
          </cell>
        </row>
        <row r="30">
          <cell r="A30" t="str">
            <v>GH</v>
          </cell>
          <cell r="B30" t="str">
            <v>GH</v>
          </cell>
          <cell r="C30" t="str">
            <v>DF</v>
          </cell>
        </row>
        <row r="31">
          <cell r="A31" t="str">
            <v>GHD</v>
          </cell>
          <cell r="B31" t="str">
            <v>GH</v>
          </cell>
          <cell r="C31" t="str">
            <v>DF</v>
          </cell>
        </row>
        <row r="32">
          <cell r="A32" t="str">
            <v>GG</v>
          </cell>
          <cell r="B32" t="str">
            <v>GG</v>
          </cell>
          <cell r="C32" t="str">
            <v>DP</v>
          </cell>
        </row>
        <row r="33">
          <cell r="A33" t="str">
            <v>GFG</v>
          </cell>
          <cell r="B33" t="str">
            <v>GF</v>
          </cell>
          <cell r="C33" t="str">
            <v>DF</v>
          </cell>
        </row>
        <row r="34">
          <cell r="A34" t="str">
            <v>GF</v>
          </cell>
          <cell r="B34" t="str">
            <v>GF</v>
          </cell>
          <cell r="C34" t="str">
            <v>DF</v>
          </cell>
        </row>
        <row r="35">
          <cell r="A35" t="str">
            <v>GFC</v>
          </cell>
          <cell r="B35" t="str">
            <v>GF</v>
          </cell>
          <cell r="C35" t="str">
            <v>DF</v>
          </cell>
        </row>
        <row r="36">
          <cell r="A36" t="str">
            <v>GDTI</v>
          </cell>
          <cell r="B36" t="str">
            <v>GD</v>
          </cell>
          <cell r="C36" t="str">
            <v>DO</v>
          </cell>
        </row>
        <row r="37">
          <cell r="A37" t="str">
            <v>GDT</v>
          </cell>
          <cell r="B37" t="str">
            <v>GD</v>
          </cell>
          <cell r="C37" t="str">
            <v>DO</v>
          </cell>
        </row>
        <row r="38">
          <cell r="A38" t="str">
            <v>GDP</v>
          </cell>
          <cell r="B38" t="str">
            <v>GD</v>
          </cell>
          <cell r="C38" t="str">
            <v>DO</v>
          </cell>
        </row>
        <row r="39">
          <cell r="A39" t="str">
            <v>GDO</v>
          </cell>
          <cell r="B39" t="str">
            <v>GD</v>
          </cell>
          <cell r="C39" t="str">
            <v>DO</v>
          </cell>
        </row>
        <row r="40">
          <cell r="A40" t="str">
            <v>GDL</v>
          </cell>
          <cell r="B40" t="str">
            <v>GD</v>
          </cell>
          <cell r="C40" t="str">
            <v>DO</v>
          </cell>
        </row>
        <row r="41">
          <cell r="A41" t="str">
            <v>GDG</v>
          </cell>
          <cell r="B41" t="str">
            <v>GD</v>
          </cell>
          <cell r="C41" t="str">
            <v>DO</v>
          </cell>
        </row>
        <row r="42">
          <cell r="A42" t="str">
            <v>GD</v>
          </cell>
          <cell r="B42" t="str">
            <v>GD</v>
          </cell>
          <cell r="C42" t="str">
            <v>DO</v>
          </cell>
        </row>
        <row r="43">
          <cell r="A43" t="str">
            <v>GCI</v>
          </cell>
          <cell r="B43" t="str">
            <v>GCI</v>
          </cell>
          <cell r="C43" t="str">
            <v>DF</v>
          </cell>
        </row>
        <row r="44">
          <cell r="A44" t="str">
            <v>GCC</v>
          </cell>
          <cell r="B44" t="str">
            <v>GCC</v>
          </cell>
          <cell r="C44" t="str">
            <v>DS</v>
          </cell>
        </row>
        <row r="45">
          <cell r="A45" t="str">
            <v>GBP</v>
          </cell>
          <cell r="B45" t="str">
            <v>GB</v>
          </cell>
          <cell r="C45" t="str">
            <v>DP</v>
          </cell>
        </row>
        <row r="46">
          <cell r="A46" t="str">
            <v>GBO</v>
          </cell>
          <cell r="B46" t="str">
            <v>GB</v>
          </cell>
          <cell r="C46" t="str">
            <v>DP</v>
          </cell>
        </row>
        <row r="47">
          <cell r="A47" t="str">
            <v>GB</v>
          </cell>
          <cell r="B47" t="str">
            <v>GB</v>
          </cell>
          <cell r="C47" t="str">
            <v>DP</v>
          </cell>
        </row>
        <row r="48">
          <cell r="A48" t="str">
            <v>GBB</v>
          </cell>
          <cell r="B48" t="str">
            <v>GB</v>
          </cell>
          <cell r="C48" t="str">
            <v>DP</v>
          </cell>
        </row>
        <row r="49">
          <cell r="A49" t="str">
            <v>GAM</v>
          </cell>
          <cell r="B49" t="str">
            <v>GA</v>
          </cell>
          <cell r="C49" t="str">
            <v>DC</v>
          </cell>
        </row>
        <row r="50">
          <cell r="A50" t="str">
            <v>GAL</v>
          </cell>
          <cell r="B50" t="str">
            <v>GA</v>
          </cell>
          <cell r="C50" t="str">
            <v>DC</v>
          </cell>
        </row>
        <row r="51">
          <cell r="A51" t="str">
            <v>GA</v>
          </cell>
          <cell r="B51" t="str">
            <v>GA</v>
          </cell>
          <cell r="C51" t="str">
            <v>DC</v>
          </cell>
        </row>
        <row r="52">
          <cell r="A52" t="str">
            <v>DS</v>
          </cell>
          <cell r="B52" t="str">
            <v>DS</v>
          </cell>
          <cell r="C52" t="str">
            <v>DS</v>
          </cell>
        </row>
        <row r="53">
          <cell r="A53" t="str">
            <v>DP</v>
          </cell>
          <cell r="B53" t="str">
            <v>DP</v>
          </cell>
          <cell r="C53" t="str">
            <v>DP</v>
          </cell>
        </row>
        <row r="54">
          <cell r="A54" t="str">
            <v>DPC</v>
          </cell>
          <cell r="B54" t="str">
            <v>DP</v>
          </cell>
          <cell r="C54" t="str">
            <v>DP</v>
          </cell>
        </row>
        <row r="55">
          <cell r="A55" t="str">
            <v>DO</v>
          </cell>
          <cell r="B55" t="str">
            <v>DO</v>
          </cell>
          <cell r="C55" t="str">
            <v>DO</v>
          </cell>
        </row>
        <row r="56">
          <cell r="A56" t="str">
            <v>DF</v>
          </cell>
          <cell r="B56" t="str">
            <v>DF</v>
          </cell>
          <cell r="C56" t="str">
            <v>DF</v>
          </cell>
        </row>
        <row r="57">
          <cell r="A57" t="str">
            <v>ACS</v>
          </cell>
          <cell r="B57" t="str">
            <v>AC</v>
          </cell>
          <cell r="C57" t="str">
            <v>DC</v>
          </cell>
        </row>
        <row r="58">
          <cell r="A58" t="str">
            <v>AC</v>
          </cell>
          <cell r="B58" t="str">
            <v>AC</v>
          </cell>
          <cell r="C58" t="str">
            <v>DC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ecklist"/>
      <sheetName val="Alçadas"/>
    </sheetNames>
    <sheetDataSet>
      <sheetData sheetId="0"/>
      <sheetData sheetId="1">
        <row r="8">
          <cell r="C8" t="str">
            <v>Gerente de Departamento Compras de Materiais</v>
          </cell>
          <cell r="D8" t="str">
            <v>Gerente Geral Suprimentos</v>
          </cell>
          <cell r="E8" t="str">
            <v>Diretor Comercial</v>
          </cell>
        </row>
        <row r="14">
          <cell r="C14" t="str">
            <v xml:space="preserve"> Quantidade Mínima Propostas Técnicas aprovadas </v>
          </cell>
        </row>
        <row r="15">
          <cell r="E15" t="str">
            <v>Diretor Específico Área Requisitante</v>
          </cell>
          <cell r="F15" t="str">
            <v>Dir. Presidente</v>
          </cell>
        </row>
        <row r="37">
          <cell r="C37" t="str">
            <v>Gerente Geral Área Requisitante</v>
          </cell>
          <cell r="D37" t="str">
            <v>Diretor Específico Área Requisitante</v>
          </cell>
          <cell r="E37" t="str">
            <v>Diretor Presidente</v>
          </cell>
        </row>
        <row r="44">
          <cell r="D44" t="str">
            <v>Diretor Específico Área Requisitante</v>
          </cell>
          <cell r="E44" t="str">
            <v>Diretor Presidente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8.xml"/><Relationship Id="rId18" Type="http://schemas.openxmlformats.org/officeDocument/2006/relationships/ctrlProp" Target="../ctrlProps/ctrlProp63.xml"/><Relationship Id="rId26" Type="http://schemas.openxmlformats.org/officeDocument/2006/relationships/ctrlProp" Target="../ctrlProps/ctrlProp71.xml"/><Relationship Id="rId39" Type="http://schemas.openxmlformats.org/officeDocument/2006/relationships/ctrlProp" Target="../ctrlProps/ctrlProp84.xml"/><Relationship Id="rId21" Type="http://schemas.openxmlformats.org/officeDocument/2006/relationships/ctrlProp" Target="../ctrlProps/ctrlProp66.xml"/><Relationship Id="rId34" Type="http://schemas.openxmlformats.org/officeDocument/2006/relationships/ctrlProp" Target="../ctrlProps/ctrlProp79.xml"/><Relationship Id="rId42" Type="http://schemas.openxmlformats.org/officeDocument/2006/relationships/ctrlProp" Target="../ctrlProps/ctrlProp87.xml"/><Relationship Id="rId7" Type="http://schemas.openxmlformats.org/officeDocument/2006/relationships/ctrlProp" Target="../ctrlProps/ctrlProp5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1.xml"/><Relationship Id="rId20" Type="http://schemas.openxmlformats.org/officeDocument/2006/relationships/ctrlProp" Target="../ctrlProps/ctrlProp65.xml"/><Relationship Id="rId29" Type="http://schemas.openxmlformats.org/officeDocument/2006/relationships/ctrlProp" Target="../ctrlProps/ctrlProp74.xml"/><Relationship Id="rId41" Type="http://schemas.openxmlformats.org/officeDocument/2006/relationships/ctrlProp" Target="../ctrlProps/ctrlProp8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24" Type="http://schemas.openxmlformats.org/officeDocument/2006/relationships/ctrlProp" Target="../ctrlProps/ctrlProp69.xml"/><Relationship Id="rId32" Type="http://schemas.openxmlformats.org/officeDocument/2006/relationships/ctrlProp" Target="../ctrlProps/ctrlProp77.xml"/><Relationship Id="rId37" Type="http://schemas.openxmlformats.org/officeDocument/2006/relationships/ctrlProp" Target="../ctrlProps/ctrlProp82.xml"/><Relationship Id="rId40" Type="http://schemas.openxmlformats.org/officeDocument/2006/relationships/ctrlProp" Target="../ctrlProps/ctrlProp85.xml"/><Relationship Id="rId5" Type="http://schemas.openxmlformats.org/officeDocument/2006/relationships/ctrlProp" Target="../ctrlProps/ctrlProp50.xml"/><Relationship Id="rId15" Type="http://schemas.openxmlformats.org/officeDocument/2006/relationships/ctrlProp" Target="../ctrlProps/ctrlProp60.xml"/><Relationship Id="rId23" Type="http://schemas.openxmlformats.org/officeDocument/2006/relationships/ctrlProp" Target="../ctrlProps/ctrlProp68.xml"/><Relationship Id="rId28" Type="http://schemas.openxmlformats.org/officeDocument/2006/relationships/ctrlProp" Target="../ctrlProps/ctrlProp73.xml"/><Relationship Id="rId36" Type="http://schemas.openxmlformats.org/officeDocument/2006/relationships/ctrlProp" Target="../ctrlProps/ctrlProp81.xml"/><Relationship Id="rId10" Type="http://schemas.openxmlformats.org/officeDocument/2006/relationships/ctrlProp" Target="../ctrlProps/ctrlProp55.xml"/><Relationship Id="rId19" Type="http://schemas.openxmlformats.org/officeDocument/2006/relationships/ctrlProp" Target="../ctrlProps/ctrlProp64.xml"/><Relationship Id="rId31" Type="http://schemas.openxmlformats.org/officeDocument/2006/relationships/ctrlProp" Target="../ctrlProps/ctrlProp76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Relationship Id="rId14" Type="http://schemas.openxmlformats.org/officeDocument/2006/relationships/ctrlProp" Target="../ctrlProps/ctrlProp59.xml"/><Relationship Id="rId22" Type="http://schemas.openxmlformats.org/officeDocument/2006/relationships/ctrlProp" Target="../ctrlProps/ctrlProp67.xml"/><Relationship Id="rId27" Type="http://schemas.openxmlformats.org/officeDocument/2006/relationships/ctrlProp" Target="../ctrlProps/ctrlProp72.xml"/><Relationship Id="rId30" Type="http://schemas.openxmlformats.org/officeDocument/2006/relationships/ctrlProp" Target="../ctrlProps/ctrlProp75.xml"/><Relationship Id="rId35" Type="http://schemas.openxmlformats.org/officeDocument/2006/relationships/ctrlProp" Target="../ctrlProps/ctrlProp80.xml"/><Relationship Id="rId43" Type="http://schemas.openxmlformats.org/officeDocument/2006/relationships/ctrlProp" Target="../ctrlProps/ctrlProp88.xml"/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57.xml"/><Relationship Id="rId17" Type="http://schemas.openxmlformats.org/officeDocument/2006/relationships/ctrlProp" Target="../ctrlProps/ctrlProp62.xml"/><Relationship Id="rId25" Type="http://schemas.openxmlformats.org/officeDocument/2006/relationships/ctrlProp" Target="../ctrlProps/ctrlProp70.xml"/><Relationship Id="rId33" Type="http://schemas.openxmlformats.org/officeDocument/2006/relationships/ctrlProp" Target="../ctrlProps/ctrlProp78.xml"/><Relationship Id="rId38" Type="http://schemas.openxmlformats.org/officeDocument/2006/relationships/ctrlProp" Target="../ctrlProps/ctrlProp8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mineracaoriodonorte.softexpert.com/se/v32501/generic/gn_linkshare/linkshare.php?key=1BWSYrEizue&amp;cdisosystem=73" TargetMode="External"/><Relationship Id="rId2" Type="http://schemas.openxmlformats.org/officeDocument/2006/relationships/hyperlink" Target="https://mineracaoriodonorte.softexpert.com/se/v32501/generic/gn_linkshare/linkshare.php?key=aXQ8hvqMzZ&amp;cdisosystem=73" TargetMode="External"/><Relationship Id="rId1" Type="http://schemas.openxmlformats.org/officeDocument/2006/relationships/hyperlink" Target="https://mineracaoriodonorte.softexpert.com/se/v32501/generic/gn_linkshare/linkshare.php?key=LhZQc17HFpT&amp;cdisosystem=73" TargetMode="External"/><Relationship Id="rId4" Type="http://schemas.openxmlformats.org/officeDocument/2006/relationships/hyperlink" Target="https://mineracaoriodonorte.softexpert.com/se/v32501/generic/gn_linkshare/linkshare.php?key=roZSo1xYASt&amp;cdisosystem=7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9389F-FF3C-47A2-993E-1B87D7D31C56}">
  <sheetPr>
    <tabColor rgb="FF0070C0"/>
    <pageSetUpPr fitToPage="1"/>
  </sheetPr>
  <dimension ref="B2:AD79"/>
  <sheetViews>
    <sheetView showGridLines="0" tabSelected="1" topLeftCell="A68" zoomScale="60" zoomScaleNormal="60" zoomScaleSheetLayoutView="100" workbookViewId="0">
      <selection activeCell="T72" sqref="T72:Y72"/>
    </sheetView>
  </sheetViews>
  <sheetFormatPr defaultColWidth="9.33203125" defaultRowHeight="13.2" outlineLevelRow="1"/>
  <cols>
    <col min="1" max="1" width="2.6640625" style="1" customWidth="1"/>
    <col min="2" max="2" width="2" style="1" customWidth="1"/>
    <col min="3" max="3" width="1.33203125" style="1" customWidth="1"/>
    <col min="4" max="4" width="26.44140625" style="1" customWidth="1"/>
    <col min="5" max="5" width="1.33203125" style="1" customWidth="1"/>
    <col min="6" max="6" width="31.77734375" style="1" customWidth="1"/>
    <col min="7" max="7" width="22" style="1" customWidth="1"/>
    <col min="8" max="8" width="19.6640625" style="1" customWidth="1"/>
    <col min="9" max="9" width="24.5546875" style="1" customWidth="1"/>
    <col min="10" max="10" width="1" style="1" customWidth="1"/>
    <col min="11" max="11" width="20.44140625" style="1" customWidth="1"/>
    <col min="12" max="12" width="18.33203125" style="1" customWidth="1"/>
    <col min="13" max="13" width="14.6640625" style="1" hidden="1" customWidth="1"/>
    <col min="14" max="14" width="19.6640625" style="1" bestFit="1" customWidth="1"/>
    <col min="15" max="15" width="19.44140625" style="1" customWidth="1"/>
    <col min="16" max="16" width="1.6640625" style="1" customWidth="1"/>
    <col min="17" max="17" width="19.33203125" style="1" customWidth="1"/>
    <col min="18" max="18" width="15.33203125" style="1" customWidth="1"/>
    <col min="19" max="19" width="9.44140625" style="1" customWidth="1"/>
    <col min="20" max="20" width="18.6640625" style="1" customWidth="1"/>
    <col min="21" max="21" width="15.44140625" style="1" bestFit="1" customWidth="1"/>
    <col min="22" max="22" width="17.5546875" style="1" customWidth="1"/>
    <col min="23" max="23" width="1.6640625" style="1" customWidth="1"/>
    <col min="24" max="24" width="12" style="1" customWidth="1"/>
    <col min="25" max="25" width="1" style="1" customWidth="1"/>
    <col min="26" max="26" width="2" style="1" customWidth="1"/>
    <col min="27" max="27" width="9.33203125" style="1" customWidth="1"/>
    <col min="28" max="28" width="16.33203125" style="1" customWidth="1"/>
    <col min="29" max="30" width="19.33203125" style="3" customWidth="1"/>
    <col min="31" max="31" width="16.44140625" style="1" bestFit="1" customWidth="1"/>
    <col min="32" max="32" width="3.33203125" style="1" customWidth="1"/>
    <col min="33" max="33" width="16.44140625" style="1" bestFit="1" customWidth="1"/>
    <col min="34" max="34" width="12.33203125" style="1" bestFit="1" customWidth="1"/>
    <col min="35" max="35" width="10.33203125" style="1" bestFit="1" customWidth="1"/>
    <col min="36" max="16384" width="9.33203125" style="1"/>
  </cols>
  <sheetData>
    <row r="2" spans="2:26" s="2" customFormat="1" ht="24" customHeight="1">
      <c r="B2" s="374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434" t="s">
        <v>132</v>
      </c>
      <c r="U2" s="434"/>
      <c r="V2" s="435"/>
      <c r="W2" s="435"/>
      <c r="X2" s="435"/>
      <c r="Y2" s="41"/>
      <c r="Z2" s="42"/>
    </row>
    <row r="3" spans="2:26" s="217" customFormat="1" ht="17.399999999999999">
      <c r="B3" s="45"/>
      <c r="C3" s="154"/>
      <c r="D3" s="154"/>
      <c r="E3" s="154"/>
      <c r="F3" s="443" t="s">
        <v>122</v>
      </c>
      <c r="G3" s="443"/>
      <c r="H3" s="443"/>
      <c r="I3" s="443"/>
      <c r="J3" s="443"/>
      <c r="K3" s="443"/>
      <c r="L3" s="443"/>
      <c r="M3" s="443"/>
      <c r="N3" s="443"/>
      <c r="O3" s="443"/>
      <c r="P3" s="443"/>
      <c r="Q3" s="443"/>
      <c r="R3" s="443"/>
      <c r="S3" s="443"/>
      <c r="T3" s="425" t="s">
        <v>389</v>
      </c>
      <c r="U3" s="425"/>
      <c r="V3" s="442"/>
      <c r="W3" s="442"/>
      <c r="X3" s="442"/>
      <c r="Y3" s="155"/>
      <c r="Z3" s="44"/>
    </row>
    <row r="4" spans="2:26" s="217" customFormat="1" ht="17.399999999999999">
      <c r="B4" s="45"/>
      <c r="C4" s="154"/>
      <c r="D4" s="154"/>
      <c r="E4" s="154"/>
      <c r="F4" s="443"/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3"/>
      <c r="R4" s="443"/>
      <c r="S4" s="443"/>
      <c r="T4" s="425" t="s">
        <v>390</v>
      </c>
      <c r="U4" s="425"/>
      <c r="V4" s="442"/>
      <c r="W4" s="442"/>
      <c r="X4" s="442"/>
      <c r="Y4" s="155"/>
      <c r="Z4" s="44"/>
    </row>
    <row r="5" spans="2:26" s="217" customFormat="1" ht="17.399999999999999">
      <c r="B5" s="45"/>
      <c r="C5" s="154"/>
      <c r="D5" s="154"/>
      <c r="E5" s="154"/>
      <c r="F5" s="443"/>
      <c r="G5" s="443"/>
      <c r="H5" s="443"/>
      <c r="I5" s="443"/>
      <c r="J5" s="443"/>
      <c r="K5" s="443"/>
      <c r="L5" s="443"/>
      <c r="M5" s="443"/>
      <c r="N5" s="443"/>
      <c r="O5" s="443"/>
      <c r="P5" s="443"/>
      <c r="Q5" s="443"/>
      <c r="R5" s="443"/>
      <c r="S5" s="443"/>
      <c r="T5" s="425" t="s">
        <v>43</v>
      </c>
      <c r="U5" s="425"/>
      <c r="V5" s="442"/>
      <c r="W5" s="442"/>
      <c r="X5" s="442"/>
      <c r="Y5" s="155"/>
      <c r="Z5" s="44"/>
    </row>
    <row r="6" spans="2:26" s="2" customFormat="1" ht="19.5" customHeight="1" thickBot="1">
      <c r="B6" s="46"/>
      <c r="C6" s="216"/>
      <c r="D6" s="216"/>
      <c r="E6" s="216"/>
      <c r="F6" s="463"/>
      <c r="G6" s="463"/>
      <c r="H6" s="463"/>
      <c r="I6" s="463"/>
      <c r="J6" s="463"/>
      <c r="K6" s="463"/>
      <c r="L6" s="463"/>
      <c r="M6" s="463"/>
      <c r="N6" s="463"/>
      <c r="O6" s="463"/>
      <c r="P6" s="463"/>
      <c r="Q6" s="463"/>
      <c r="R6" s="463"/>
      <c r="S6" s="463"/>
      <c r="T6" s="464"/>
      <c r="U6" s="464"/>
      <c r="V6" s="465"/>
      <c r="W6" s="465"/>
      <c r="X6" s="465"/>
      <c r="Y6" s="47"/>
      <c r="Z6" s="48"/>
    </row>
    <row r="7" spans="2:26" s="2" customFormat="1" ht="8.25" customHeight="1">
      <c r="B7" s="4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336"/>
      <c r="S7" s="336"/>
      <c r="T7" s="336"/>
      <c r="U7" s="21"/>
      <c r="V7" s="336"/>
      <c r="W7" s="336"/>
      <c r="X7" s="364"/>
      <c r="Y7" s="55"/>
      <c r="Z7" s="56"/>
    </row>
    <row r="8" spans="2:26" s="2" customFormat="1" ht="19.2">
      <c r="B8" s="4"/>
      <c r="C8" s="19"/>
      <c r="D8" s="334" t="s">
        <v>54</v>
      </c>
      <c r="E8" s="366"/>
      <c r="F8" s="447"/>
      <c r="G8" s="447"/>
      <c r="H8" s="447"/>
      <c r="I8" s="334" t="s">
        <v>479</v>
      </c>
      <c r="J8" s="447"/>
      <c r="K8" s="447"/>
      <c r="L8" s="447"/>
      <c r="M8" s="365"/>
      <c r="N8" s="429" t="s">
        <v>57</v>
      </c>
      <c r="O8" s="430"/>
      <c r="P8" s="431"/>
      <c r="Q8" s="432" t="e">
        <f>VLOOKUP(J8,[1]HIERARQUIA!$A$1:$C$58,2,FALSE)</f>
        <v>#N/A</v>
      </c>
      <c r="R8" s="433"/>
      <c r="S8" s="448" t="s">
        <v>56</v>
      </c>
      <c r="T8" s="449"/>
      <c r="U8" s="450" t="e">
        <f>VLOOKUP(J8,[1]HIERARQUIA!$A$1:$C$58,3,FALSE)</f>
        <v>#N/A</v>
      </c>
      <c r="V8" s="450"/>
      <c r="W8" s="450"/>
      <c r="X8" s="450"/>
      <c r="Y8" s="55"/>
      <c r="Z8" s="56"/>
    </row>
    <row r="9" spans="2:26" s="2" customFormat="1" ht="11.25" customHeight="1">
      <c r="B9" s="4"/>
      <c r="C9" s="19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336"/>
      <c r="S9" s="336"/>
      <c r="T9" s="336"/>
      <c r="U9" s="21"/>
      <c r="V9" s="336"/>
      <c r="W9" s="336"/>
      <c r="X9" s="364"/>
      <c r="Y9" s="55"/>
      <c r="Z9" s="56"/>
    </row>
    <row r="10" spans="2:26" s="337" customFormat="1" ht="30.75" customHeight="1">
      <c r="B10" s="339"/>
      <c r="C10" s="338"/>
      <c r="D10" s="334" t="s">
        <v>50</v>
      </c>
      <c r="E10" s="338"/>
      <c r="F10" s="16"/>
      <c r="G10" s="334" t="s">
        <v>14</v>
      </c>
      <c r="H10" s="36"/>
      <c r="I10" s="444" t="s">
        <v>8</v>
      </c>
      <c r="J10" s="445"/>
      <c r="K10" s="446"/>
      <c r="L10" s="10"/>
      <c r="M10" s="363"/>
      <c r="N10" s="334" t="s">
        <v>34</v>
      </c>
      <c r="O10" s="436"/>
      <c r="P10" s="437"/>
      <c r="Q10" s="362" t="s">
        <v>62</v>
      </c>
      <c r="R10" s="436"/>
      <c r="S10" s="451"/>
      <c r="T10" s="451"/>
      <c r="U10" s="437"/>
      <c r="V10" s="334" t="s">
        <v>51</v>
      </c>
      <c r="W10" s="360"/>
      <c r="X10" s="361" t="e">
        <f>IF(N12="N/A","N/A",((S12/N12)-1))</f>
        <v>#DIV/0!</v>
      </c>
      <c r="Y10" s="338"/>
      <c r="Z10" s="65"/>
    </row>
    <row r="11" spans="2:26" s="337" customFormat="1" ht="11.25" customHeight="1">
      <c r="B11" s="339"/>
      <c r="C11" s="338"/>
      <c r="D11" s="342"/>
      <c r="E11" s="341"/>
      <c r="F11" s="340"/>
      <c r="G11" s="340"/>
      <c r="H11" s="340"/>
      <c r="I11" s="340"/>
      <c r="J11" s="340"/>
      <c r="K11" s="340"/>
      <c r="L11" s="340"/>
      <c r="M11" s="340"/>
      <c r="N11" s="340"/>
      <c r="O11" s="340"/>
      <c r="P11" s="20"/>
      <c r="Q11" s="70"/>
      <c r="R11" s="71"/>
      <c r="S11" s="70"/>
      <c r="T11" s="71"/>
      <c r="U11" s="338"/>
      <c r="V11" s="360"/>
      <c r="W11" s="360"/>
      <c r="X11" s="360"/>
      <c r="Y11" s="71"/>
      <c r="Z11" s="72"/>
    </row>
    <row r="12" spans="2:26" s="337" customFormat="1" ht="27.6">
      <c r="B12" s="339"/>
      <c r="C12" s="338"/>
      <c r="D12" s="334" t="s">
        <v>5</v>
      </c>
      <c r="E12" s="359"/>
      <c r="F12" s="439"/>
      <c r="G12" s="440"/>
      <c r="H12" s="441"/>
      <c r="I12" s="334" t="s">
        <v>130</v>
      </c>
      <c r="J12" s="334"/>
      <c r="K12" s="35"/>
      <c r="L12" s="334" t="s">
        <v>44</v>
      </c>
      <c r="M12" s="358"/>
      <c r="N12" s="37"/>
      <c r="O12" s="444" t="s">
        <v>131</v>
      </c>
      <c r="P12" s="446"/>
      <c r="Q12" s="38" t="str">
        <f>IF(N12="N/A","N/A","")</f>
        <v/>
      </c>
      <c r="R12" s="357" t="s">
        <v>124</v>
      </c>
      <c r="S12" s="462"/>
      <c r="T12" s="462"/>
      <c r="U12" s="334" t="s">
        <v>33</v>
      </c>
      <c r="V12" s="426"/>
      <c r="W12" s="427"/>
      <c r="X12" s="428"/>
      <c r="Y12" s="338"/>
      <c r="Z12" s="65"/>
    </row>
    <row r="13" spans="2:26" s="337" customFormat="1" ht="11.25" customHeight="1">
      <c r="B13" s="339"/>
      <c r="C13" s="338"/>
      <c r="D13" s="342"/>
      <c r="E13" s="341"/>
      <c r="F13" s="340"/>
      <c r="G13" s="340"/>
      <c r="H13" s="340"/>
      <c r="I13" s="340"/>
      <c r="J13" s="340"/>
      <c r="K13" s="340"/>
      <c r="L13" s="340"/>
      <c r="M13" s="340"/>
      <c r="N13" s="340"/>
      <c r="O13" s="340"/>
      <c r="P13" s="20"/>
      <c r="Q13" s="70"/>
      <c r="R13" s="71"/>
      <c r="S13" s="70"/>
      <c r="T13" s="71"/>
      <c r="U13" s="338"/>
      <c r="V13" s="71"/>
      <c r="W13" s="71"/>
      <c r="X13" s="356"/>
      <c r="Y13" s="71"/>
      <c r="Z13" s="72"/>
    </row>
    <row r="14" spans="2:26" s="337" customFormat="1" ht="5.25" customHeight="1">
      <c r="B14" s="339"/>
      <c r="C14" s="338"/>
      <c r="D14" s="342"/>
      <c r="E14" s="341"/>
      <c r="F14" s="340"/>
      <c r="G14" s="340"/>
      <c r="H14" s="340"/>
      <c r="I14" s="340"/>
      <c r="J14" s="343"/>
      <c r="K14" s="343"/>
      <c r="L14" s="343"/>
      <c r="M14" s="343"/>
      <c r="N14" s="343"/>
      <c r="O14" s="343"/>
      <c r="P14" s="355"/>
      <c r="Q14" s="79"/>
      <c r="R14" s="80"/>
      <c r="S14" s="79"/>
      <c r="T14" s="80"/>
      <c r="U14" s="354"/>
      <c r="V14" s="80"/>
      <c r="W14" s="80"/>
      <c r="X14" s="353"/>
      <c r="Y14" s="80"/>
      <c r="Z14" s="72"/>
    </row>
    <row r="15" spans="2:26" s="337" customFormat="1" ht="48.75" customHeight="1">
      <c r="B15" s="339"/>
      <c r="C15" s="338"/>
      <c r="D15" s="334" t="s">
        <v>6</v>
      </c>
      <c r="E15" s="334"/>
      <c r="F15" s="17"/>
      <c r="G15" s="334" t="s">
        <v>1</v>
      </c>
      <c r="H15" s="10"/>
      <c r="I15" s="438"/>
      <c r="J15" s="347"/>
      <c r="K15" s="382" t="s">
        <v>35</v>
      </c>
      <c r="L15" s="383"/>
      <c r="M15" s="352"/>
      <c r="N15" s="382" t="s">
        <v>126</v>
      </c>
      <c r="O15" s="393"/>
      <c r="P15" s="382" t="s">
        <v>127</v>
      </c>
      <c r="Q15" s="383"/>
      <c r="R15" s="393"/>
      <c r="S15" s="382" t="s">
        <v>128</v>
      </c>
      <c r="T15" s="383"/>
      <c r="U15" s="393"/>
      <c r="V15" s="382" t="s">
        <v>129</v>
      </c>
      <c r="W15" s="383"/>
      <c r="X15" s="393"/>
      <c r="Y15" s="80"/>
      <c r="Z15" s="72"/>
    </row>
    <row r="16" spans="2:26" s="337" customFormat="1" ht="29.25" customHeight="1">
      <c r="B16" s="339"/>
      <c r="C16" s="338"/>
      <c r="D16" s="340"/>
      <c r="E16" s="340"/>
      <c r="F16" s="340"/>
      <c r="G16" s="340"/>
      <c r="H16" s="340"/>
      <c r="I16" s="438"/>
      <c r="J16" s="347"/>
      <c r="K16" s="384"/>
      <c r="L16" s="385"/>
      <c r="M16" s="351"/>
      <c r="N16" s="367" t="e">
        <f>IF(N12="N/A","Primeira Compra",(-1+V12/N12))</f>
        <v>#DIV/0!</v>
      </c>
      <c r="O16" s="369"/>
      <c r="P16" s="367" t="e">
        <f>-1+V12/S12</f>
        <v>#DIV/0!</v>
      </c>
      <c r="Q16" s="368"/>
      <c r="R16" s="369"/>
      <c r="S16" s="367" t="e">
        <f>-1+V12/H10</f>
        <v>#DIV/0!</v>
      </c>
      <c r="T16" s="368"/>
      <c r="U16" s="369"/>
      <c r="V16" s="367" t="e">
        <f>-1+V12/K12</f>
        <v>#DIV/0!</v>
      </c>
      <c r="W16" s="368"/>
      <c r="X16" s="369"/>
      <c r="Y16" s="80"/>
      <c r="Z16" s="72"/>
    </row>
    <row r="17" spans="2:26" s="344" customFormat="1" ht="27.6">
      <c r="B17" s="350"/>
      <c r="C17" s="349"/>
      <c r="D17" s="334" t="s">
        <v>15</v>
      </c>
      <c r="E17" s="334"/>
      <c r="F17" s="348"/>
      <c r="G17" s="334" t="s">
        <v>13</v>
      </c>
      <c r="H17" s="10"/>
      <c r="I17" s="438"/>
      <c r="J17" s="347"/>
      <c r="K17" s="386"/>
      <c r="L17" s="387"/>
      <c r="M17" s="346"/>
      <c r="N17" s="388">
        <f>IF(N12="N/A","",(V12-N12))</f>
        <v>0</v>
      </c>
      <c r="O17" s="389"/>
      <c r="P17" s="388">
        <f>V12-S12</f>
        <v>0</v>
      </c>
      <c r="Q17" s="390"/>
      <c r="R17" s="391"/>
      <c r="S17" s="388">
        <f>V12-H10</f>
        <v>0</v>
      </c>
      <c r="T17" s="390"/>
      <c r="U17" s="391"/>
      <c r="V17" s="388">
        <f>V12-K12</f>
        <v>0</v>
      </c>
      <c r="W17" s="392"/>
      <c r="X17" s="389"/>
      <c r="Y17" s="345"/>
      <c r="Z17" s="90"/>
    </row>
    <row r="18" spans="2:26" s="337" customFormat="1" ht="6.75" customHeight="1">
      <c r="B18" s="339"/>
      <c r="C18" s="338"/>
      <c r="D18" s="342"/>
      <c r="E18" s="341"/>
      <c r="F18" s="340"/>
      <c r="G18" s="340"/>
      <c r="H18" s="340"/>
      <c r="I18" s="340"/>
      <c r="J18" s="343"/>
      <c r="K18" s="343"/>
      <c r="L18" s="343"/>
      <c r="M18" s="343"/>
      <c r="N18" s="343"/>
      <c r="O18" s="343"/>
      <c r="P18" s="343"/>
      <c r="Q18" s="343"/>
      <c r="R18" s="343"/>
      <c r="S18" s="343"/>
      <c r="T18" s="343"/>
      <c r="U18" s="343"/>
      <c r="V18" s="343"/>
      <c r="W18" s="343"/>
      <c r="X18" s="343"/>
      <c r="Y18" s="80"/>
      <c r="Z18" s="72"/>
    </row>
    <row r="19" spans="2:26" s="337" customFormat="1" ht="11.25" customHeight="1">
      <c r="B19" s="339"/>
      <c r="C19" s="338"/>
      <c r="D19" s="342"/>
      <c r="E19" s="341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71"/>
      <c r="T19" s="71"/>
      <c r="U19" s="71"/>
      <c r="V19" s="71"/>
      <c r="W19" s="71"/>
      <c r="X19" s="71"/>
      <c r="Y19" s="71"/>
      <c r="Z19" s="72"/>
    </row>
    <row r="20" spans="2:26" s="337" customFormat="1" ht="50.4" customHeight="1">
      <c r="B20" s="339"/>
      <c r="C20" s="338"/>
      <c r="D20" s="334" t="s">
        <v>123</v>
      </c>
      <c r="E20" s="333"/>
      <c r="F20" s="370" t="s">
        <v>365</v>
      </c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22"/>
      <c r="Z20" s="72"/>
    </row>
    <row r="21" spans="2:26" s="2" customFormat="1" ht="9.4499999999999993" customHeight="1">
      <c r="B21" s="4"/>
      <c r="C21" s="19"/>
      <c r="D21" s="336"/>
      <c r="E21" s="336"/>
      <c r="F21" s="335"/>
      <c r="G21" s="335"/>
      <c r="H21" s="335"/>
      <c r="I21" s="335"/>
      <c r="J21" s="335"/>
      <c r="K21" s="335"/>
      <c r="L21" s="335"/>
      <c r="M21" s="335"/>
      <c r="N21" s="335"/>
      <c r="O21" s="335"/>
      <c r="P21" s="335"/>
      <c r="Q21" s="335"/>
      <c r="R21" s="335"/>
      <c r="S21" s="335"/>
      <c r="T21" s="335"/>
      <c r="U21" s="335"/>
      <c r="V21" s="335"/>
      <c r="W21" s="335"/>
      <c r="X21" s="335"/>
      <c r="Y21" s="22"/>
      <c r="Z21" s="56"/>
    </row>
    <row r="22" spans="2:26" s="2" customFormat="1" ht="49.5" customHeight="1">
      <c r="B22" s="4"/>
      <c r="C22" s="19"/>
      <c r="D22" s="334" t="s">
        <v>139</v>
      </c>
      <c r="E22" s="333"/>
      <c r="F22" s="370" t="s">
        <v>143</v>
      </c>
      <c r="G22" s="370"/>
      <c r="H22" s="370"/>
      <c r="I22" s="370"/>
      <c r="J22" s="370"/>
      <c r="K22" s="370"/>
      <c r="L22" s="370"/>
      <c r="M22" s="370"/>
      <c r="N22" s="370"/>
      <c r="O22" s="370"/>
      <c r="P22" s="370"/>
      <c r="Q22" s="370"/>
      <c r="R22" s="370"/>
      <c r="S22" s="370"/>
      <c r="T22" s="370"/>
      <c r="U22" s="370"/>
      <c r="V22" s="370"/>
      <c r="W22" s="370"/>
      <c r="X22" s="370"/>
      <c r="Y22" s="22"/>
      <c r="Z22" s="56"/>
    </row>
    <row r="23" spans="2:26" s="2" customFormat="1" ht="8.25" customHeight="1">
      <c r="B23" s="4"/>
      <c r="C23" s="19"/>
      <c r="D23" s="332"/>
      <c r="E23" s="332"/>
      <c r="F23" s="332"/>
      <c r="G23" s="332"/>
      <c r="H23" s="332"/>
      <c r="I23" s="332"/>
      <c r="J23" s="332"/>
      <c r="K23" s="332"/>
      <c r="L23" s="332"/>
      <c r="M23" s="332"/>
      <c r="N23" s="332"/>
      <c r="O23" s="332"/>
      <c r="P23" s="332"/>
      <c r="Q23" s="332"/>
      <c r="R23" s="332"/>
      <c r="S23" s="332"/>
      <c r="T23" s="332"/>
      <c r="U23" s="332"/>
      <c r="V23" s="332"/>
      <c r="W23" s="332"/>
      <c r="X23" s="332"/>
      <c r="Y23" s="332"/>
      <c r="Z23" s="331"/>
    </row>
    <row r="24" spans="2:26" ht="45" customHeight="1">
      <c r="B24" s="330"/>
      <c r="C24" s="329"/>
      <c r="D24" s="371" t="s">
        <v>39</v>
      </c>
      <c r="E24" s="372"/>
      <c r="F24" s="372"/>
      <c r="G24" s="372"/>
      <c r="H24" s="372"/>
      <c r="I24" s="372"/>
      <c r="J24" s="372"/>
      <c r="K24" s="372"/>
      <c r="L24" s="372"/>
      <c r="M24" s="372"/>
      <c r="N24" s="372"/>
      <c r="O24" s="372"/>
      <c r="P24" s="372"/>
      <c r="Q24" s="372"/>
      <c r="R24" s="372"/>
      <c r="S24" s="372"/>
      <c r="T24" s="372"/>
      <c r="U24" s="372"/>
      <c r="V24" s="372"/>
      <c r="W24" s="372"/>
      <c r="X24" s="373"/>
      <c r="Y24" s="326"/>
      <c r="Z24" s="325"/>
    </row>
    <row r="25" spans="2:26" ht="10.5" customHeight="1">
      <c r="B25" s="330"/>
      <c r="C25" s="329"/>
      <c r="D25" s="328"/>
      <c r="E25" s="328"/>
      <c r="F25" s="328"/>
      <c r="G25" s="328"/>
      <c r="H25" s="328"/>
      <c r="I25" s="327"/>
      <c r="J25" s="327"/>
      <c r="K25" s="327"/>
      <c r="L25" s="328"/>
      <c r="M25" s="328"/>
      <c r="N25" s="328"/>
      <c r="O25" s="328"/>
      <c r="P25" s="328"/>
      <c r="Q25" s="328"/>
      <c r="R25" s="327"/>
      <c r="S25" s="327"/>
      <c r="T25" s="327"/>
      <c r="U25" s="327"/>
      <c r="V25" s="327"/>
      <c r="W25" s="327"/>
      <c r="X25" s="327"/>
      <c r="Y25" s="326"/>
      <c r="Z25" s="325"/>
    </row>
    <row r="26" spans="2:26" s="2" customFormat="1" ht="41.25" customHeight="1">
      <c r="B26" s="4"/>
      <c r="C26" s="19"/>
      <c r="D26" s="420" t="s">
        <v>36</v>
      </c>
      <c r="E26" s="421"/>
      <c r="F26" s="422"/>
      <c r="G26" s="423"/>
      <c r="H26" s="424"/>
      <c r="I26" s="423"/>
      <c r="J26" s="470"/>
      <c r="K26" s="424"/>
      <c r="L26" s="423"/>
      <c r="M26" s="470"/>
      <c r="N26" s="424"/>
      <c r="O26" s="423"/>
      <c r="P26" s="470"/>
      <c r="Q26" s="424"/>
      <c r="R26" s="423"/>
      <c r="S26" s="470"/>
      <c r="T26" s="424"/>
      <c r="U26" s="423"/>
      <c r="V26" s="470"/>
      <c r="W26" s="470"/>
      <c r="X26" s="424"/>
      <c r="Y26" s="324"/>
      <c r="Z26" s="323"/>
    </row>
    <row r="27" spans="2:26" s="2" customFormat="1" ht="9.6" customHeight="1">
      <c r="B27" s="4"/>
      <c r="C27" s="19"/>
      <c r="D27" s="19"/>
      <c r="E27" s="19"/>
      <c r="F27" s="19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321"/>
      <c r="Z27" s="106"/>
    </row>
    <row r="28" spans="2:26" s="2" customFormat="1" ht="27.75" customHeight="1">
      <c r="B28" s="4"/>
      <c r="C28" s="19"/>
      <c r="D28" s="417" t="s">
        <v>26</v>
      </c>
      <c r="E28" s="418"/>
      <c r="F28" s="419"/>
      <c r="G28" s="404"/>
      <c r="H28" s="405"/>
      <c r="I28" s="406"/>
      <c r="J28" s="407"/>
      <c r="K28" s="408"/>
      <c r="L28" s="406" t="str">
        <f>IF(L26="","","PREENCHER")</f>
        <v/>
      </c>
      <c r="M28" s="407"/>
      <c r="N28" s="408"/>
      <c r="O28" s="401" t="str">
        <f>IF(O26="","","PREENCHER")</f>
        <v/>
      </c>
      <c r="P28" s="402"/>
      <c r="Q28" s="403"/>
      <c r="R28" s="468" t="str">
        <f>IF(R26="","","PREENCHER")</f>
        <v/>
      </c>
      <c r="S28" s="402"/>
      <c r="T28" s="469"/>
      <c r="U28" s="401" t="str">
        <f>IF(U26="","","PREENCHER")</f>
        <v/>
      </c>
      <c r="V28" s="402"/>
      <c r="W28" s="402"/>
      <c r="X28" s="474"/>
      <c r="Y28" s="107"/>
      <c r="Z28" s="106"/>
    </row>
    <row r="29" spans="2:26" s="2" customFormat="1" ht="27.75" customHeight="1">
      <c r="B29" s="4"/>
      <c r="C29" s="19"/>
      <c r="D29" s="379" t="s">
        <v>136</v>
      </c>
      <c r="E29" s="380"/>
      <c r="F29" s="381"/>
      <c r="G29" s="411"/>
      <c r="H29" s="412"/>
      <c r="I29" s="413"/>
      <c r="J29" s="414"/>
      <c r="K29" s="415"/>
      <c r="L29" s="413" t="str">
        <f>IF(L26="","","PREENCHER")</f>
        <v/>
      </c>
      <c r="M29" s="414"/>
      <c r="N29" s="415"/>
      <c r="O29" s="376" t="str">
        <f>IF(O26="","","PREENCHER")</f>
        <v/>
      </c>
      <c r="P29" s="377"/>
      <c r="Q29" s="416"/>
      <c r="R29" s="466" t="str">
        <f>IF(R26="","","PREENCHER")</f>
        <v/>
      </c>
      <c r="S29" s="377"/>
      <c r="T29" s="467"/>
      <c r="U29" s="376" t="str">
        <f>IF(U26="","","PREENCHER")</f>
        <v/>
      </c>
      <c r="V29" s="377"/>
      <c r="W29" s="377"/>
      <c r="X29" s="378"/>
      <c r="Y29" s="107"/>
      <c r="Z29" s="106"/>
    </row>
    <row r="30" spans="2:26" s="2" customFormat="1" ht="27.75" customHeight="1">
      <c r="B30" s="4"/>
      <c r="C30" s="19"/>
      <c r="D30" s="379" t="s">
        <v>27</v>
      </c>
      <c r="E30" s="380"/>
      <c r="F30" s="381"/>
      <c r="G30" s="409"/>
      <c r="H30" s="410"/>
      <c r="I30" s="413"/>
      <c r="J30" s="414"/>
      <c r="K30" s="415"/>
      <c r="L30" s="413" t="str">
        <f>IF(L26="","","PREENCHER")</f>
        <v/>
      </c>
      <c r="M30" s="414"/>
      <c r="N30" s="415"/>
      <c r="O30" s="376" t="str">
        <f>IF(O26="","","PREENCHER")</f>
        <v/>
      </c>
      <c r="P30" s="377"/>
      <c r="Q30" s="416"/>
      <c r="R30" s="466" t="str">
        <f>IF(R26="","","PREENCHER")</f>
        <v/>
      </c>
      <c r="S30" s="377"/>
      <c r="T30" s="467"/>
      <c r="U30" s="376" t="str">
        <f>IF(U26="","","PREENCHER")</f>
        <v/>
      </c>
      <c r="V30" s="377"/>
      <c r="W30" s="377"/>
      <c r="X30" s="378"/>
      <c r="Y30" s="107"/>
      <c r="Z30" s="106"/>
    </row>
    <row r="31" spans="2:26" s="2" customFormat="1" ht="27.75" customHeight="1">
      <c r="B31" s="4"/>
      <c r="C31" s="19"/>
      <c r="D31" s="379" t="s">
        <v>134</v>
      </c>
      <c r="E31" s="380"/>
      <c r="F31" s="381"/>
      <c r="G31" s="394"/>
      <c r="H31" s="395"/>
      <c r="I31" s="396" t="str">
        <f>IF(I26="","","PREENCHER")</f>
        <v/>
      </c>
      <c r="J31" s="397"/>
      <c r="K31" s="398"/>
      <c r="L31" s="396" t="str">
        <f>IF(L26="","","PREENCHER")</f>
        <v/>
      </c>
      <c r="M31" s="397"/>
      <c r="N31" s="398"/>
      <c r="O31" s="399" t="str">
        <f>IF(O26="","","PREENCHER")</f>
        <v/>
      </c>
      <c r="P31" s="397"/>
      <c r="Q31" s="400"/>
      <c r="R31" s="513" t="str">
        <f>IF(R26="","","PREENCHER")</f>
        <v/>
      </c>
      <c r="S31" s="472"/>
      <c r="T31" s="514"/>
      <c r="U31" s="471" t="str">
        <f>IF(U26="","","PREENCHER")</f>
        <v/>
      </c>
      <c r="V31" s="472"/>
      <c r="W31" s="472"/>
      <c r="X31" s="473"/>
      <c r="Y31" s="107"/>
      <c r="Z31" s="106"/>
    </row>
    <row r="32" spans="2:26" s="2" customFormat="1" ht="27.75" customHeight="1">
      <c r="B32" s="4"/>
      <c r="C32" s="19"/>
      <c r="D32" s="379" t="s">
        <v>135</v>
      </c>
      <c r="E32" s="380"/>
      <c r="F32" s="381"/>
      <c r="G32" s="455" t="str">
        <f>IF(G30="","",(IF(G30="","",G30)))</f>
        <v/>
      </c>
      <c r="H32" s="456"/>
      <c r="I32" s="457" t="str">
        <f>IF(I30="","",(IF(I30="","",I30)))</f>
        <v/>
      </c>
      <c r="J32" s="458"/>
      <c r="K32" s="459"/>
      <c r="L32" s="457" t="str">
        <f>IF(L30="","",L30)</f>
        <v/>
      </c>
      <c r="M32" s="458"/>
      <c r="N32" s="459"/>
      <c r="O32" s="452" t="str">
        <f>IF(O30="","",O30)</f>
        <v/>
      </c>
      <c r="P32" s="453"/>
      <c r="Q32" s="454"/>
      <c r="R32" s="460" t="str">
        <f>IF(R30="","",R30)</f>
        <v/>
      </c>
      <c r="S32" s="453"/>
      <c r="T32" s="461"/>
      <c r="U32" s="452" t="str">
        <f>IF(U30="","",U30)</f>
        <v/>
      </c>
      <c r="V32" s="453"/>
      <c r="W32" s="453"/>
      <c r="X32" s="454"/>
      <c r="Y32" s="107"/>
      <c r="Z32" s="106"/>
    </row>
    <row r="33" spans="2:26" s="2" customFormat="1" ht="27.75" customHeight="1">
      <c r="B33" s="4"/>
      <c r="C33" s="19"/>
      <c r="D33" s="379" t="s">
        <v>133</v>
      </c>
      <c r="E33" s="380"/>
      <c r="F33" s="381"/>
      <c r="G33" s="411"/>
      <c r="H33" s="412"/>
      <c r="I33" s="411"/>
      <c r="J33" s="414"/>
      <c r="K33" s="521"/>
      <c r="L33" s="411"/>
      <c r="M33" s="414"/>
      <c r="N33" s="521"/>
      <c r="O33" s="411"/>
      <c r="P33" s="414"/>
      <c r="Q33" s="521"/>
      <c r="R33" s="411"/>
      <c r="S33" s="414"/>
      <c r="T33" s="521"/>
      <c r="U33" s="376"/>
      <c r="V33" s="377"/>
      <c r="W33" s="377"/>
      <c r="X33" s="378"/>
      <c r="Y33" s="107"/>
      <c r="Z33" s="106"/>
    </row>
    <row r="34" spans="2:26" s="2" customFormat="1" ht="27.75" customHeight="1">
      <c r="B34" s="4"/>
      <c r="C34" s="19"/>
      <c r="D34" s="379" t="s">
        <v>24</v>
      </c>
      <c r="E34" s="380"/>
      <c r="F34" s="381"/>
      <c r="G34" s="455" t="str">
        <f>IF(G36="","INFORMAR SE TEM DIFAL",IF(G36="SIM",(G33-(G33*G34)),"NÃO APLICÁVEL"))</f>
        <v>INFORMAR SE TEM DIFAL</v>
      </c>
      <c r="H34" s="456"/>
      <c r="I34" s="457" t="str">
        <f>IF(I33="","INFORMAR SE TEM DIFAL",IF(I33="SIM",(I30-(I30*I31)),"NÃO APLICÁVEL"))</f>
        <v>INFORMAR SE TEM DIFAL</v>
      </c>
      <c r="J34" s="458"/>
      <c r="K34" s="459"/>
      <c r="L34" s="457" t="str">
        <f>IF(L33="","INFORMAR SE TEM DIFAL",IF(L33="SIM",(L30-(L30*L31)),"NÃO APLICÁVEL"))</f>
        <v>INFORMAR SE TEM DIFAL</v>
      </c>
      <c r="M34" s="458"/>
      <c r="N34" s="459"/>
      <c r="O34" s="452" t="str">
        <f>IF(O33="","INFORMAR SE TEM DIFAL",IF(O33="SIM",(O30-(O30*O31)),"NÃO APLICÁVEL"))</f>
        <v>INFORMAR SE TEM DIFAL</v>
      </c>
      <c r="P34" s="453"/>
      <c r="Q34" s="454"/>
      <c r="R34" s="460" t="str">
        <f>IF(R33="","INFORMAR SE TEM DIFAL",IF(R33="SIM",(R30-(R30*R31)),"NÃO APLICÁVEL"))</f>
        <v>INFORMAR SE TEM DIFAL</v>
      </c>
      <c r="S34" s="453"/>
      <c r="T34" s="461"/>
      <c r="U34" s="452" t="str">
        <f>IF(U33="","INFORMAR SE TEM DIFAL",IF(U33="SIM",(U30-(U30*U31)),"NÃO APLICÁVEL"))</f>
        <v>INFORMAR SE TEM DIFAL</v>
      </c>
      <c r="V34" s="453"/>
      <c r="W34" s="453"/>
      <c r="X34" s="454"/>
      <c r="Y34" s="107"/>
      <c r="Z34" s="106"/>
    </row>
    <row r="35" spans="2:26" s="2" customFormat="1" ht="27.75" customHeight="1">
      <c r="B35" s="4"/>
      <c r="C35" s="19"/>
      <c r="D35" s="379" t="s">
        <v>25</v>
      </c>
      <c r="E35" s="380"/>
      <c r="F35" s="381"/>
      <c r="G35" s="492" t="str">
        <f>IF(G33="SIM",(IF(G31=0,G30,G34/0.81)),G32)</f>
        <v/>
      </c>
      <c r="H35" s="493"/>
      <c r="I35" s="492" t="str">
        <f>IF(I33="SIM",(IF(I31=0,I30,I34/0.81)),I32)</f>
        <v/>
      </c>
      <c r="J35" s="494"/>
      <c r="K35" s="495"/>
      <c r="L35" s="492" t="str">
        <f>IF(L33="SIM",(IF(L31=0,L30,L34/0.81)),L32)</f>
        <v/>
      </c>
      <c r="M35" s="494"/>
      <c r="N35" s="495"/>
      <c r="O35" s="475"/>
      <c r="P35" s="476"/>
      <c r="Q35" s="477"/>
      <c r="R35" s="496"/>
      <c r="S35" s="476"/>
      <c r="T35" s="497"/>
      <c r="U35" s="475"/>
      <c r="V35" s="476"/>
      <c r="W35" s="476"/>
      <c r="X35" s="477"/>
      <c r="Y35" s="107"/>
      <c r="Z35" s="106"/>
    </row>
    <row r="36" spans="2:26" s="2" customFormat="1" ht="9.75" customHeight="1">
      <c r="B36" s="4"/>
      <c r="C36" s="19"/>
      <c r="D36" s="322"/>
      <c r="E36" s="322"/>
      <c r="F36" s="322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321"/>
      <c r="Z36" s="320"/>
    </row>
    <row r="37" spans="2:26" s="2" customFormat="1" ht="27.75" customHeight="1">
      <c r="B37" s="4"/>
      <c r="C37" s="19"/>
      <c r="D37" s="379" t="s">
        <v>28</v>
      </c>
      <c r="E37" s="380"/>
      <c r="F37" s="381"/>
      <c r="G37" s="502" t="e">
        <f>-1+G30/G28</f>
        <v>#DIV/0!</v>
      </c>
      <c r="H37" s="503"/>
      <c r="I37" s="489" t="e">
        <f>-1+I30/I28</f>
        <v>#DIV/0!</v>
      </c>
      <c r="J37" s="490"/>
      <c r="K37" s="491"/>
      <c r="L37" s="489" t="e">
        <f>-1+L30/L28</f>
        <v>#VALUE!</v>
      </c>
      <c r="M37" s="490"/>
      <c r="N37" s="491"/>
      <c r="O37" s="489" t="e">
        <f>-1+O30/O28</f>
        <v>#VALUE!</v>
      </c>
      <c r="P37" s="490"/>
      <c r="Q37" s="491"/>
      <c r="R37" s="489" t="e">
        <f>-1+R30/R28</f>
        <v>#VALUE!</v>
      </c>
      <c r="S37" s="490"/>
      <c r="T37" s="491"/>
      <c r="U37" s="478" t="e">
        <f>-1+U30/U28</f>
        <v>#VALUE!</v>
      </c>
      <c r="V37" s="479"/>
      <c r="W37" s="479"/>
      <c r="X37" s="480"/>
      <c r="Y37" s="321"/>
      <c r="Z37" s="320"/>
    </row>
    <row r="38" spans="2:26" s="2" customFormat="1" ht="27.75" customHeight="1">
      <c r="B38" s="4"/>
      <c r="C38" s="19"/>
      <c r="D38" s="379" t="s">
        <v>29</v>
      </c>
      <c r="E38" s="380"/>
      <c r="F38" s="381"/>
      <c r="G38" s="481" t="e">
        <f>(G30/$H$10-1)</f>
        <v>#DIV/0!</v>
      </c>
      <c r="H38" s="482"/>
      <c r="I38" s="483" t="e">
        <f>(I30/$H$10-1)</f>
        <v>#DIV/0!</v>
      </c>
      <c r="J38" s="484"/>
      <c r="K38" s="485"/>
      <c r="L38" s="483" t="e">
        <f>(L30/$H$10-1)</f>
        <v>#VALUE!</v>
      </c>
      <c r="M38" s="484"/>
      <c r="N38" s="485"/>
      <c r="O38" s="483" t="e">
        <f>(O30/$H$10-1)</f>
        <v>#VALUE!</v>
      </c>
      <c r="P38" s="484"/>
      <c r="Q38" s="485"/>
      <c r="R38" s="483" t="e">
        <f>(R30/$H$10-1)</f>
        <v>#VALUE!</v>
      </c>
      <c r="S38" s="484"/>
      <c r="T38" s="485"/>
      <c r="U38" s="486" t="e">
        <f>(U30/$H$10-1)</f>
        <v>#VALUE!</v>
      </c>
      <c r="V38" s="487"/>
      <c r="W38" s="487"/>
      <c r="X38" s="488"/>
      <c r="Y38" s="321"/>
      <c r="Z38" s="320"/>
    </row>
    <row r="39" spans="2:26" s="2" customFormat="1" ht="27.75" customHeight="1">
      <c r="B39" s="4"/>
      <c r="C39" s="19"/>
      <c r="D39" s="379" t="s">
        <v>478</v>
      </c>
      <c r="E39" s="380"/>
      <c r="F39" s="381"/>
      <c r="G39" s="531" t="e">
        <f>-1+G30/$K$12</f>
        <v>#DIV/0!</v>
      </c>
      <c r="H39" s="533"/>
      <c r="I39" s="531" t="e">
        <f>-1+I30/$G$29</f>
        <v>#DIV/0!</v>
      </c>
      <c r="J39" s="532"/>
      <c r="K39" s="533"/>
      <c r="L39" s="531" t="e">
        <f>-1+L30/$G$29</f>
        <v>#VALUE!</v>
      </c>
      <c r="M39" s="532"/>
      <c r="N39" s="533"/>
      <c r="O39" s="531" t="e">
        <f>-1+O30/$G$29</f>
        <v>#VALUE!</v>
      </c>
      <c r="P39" s="532"/>
      <c r="Q39" s="533"/>
      <c r="R39" s="531" t="e">
        <f>-1+R30/$G$29</f>
        <v>#VALUE!</v>
      </c>
      <c r="S39" s="532"/>
      <c r="T39" s="533"/>
      <c r="U39" s="528" t="e">
        <f>-1+U30/$G$29</f>
        <v>#VALUE!</v>
      </c>
      <c r="V39" s="529"/>
      <c r="W39" s="529"/>
      <c r="X39" s="530"/>
      <c r="Y39" s="321"/>
      <c r="Z39" s="320"/>
    </row>
    <row r="40" spans="2:26" s="2" customFormat="1" ht="9" customHeight="1">
      <c r="B40" s="4"/>
      <c r="C40" s="19"/>
      <c r="D40" s="322"/>
      <c r="E40" s="322"/>
      <c r="F40" s="322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321"/>
      <c r="Z40" s="320"/>
    </row>
    <row r="41" spans="2:26" s="2" customFormat="1" ht="27.75" customHeight="1">
      <c r="B41" s="4"/>
      <c r="C41" s="19"/>
      <c r="D41" s="417" t="s">
        <v>31</v>
      </c>
      <c r="E41" s="418"/>
      <c r="F41" s="419"/>
      <c r="G41" s="501"/>
      <c r="H41" s="474"/>
      <c r="I41" s="501"/>
      <c r="J41" s="402"/>
      <c r="K41" s="474"/>
      <c r="L41" s="501"/>
      <c r="M41" s="402"/>
      <c r="N41" s="474"/>
      <c r="O41" s="501"/>
      <c r="P41" s="402"/>
      <c r="Q41" s="474"/>
      <c r="R41" s="501"/>
      <c r="S41" s="402"/>
      <c r="T41" s="474"/>
      <c r="U41" s="401"/>
      <c r="V41" s="402"/>
      <c r="W41" s="402"/>
      <c r="X41" s="474"/>
      <c r="Y41" s="8"/>
      <c r="Z41" s="9"/>
    </row>
    <row r="42" spans="2:26" s="2" customFormat="1" ht="27.75" customHeight="1">
      <c r="B42" s="4"/>
      <c r="C42" s="19"/>
      <c r="D42" s="379" t="s">
        <v>63</v>
      </c>
      <c r="E42" s="380"/>
      <c r="F42" s="381"/>
      <c r="G42" s="498"/>
      <c r="H42" s="499"/>
      <c r="I42" s="498"/>
      <c r="J42" s="499"/>
      <c r="K42" s="500"/>
      <c r="L42" s="498"/>
      <c r="M42" s="499"/>
      <c r="N42" s="500"/>
      <c r="O42" s="498"/>
      <c r="P42" s="499"/>
      <c r="Q42" s="500"/>
      <c r="R42" s="396"/>
      <c r="S42" s="397"/>
      <c r="T42" s="398"/>
      <c r="U42" s="396"/>
      <c r="V42" s="397"/>
      <c r="W42" s="397"/>
      <c r="X42" s="398"/>
      <c r="Y42" s="8"/>
      <c r="Z42" s="9"/>
    </row>
    <row r="43" spans="2:26" s="2" customFormat="1" ht="27.75" customHeight="1">
      <c r="B43" s="4"/>
      <c r="C43" s="19"/>
      <c r="D43" s="379" t="s">
        <v>64</v>
      </c>
      <c r="E43" s="380"/>
      <c r="F43" s="381"/>
      <c r="G43" s="515" t="e">
        <f>G35+(G30*G42)</f>
        <v>#VALUE!</v>
      </c>
      <c r="H43" s="516"/>
      <c r="I43" s="515" t="e">
        <f>I35+(I30*I42)</f>
        <v>#VALUE!</v>
      </c>
      <c r="J43" s="516"/>
      <c r="K43" s="517"/>
      <c r="L43" s="515" t="e">
        <f>L35+(L30*L42)</f>
        <v>#VALUE!</v>
      </c>
      <c r="M43" s="516"/>
      <c r="N43" s="517"/>
      <c r="O43" s="518"/>
      <c r="P43" s="519"/>
      <c r="Q43" s="520"/>
      <c r="R43" s="460"/>
      <c r="S43" s="453"/>
      <c r="T43" s="461"/>
      <c r="U43" s="460"/>
      <c r="V43" s="453"/>
      <c r="W43" s="453"/>
      <c r="X43" s="461"/>
      <c r="Y43" s="8"/>
      <c r="Z43" s="9"/>
    </row>
    <row r="44" spans="2:26" s="2" customFormat="1" ht="27.75" customHeight="1">
      <c r="B44" s="4"/>
      <c r="C44" s="19"/>
      <c r="D44" s="379" t="s">
        <v>17</v>
      </c>
      <c r="E44" s="380"/>
      <c r="F44" s="381"/>
      <c r="G44" s="558" t="str">
        <f>IF(G26="","","PREENCHER")</f>
        <v/>
      </c>
      <c r="H44" s="506"/>
      <c r="I44" s="558" t="str">
        <f>IF(I26="","","PREENCHER")</f>
        <v/>
      </c>
      <c r="J44" s="505"/>
      <c r="K44" s="506"/>
      <c r="L44" s="558" t="str">
        <f>IF(L26="","","PREENCHER")</f>
        <v/>
      </c>
      <c r="M44" s="505"/>
      <c r="N44" s="506"/>
      <c r="O44" s="504" t="str">
        <f>IF(O26="","","PREENCHER")</f>
        <v/>
      </c>
      <c r="P44" s="505"/>
      <c r="Q44" s="559"/>
      <c r="R44" s="554" t="str">
        <f>IF(R26="","","PREENCHER")</f>
        <v/>
      </c>
      <c r="S44" s="505"/>
      <c r="T44" s="555"/>
      <c r="U44" s="504" t="str">
        <f>IF(U26="","","PREENCHER")</f>
        <v/>
      </c>
      <c r="V44" s="505"/>
      <c r="W44" s="505"/>
      <c r="X44" s="506"/>
      <c r="Y44" s="8"/>
      <c r="Z44" s="9"/>
    </row>
    <row r="45" spans="2:26" s="2" customFormat="1" ht="27.75" customHeight="1">
      <c r="B45" s="4"/>
      <c r="C45" s="19"/>
      <c r="D45" s="379" t="s">
        <v>18</v>
      </c>
      <c r="E45" s="380"/>
      <c r="F45" s="381"/>
      <c r="G45" s="522" t="str">
        <f>IF(G26="","","PREENCHER")</f>
        <v/>
      </c>
      <c r="H45" s="523"/>
      <c r="I45" s="522" t="str">
        <f>IF(I26="","","PREENCHER")</f>
        <v/>
      </c>
      <c r="J45" s="524"/>
      <c r="K45" s="523"/>
      <c r="L45" s="522" t="str">
        <f>IF(L26="","","PREENCHER")</f>
        <v/>
      </c>
      <c r="M45" s="524"/>
      <c r="N45" s="523"/>
      <c r="O45" s="525" t="str">
        <f>IF(O26="","","PREENCHER")</f>
        <v/>
      </c>
      <c r="P45" s="526"/>
      <c r="Q45" s="527"/>
      <c r="R45" s="556" t="str">
        <f>IF(R26="","","PREENCHER")</f>
        <v/>
      </c>
      <c r="S45" s="552"/>
      <c r="T45" s="557"/>
      <c r="U45" s="551" t="str">
        <f>IF(U26="","","PREENCHER")</f>
        <v/>
      </c>
      <c r="V45" s="552"/>
      <c r="W45" s="552"/>
      <c r="X45" s="553"/>
      <c r="Y45" s="24"/>
      <c r="Z45" s="319"/>
    </row>
    <row r="46" spans="2:26" s="2" customFormat="1" ht="27.75" customHeight="1">
      <c r="B46" s="4"/>
      <c r="C46" s="19"/>
      <c r="D46" s="507" t="s">
        <v>7</v>
      </c>
      <c r="E46" s="508"/>
      <c r="F46" s="509"/>
      <c r="G46" s="510" t="s">
        <v>451</v>
      </c>
      <c r="H46" s="511"/>
      <c r="I46" s="510"/>
      <c r="J46" s="512"/>
      <c r="K46" s="511"/>
      <c r="L46" s="510"/>
      <c r="M46" s="512"/>
      <c r="N46" s="511"/>
      <c r="O46" s="510"/>
      <c r="P46" s="512"/>
      <c r="Q46" s="511"/>
      <c r="R46" s="510"/>
      <c r="S46" s="512"/>
      <c r="T46" s="511"/>
      <c r="U46" s="560"/>
      <c r="V46" s="512"/>
      <c r="W46" s="512"/>
      <c r="X46" s="561"/>
      <c r="Y46" s="24"/>
      <c r="Z46" s="319"/>
    </row>
    <row r="47" spans="2:26" s="43" customFormat="1" ht="16.5" customHeight="1">
      <c r="B47" s="49"/>
      <c r="C47" s="50"/>
      <c r="D47" s="94"/>
      <c r="E47" s="94"/>
      <c r="F47" s="50"/>
      <c r="G47" s="318"/>
      <c r="H47" s="318"/>
      <c r="I47" s="317"/>
      <c r="J47" s="317"/>
      <c r="K47" s="317"/>
      <c r="L47" s="317"/>
      <c r="M47" s="317"/>
      <c r="N47" s="317"/>
      <c r="O47" s="317"/>
      <c r="P47" s="317"/>
      <c r="Q47" s="317"/>
      <c r="R47" s="316"/>
      <c r="S47" s="316"/>
      <c r="T47" s="316"/>
      <c r="U47" s="316"/>
      <c r="V47" s="316"/>
      <c r="W47" s="316"/>
      <c r="X47" s="316"/>
      <c r="Y47" s="316"/>
      <c r="Z47" s="113"/>
    </row>
    <row r="48" spans="2:26" s="43" customFormat="1" ht="7.2" customHeight="1">
      <c r="B48" s="49"/>
      <c r="C48" s="50"/>
      <c r="D48" s="546"/>
      <c r="E48" s="546"/>
      <c r="F48" s="546"/>
      <c r="G48" s="547"/>
      <c r="H48" s="547"/>
      <c r="I48" s="112"/>
      <c r="J48" s="112"/>
      <c r="K48" s="112"/>
      <c r="L48" s="112"/>
      <c r="M48" s="112"/>
      <c r="N48" s="112"/>
      <c r="O48" s="114"/>
      <c r="P48" s="114"/>
      <c r="Q48" s="114"/>
      <c r="R48" s="115"/>
      <c r="S48" s="116"/>
      <c r="T48" s="116"/>
      <c r="U48" s="116"/>
      <c r="V48" s="116"/>
      <c r="W48" s="116"/>
      <c r="X48" s="116"/>
      <c r="Y48" s="116"/>
      <c r="Z48" s="113"/>
    </row>
    <row r="49" spans="2:26" s="43" customFormat="1" ht="30" customHeight="1">
      <c r="B49" s="49"/>
      <c r="C49" s="50"/>
      <c r="D49" s="117"/>
      <c r="E49" s="117"/>
      <c r="F49" s="112" t="s">
        <v>9</v>
      </c>
      <c r="G49" s="12"/>
      <c r="H49" s="548" t="s">
        <v>11</v>
      </c>
      <c r="I49" s="548"/>
      <c r="J49" s="118"/>
      <c r="K49" s="12"/>
      <c r="L49" s="549" t="s">
        <v>10</v>
      </c>
      <c r="M49" s="549"/>
      <c r="N49" s="549"/>
      <c r="O49" s="11"/>
      <c r="P49" s="119"/>
      <c r="Q49" s="549" t="s">
        <v>12</v>
      </c>
      <c r="R49" s="549"/>
      <c r="S49" s="119"/>
      <c r="T49" s="12"/>
      <c r="U49" s="315"/>
      <c r="V49" s="315"/>
      <c r="W49" s="315"/>
      <c r="X49" s="120"/>
      <c r="Y49" s="120"/>
      <c r="Z49" s="56"/>
    </row>
    <row r="50" spans="2:26" s="43" customFormat="1" ht="17.25" customHeight="1">
      <c r="B50" s="49"/>
      <c r="C50" s="50"/>
      <c r="D50" s="112"/>
      <c r="E50" s="112"/>
      <c r="F50" s="112"/>
      <c r="G50" s="121"/>
      <c r="H50" s="114"/>
      <c r="I50" s="122"/>
      <c r="J50" s="122"/>
      <c r="K50" s="122"/>
      <c r="L50" s="112"/>
      <c r="M50" s="112"/>
      <c r="N50" s="112"/>
      <c r="O50" s="114"/>
      <c r="P50" s="114"/>
      <c r="Q50" s="114"/>
      <c r="R50" s="120"/>
      <c r="S50" s="550"/>
      <c r="T50" s="550"/>
      <c r="U50" s="550"/>
      <c r="V50" s="550"/>
      <c r="W50" s="550"/>
      <c r="X50" s="550"/>
      <c r="Y50" s="123"/>
      <c r="Z50" s="113"/>
    </row>
    <row r="51" spans="2:26" s="43" customFormat="1" ht="34.5" customHeight="1">
      <c r="B51" s="49"/>
      <c r="C51" s="50"/>
      <c r="D51" s="572" t="s">
        <v>37</v>
      </c>
      <c r="E51" s="572"/>
      <c r="F51" s="572"/>
      <c r="G51" s="572"/>
      <c r="H51" s="572"/>
      <c r="I51" s="572"/>
      <c r="J51" s="121"/>
      <c r="K51" s="121"/>
      <c r="L51" s="548" t="s">
        <v>38</v>
      </c>
      <c r="M51" s="548"/>
      <c r="N51" s="548"/>
      <c r="O51" s="563" t="s">
        <v>376</v>
      </c>
      <c r="P51" s="564"/>
      <c r="Q51" s="564"/>
      <c r="R51" s="564"/>
      <c r="S51" s="564"/>
      <c r="T51" s="564"/>
      <c r="U51" s="564"/>
      <c r="V51" s="564"/>
      <c r="W51" s="564"/>
      <c r="X51" s="565"/>
      <c r="Y51" s="116"/>
      <c r="Z51" s="56"/>
    </row>
    <row r="52" spans="2:26" s="43" customFormat="1" ht="44.4" customHeight="1">
      <c r="B52" s="49"/>
      <c r="C52" s="125"/>
      <c r="D52" s="126" t="s">
        <v>477</v>
      </c>
      <c r="E52" s="127"/>
      <c r="F52" s="18" t="s">
        <v>0</v>
      </c>
      <c r="G52" s="121"/>
      <c r="H52" s="126" t="s">
        <v>476</v>
      </c>
      <c r="I52" s="314"/>
      <c r="J52" s="128"/>
      <c r="K52" s="128"/>
      <c r="L52" s="548"/>
      <c r="M52" s="548"/>
      <c r="N52" s="548"/>
      <c r="O52" s="566"/>
      <c r="P52" s="567"/>
      <c r="Q52" s="567"/>
      <c r="R52" s="567"/>
      <c r="S52" s="567"/>
      <c r="T52" s="567"/>
      <c r="U52" s="567"/>
      <c r="V52" s="567"/>
      <c r="W52" s="567"/>
      <c r="X52" s="568"/>
      <c r="Y52" s="93"/>
      <c r="Z52" s="129"/>
    </row>
    <row r="53" spans="2:26" s="43" customFormat="1" ht="43.2" customHeight="1">
      <c r="B53" s="49"/>
      <c r="C53" s="125"/>
      <c r="D53" s="126" t="s">
        <v>475</v>
      </c>
      <c r="E53" s="127"/>
      <c r="F53" s="18" t="s">
        <v>0</v>
      </c>
      <c r="G53" s="121"/>
      <c r="H53" s="126" t="s">
        <v>474</v>
      </c>
      <c r="I53" s="314"/>
      <c r="J53" s="128"/>
      <c r="K53" s="128"/>
      <c r="L53" s="118"/>
      <c r="M53" s="118"/>
      <c r="N53" s="118"/>
      <c r="O53" s="566"/>
      <c r="P53" s="567"/>
      <c r="Q53" s="567"/>
      <c r="R53" s="567"/>
      <c r="S53" s="567"/>
      <c r="T53" s="567"/>
      <c r="U53" s="567"/>
      <c r="V53" s="567"/>
      <c r="W53" s="567"/>
      <c r="X53" s="568"/>
      <c r="Y53" s="93"/>
      <c r="Z53" s="129"/>
    </row>
    <row r="54" spans="2:26" s="43" customFormat="1" ht="43.2" customHeight="1">
      <c r="B54" s="49"/>
      <c r="C54" s="125"/>
      <c r="D54" s="126" t="s">
        <v>473</v>
      </c>
      <c r="E54" s="127"/>
      <c r="F54" s="18" t="s">
        <v>0</v>
      </c>
      <c r="G54" s="121"/>
      <c r="H54" s="304" t="s">
        <v>472</v>
      </c>
      <c r="I54" s="314"/>
      <c r="J54" s="128"/>
      <c r="K54" s="128"/>
      <c r="L54" s="118"/>
      <c r="M54" s="118"/>
      <c r="N54" s="118"/>
      <c r="O54" s="569"/>
      <c r="P54" s="570"/>
      <c r="Q54" s="570"/>
      <c r="R54" s="570"/>
      <c r="S54" s="570"/>
      <c r="T54" s="570"/>
      <c r="U54" s="570"/>
      <c r="V54" s="570"/>
      <c r="W54" s="570"/>
      <c r="X54" s="571"/>
      <c r="Y54" s="93"/>
      <c r="Z54" s="129"/>
    </row>
    <row r="55" spans="2:26" s="43" customFormat="1" ht="33.6" customHeight="1">
      <c r="B55" s="49"/>
      <c r="C55" s="125"/>
      <c r="D55" s="126"/>
      <c r="E55" s="127"/>
      <c r="F55" s="304"/>
      <c r="G55" s="121"/>
      <c r="H55" s="304"/>
      <c r="I55" s="313"/>
      <c r="J55" s="128"/>
      <c r="K55" s="12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93"/>
      <c r="Z55" s="129"/>
    </row>
    <row r="56" spans="2:26" s="43" customFormat="1" ht="12" customHeight="1">
      <c r="B56" s="49"/>
      <c r="C56" s="50"/>
      <c r="D56" s="130"/>
      <c r="E56" s="131"/>
      <c r="F56" s="121"/>
      <c r="G56" s="121"/>
      <c r="H56" s="121"/>
      <c r="I56" s="121"/>
      <c r="J56" s="121"/>
      <c r="K56" s="121"/>
      <c r="L56" s="121"/>
      <c r="M56" s="121"/>
      <c r="N56" s="121"/>
      <c r="O56" s="132"/>
      <c r="P56" s="132"/>
      <c r="Q56" s="132"/>
      <c r="R56" s="121"/>
      <c r="S56" s="116"/>
      <c r="T56" s="116"/>
      <c r="U56" s="116"/>
      <c r="V56" s="116"/>
      <c r="W56" s="116"/>
      <c r="X56" s="116"/>
      <c r="Y56" s="116"/>
      <c r="Z56" s="56"/>
    </row>
    <row r="57" spans="2:26" s="43" customFormat="1" ht="84" customHeight="1">
      <c r="B57" s="49"/>
      <c r="C57" s="50"/>
      <c r="D57" s="118" t="s">
        <v>20</v>
      </c>
      <c r="E57" s="131"/>
      <c r="F57" s="538" t="s">
        <v>144</v>
      </c>
      <c r="G57" s="540"/>
      <c r="H57" s="548" t="s">
        <v>16</v>
      </c>
      <c r="I57" s="548"/>
      <c r="J57" s="118"/>
      <c r="K57" s="18" t="s">
        <v>0</v>
      </c>
      <c r="L57" s="548" t="s">
        <v>23</v>
      </c>
      <c r="M57" s="548"/>
      <c r="N57" s="548"/>
      <c r="O57" s="538" t="s">
        <v>480</v>
      </c>
      <c r="P57" s="539"/>
      <c r="Q57" s="539"/>
      <c r="R57" s="540"/>
      <c r="S57" s="548" t="s">
        <v>42</v>
      </c>
      <c r="T57" s="548"/>
      <c r="U57" s="538" t="s">
        <v>146</v>
      </c>
      <c r="V57" s="539"/>
      <c r="W57" s="539"/>
      <c r="X57" s="540"/>
      <c r="Y57" s="93"/>
      <c r="Z57" s="56"/>
    </row>
    <row r="58" spans="2:26" s="43" customFormat="1" ht="13.2" customHeight="1">
      <c r="B58" s="49"/>
      <c r="C58" s="50"/>
      <c r="D58" s="130"/>
      <c r="E58" s="131"/>
      <c r="F58" s="121"/>
      <c r="G58" s="121"/>
      <c r="H58" s="121"/>
      <c r="I58" s="121"/>
      <c r="J58" s="121"/>
      <c r="K58" s="121"/>
      <c r="L58" s="121"/>
      <c r="M58" s="121"/>
      <c r="N58" s="121"/>
      <c r="O58" s="132"/>
      <c r="P58" s="132"/>
      <c r="Q58" s="132"/>
      <c r="R58" s="121"/>
      <c r="S58" s="116"/>
      <c r="T58" s="116"/>
      <c r="U58" s="116"/>
      <c r="V58" s="116"/>
      <c r="W58" s="116"/>
      <c r="X58" s="116"/>
      <c r="Y58" s="116"/>
      <c r="Z58" s="56"/>
    </row>
    <row r="59" spans="2:26" s="43" customFormat="1" ht="84.6" customHeight="1">
      <c r="B59" s="49"/>
      <c r="C59" s="50"/>
      <c r="D59" s="549" t="s">
        <v>2</v>
      </c>
      <c r="E59" s="110"/>
      <c r="F59" s="563" t="s">
        <v>391</v>
      </c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93"/>
      <c r="Z59" s="129"/>
    </row>
    <row r="60" spans="2:26" s="43" customFormat="1" ht="61.8" customHeight="1">
      <c r="B60" s="49"/>
      <c r="C60" s="50"/>
      <c r="D60" s="549"/>
      <c r="E60" s="110"/>
      <c r="F60" s="569"/>
      <c r="G60" s="570"/>
      <c r="H60" s="570"/>
      <c r="I60" s="570"/>
      <c r="J60" s="570"/>
      <c r="K60" s="570"/>
      <c r="L60" s="570"/>
      <c r="M60" s="570"/>
      <c r="N60" s="570"/>
      <c r="O60" s="570"/>
      <c r="P60" s="570"/>
      <c r="Q60" s="570"/>
      <c r="R60" s="570"/>
      <c r="S60" s="570"/>
      <c r="T60" s="570"/>
      <c r="U60" s="570"/>
      <c r="V60" s="570"/>
      <c r="W60" s="570"/>
      <c r="X60" s="570"/>
      <c r="Y60" s="93"/>
      <c r="Z60" s="129"/>
    </row>
    <row r="61" spans="2:26" s="43" customFormat="1" ht="12" customHeight="1">
      <c r="B61" s="49"/>
      <c r="C61" s="50"/>
      <c r="D61" s="130"/>
      <c r="E61" s="131"/>
      <c r="F61" s="307"/>
      <c r="G61" s="307"/>
      <c r="H61" s="307"/>
      <c r="I61" s="307"/>
      <c r="J61" s="307"/>
      <c r="K61" s="307"/>
      <c r="L61" s="307"/>
      <c r="M61" s="307"/>
      <c r="N61" s="307"/>
      <c r="O61" s="51"/>
      <c r="P61" s="51"/>
      <c r="Q61" s="51"/>
      <c r="R61" s="307"/>
      <c r="S61" s="305"/>
      <c r="T61" s="305"/>
      <c r="U61" s="305"/>
      <c r="V61" s="305"/>
      <c r="W61" s="305"/>
      <c r="X61" s="305"/>
      <c r="Y61" s="116"/>
      <c r="Z61" s="56"/>
    </row>
    <row r="62" spans="2:26" s="43" customFormat="1" ht="72" customHeight="1">
      <c r="B62" s="49"/>
      <c r="C62" s="50"/>
      <c r="D62" s="549" t="s">
        <v>3</v>
      </c>
      <c r="E62" s="110"/>
      <c r="F62" s="563" t="s">
        <v>481</v>
      </c>
      <c r="G62" s="564"/>
      <c r="H62" s="564"/>
      <c r="I62" s="564"/>
      <c r="J62" s="564"/>
      <c r="K62" s="564"/>
      <c r="L62" s="564"/>
      <c r="M62" s="564"/>
      <c r="N62" s="564"/>
      <c r="O62" s="564"/>
      <c r="P62" s="564"/>
      <c r="Q62" s="564"/>
      <c r="R62" s="564"/>
      <c r="S62" s="564"/>
      <c r="T62" s="564"/>
      <c r="U62" s="564"/>
      <c r="V62" s="564"/>
      <c r="W62" s="564"/>
      <c r="X62" s="564"/>
      <c r="Y62" s="93"/>
      <c r="Z62" s="310"/>
    </row>
    <row r="63" spans="2:26" s="43" customFormat="1" ht="409.2" customHeight="1">
      <c r="B63" s="49"/>
      <c r="C63" s="50"/>
      <c r="D63" s="549"/>
      <c r="E63" s="110"/>
      <c r="F63" s="569"/>
      <c r="G63" s="570"/>
      <c r="H63" s="570"/>
      <c r="I63" s="570"/>
      <c r="J63" s="570"/>
      <c r="K63" s="570"/>
      <c r="L63" s="570"/>
      <c r="M63" s="570"/>
      <c r="N63" s="570"/>
      <c r="O63" s="570"/>
      <c r="P63" s="570"/>
      <c r="Q63" s="570"/>
      <c r="R63" s="570"/>
      <c r="S63" s="570"/>
      <c r="T63" s="570"/>
      <c r="U63" s="570"/>
      <c r="V63" s="570"/>
      <c r="W63" s="570"/>
      <c r="X63" s="570"/>
      <c r="Y63" s="93"/>
      <c r="Z63" s="310"/>
    </row>
    <row r="64" spans="2:26" s="43" customFormat="1" ht="12" customHeight="1">
      <c r="B64" s="49"/>
      <c r="C64" s="50"/>
      <c r="D64" s="130"/>
      <c r="E64" s="131"/>
      <c r="F64" s="121"/>
      <c r="G64" s="121"/>
      <c r="H64" s="121"/>
      <c r="I64" s="121"/>
      <c r="J64" s="121"/>
      <c r="K64" s="121"/>
      <c r="L64" s="121"/>
      <c r="M64" s="309"/>
      <c r="N64" s="309"/>
      <c r="O64" s="121"/>
      <c r="P64" s="116"/>
      <c r="Q64" s="116"/>
      <c r="R64" s="116"/>
      <c r="S64" s="116"/>
      <c r="T64" s="116"/>
      <c r="U64" s="116"/>
      <c r="V64" s="116"/>
      <c r="W64" s="116"/>
      <c r="X64" s="116"/>
      <c r="Y64" s="93"/>
      <c r="Z64" s="310"/>
    </row>
    <row r="65" spans="2:26" s="43" customFormat="1" ht="349.2" customHeight="1">
      <c r="B65" s="49"/>
      <c r="C65" s="50"/>
      <c r="D65" s="126" t="s">
        <v>125</v>
      </c>
      <c r="E65" s="110"/>
      <c r="F65" s="538" t="s">
        <v>482</v>
      </c>
      <c r="G65" s="539"/>
      <c r="H65" s="539"/>
      <c r="I65" s="539"/>
      <c r="J65" s="539"/>
      <c r="K65" s="539"/>
      <c r="L65" s="539"/>
      <c r="M65" s="539"/>
      <c r="N65" s="539"/>
      <c r="O65" s="539"/>
      <c r="P65" s="539"/>
      <c r="Q65" s="539"/>
      <c r="R65" s="539"/>
      <c r="S65" s="539"/>
      <c r="T65" s="539"/>
      <c r="U65" s="539"/>
      <c r="V65" s="539"/>
      <c r="W65" s="539"/>
      <c r="X65" s="539"/>
      <c r="Y65" s="93"/>
      <c r="Z65" s="310"/>
    </row>
    <row r="66" spans="2:26" s="43" customFormat="1" ht="12" customHeight="1">
      <c r="B66" s="49"/>
      <c r="C66" s="50"/>
      <c r="D66" s="130"/>
      <c r="E66" s="131"/>
      <c r="F66" s="307"/>
      <c r="G66" s="307"/>
      <c r="H66" s="307"/>
      <c r="I66" s="307"/>
      <c r="J66" s="307"/>
      <c r="K66" s="307"/>
      <c r="L66" s="307"/>
      <c r="M66" s="307"/>
      <c r="N66" s="307"/>
      <c r="O66" s="51"/>
      <c r="P66" s="51"/>
      <c r="Q66" s="51"/>
      <c r="R66" s="307"/>
      <c r="S66" s="305"/>
      <c r="T66" s="305"/>
      <c r="U66" s="305"/>
      <c r="V66" s="305"/>
      <c r="W66" s="305"/>
      <c r="X66" s="305"/>
      <c r="Y66" s="116"/>
      <c r="Z66" s="310"/>
    </row>
    <row r="67" spans="2:26" s="43" customFormat="1" ht="80.25" customHeight="1">
      <c r="B67" s="49"/>
      <c r="C67" s="50"/>
      <c r="D67" s="549" t="s">
        <v>4</v>
      </c>
      <c r="E67" s="131"/>
      <c r="F67" s="563" t="s">
        <v>147</v>
      </c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5"/>
      <c r="Y67" s="116"/>
      <c r="Z67" s="310"/>
    </row>
    <row r="68" spans="2:26" s="40" customFormat="1" ht="80.25" customHeight="1">
      <c r="B68" s="312"/>
      <c r="C68" s="104"/>
      <c r="D68" s="549"/>
      <c r="E68" s="311"/>
      <c r="F68" s="569"/>
      <c r="G68" s="570"/>
      <c r="H68" s="570"/>
      <c r="I68" s="570"/>
      <c r="J68" s="570"/>
      <c r="K68" s="570"/>
      <c r="L68" s="570"/>
      <c r="M68" s="570"/>
      <c r="N68" s="570"/>
      <c r="O68" s="570"/>
      <c r="P68" s="570"/>
      <c r="Q68" s="570"/>
      <c r="R68" s="570"/>
      <c r="S68" s="570"/>
      <c r="T68" s="570"/>
      <c r="U68" s="570"/>
      <c r="V68" s="570"/>
      <c r="W68" s="570"/>
      <c r="X68" s="571"/>
      <c r="Y68" s="93"/>
      <c r="Z68" s="310"/>
    </row>
    <row r="69" spans="2:26" s="43" customFormat="1" ht="12" customHeight="1">
      <c r="B69" s="49"/>
      <c r="C69" s="50"/>
      <c r="D69" s="130"/>
      <c r="E69" s="131"/>
      <c r="F69" s="121"/>
      <c r="G69" s="121"/>
      <c r="H69" s="121"/>
      <c r="I69" s="121"/>
      <c r="J69" s="121"/>
      <c r="K69" s="121"/>
      <c r="L69" s="121"/>
      <c r="M69" s="121"/>
      <c r="N69" s="121"/>
      <c r="O69" s="309"/>
      <c r="P69" s="309"/>
      <c r="Q69" s="309"/>
      <c r="R69" s="121"/>
      <c r="S69" s="116"/>
      <c r="T69" s="116"/>
      <c r="U69" s="116"/>
      <c r="V69" s="116"/>
      <c r="W69" s="116"/>
      <c r="X69" s="116"/>
      <c r="Y69" s="116"/>
      <c r="Z69" s="56"/>
    </row>
    <row r="70" spans="2:26" s="43" customFormat="1" ht="148.19999999999999" customHeight="1">
      <c r="B70" s="49"/>
      <c r="C70" s="50"/>
      <c r="D70" s="118" t="s">
        <v>21</v>
      </c>
      <c r="E70" s="110"/>
      <c r="F70" s="538" t="s">
        <v>393</v>
      </c>
      <c r="G70" s="539"/>
      <c r="H70" s="539"/>
      <c r="I70" s="539"/>
      <c r="J70" s="539"/>
      <c r="K70" s="539"/>
      <c r="L70" s="539"/>
      <c r="M70" s="539"/>
      <c r="N70" s="539"/>
      <c r="O70" s="539"/>
      <c r="P70" s="539"/>
      <c r="Q70" s="539"/>
      <c r="R70" s="539"/>
      <c r="S70" s="539"/>
      <c r="T70" s="539"/>
      <c r="U70" s="539"/>
      <c r="V70" s="539"/>
      <c r="W70" s="539"/>
      <c r="X70" s="540"/>
      <c r="Y70" s="93"/>
      <c r="Z70" s="129"/>
    </row>
    <row r="71" spans="2:26" s="43" customFormat="1" ht="15.75" customHeight="1">
      <c r="B71" s="49"/>
      <c r="C71" s="50"/>
      <c r="D71" s="131"/>
      <c r="E71" s="131"/>
      <c r="F71" s="307"/>
      <c r="G71" s="307"/>
      <c r="H71" s="307"/>
      <c r="I71" s="307"/>
      <c r="J71" s="307"/>
      <c r="K71" s="307"/>
      <c r="L71" s="307"/>
      <c r="M71" s="307"/>
      <c r="N71" s="307"/>
      <c r="O71" s="308"/>
      <c r="P71" s="308"/>
      <c r="Q71" s="308"/>
      <c r="R71" s="307"/>
      <c r="S71" s="306"/>
      <c r="T71" s="306"/>
      <c r="U71" s="306"/>
      <c r="V71" s="306"/>
      <c r="W71" s="306"/>
      <c r="X71" s="306"/>
      <c r="Y71" s="305"/>
      <c r="Z71" s="56"/>
    </row>
    <row r="72" spans="2:26" s="43" customFormat="1" ht="54.75" customHeight="1">
      <c r="B72" s="49"/>
      <c r="C72" s="50"/>
      <c r="D72" s="118" t="s">
        <v>22</v>
      </c>
      <c r="E72" s="50"/>
      <c r="F72" s="725" t="s">
        <v>148</v>
      </c>
      <c r="G72" s="726"/>
      <c r="H72" s="726"/>
      <c r="I72" s="727"/>
      <c r="J72" s="53"/>
      <c r="K72" s="112" t="s">
        <v>19</v>
      </c>
      <c r="L72" s="541">
        <v>0</v>
      </c>
      <c r="M72" s="542"/>
      <c r="N72" s="542"/>
      <c r="O72" s="542"/>
      <c r="P72" s="542"/>
      <c r="Q72" s="543"/>
      <c r="R72" s="544" t="s">
        <v>47</v>
      </c>
      <c r="S72" s="545"/>
      <c r="T72" s="725" t="s">
        <v>148</v>
      </c>
      <c r="U72" s="726"/>
      <c r="V72" s="726"/>
      <c r="W72" s="726"/>
      <c r="X72" s="726"/>
      <c r="Y72" s="726"/>
      <c r="Z72" s="133"/>
    </row>
    <row r="73" spans="2:26" s="43" customFormat="1" ht="24" customHeight="1">
      <c r="B73" s="49"/>
      <c r="C73" s="50"/>
      <c r="D73" s="50"/>
      <c r="E73" s="50"/>
      <c r="F73" s="104"/>
      <c r="G73" s="104"/>
      <c r="H73" s="104"/>
      <c r="I73" s="104"/>
      <c r="J73" s="104"/>
      <c r="K73" s="50"/>
      <c r="L73" s="134"/>
      <c r="M73" s="134"/>
      <c r="N73" s="134"/>
      <c r="O73" s="134"/>
      <c r="P73" s="134"/>
      <c r="Q73" s="134"/>
      <c r="R73" s="50"/>
      <c r="S73" s="50"/>
      <c r="T73" s="50"/>
      <c r="U73" s="50"/>
      <c r="V73" s="50"/>
      <c r="W73" s="50"/>
      <c r="X73" s="50"/>
      <c r="Y73" s="50"/>
      <c r="Z73" s="133"/>
    </row>
    <row r="74" spans="2:26" customFormat="1" ht="34.200000000000003" customHeight="1">
      <c r="B74" s="96"/>
      <c r="C74" s="97"/>
      <c r="D74" s="573" t="s">
        <v>32</v>
      </c>
      <c r="E74" s="573"/>
      <c r="F74" s="573"/>
      <c r="G74" s="573"/>
      <c r="H74" s="573"/>
      <c r="I74" s="573"/>
      <c r="J74" s="573"/>
      <c r="K74" s="573"/>
      <c r="L74" s="573"/>
      <c r="M74" s="573"/>
      <c r="N74" s="573"/>
      <c r="O74" s="573"/>
      <c r="P74" s="573"/>
      <c r="Q74" s="573"/>
      <c r="R74" s="573"/>
      <c r="S74" s="573"/>
      <c r="T74" s="573"/>
      <c r="U74" s="573"/>
      <c r="V74" s="573"/>
      <c r="W74" s="573"/>
      <c r="X74" s="573"/>
      <c r="Y74" s="135"/>
      <c r="Z74" s="136"/>
    </row>
    <row r="75" spans="2:26" s="43" customFormat="1" ht="18.75" customHeight="1">
      <c r="B75" s="49"/>
      <c r="C75" s="50"/>
      <c r="D75" s="137"/>
      <c r="E75" s="138"/>
      <c r="F75" s="139"/>
      <c r="G75" s="50"/>
      <c r="H75" s="562"/>
      <c r="I75" s="562"/>
      <c r="J75" s="562"/>
      <c r="K75" s="562"/>
      <c r="L75" s="50"/>
      <c r="M75" s="50"/>
      <c r="N75" s="50"/>
      <c r="O75" s="140"/>
      <c r="P75" s="140"/>
      <c r="Q75" s="140"/>
      <c r="R75" s="50"/>
      <c r="S75" s="562"/>
      <c r="T75" s="562"/>
      <c r="U75" s="562"/>
      <c r="V75" s="139"/>
      <c r="W75" s="139"/>
      <c r="X75" s="97"/>
      <c r="Y75" s="97"/>
      <c r="Z75" s="141"/>
    </row>
    <row r="76" spans="2:26" s="43" customFormat="1" ht="18.75" customHeight="1" thickBot="1">
      <c r="B76" s="142"/>
      <c r="C76" s="143"/>
      <c r="D76" s="144"/>
      <c r="E76" s="144"/>
      <c r="F76" s="144"/>
      <c r="G76" s="144"/>
      <c r="H76" s="145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6"/>
    </row>
    <row r="77" spans="2:26" s="43" customFormat="1" ht="6" customHeight="1" thickBot="1"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2:26" s="147" customFormat="1" ht="57" customHeight="1" outlineLevel="1">
      <c r="B78" s="579" t="s">
        <v>140</v>
      </c>
      <c r="C78" s="580"/>
      <c r="D78" s="580"/>
      <c r="E78" s="580"/>
      <c r="F78" s="580"/>
      <c r="G78" s="534" t="s">
        <v>142</v>
      </c>
      <c r="H78" s="534"/>
      <c r="I78" s="581" t="s">
        <v>48</v>
      </c>
      <c r="J78" s="580"/>
      <c r="K78" s="580"/>
      <c r="L78" s="534" t="s">
        <v>141</v>
      </c>
      <c r="M78" s="534"/>
      <c r="N78" s="534"/>
      <c r="O78" s="534"/>
      <c r="P78" s="581" t="s">
        <v>45</v>
      </c>
      <c r="Q78" s="580"/>
      <c r="R78" s="580"/>
      <c r="S78" s="580"/>
      <c r="T78" s="534" t="s">
        <v>49</v>
      </c>
      <c r="U78" s="534"/>
      <c r="V78" s="534"/>
      <c r="W78" s="534"/>
      <c r="X78" s="534"/>
      <c r="Y78" s="534"/>
      <c r="Z78" s="535"/>
    </row>
    <row r="79" spans="2:26" s="148" customFormat="1" ht="57" customHeight="1" outlineLevel="1" thickBot="1">
      <c r="B79" s="574" t="s">
        <v>46</v>
      </c>
      <c r="C79" s="575"/>
      <c r="D79" s="575"/>
      <c r="E79" s="575"/>
      <c r="F79" s="575"/>
      <c r="G79" s="536"/>
      <c r="H79" s="536"/>
      <c r="I79" s="576" t="s">
        <v>46</v>
      </c>
      <c r="J79" s="575"/>
      <c r="K79" s="575"/>
      <c r="L79" s="536"/>
      <c r="M79" s="536"/>
      <c r="N79" s="536"/>
      <c r="O79" s="536"/>
      <c r="P79" s="577" t="s">
        <v>46</v>
      </c>
      <c r="Q79" s="578"/>
      <c r="R79" s="578"/>
      <c r="S79" s="578"/>
      <c r="T79" s="536"/>
      <c r="U79" s="536"/>
      <c r="V79" s="536"/>
      <c r="W79" s="536"/>
      <c r="X79" s="536"/>
      <c r="Y79" s="536"/>
      <c r="Z79" s="537"/>
    </row>
  </sheetData>
  <sheetProtection formatCells="0" formatColumns="0" formatRows="0" insertRows="0"/>
  <dataConsolidate function="max"/>
  <mergeCells count="211">
    <mergeCell ref="B79:F79"/>
    <mergeCell ref="G79:H79"/>
    <mergeCell ref="I79:K79"/>
    <mergeCell ref="L79:O79"/>
    <mergeCell ref="P79:S79"/>
    <mergeCell ref="B78:F78"/>
    <mergeCell ref="G78:H78"/>
    <mergeCell ref="I78:K78"/>
    <mergeCell ref="L78:O78"/>
    <mergeCell ref="P78:S78"/>
    <mergeCell ref="H75:K75"/>
    <mergeCell ref="S75:U75"/>
    <mergeCell ref="F57:G57"/>
    <mergeCell ref="H57:I57"/>
    <mergeCell ref="L57:N57"/>
    <mergeCell ref="O57:R57"/>
    <mergeCell ref="S57:T57"/>
    <mergeCell ref="U57:X57"/>
    <mergeCell ref="L51:N52"/>
    <mergeCell ref="O51:X54"/>
    <mergeCell ref="D51:I51"/>
    <mergeCell ref="F65:X65"/>
    <mergeCell ref="F59:X60"/>
    <mergeCell ref="D59:D60"/>
    <mergeCell ref="F62:X63"/>
    <mergeCell ref="D62:D63"/>
    <mergeCell ref="F67:X68"/>
    <mergeCell ref="D67:D68"/>
    <mergeCell ref="T72:Y72"/>
    <mergeCell ref="D74:X74"/>
    <mergeCell ref="T78:Z78"/>
    <mergeCell ref="T79:Z79"/>
    <mergeCell ref="U33:X33"/>
    <mergeCell ref="F70:X70"/>
    <mergeCell ref="F72:I72"/>
    <mergeCell ref="L72:Q72"/>
    <mergeCell ref="R72:S72"/>
    <mergeCell ref="D48:F48"/>
    <mergeCell ref="G48:H48"/>
    <mergeCell ref="H49:I49"/>
    <mergeCell ref="L49:N49"/>
    <mergeCell ref="Q49:R49"/>
    <mergeCell ref="S50:X50"/>
    <mergeCell ref="O41:Q41"/>
    <mergeCell ref="U45:X45"/>
    <mergeCell ref="R44:T44"/>
    <mergeCell ref="R45:T45"/>
    <mergeCell ref="D44:F44"/>
    <mergeCell ref="G44:H44"/>
    <mergeCell ref="I44:K44"/>
    <mergeCell ref="L44:N44"/>
    <mergeCell ref="O44:Q44"/>
    <mergeCell ref="U43:X43"/>
    <mergeCell ref="U46:X46"/>
    <mergeCell ref="D45:F45"/>
    <mergeCell ref="G45:H45"/>
    <mergeCell ref="I45:K45"/>
    <mergeCell ref="L45:N45"/>
    <mergeCell ref="O45:Q45"/>
    <mergeCell ref="O33:Q33"/>
    <mergeCell ref="R33:T33"/>
    <mergeCell ref="D30:F30"/>
    <mergeCell ref="U39:X39"/>
    <mergeCell ref="L33:N33"/>
    <mergeCell ref="R42:T42"/>
    <mergeCell ref="U42:X42"/>
    <mergeCell ref="R41:T41"/>
    <mergeCell ref="U41:X41"/>
    <mergeCell ref="R39:T39"/>
    <mergeCell ref="R43:T43"/>
    <mergeCell ref="G39:H39"/>
    <mergeCell ref="I39:K39"/>
    <mergeCell ref="L39:N39"/>
    <mergeCell ref="O39:Q39"/>
    <mergeCell ref="D42:F42"/>
    <mergeCell ref="G42:H42"/>
    <mergeCell ref="I42:K42"/>
    <mergeCell ref="L42:N42"/>
    <mergeCell ref="D46:F46"/>
    <mergeCell ref="G46:H46"/>
    <mergeCell ref="I46:K46"/>
    <mergeCell ref="L46:N46"/>
    <mergeCell ref="O46:Q46"/>
    <mergeCell ref="R46:T46"/>
    <mergeCell ref="I30:K30"/>
    <mergeCell ref="L30:N30"/>
    <mergeCell ref="O30:Q30"/>
    <mergeCell ref="R30:T30"/>
    <mergeCell ref="R31:T31"/>
    <mergeCell ref="G32:H32"/>
    <mergeCell ref="I32:K32"/>
    <mergeCell ref="L32:N32"/>
    <mergeCell ref="O32:Q32"/>
    <mergeCell ref="D43:F43"/>
    <mergeCell ref="G43:H43"/>
    <mergeCell ref="I43:K43"/>
    <mergeCell ref="L43:N43"/>
    <mergeCell ref="O43:Q43"/>
    <mergeCell ref="D32:F32"/>
    <mergeCell ref="D33:F33"/>
    <mergeCell ref="G33:H33"/>
    <mergeCell ref="I33:K33"/>
    <mergeCell ref="O42:Q42"/>
    <mergeCell ref="L41:N41"/>
    <mergeCell ref="D37:F37"/>
    <mergeCell ref="G37:H37"/>
    <mergeCell ref="I37:K37"/>
    <mergeCell ref="L37:N37"/>
    <mergeCell ref="O37:Q37"/>
    <mergeCell ref="U44:X44"/>
    <mergeCell ref="D41:F41"/>
    <mergeCell ref="G41:H41"/>
    <mergeCell ref="I41:K41"/>
    <mergeCell ref="D39:F39"/>
    <mergeCell ref="U35:X35"/>
    <mergeCell ref="U37:X37"/>
    <mergeCell ref="D38:F38"/>
    <mergeCell ref="G38:H38"/>
    <mergeCell ref="I38:K38"/>
    <mergeCell ref="L38:N38"/>
    <mergeCell ref="O38:Q38"/>
    <mergeCell ref="U38:X38"/>
    <mergeCell ref="R37:T37"/>
    <mergeCell ref="R38:T38"/>
    <mergeCell ref="D35:F35"/>
    <mergeCell ref="G35:H35"/>
    <mergeCell ref="I35:K35"/>
    <mergeCell ref="L35:N35"/>
    <mergeCell ref="O35:Q35"/>
    <mergeCell ref="R35:T35"/>
    <mergeCell ref="U34:X34"/>
    <mergeCell ref="D34:F34"/>
    <mergeCell ref="G34:H34"/>
    <mergeCell ref="I34:K34"/>
    <mergeCell ref="L34:N34"/>
    <mergeCell ref="O34:Q34"/>
    <mergeCell ref="R34:T34"/>
    <mergeCell ref="S12:T12"/>
    <mergeCell ref="F6:S6"/>
    <mergeCell ref="T6:U6"/>
    <mergeCell ref="V6:X6"/>
    <mergeCell ref="F22:X22"/>
    <mergeCell ref="U32:X32"/>
    <mergeCell ref="R32:T32"/>
    <mergeCell ref="R29:T29"/>
    <mergeCell ref="R28:T28"/>
    <mergeCell ref="I26:K26"/>
    <mergeCell ref="L26:N26"/>
    <mergeCell ref="O26:Q26"/>
    <mergeCell ref="U26:X26"/>
    <mergeCell ref="R26:T26"/>
    <mergeCell ref="U31:X31"/>
    <mergeCell ref="U28:X28"/>
    <mergeCell ref="D29:F29"/>
    <mergeCell ref="T5:U5"/>
    <mergeCell ref="V12:X12"/>
    <mergeCell ref="N8:P8"/>
    <mergeCell ref="Q8:R8"/>
    <mergeCell ref="T2:U2"/>
    <mergeCell ref="V2:X2"/>
    <mergeCell ref="O10:P10"/>
    <mergeCell ref="I15:I17"/>
    <mergeCell ref="F12:H12"/>
    <mergeCell ref="T3:U3"/>
    <mergeCell ref="V3:X3"/>
    <mergeCell ref="F3:S5"/>
    <mergeCell ref="I10:K10"/>
    <mergeCell ref="J8:L8"/>
    <mergeCell ref="V5:X5"/>
    <mergeCell ref="N15:O15"/>
    <mergeCell ref="P15:R15"/>
    <mergeCell ref="S8:T8"/>
    <mergeCell ref="U8:X8"/>
    <mergeCell ref="F8:H8"/>
    <mergeCell ref="O12:P12"/>
    <mergeCell ref="R10:U10"/>
    <mergeCell ref="T4:U4"/>
    <mergeCell ref="V4:X4"/>
    <mergeCell ref="G29:H29"/>
    <mergeCell ref="I29:K29"/>
    <mergeCell ref="L29:N29"/>
    <mergeCell ref="O29:Q29"/>
    <mergeCell ref="U29:X29"/>
    <mergeCell ref="D28:F28"/>
    <mergeCell ref="L28:N28"/>
    <mergeCell ref="D26:F26"/>
    <mergeCell ref="G26:H26"/>
    <mergeCell ref="S16:U16"/>
    <mergeCell ref="V16:X16"/>
    <mergeCell ref="F20:X20"/>
    <mergeCell ref="D24:X24"/>
    <mergeCell ref="B2:S2"/>
    <mergeCell ref="U30:X30"/>
    <mergeCell ref="D31:F31"/>
    <mergeCell ref="K15:L17"/>
    <mergeCell ref="N17:O17"/>
    <mergeCell ref="S17:U17"/>
    <mergeCell ref="V17:X17"/>
    <mergeCell ref="P17:R17"/>
    <mergeCell ref="S15:U15"/>
    <mergeCell ref="V15:X15"/>
    <mergeCell ref="G31:H31"/>
    <mergeCell ref="I31:K31"/>
    <mergeCell ref="L31:N31"/>
    <mergeCell ref="O31:Q31"/>
    <mergeCell ref="O28:Q28"/>
    <mergeCell ref="G28:H28"/>
    <mergeCell ref="I28:K28"/>
    <mergeCell ref="G30:H30"/>
    <mergeCell ref="N16:O16"/>
    <mergeCell ref="P16:R16"/>
  </mergeCells>
  <conditionalFormatting sqref="G32:H32 G37:H39 G43:H43">
    <cfRule type="expression" dxfId="99" priority="13">
      <formula>$G$26=""</formula>
    </cfRule>
    <cfRule type="expression" dxfId="98" priority="14">
      <formula>$G$26&lt;&gt;""</formula>
    </cfRule>
  </conditionalFormatting>
  <conditionalFormatting sqref="G34:H35">
    <cfRule type="expression" dxfId="97" priority="1">
      <formula>$G$26=""</formula>
    </cfRule>
    <cfRule type="expression" dxfId="96" priority="2">
      <formula>$G$26&lt;&gt;""</formula>
    </cfRule>
  </conditionalFormatting>
  <conditionalFormatting sqref="I32:K32 I34:K35 I37:K39 I43:K43">
    <cfRule type="expression" dxfId="95" priority="15">
      <formula>$I$26=""</formula>
    </cfRule>
    <cfRule type="expression" dxfId="94" priority="16">
      <formula>$I$26&lt;&gt;""</formula>
    </cfRule>
  </conditionalFormatting>
  <conditionalFormatting sqref="L32:N32 L34:N35 L43:N43">
    <cfRule type="expression" dxfId="93" priority="5">
      <formula>$L$26=""</formula>
    </cfRule>
    <cfRule type="expression" dxfId="92" priority="6">
      <formula>$L$26&lt;&gt;""</formula>
    </cfRule>
  </conditionalFormatting>
  <conditionalFormatting sqref="L37:T39">
    <cfRule type="expression" dxfId="91" priority="3">
      <formula>$L$26=""</formula>
    </cfRule>
    <cfRule type="expression" dxfId="90" priority="4">
      <formula>$L$26&lt;&gt;""</formula>
    </cfRule>
  </conditionalFormatting>
  <conditionalFormatting sqref="N16:N17">
    <cfRule type="cellIs" dxfId="89" priority="21" operator="lessThan">
      <formula>0</formula>
    </cfRule>
    <cfRule type="cellIs" dxfId="88" priority="22" operator="greaterThan">
      <formula>0</formula>
    </cfRule>
  </conditionalFormatting>
  <conditionalFormatting sqref="O32:Q32 O34:Q35 O43:Q43">
    <cfRule type="expression" dxfId="87" priority="11">
      <formula>$O$26=""</formula>
    </cfRule>
    <cfRule type="expression" dxfId="86" priority="12">
      <formula>$O$26&lt;&gt;""</formula>
    </cfRule>
  </conditionalFormatting>
  <conditionalFormatting sqref="P16:P17 V16:V17">
    <cfRule type="cellIs" dxfId="85" priority="19" operator="lessThan">
      <formula>0</formula>
    </cfRule>
    <cfRule type="cellIs" dxfId="84" priority="20" operator="greaterThan">
      <formula>0</formula>
    </cfRule>
  </conditionalFormatting>
  <conditionalFormatting sqref="R32:T32 R34:T35 R43:T43">
    <cfRule type="expression" dxfId="83" priority="9">
      <formula>$R$26=""</formula>
    </cfRule>
    <cfRule type="expression" dxfId="82" priority="10">
      <formula>$R$26&lt;&gt;""</formula>
    </cfRule>
  </conditionalFormatting>
  <conditionalFormatting sqref="S16:S17">
    <cfRule type="cellIs" dxfId="81" priority="17" operator="lessThan">
      <formula>0</formula>
    </cfRule>
    <cfRule type="cellIs" dxfId="80" priority="18" operator="greaterThan">
      <formula>0</formula>
    </cfRule>
  </conditionalFormatting>
  <conditionalFormatting sqref="U32:X32 U34:X35 U37:X39 U43:X43">
    <cfRule type="expression" dxfId="79" priority="7">
      <formula>$U$26=""</formula>
    </cfRule>
    <cfRule type="expression" dxfId="78" priority="8">
      <formula>$U$26&lt;&gt;""</formula>
    </cfRule>
  </conditionalFormatting>
  <conditionalFormatting sqref="AE17:AG17">
    <cfRule type="cellIs" dxfId="77" priority="23" operator="lessThan">
      <formula>0</formula>
    </cfRule>
    <cfRule type="cellIs" dxfId="76" priority="24" operator="greaterThan">
      <formula>0</formula>
    </cfRule>
  </conditionalFormatting>
  <dataValidations count="12">
    <dataValidation type="list" allowBlank="1" showInputMessage="1" showErrorMessage="1" sqref="F10" xr:uid="{D3E0DD71-C8B6-45BB-BFED-2012FE8F8ED0}">
      <formula1>"CAPEX, OPEX"</formula1>
    </dataValidation>
    <dataValidation type="list" allowBlank="1" showInputMessage="1" showErrorMessage="1" sqref="O10:P10" xr:uid="{DB4592D2-CC71-4E84-95C6-521E31271839}">
      <formula1>"Preço Histórico Corrigido, Melhor Proposta Equalizada"</formula1>
    </dataValidation>
    <dataValidation type="list" allowBlank="1" showInputMessage="1" showErrorMessage="1" sqref="K57 F52:F54" xr:uid="{05002A5A-C32E-4666-A685-8B9DEDE75BDA}">
      <formula1>"Sim,Não"</formula1>
    </dataValidation>
    <dataValidation operator="greaterThan" allowBlank="1" showInputMessage="1" showErrorMessage="1" errorTitle="Atenção" error="Digite a data correta" sqref="O50:R50 G49:G50 O49:P49" xr:uid="{CEC2C4A4-5296-47E9-B28B-3051C91E5843}"/>
    <dataValidation type="date" operator="greaterThan" allowBlank="1" showInputMessage="1" showErrorMessage="1" errorTitle="Atenção" error="Digite a data correta" sqref="G48 O48:Q48" xr:uid="{470B9330-E288-4C43-ABDA-23C04E22DDB0}">
      <formula1>32874</formula1>
    </dataValidation>
    <dataValidation type="date" operator="greaterThan" showInputMessage="1" showErrorMessage="1" errorTitle="Atenção" error="Digite a data correta" sqref="G47:H47" xr:uid="{D6CDDFF0-3EBC-431A-9D5A-437D0CB08DD0}">
      <formula1>29221</formula1>
    </dataValidation>
    <dataValidation allowBlank="1" showInputMessage="1" showErrorMessage="1" promptTitle="Cálculo automático da classe" prompt="ALTO RISCO: 19 a 22_x000a_MÉDIO RISCO: 16 a 18_x000a_BAIXO RISCO: 1 a 15" sqref="X69 Z69:Z70" xr:uid="{C94A5D02-1274-41FC-BA01-F097BBF27040}"/>
    <dataValidation type="list" allowBlank="1" showInputMessage="1" showErrorMessage="1" sqref="U41:W41 O41:P41 L41:M41 G41 I41:J41 R41:S41" xr:uid="{04711F6A-19B7-47DB-A6DF-73164AD1927D}">
      <formula1>"FOB,CIF"</formula1>
    </dataValidation>
    <dataValidation type="list" allowBlank="1" showInputMessage="1" showErrorMessage="1" sqref="L10:M10 F15 H17" xr:uid="{B95E0E36-285A-4B2D-883F-C51E13F14FED}">
      <formula1>"Sim, Não"</formula1>
    </dataValidation>
    <dataValidation type="list" allowBlank="1" showInputMessage="1" showErrorMessage="1" sqref="G46:U46" xr:uid="{F728DD33-3AB3-4D95-8B3A-28DCA1A902D2}">
      <formula1>"BRL,USD,EUR"</formula1>
    </dataValidation>
    <dataValidation type="list" allowBlank="1" showInputMessage="1" showErrorMessage="1" sqref="H15" xr:uid="{6C5C5033-49FD-4C3F-A448-C2505EA842E7}">
      <formula1>"SPOT, CONTRATO"</formula1>
    </dataValidation>
    <dataValidation type="list" allowBlank="1" showInputMessage="1" showErrorMessage="1" sqref="Y41:Z44" xr:uid="{707632A9-E394-4AB9-8CDC-C9D1009395D1}">
      <mc:AlternateContent xmlns:x12ac="http://schemas.microsoft.com/office/spreadsheetml/2011/1/ac" xmlns:mc="http://schemas.openxmlformats.org/markup-compatibility/2006">
        <mc:Choice Requires="x12ac">
          <x12ac:list>-,"Sim, motivo A","Sim, motivo B","Sim, motivo C","Sim, motivo D"</x12ac:list>
        </mc:Choice>
        <mc:Fallback>
          <formula1>"-,Sim, motivo A,Sim, motivo B,Sim, motivo C,Sim, motivo D"</formula1>
        </mc:Fallback>
      </mc:AlternateContent>
    </dataValidation>
  </dataValidations>
  <printOptions horizontalCentered="1" verticalCentered="1"/>
  <pageMargins left="0.23622047244094491" right="0.23622047244094491" top="0.78740157480314965" bottom="0.74803149606299213" header="0" footer="0.31496062992125984"/>
  <pageSetup paperSize="9" scale="32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5</xdr:col>
                    <xdr:colOff>640080</xdr:colOff>
                    <xdr:row>6</xdr:row>
                    <xdr:rowOff>30480</xdr:rowOff>
                  </from>
                  <to>
                    <xdr:col>5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5</xdr:col>
                    <xdr:colOff>640080</xdr:colOff>
                    <xdr:row>6</xdr:row>
                    <xdr:rowOff>30480</xdr:rowOff>
                  </from>
                  <to>
                    <xdr:col>5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6</xdr:col>
                    <xdr:colOff>640080</xdr:colOff>
                    <xdr:row>6</xdr:row>
                    <xdr:rowOff>30480</xdr:rowOff>
                  </from>
                  <to>
                    <xdr:col>6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640080</xdr:colOff>
                    <xdr:row>6</xdr:row>
                    <xdr:rowOff>30480</xdr:rowOff>
                  </from>
                  <to>
                    <xdr:col>6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4</xdr:col>
                    <xdr:colOff>640080</xdr:colOff>
                    <xdr:row>18</xdr:row>
                    <xdr:rowOff>0</xdr:rowOff>
                  </from>
                  <to>
                    <xdr:col>5</xdr:col>
                    <xdr:colOff>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4</xdr:col>
                    <xdr:colOff>640080</xdr:colOff>
                    <xdr:row>18</xdr:row>
                    <xdr:rowOff>0</xdr:rowOff>
                  </from>
                  <to>
                    <xdr:col>5</xdr:col>
                    <xdr:colOff>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6</xdr:col>
                    <xdr:colOff>640080</xdr:colOff>
                    <xdr:row>18</xdr:row>
                    <xdr:rowOff>0</xdr:rowOff>
                  </from>
                  <to>
                    <xdr:col>6</xdr:col>
                    <xdr:colOff>640080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>
                <anchor moveWithCells="1">
                  <from>
                    <xdr:col>6</xdr:col>
                    <xdr:colOff>640080</xdr:colOff>
                    <xdr:row>18</xdr:row>
                    <xdr:rowOff>0</xdr:rowOff>
                  </from>
                  <to>
                    <xdr:col>6</xdr:col>
                    <xdr:colOff>640080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7" r:id="rId12" name="Check Box 9">
              <controlPr defaultSize="0" autoFill="0" autoLine="0" autoPict="0">
                <anchor moveWithCells="1">
                  <from>
                    <xdr:col>8</xdr:col>
                    <xdr:colOff>640080</xdr:colOff>
                    <xdr:row>6</xdr:row>
                    <xdr:rowOff>30480</xdr:rowOff>
                  </from>
                  <to>
                    <xdr:col>8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8" r:id="rId13" name="Check Box 10">
              <controlPr defaultSize="0" autoFill="0" autoLine="0" autoPict="0">
                <anchor moveWithCells="1">
                  <from>
                    <xdr:col>8</xdr:col>
                    <xdr:colOff>640080</xdr:colOff>
                    <xdr:row>6</xdr:row>
                    <xdr:rowOff>30480</xdr:rowOff>
                  </from>
                  <to>
                    <xdr:col>8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9" r:id="rId14" name="Check Box 11">
              <controlPr defaultSize="0" autoFill="0" autoLine="0" autoPict="0">
                <anchor moveWithCells="1">
                  <from>
                    <xdr:col>9</xdr:col>
                    <xdr:colOff>640080</xdr:colOff>
                    <xdr:row>6</xdr:row>
                    <xdr:rowOff>30480</xdr:rowOff>
                  </from>
                  <to>
                    <xdr:col>10</xdr:col>
                    <xdr:colOff>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0" r:id="rId15" name="Check Box 12">
              <controlPr defaultSize="0" autoFill="0" autoLine="0" autoPict="0">
                <anchor moveWithCells="1">
                  <from>
                    <xdr:col>9</xdr:col>
                    <xdr:colOff>640080</xdr:colOff>
                    <xdr:row>6</xdr:row>
                    <xdr:rowOff>30480</xdr:rowOff>
                  </from>
                  <to>
                    <xdr:col>10</xdr:col>
                    <xdr:colOff>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1" r:id="rId16" name="Check Box 13">
              <controlPr defaultSize="0" autoFill="0" autoLine="0" autoPict="0">
                <anchor moveWithCells="1">
                  <from>
                    <xdr:col>14</xdr:col>
                    <xdr:colOff>640080</xdr:colOff>
                    <xdr:row>6</xdr:row>
                    <xdr:rowOff>30480</xdr:rowOff>
                  </from>
                  <to>
                    <xdr:col>14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2" r:id="rId17" name="Check Box 14">
              <controlPr defaultSize="0" autoFill="0" autoLine="0" autoPict="0">
                <anchor moveWithCells="1">
                  <from>
                    <xdr:col>14</xdr:col>
                    <xdr:colOff>640080</xdr:colOff>
                    <xdr:row>6</xdr:row>
                    <xdr:rowOff>30480</xdr:rowOff>
                  </from>
                  <to>
                    <xdr:col>14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3" r:id="rId18" name="Check Box 15">
              <controlPr defaultSize="0" autoFill="0" autoLine="0" autoPict="0">
                <anchor moveWithCells="1">
                  <from>
                    <xdr:col>15</xdr:col>
                    <xdr:colOff>640080</xdr:colOff>
                    <xdr:row>6</xdr:row>
                    <xdr:rowOff>30480</xdr:rowOff>
                  </from>
                  <to>
                    <xdr:col>16</xdr:col>
                    <xdr:colOff>7620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4" r:id="rId19" name="Check Box 16">
              <controlPr defaultSize="0" autoFill="0" autoLine="0" autoPict="0">
                <anchor moveWithCells="1">
                  <from>
                    <xdr:col>15</xdr:col>
                    <xdr:colOff>640080</xdr:colOff>
                    <xdr:row>6</xdr:row>
                    <xdr:rowOff>30480</xdr:rowOff>
                  </from>
                  <to>
                    <xdr:col>16</xdr:col>
                    <xdr:colOff>7620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5" r:id="rId20" name="Check Box 17">
              <controlPr defaultSize="0" autoFill="0" autoLine="0" autoPict="0">
                <anchor moveWithCells="1">
                  <from>
                    <xdr:col>20</xdr:col>
                    <xdr:colOff>640080</xdr:colOff>
                    <xdr:row>6</xdr:row>
                    <xdr:rowOff>30480</xdr:rowOff>
                  </from>
                  <to>
                    <xdr:col>20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6" r:id="rId21" name="Check Box 18">
              <controlPr defaultSize="0" autoFill="0" autoLine="0" autoPict="0">
                <anchor moveWithCells="1">
                  <from>
                    <xdr:col>20</xdr:col>
                    <xdr:colOff>640080</xdr:colOff>
                    <xdr:row>6</xdr:row>
                    <xdr:rowOff>30480</xdr:rowOff>
                  </from>
                  <to>
                    <xdr:col>20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7" r:id="rId22" name="Check Box 19">
              <controlPr defaultSize="0" autoFill="0" autoLine="0" autoPict="0">
                <anchor moveWithCells="1">
                  <from>
                    <xdr:col>21</xdr:col>
                    <xdr:colOff>640080</xdr:colOff>
                    <xdr:row>6</xdr:row>
                    <xdr:rowOff>30480</xdr:rowOff>
                  </from>
                  <to>
                    <xdr:col>21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8" r:id="rId23" name="Check Box 20">
              <controlPr defaultSize="0" autoFill="0" autoLine="0" autoPict="0">
                <anchor moveWithCells="1">
                  <from>
                    <xdr:col>21</xdr:col>
                    <xdr:colOff>640080</xdr:colOff>
                    <xdr:row>6</xdr:row>
                    <xdr:rowOff>30480</xdr:rowOff>
                  </from>
                  <to>
                    <xdr:col>21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9" r:id="rId24" name="Check Box 21">
              <controlPr defaultSize="0" autoFill="0" autoLine="0" autoPict="0">
                <anchor moveWithCells="1">
                  <from>
                    <xdr:col>5</xdr:col>
                    <xdr:colOff>640080</xdr:colOff>
                    <xdr:row>6</xdr:row>
                    <xdr:rowOff>30480</xdr:rowOff>
                  </from>
                  <to>
                    <xdr:col>5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0" r:id="rId25" name="Check Box 22">
              <controlPr defaultSize="0" autoFill="0" autoLine="0" autoPict="0">
                <anchor moveWithCells="1">
                  <from>
                    <xdr:col>5</xdr:col>
                    <xdr:colOff>640080</xdr:colOff>
                    <xdr:row>6</xdr:row>
                    <xdr:rowOff>30480</xdr:rowOff>
                  </from>
                  <to>
                    <xdr:col>5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1" r:id="rId26" name="Check Box 23">
              <controlPr defaultSize="0" autoFill="0" autoLine="0" autoPict="0">
                <anchor moveWithCells="1">
                  <from>
                    <xdr:col>6</xdr:col>
                    <xdr:colOff>640080</xdr:colOff>
                    <xdr:row>6</xdr:row>
                    <xdr:rowOff>30480</xdr:rowOff>
                  </from>
                  <to>
                    <xdr:col>6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2" r:id="rId27" name="Check Box 24">
              <controlPr defaultSize="0" autoFill="0" autoLine="0" autoPict="0">
                <anchor moveWithCells="1">
                  <from>
                    <xdr:col>6</xdr:col>
                    <xdr:colOff>640080</xdr:colOff>
                    <xdr:row>6</xdr:row>
                    <xdr:rowOff>30480</xdr:rowOff>
                  </from>
                  <to>
                    <xdr:col>6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3" r:id="rId28" name="Check Box 25">
              <controlPr defaultSize="0" autoFill="0" autoLine="0" autoPict="0">
                <anchor moveWithCells="1">
                  <from>
                    <xdr:col>4</xdr:col>
                    <xdr:colOff>640080</xdr:colOff>
                    <xdr:row>18</xdr:row>
                    <xdr:rowOff>0</xdr:rowOff>
                  </from>
                  <to>
                    <xdr:col>5</xdr:col>
                    <xdr:colOff>15240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4" r:id="rId29" name="Check Box 26">
              <controlPr defaultSize="0" autoFill="0" autoLine="0" autoPict="0">
                <anchor moveWithCells="1">
                  <from>
                    <xdr:col>4</xdr:col>
                    <xdr:colOff>640080</xdr:colOff>
                    <xdr:row>18</xdr:row>
                    <xdr:rowOff>0</xdr:rowOff>
                  </from>
                  <to>
                    <xdr:col>5</xdr:col>
                    <xdr:colOff>15240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5" r:id="rId30" name="Check Box 27">
              <controlPr defaultSize="0" autoFill="0" autoLine="0" autoPict="0">
                <anchor moveWithCells="1">
                  <from>
                    <xdr:col>6</xdr:col>
                    <xdr:colOff>640080</xdr:colOff>
                    <xdr:row>18</xdr:row>
                    <xdr:rowOff>0</xdr:rowOff>
                  </from>
                  <to>
                    <xdr:col>6</xdr:col>
                    <xdr:colOff>640080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6" r:id="rId31" name="Check Box 28">
              <controlPr defaultSize="0" autoFill="0" autoLine="0" autoPict="0">
                <anchor moveWithCells="1">
                  <from>
                    <xdr:col>6</xdr:col>
                    <xdr:colOff>640080</xdr:colOff>
                    <xdr:row>18</xdr:row>
                    <xdr:rowOff>0</xdr:rowOff>
                  </from>
                  <to>
                    <xdr:col>6</xdr:col>
                    <xdr:colOff>640080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7" r:id="rId32" name="Check Box 29">
              <controlPr defaultSize="0" autoFill="0" autoLine="0" autoPict="0">
                <anchor moveWithCells="1">
                  <from>
                    <xdr:col>8</xdr:col>
                    <xdr:colOff>640080</xdr:colOff>
                    <xdr:row>6</xdr:row>
                    <xdr:rowOff>30480</xdr:rowOff>
                  </from>
                  <to>
                    <xdr:col>8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8" r:id="rId33" name="Check Box 30">
              <controlPr defaultSize="0" autoFill="0" autoLine="0" autoPict="0">
                <anchor moveWithCells="1">
                  <from>
                    <xdr:col>8</xdr:col>
                    <xdr:colOff>640080</xdr:colOff>
                    <xdr:row>6</xdr:row>
                    <xdr:rowOff>30480</xdr:rowOff>
                  </from>
                  <to>
                    <xdr:col>8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9" r:id="rId34" name="Check Box 31">
              <controlPr defaultSize="0" autoFill="0" autoLine="0" autoPict="0">
                <anchor moveWithCells="1">
                  <from>
                    <xdr:col>9</xdr:col>
                    <xdr:colOff>640080</xdr:colOff>
                    <xdr:row>6</xdr:row>
                    <xdr:rowOff>30480</xdr:rowOff>
                  </from>
                  <to>
                    <xdr:col>10</xdr:col>
                    <xdr:colOff>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0" r:id="rId35" name="Check Box 32">
              <controlPr defaultSize="0" autoFill="0" autoLine="0" autoPict="0">
                <anchor moveWithCells="1">
                  <from>
                    <xdr:col>9</xdr:col>
                    <xdr:colOff>640080</xdr:colOff>
                    <xdr:row>6</xdr:row>
                    <xdr:rowOff>30480</xdr:rowOff>
                  </from>
                  <to>
                    <xdr:col>10</xdr:col>
                    <xdr:colOff>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1" r:id="rId36" name="Check Box 33">
              <controlPr defaultSize="0" autoFill="0" autoLine="0" autoPict="0">
                <anchor moveWithCells="1">
                  <from>
                    <xdr:col>14</xdr:col>
                    <xdr:colOff>640080</xdr:colOff>
                    <xdr:row>6</xdr:row>
                    <xdr:rowOff>30480</xdr:rowOff>
                  </from>
                  <to>
                    <xdr:col>14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2" r:id="rId37" name="Check Box 34">
              <controlPr defaultSize="0" autoFill="0" autoLine="0" autoPict="0">
                <anchor moveWithCells="1">
                  <from>
                    <xdr:col>14</xdr:col>
                    <xdr:colOff>640080</xdr:colOff>
                    <xdr:row>6</xdr:row>
                    <xdr:rowOff>30480</xdr:rowOff>
                  </from>
                  <to>
                    <xdr:col>14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3" r:id="rId38" name="Check Box 35">
              <controlPr defaultSize="0" autoFill="0" autoLine="0" autoPict="0">
                <anchor moveWithCells="1">
                  <from>
                    <xdr:col>15</xdr:col>
                    <xdr:colOff>640080</xdr:colOff>
                    <xdr:row>6</xdr:row>
                    <xdr:rowOff>30480</xdr:rowOff>
                  </from>
                  <to>
                    <xdr:col>16</xdr:col>
                    <xdr:colOff>7620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4" r:id="rId39" name="Check Box 36">
              <controlPr defaultSize="0" autoFill="0" autoLine="0" autoPict="0">
                <anchor moveWithCells="1">
                  <from>
                    <xdr:col>15</xdr:col>
                    <xdr:colOff>640080</xdr:colOff>
                    <xdr:row>6</xdr:row>
                    <xdr:rowOff>30480</xdr:rowOff>
                  </from>
                  <to>
                    <xdr:col>16</xdr:col>
                    <xdr:colOff>7620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5" r:id="rId40" name="Check Box 37">
              <controlPr defaultSize="0" autoFill="0" autoLine="0" autoPict="0">
                <anchor moveWithCells="1">
                  <from>
                    <xdr:col>20</xdr:col>
                    <xdr:colOff>640080</xdr:colOff>
                    <xdr:row>6</xdr:row>
                    <xdr:rowOff>30480</xdr:rowOff>
                  </from>
                  <to>
                    <xdr:col>20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6" r:id="rId41" name="Check Box 38">
              <controlPr defaultSize="0" autoFill="0" autoLine="0" autoPict="0">
                <anchor moveWithCells="1">
                  <from>
                    <xdr:col>20</xdr:col>
                    <xdr:colOff>640080</xdr:colOff>
                    <xdr:row>6</xdr:row>
                    <xdr:rowOff>30480</xdr:rowOff>
                  </from>
                  <to>
                    <xdr:col>20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7" r:id="rId42" name="Check Box 39">
              <controlPr defaultSize="0" autoFill="0" autoLine="0" autoPict="0">
                <anchor moveWithCells="1">
                  <from>
                    <xdr:col>21</xdr:col>
                    <xdr:colOff>640080</xdr:colOff>
                    <xdr:row>6</xdr:row>
                    <xdr:rowOff>30480</xdr:rowOff>
                  </from>
                  <to>
                    <xdr:col>21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8" r:id="rId43" name="Check Box 40">
              <controlPr defaultSize="0" autoFill="0" autoLine="0" autoPict="0">
                <anchor moveWithCells="1">
                  <from>
                    <xdr:col>21</xdr:col>
                    <xdr:colOff>640080</xdr:colOff>
                    <xdr:row>6</xdr:row>
                    <xdr:rowOff>30480</xdr:rowOff>
                  </from>
                  <to>
                    <xdr:col>21</xdr:col>
                    <xdr:colOff>640080</xdr:colOff>
                    <xdr:row>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9" r:id="rId44" name="Check Box 41">
              <controlPr defaultSize="0" autoFill="0" autoLine="0" autoPict="0">
                <anchor moveWithCells="1">
                  <from>
                    <xdr:col>4</xdr:col>
                    <xdr:colOff>640080</xdr:colOff>
                    <xdr:row>20</xdr:row>
                    <xdr:rowOff>0</xdr:rowOff>
                  </from>
                  <to>
                    <xdr:col>5</xdr:col>
                    <xdr:colOff>15240</xdr:colOff>
                    <xdr:row>21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0" r:id="rId45" name="Check Box 42">
              <controlPr defaultSize="0" autoFill="0" autoLine="0" autoPict="0">
                <anchor moveWithCells="1">
                  <from>
                    <xdr:col>4</xdr:col>
                    <xdr:colOff>640080</xdr:colOff>
                    <xdr:row>20</xdr:row>
                    <xdr:rowOff>0</xdr:rowOff>
                  </from>
                  <to>
                    <xdr:col>5</xdr:col>
                    <xdr:colOff>15240</xdr:colOff>
                    <xdr:row>21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1" r:id="rId46" name="Check Box 43">
              <controlPr defaultSize="0" autoFill="0" autoLine="0" autoPict="0">
                <anchor moveWithCells="1">
                  <from>
                    <xdr:col>6</xdr:col>
                    <xdr:colOff>640080</xdr:colOff>
                    <xdr:row>20</xdr:row>
                    <xdr:rowOff>0</xdr:rowOff>
                  </from>
                  <to>
                    <xdr:col>6</xdr:col>
                    <xdr:colOff>640080</xdr:colOff>
                    <xdr:row>21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2" r:id="rId47" name="Check Box 44">
              <controlPr defaultSize="0" autoFill="0" autoLine="0" autoPict="0">
                <anchor moveWithCells="1">
                  <from>
                    <xdr:col>6</xdr:col>
                    <xdr:colOff>640080</xdr:colOff>
                    <xdr:row>20</xdr:row>
                    <xdr:rowOff>0</xdr:rowOff>
                  </from>
                  <to>
                    <xdr:col>6</xdr:col>
                    <xdr:colOff>640080</xdr:colOff>
                    <xdr:row>21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3" r:id="rId48" name="Check Box 45">
              <controlPr defaultSize="0" autoFill="0" autoLine="0" autoPict="0">
                <anchor moveWithCells="1">
                  <from>
                    <xdr:col>4</xdr:col>
                    <xdr:colOff>640080</xdr:colOff>
                    <xdr:row>20</xdr:row>
                    <xdr:rowOff>0</xdr:rowOff>
                  </from>
                  <to>
                    <xdr:col>5</xdr:col>
                    <xdr:colOff>15240</xdr:colOff>
                    <xdr:row>21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4" r:id="rId49" name="Check Box 46">
              <controlPr defaultSize="0" autoFill="0" autoLine="0" autoPict="0">
                <anchor moveWithCells="1">
                  <from>
                    <xdr:col>4</xdr:col>
                    <xdr:colOff>640080</xdr:colOff>
                    <xdr:row>20</xdr:row>
                    <xdr:rowOff>0</xdr:rowOff>
                  </from>
                  <to>
                    <xdr:col>5</xdr:col>
                    <xdr:colOff>15240</xdr:colOff>
                    <xdr:row>21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5" r:id="rId50" name="Check Box 47">
              <controlPr defaultSize="0" autoFill="0" autoLine="0" autoPict="0">
                <anchor moveWithCells="1">
                  <from>
                    <xdr:col>6</xdr:col>
                    <xdr:colOff>640080</xdr:colOff>
                    <xdr:row>20</xdr:row>
                    <xdr:rowOff>0</xdr:rowOff>
                  </from>
                  <to>
                    <xdr:col>6</xdr:col>
                    <xdr:colOff>640080</xdr:colOff>
                    <xdr:row>21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6" r:id="rId51" name="Check Box 48">
              <controlPr defaultSize="0" autoFill="0" autoLine="0" autoPict="0">
                <anchor moveWithCells="1">
                  <from>
                    <xdr:col>6</xdr:col>
                    <xdr:colOff>640080</xdr:colOff>
                    <xdr:row>20</xdr:row>
                    <xdr:rowOff>0</xdr:rowOff>
                  </from>
                  <to>
                    <xdr:col>6</xdr:col>
                    <xdr:colOff>640080</xdr:colOff>
                    <xdr:row>21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12DFF-0981-4AF9-AA00-DBD5DC9BE971}">
  <sheetPr>
    <tabColor rgb="FF5CFA6B"/>
  </sheetPr>
  <dimension ref="B2:T18"/>
  <sheetViews>
    <sheetView showGridLines="0" zoomScaleNormal="100" workbookViewId="0">
      <selection activeCell="A3" sqref="A2:J18"/>
    </sheetView>
  </sheetViews>
  <sheetFormatPr defaultRowHeight="13.2"/>
  <cols>
    <col min="1" max="1" width="2.6640625" customWidth="1"/>
    <col min="11" max="11" width="4.33203125" customWidth="1"/>
  </cols>
  <sheetData>
    <row r="2" spans="2:20" ht="12.45" customHeight="1">
      <c r="B2" s="668" t="s">
        <v>375</v>
      </c>
      <c r="C2" s="669"/>
      <c r="D2" s="669"/>
      <c r="E2" s="669"/>
      <c r="F2" s="669"/>
      <c r="G2" s="669"/>
      <c r="H2" s="669"/>
      <c r="I2" s="669"/>
      <c r="J2" s="670"/>
      <c r="L2" s="668" t="s">
        <v>225</v>
      </c>
      <c r="M2" s="669"/>
      <c r="N2" s="669"/>
      <c r="O2" s="669"/>
      <c r="P2" s="669"/>
      <c r="Q2" s="669"/>
      <c r="R2" s="669"/>
      <c r="S2" s="669"/>
      <c r="T2" s="670"/>
    </row>
    <row r="3" spans="2:20" ht="12.45" customHeight="1">
      <c r="B3" s="671"/>
      <c r="C3" s="672"/>
      <c r="D3" s="672"/>
      <c r="E3" s="672"/>
      <c r="F3" s="672"/>
      <c r="G3" s="672"/>
      <c r="H3" s="672"/>
      <c r="I3" s="672"/>
      <c r="J3" s="673"/>
      <c r="L3" s="671"/>
      <c r="M3" s="672"/>
      <c r="N3" s="672"/>
      <c r="O3" s="672"/>
      <c r="P3" s="672"/>
      <c r="Q3" s="672"/>
      <c r="R3" s="672"/>
      <c r="S3" s="672"/>
      <c r="T3" s="673"/>
    </row>
    <row r="4" spans="2:20" ht="12.45" customHeight="1">
      <c r="B4" s="671"/>
      <c r="C4" s="672"/>
      <c r="D4" s="672"/>
      <c r="E4" s="672"/>
      <c r="F4" s="672"/>
      <c r="G4" s="672"/>
      <c r="H4" s="672"/>
      <c r="I4" s="672"/>
      <c r="J4" s="673"/>
      <c r="L4" s="671"/>
      <c r="M4" s="672"/>
      <c r="N4" s="672"/>
      <c r="O4" s="672"/>
      <c r="P4" s="672"/>
      <c r="Q4" s="672"/>
      <c r="R4" s="672"/>
      <c r="S4" s="672"/>
      <c r="T4" s="673"/>
    </row>
    <row r="5" spans="2:20" ht="27" customHeight="1">
      <c r="B5" s="671"/>
      <c r="C5" s="672"/>
      <c r="D5" s="672"/>
      <c r="E5" s="672"/>
      <c r="F5" s="672"/>
      <c r="G5" s="672"/>
      <c r="H5" s="672"/>
      <c r="I5" s="672"/>
      <c r="J5" s="673"/>
      <c r="L5" s="671"/>
      <c r="M5" s="672"/>
      <c r="N5" s="672"/>
      <c r="O5" s="672"/>
      <c r="P5" s="672"/>
      <c r="Q5" s="672"/>
      <c r="R5" s="672"/>
      <c r="S5" s="672"/>
      <c r="T5" s="673"/>
    </row>
    <row r="6" spans="2:20" ht="27" customHeight="1">
      <c r="B6" s="671"/>
      <c r="C6" s="672"/>
      <c r="D6" s="672"/>
      <c r="E6" s="672"/>
      <c r="F6" s="672"/>
      <c r="G6" s="672"/>
      <c r="H6" s="672"/>
      <c r="I6" s="672"/>
      <c r="J6" s="673"/>
      <c r="L6" s="671"/>
      <c r="M6" s="672"/>
      <c r="N6" s="672"/>
      <c r="O6" s="672"/>
      <c r="P6" s="672"/>
      <c r="Q6" s="672"/>
      <c r="R6" s="672"/>
      <c r="S6" s="672"/>
      <c r="T6" s="673"/>
    </row>
    <row r="7" spans="2:20" ht="12.45" customHeight="1">
      <c r="B7" s="671"/>
      <c r="C7" s="672"/>
      <c r="D7" s="672"/>
      <c r="E7" s="672"/>
      <c r="F7" s="672"/>
      <c r="G7" s="672"/>
      <c r="H7" s="672"/>
      <c r="I7" s="672"/>
      <c r="J7" s="673"/>
      <c r="L7" s="671"/>
      <c r="M7" s="672"/>
      <c r="N7" s="672"/>
      <c r="O7" s="672"/>
      <c r="P7" s="672"/>
      <c r="Q7" s="672"/>
      <c r="R7" s="672"/>
      <c r="S7" s="672"/>
      <c r="T7" s="673"/>
    </row>
    <row r="8" spans="2:20" ht="12.45" customHeight="1">
      <c r="B8" s="671"/>
      <c r="C8" s="672"/>
      <c r="D8" s="672"/>
      <c r="E8" s="672"/>
      <c r="F8" s="672"/>
      <c r="G8" s="672"/>
      <c r="H8" s="672"/>
      <c r="I8" s="672"/>
      <c r="J8" s="673"/>
      <c r="L8" s="671"/>
      <c r="M8" s="672"/>
      <c r="N8" s="672"/>
      <c r="O8" s="672"/>
      <c r="P8" s="672"/>
      <c r="Q8" s="672"/>
      <c r="R8" s="672"/>
      <c r="S8" s="672"/>
      <c r="T8" s="673"/>
    </row>
    <row r="9" spans="2:20" ht="12.45" customHeight="1">
      <c r="B9" s="671"/>
      <c r="C9" s="672"/>
      <c r="D9" s="672"/>
      <c r="E9" s="672"/>
      <c r="F9" s="672"/>
      <c r="G9" s="672"/>
      <c r="H9" s="672"/>
      <c r="I9" s="672"/>
      <c r="J9" s="673"/>
      <c r="L9" s="671"/>
      <c r="M9" s="672"/>
      <c r="N9" s="672"/>
      <c r="O9" s="672"/>
      <c r="P9" s="672"/>
      <c r="Q9" s="672"/>
      <c r="R9" s="672"/>
      <c r="S9" s="672"/>
      <c r="T9" s="673"/>
    </row>
    <row r="10" spans="2:20" ht="12.45" customHeight="1">
      <c r="B10" s="671"/>
      <c r="C10" s="672"/>
      <c r="D10" s="672"/>
      <c r="E10" s="672"/>
      <c r="F10" s="672"/>
      <c r="G10" s="672"/>
      <c r="H10" s="672"/>
      <c r="I10" s="672"/>
      <c r="J10" s="673"/>
      <c r="L10" s="671"/>
      <c r="M10" s="672"/>
      <c r="N10" s="672"/>
      <c r="O10" s="672"/>
      <c r="P10" s="672"/>
      <c r="Q10" s="672"/>
      <c r="R10" s="672"/>
      <c r="S10" s="672"/>
      <c r="T10" s="673"/>
    </row>
    <row r="11" spans="2:20" ht="12.45" customHeight="1">
      <c r="B11" s="671"/>
      <c r="C11" s="672"/>
      <c r="D11" s="672"/>
      <c r="E11" s="672"/>
      <c r="F11" s="672"/>
      <c r="G11" s="672"/>
      <c r="H11" s="672"/>
      <c r="I11" s="672"/>
      <c r="J11" s="673"/>
      <c r="L11" s="671"/>
      <c r="M11" s="672"/>
      <c r="N11" s="672"/>
      <c r="O11" s="672"/>
      <c r="P11" s="672"/>
      <c r="Q11" s="672"/>
      <c r="R11" s="672"/>
      <c r="S11" s="672"/>
      <c r="T11" s="673"/>
    </row>
    <row r="12" spans="2:20" ht="12.45" customHeight="1">
      <c r="B12" s="671"/>
      <c r="C12" s="672"/>
      <c r="D12" s="672"/>
      <c r="E12" s="672"/>
      <c r="F12" s="672"/>
      <c r="G12" s="672"/>
      <c r="H12" s="672"/>
      <c r="I12" s="672"/>
      <c r="J12" s="673"/>
      <c r="L12" s="671"/>
      <c r="M12" s="672"/>
      <c r="N12" s="672"/>
      <c r="O12" s="672"/>
      <c r="P12" s="672"/>
      <c r="Q12" s="672"/>
      <c r="R12" s="672"/>
      <c r="S12" s="672"/>
      <c r="T12" s="673"/>
    </row>
    <row r="13" spans="2:20" ht="12.45" customHeight="1">
      <c r="B13" s="671"/>
      <c r="C13" s="672"/>
      <c r="D13" s="672"/>
      <c r="E13" s="672"/>
      <c r="F13" s="672"/>
      <c r="G13" s="672"/>
      <c r="H13" s="672"/>
      <c r="I13" s="672"/>
      <c r="J13" s="673"/>
      <c r="L13" s="671"/>
      <c r="M13" s="672"/>
      <c r="N13" s="672"/>
      <c r="O13" s="672"/>
      <c r="P13" s="672"/>
      <c r="Q13" s="672"/>
      <c r="R13" s="672"/>
      <c r="S13" s="672"/>
      <c r="T13" s="673"/>
    </row>
    <row r="14" spans="2:20" ht="12.45" customHeight="1">
      <c r="B14" s="671"/>
      <c r="C14" s="672"/>
      <c r="D14" s="672"/>
      <c r="E14" s="672"/>
      <c r="F14" s="672"/>
      <c r="G14" s="672"/>
      <c r="H14" s="672"/>
      <c r="I14" s="672"/>
      <c r="J14" s="673"/>
      <c r="L14" s="671"/>
      <c r="M14" s="672"/>
      <c r="N14" s="672"/>
      <c r="O14" s="672"/>
      <c r="P14" s="672"/>
      <c r="Q14" s="672"/>
      <c r="R14" s="672"/>
      <c r="S14" s="672"/>
      <c r="T14" s="673"/>
    </row>
    <row r="15" spans="2:20" ht="12.45" customHeight="1">
      <c r="B15" s="671"/>
      <c r="C15" s="672"/>
      <c r="D15" s="672"/>
      <c r="E15" s="672"/>
      <c r="F15" s="672"/>
      <c r="G15" s="672"/>
      <c r="H15" s="672"/>
      <c r="I15" s="672"/>
      <c r="J15" s="673"/>
      <c r="L15" s="671"/>
      <c r="M15" s="672"/>
      <c r="N15" s="672"/>
      <c r="O15" s="672"/>
      <c r="P15" s="672"/>
      <c r="Q15" s="672"/>
      <c r="R15" s="672"/>
      <c r="S15" s="672"/>
      <c r="T15" s="673"/>
    </row>
    <row r="16" spans="2:20" ht="12.45" customHeight="1">
      <c r="B16" s="671"/>
      <c r="C16" s="672"/>
      <c r="D16" s="672"/>
      <c r="E16" s="672"/>
      <c r="F16" s="672"/>
      <c r="G16" s="672"/>
      <c r="H16" s="672"/>
      <c r="I16" s="672"/>
      <c r="J16" s="673"/>
      <c r="L16" s="671"/>
      <c r="M16" s="672"/>
      <c r="N16" s="672"/>
      <c r="O16" s="672"/>
      <c r="P16" s="672"/>
      <c r="Q16" s="672"/>
      <c r="R16" s="672"/>
      <c r="S16" s="672"/>
      <c r="T16" s="673"/>
    </row>
    <row r="17" spans="2:20" ht="12.45" customHeight="1">
      <c r="B17" s="671"/>
      <c r="C17" s="672"/>
      <c r="D17" s="672"/>
      <c r="E17" s="672"/>
      <c r="F17" s="672"/>
      <c r="G17" s="672"/>
      <c r="H17" s="672"/>
      <c r="I17" s="672"/>
      <c r="J17" s="673"/>
      <c r="L17" s="671"/>
      <c r="M17" s="672"/>
      <c r="N17" s="672"/>
      <c r="O17" s="672"/>
      <c r="P17" s="672"/>
      <c r="Q17" s="672"/>
      <c r="R17" s="672"/>
      <c r="S17" s="672"/>
      <c r="T17" s="673"/>
    </row>
    <row r="18" spans="2:20" ht="13.05" customHeight="1" thickBot="1">
      <c r="B18" s="674"/>
      <c r="C18" s="675"/>
      <c r="D18" s="675"/>
      <c r="E18" s="675"/>
      <c r="F18" s="675"/>
      <c r="G18" s="675"/>
      <c r="H18" s="675"/>
      <c r="I18" s="675"/>
      <c r="J18" s="676"/>
      <c r="L18" s="674"/>
      <c r="M18" s="675"/>
      <c r="N18" s="675"/>
      <c r="O18" s="675"/>
      <c r="P18" s="675"/>
      <c r="Q18" s="675"/>
      <c r="R18" s="675"/>
      <c r="S18" s="675"/>
      <c r="T18" s="676"/>
    </row>
  </sheetData>
  <mergeCells count="2">
    <mergeCell ref="B2:J18"/>
    <mergeCell ref="L2:T18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77DEC-1BE1-4F2E-8B8A-05A7CDB3DAF2}">
  <sheetPr>
    <tabColor rgb="FF5CFA6B"/>
  </sheetPr>
  <dimension ref="A1:G75"/>
  <sheetViews>
    <sheetView showGridLines="0" zoomScale="70" zoomScaleNormal="70" workbookViewId="0">
      <pane ySplit="14" topLeftCell="A15" activePane="bottomLeft" state="frozen"/>
      <selection activeCell="A3" sqref="A2:J18"/>
      <selection pane="bottomLeft" activeCell="A3" sqref="A2:J18"/>
    </sheetView>
  </sheetViews>
  <sheetFormatPr defaultRowHeight="13.2"/>
  <cols>
    <col min="1" max="7" width="14.44140625" customWidth="1"/>
    <col min="257" max="263" width="14.44140625" customWidth="1"/>
    <col min="513" max="519" width="14.44140625" customWidth="1"/>
    <col min="769" max="775" width="14.44140625" customWidth="1"/>
    <col min="1025" max="1031" width="14.44140625" customWidth="1"/>
    <col min="1281" max="1287" width="14.44140625" customWidth="1"/>
    <col min="1537" max="1543" width="14.44140625" customWidth="1"/>
    <col min="1793" max="1799" width="14.44140625" customWidth="1"/>
    <col min="2049" max="2055" width="14.44140625" customWidth="1"/>
    <col min="2305" max="2311" width="14.44140625" customWidth="1"/>
    <col min="2561" max="2567" width="14.44140625" customWidth="1"/>
    <col min="2817" max="2823" width="14.44140625" customWidth="1"/>
    <col min="3073" max="3079" width="14.44140625" customWidth="1"/>
    <col min="3329" max="3335" width="14.44140625" customWidth="1"/>
    <col min="3585" max="3591" width="14.44140625" customWidth="1"/>
    <col min="3841" max="3847" width="14.44140625" customWidth="1"/>
    <col min="4097" max="4103" width="14.44140625" customWidth="1"/>
    <col min="4353" max="4359" width="14.44140625" customWidth="1"/>
    <col min="4609" max="4615" width="14.44140625" customWidth="1"/>
    <col min="4865" max="4871" width="14.44140625" customWidth="1"/>
    <col min="5121" max="5127" width="14.44140625" customWidth="1"/>
    <col min="5377" max="5383" width="14.44140625" customWidth="1"/>
    <col min="5633" max="5639" width="14.44140625" customWidth="1"/>
    <col min="5889" max="5895" width="14.44140625" customWidth="1"/>
    <col min="6145" max="6151" width="14.44140625" customWidth="1"/>
    <col min="6401" max="6407" width="14.44140625" customWidth="1"/>
    <col min="6657" max="6663" width="14.44140625" customWidth="1"/>
    <col min="6913" max="6919" width="14.44140625" customWidth="1"/>
    <col min="7169" max="7175" width="14.44140625" customWidth="1"/>
    <col min="7425" max="7431" width="14.44140625" customWidth="1"/>
    <col min="7681" max="7687" width="14.44140625" customWidth="1"/>
    <col min="7937" max="7943" width="14.44140625" customWidth="1"/>
    <col min="8193" max="8199" width="14.44140625" customWidth="1"/>
    <col min="8449" max="8455" width="14.44140625" customWidth="1"/>
    <col min="8705" max="8711" width="14.44140625" customWidth="1"/>
    <col min="8961" max="8967" width="14.44140625" customWidth="1"/>
    <col min="9217" max="9223" width="14.44140625" customWidth="1"/>
    <col min="9473" max="9479" width="14.44140625" customWidth="1"/>
    <col min="9729" max="9735" width="14.44140625" customWidth="1"/>
    <col min="9985" max="9991" width="14.44140625" customWidth="1"/>
    <col min="10241" max="10247" width="14.44140625" customWidth="1"/>
    <col min="10497" max="10503" width="14.44140625" customWidth="1"/>
    <col min="10753" max="10759" width="14.44140625" customWidth="1"/>
    <col min="11009" max="11015" width="14.44140625" customWidth="1"/>
    <col min="11265" max="11271" width="14.44140625" customWidth="1"/>
    <col min="11521" max="11527" width="14.44140625" customWidth="1"/>
    <col min="11777" max="11783" width="14.44140625" customWidth="1"/>
    <col min="12033" max="12039" width="14.44140625" customWidth="1"/>
    <col min="12289" max="12295" width="14.44140625" customWidth="1"/>
    <col min="12545" max="12551" width="14.44140625" customWidth="1"/>
    <col min="12801" max="12807" width="14.44140625" customWidth="1"/>
    <col min="13057" max="13063" width="14.44140625" customWidth="1"/>
    <col min="13313" max="13319" width="14.44140625" customWidth="1"/>
    <col min="13569" max="13575" width="14.44140625" customWidth="1"/>
    <col min="13825" max="13831" width="14.44140625" customWidth="1"/>
    <col min="14081" max="14087" width="14.44140625" customWidth="1"/>
    <col min="14337" max="14343" width="14.44140625" customWidth="1"/>
    <col min="14593" max="14599" width="14.44140625" customWidth="1"/>
    <col min="14849" max="14855" width="14.44140625" customWidth="1"/>
    <col min="15105" max="15111" width="14.44140625" customWidth="1"/>
    <col min="15361" max="15367" width="14.44140625" customWidth="1"/>
    <col min="15617" max="15623" width="14.44140625" customWidth="1"/>
    <col min="15873" max="15879" width="14.44140625" customWidth="1"/>
    <col min="16129" max="16135" width="14.44140625" customWidth="1"/>
  </cols>
  <sheetData>
    <row r="1" spans="1:7">
      <c r="A1" s="717" t="s">
        <v>226</v>
      </c>
      <c r="B1" s="717"/>
      <c r="C1" s="717"/>
      <c r="D1" s="717"/>
      <c r="E1" s="717"/>
      <c r="F1" s="717"/>
      <c r="G1" s="717"/>
    </row>
    <row r="2" spans="1:7">
      <c r="A2" s="717"/>
      <c r="B2" s="717"/>
      <c r="C2" s="717"/>
      <c r="D2" s="717"/>
      <c r="E2" s="717"/>
      <c r="F2" s="717"/>
      <c r="G2" s="717"/>
    </row>
    <row r="3" spans="1:7">
      <c r="A3" s="717"/>
      <c r="B3" s="717"/>
      <c r="C3" s="717"/>
      <c r="D3" s="717"/>
      <c r="E3" s="717"/>
      <c r="F3" s="717"/>
      <c r="G3" s="717"/>
    </row>
    <row r="4" spans="1:7">
      <c r="A4" s="717"/>
      <c r="B4" s="717"/>
      <c r="C4" s="717"/>
      <c r="D4" s="717"/>
      <c r="E4" s="717"/>
      <c r="F4" s="717"/>
      <c r="G4" s="717"/>
    </row>
    <row r="5" spans="1:7">
      <c r="A5" s="717"/>
      <c r="B5" s="717"/>
      <c r="C5" s="717"/>
      <c r="D5" s="717"/>
      <c r="E5" s="717"/>
      <c r="F5" s="717"/>
      <c r="G5" s="717"/>
    </row>
    <row r="6" spans="1:7">
      <c r="A6" s="717"/>
      <c r="B6" s="717"/>
      <c r="C6" s="717"/>
      <c r="D6" s="717"/>
      <c r="E6" s="717"/>
      <c r="F6" s="717"/>
      <c r="G6" s="717"/>
    </row>
    <row r="8" spans="1:7">
      <c r="A8" t="s">
        <v>226</v>
      </c>
      <c r="B8" s="218" t="s">
        <v>227</v>
      </c>
    </row>
    <row r="10" spans="1:7">
      <c r="A10" s="718" t="s">
        <v>228</v>
      </c>
      <c r="B10" s="718" t="s">
        <v>226</v>
      </c>
      <c r="C10" s="718" t="s">
        <v>226</v>
      </c>
      <c r="D10" s="718" t="s">
        <v>226</v>
      </c>
      <c r="E10" s="718" t="s">
        <v>226</v>
      </c>
      <c r="F10" s="718" t="s">
        <v>226</v>
      </c>
      <c r="G10" s="718" t="s">
        <v>226</v>
      </c>
    </row>
    <row r="11" spans="1:7" ht="26.4">
      <c r="A11" s="219" t="s">
        <v>229</v>
      </c>
      <c r="B11" s="219" t="s">
        <v>230</v>
      </c>
      <c r="C11" s="219" t="s">
        <v>231</v>
      </c>
      <c r="D11" s="219" t="s">
        <v>232</v>
      </c>
      <c r="E11" s="219" t="s">
        <v>233</v>
      </c>
      <c r="F11" s="219" t="s">
        <v>234</v>
      </c>
      <c r="G11" s="219" t="s">
        <v>235</v>
      </c>
    </row>
    <row r="12" spans="1:7" ht="39.6">
      <c r="A12" s="220" t="s">
        <v>236</v>
      </c>
      <c r="B12" s="220" t="s">
        <v>237</v>
      </c>
      <c r="C12" s="220" t="s">
        <v>238</v>
      </c>
      <c r="D12" s="220" t="s">
        <v>239</v>
      </c>
      <c r="E12" s="220" t="s">
        <v>240</v>
      </c>
      <c r="F12" s="220" t="s">
        <v>241</v>
      </c>
      <c r="G12" s="220" t="s">
        <v>242</v>
      </c>
    </row>
    <row r="14" spans="1:7">
      <c r="A14" s="221" t="s">
        <v>243</v>
      </c>
      <c r="B14" s="221" t="s">
        <v>236</v>
      </c>
    </row>
    <row r="15" spans="1:7">
      <c r="A15" s="222" t="s">
        <v>244</v>
      </c>
      <c r="B15" s="222">
        <v>5331.42</v>
      </c>
    </row>
    <row r="16" spans="1:7">
      <c r="A16" s="222" t="s">
        <v>245</v>
      </c>
      <c r="B16" s="222">
        <v>5344.75</v>
      </c>
    </row>
    <row r="17" spans="1:2">
      <c r="A17" s="222" t="s">
        <v>246</v>
      </c>
      <c r="B17" s="222">
        <v>5348.49</v>
      </c>
    </row>
    <row r="18" spans="1:2">
      <c r="A18" s="222" t="s">
        <v>247</v>
      </c>
      <c r="B18" s="222">
        <v>5331.91</v>
      </c>
    </row>
    <row r="19" spans="1:2">
      <c r="A19" s="222" t="s">
        <v>248</v>
      </c>
      <c r="B19" s="222">
        <v>5311.65</v>
      </c>
    </row>
    <row r="20" spans="1:2">
      <c r="A20" s="222" t="s">
        <v>249</v>
      </c>
      <c r="B20" s="222">
        <v>5325.46</v>
      </c>
    </row>
    <row r="21" spans="1:2">
      <c r="A21" s="222" t="s">
        <v>250</v>
      </c>
      <c r="B21" s="222">
        <v>5344.63</v>
      </c>
    </row>
    <row r="22" spans="1:2">
      <c r="A22" s="222" t="s">
        <v>251</v>
      </c>
      <c r="B22" s="222">
        <v>5357.46</v>
      </c>
    </row>
    <row r="23" spans="1:2">
      <c r="A23" s="222" t="s">
        <v>252</v>
      </c>
      <c r="B23" s="222">
        <v>5391.75</v>
      </c>
    </row>
    <row r="24" spans="1:2">
      <c r="A24" s="222" t="s">
        <v>253</v>
      </c>
      <c r="B24" s="222">
        <v>5438.12</v>
      </c>
    </row>
    <row r="25" spans="1:2">
      <c r="A25" s="222" t="s">
        <v>254</v>
      </c>
      <c r="B25" s="222">
        <v>5486.52</v>
      </c>
    </row>
    <row r="26" spans="1:2">
      <c r="A26" s="222" t="s">
        <v>255</v>
      </c>
      <c r="B26" s="222">
        <v>5560.59</v>
      </c>
    </row>
    <row r="27" spans="1:2">
      <c r="A27" s="222" t="s">
        <v>256</v>
      </c>
      <c r="B27" s="222">
        <v>5574.49</v>
      </c>
    </row>
    <row r="28" spans="1:2">
      <c r="A28" s="222" t="s">
        <v>257</v>
      </c>
      <c r="B28" s="222">
        <v>5622.43</v>
      </c>
    </row>
    <row r="29" spans="1:2">
      <c r="A29" s="222" t="s">
        <v>258</v>
      </c>
      <c r="B29" s="222">
        <v>5674.72</v>
      </c>
    </row>
    <row r="30" spans="1:2">
      <c r="A30" s="222" t="s">
        <v>259</v>
      </c>
      <c r="B30" s="222">
        <v>5692.31</v>
      </c>
    </row>
    <row r="31" spans="1:2">
      <c r="A31" s="222" t="s">
        <v>260</v>
      </c>
      <c r="B31" s="222">
        <v>5739.56</v>
      </c>
    </row>
    <row r="32" spans="1:2">
      <c r="A32" s="222" t="s">
        <v>261</v>
      </c>
      <c r="B32" s="222">
        <v>5769.98</v>
      </c>
    </row>
    <row r="33" spans="1:2">
      <c r="A33" s="222" t="s">
        <v>262</v>
      </c>
      <c r="B33" s="222">
        <v>5825.37</v>
      </c>
    </row>
    <row r="34" spans="1:2">
      <c r="A34" s="222" t="s">
        <v>263</v>
      </c>
      <c r="B34" s="222">
        <v>5876.05</v>
      </c>
    </row>
    <row r="35" spans="1:2">
      <c r="A35" s="222" t="s">
        <v>264</v>
      </c>
      <c r="B35" s="222">
        <v>5944.21</v>
      </c>
    </row>
    <row r="36" spans="1:2">
      <c r="A36" s="222" t="s">
        <v>265</v>
      </c>
      <c r="B36" s="222">
        <v>6018.51</v>
      </c>
    </row>
    <row r="37" spans="1:2">
      <c r="A37" s="222" t="s">
        <v>266</v>
      </c>
      <c r="B37" s="222">
        <v>6075.69</v>
      </c>
    </row>
    <row r="38" spans="1:2">
      <c r="A38" s="222" t="s">
        <v>267</v>
      </c>
      <c r="B38" s="222">
        <v>6120.04</v>
      </c>
    </row>
    <row r="39" spans="1:2">
      <c r="A39" s="222" t="s">
        <v>268</v>
      </c>
      <c r="B39" s="222">
        <v>6153.09</v>
      </c>
    </row>
    <row r="40" spans="1:2">
      <c r="A40" s="222" t="s">
        <v>269</v>
      </c>
      <c r="B40" s="222">
        <v>6215.24</v>
      </c>
    </row>
    <row r="41" spans="1:2">
      <c r="A41" s="222" t="s">
        <v>270</v>
      </c>
      <c r="B41" s="222">
        <v>6315.93</v>
      </c>
    </row>
    <row r="42" spans="1:2">
      <c r="A42" s="222" t="s">
        <v>271</v>
      </c>
      <c r="B42" s="222">
        <v>6382.88</v>
      </c>
    </row>
    <row r="43" spans="1:2">
      <c r="A43" s="222" t="s">
        <v>272</v>
      </c>
      <c r="B43" s="222">
        <v>6412.88</v>
      </c>
    </row>
    <row r="44" spans="1:2">
      <c r="A44" s="222" t="s">
        <v>273</v>
      </c>
      <c r="B44" s="222">
        <v>6455.85</v>
      </c>
    </row>
    <row r="45" spans="1:2">
      <c r="A45" s="222" t="s">
        <v>274</v>
      </c>
      <c r="B45" s="222">
        <v>6411.95</v>
      </c>
    </row>
    <row r="46" spans="1:2">
      <c r="A46" s="222" t="s">
        <v>275</v>
      </c>
      <c r="B46" s="222">
        <v>6388.87</v>
      </c>
    </row>
    <row r="47" spans="1:2">
      <c r="A47" s="222" t="s">
        <v>276</v>
      </c>
      <c r="B47" s="222">
        <v>6370.34</v>
      </c>
    </row>
    <row r="48" spans="1:2">
      <c r="A48" s="222" t="s">
        <v>277</v>
      </c>
      <c r="B48" s="222">
        <v>6407.93</v>
      </c>
    </row>
    <row r="49" spans="1:2">
      <c r="A49" s="222" t="s">
        <v>278</v>
      </c>
      <c r="B49" s="222">
        <v>6434.2</v>
      </c>
    </row>
    <row r="50" spans="1:2">
      <c r="A50" s="222" t="s">
        <v>279</v>
      </c>
      <c r="B50" s="222">
        <v>6474.09</v>
      </c>
    </row>
    <row r="51" spans="1:2">
      <c r="A51" s="222" t="s">
        <v>280</v>
      </c>
      <c r="B51" s="222">
        <v>6508.4</v>
      </c>
    </row>
    <row r="52" spans="1:2">
      <c r="A52" s="222" t="s">
        <v>281</v>
      </c>
      <c r="B52" s="222">
        <v>6563.07</v>
      </c>
    </row>
    <row r="53" spans="1:2">
      <c r="A53" s="222" t="s">
        <v>282</v>
      </c>
      <c r="B53" s="222">
        <v>6609.67</v>
      </c>
    </row>
    <row r="54" spans="1:2">
      <c r="A54" s="222" t="s">
        <v>283</v>
      </c>
      <c r="B54" s="222">
        <v>6649.99</v>
      </c>
    </row>
    <row r="55" spans="1:2">
      <c r="A55" s="222" t="s">
        <v>284</v>
      </c>
      <c r="B55" s="222">
        <v>6665.28</v>
      </c>
    </row>
    <row r="56" spans="1:2">
      <c r="A56" s="222" t="s">
        <v>285</v>
      </c>
      <c r="B56" s="222">
        <v>6659.95</v>
      </c>
    </row>
    <row r="57" spans="1:2">
      <c r="A57" s="222" t="s">
        <v>286</v>
      </c>
      <c r="B57" s="222">
        <v>6667.94</v>
      </c>
    </row>
    <row r="58" spans="1:2">
      <c r="A58" s="222" t="s">
        <v>287</v>
      </c>
      <c r="B58" s="222">
        <v>6683.28</v>
      </c>
    </row>
    <row r="59" spans="1:2">
      <c r="A59" s="222" t="s">
        <v>288</v>
      </c>
      <c r="B59" s="222">
        <v>6700.66</v>
      </c>
    </row>
    <row r="60" spans="1:2">
      <c r="A60" s="222" t="s">
        <v>289</v>
      </c>
      <c r="B60" s="222">
        <v>6716.74</v>
      </c>
    </row>
    <row r="61" spans="1:2">
      <c r="A61" s="222" t="s">
        <v>290</v>
      </c>
      <c r="B61" s="222">
        <v>6735.55</v>
      </c>
    </row>
    <row r="62" spans="1:2">
      <c r="A62" s="222" t="s">
        <v>291</v>
      </c>
      <c r="B62" s="222">
        <v>6773.27</v>
      </c>
    </row>
    <row r="63" spans="1:2">
      <c r="A63" s="222" t="s">
        <v>292</v>
      </c>
      <c r="B63" s="222">
        <v>6801.72</v>
      </c>
    </row>
    <row r="64" spans="1:2">
      <c r="A64" s="222" t="s">
        <v>293</v>
      </c>
      <c r="B64" s="222">
        <v>6858.17</v>
      </c>
    </row>
    <row r="65" spans="1:2">
      <c r="A65" s="222" t="s">
        <v>294</v>
      </c>
      <c r="B65" s="222">
        <v>6869.14</v>
      </c>
    </row>
    <row r="66" spans="1:2">
      <c r="A66" s="222" t="s">
        <v>295</v>
      </c>
      <c r="B66" s="222">
        <v>6895.24</v>
      </c>
    </row>
    <row r="67" spans="1:2">
      <c r="A67" s="222" t="s">
        <v>296</v>
      </c>
      <c r="B67" s="222">
        <v>6926.96</v>
      </c>
    </row>
    <row r="68" spans="1:2">
      <c r="A68" s="222" t="s">
        <v>297</v>
      </c>
      <c r="B68" s="222">
        <v>6941.51</v>
      </c>
    </row>
    <row r="69" spans="1:2">
      <c r="A69" s="222" t="s">
        <v>298</v>
      </c>
      <c r="B69" s="222">
        <v>6967.89</v>
      </c>
    </row>
    <row r="70" spans="1:2">
      <c r="A70" s="222" t="s">
        <v>299</v>
      </c>
      <c r="B70" s="222">
        <v>6966.5</v>
      </c>
    </row>
    <row r="71" spans="1:2">
      <c r="A71" s="222" t="s">
        <v>300</v>
      </c>
      <c r="B71" s="222">
        <v>6997.15</v>
      </c>
    </row>
    <row r="72" spans="1:2">
      <c r="A72" s="222" t="s">
        <v>301</v>
      </c>
      <c r="B72" s="222">
        <v>7036.33</v>
      </c>
    </row>
    <row r="73" spans="1:2">
      <c r="A73" s="222" t="s">
        <v>302</v>
      </c>
      <c r="B73" s="222">
        <v>7063.77</v>
      </c>
    </row>
    <row r="74" spans="1:2">
      <c r="A74" s="222" t="s">
        <v>303</v>
      </c>
      <c r="B74" s="222">
        <v>7100.5</v>
      </c>
    </row>
    <row r="75" spans="1:2">
      <c r="A75" s="222" t="s">
        <v>304</v>
      </c>
      <c r="B75" s="222">
        <v>7111.86</v>
      </c>
    </row>
  </sheetData>
  <mergeCells count="2">
    <mergeCell ref="A1:G6"/>
    <mergeCell ref="A10:G10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62CBA-AA20-4B11-A730-B05DAA03DF8D}">
  <sheetPr>
    <tabColor rgb="FF5CFA6B"/>
  </sheetPr>
  <dimension ref="A2:J17"/>
  <sheetViews>
    <sheetView showGridLines="0" zoomScale="145" zoomScaleNormal="145" workbookViewId="0">
      <pane ySplit="4" topLeftCell="A5" activePane="bottomLeft" state="frozen"/>
      <selection activeCell="A3" sqref="A2:J18"/>
      <selection pane="bottomLeft" activeCell="A3" sqref="A2:J18"/>
    </sheetView>
  </sheetViews>
  <sheetFormatPr defaultColWidth="9.21875" defaultRowHeight="9.6"/>
  <cols>
    <col min="1" max="1" width="0.33203125" style="230" customWidth="1"/>
    <col min="2" max="2" width="0.44140625" style="230" customWidth="1"/>
    <col min="3" max="3" width="22.109375" style="231" customWidth="1"/>
    <col min="4" max="4" width="13.21875" style="231" customWidth="1"/>
    <col min="5" max="5" width="16.5546875" style="231" customWidth="1"/>
    <col min="6" max="6" width="6.88671875" style="232" hidden="1" customWidth="1"/>
    <col min="7" max="7" width="0.5546875" style="231" customWidth="1"/>
    <col min="8" max="8" width="3.33203125" style="233" customWidth="1"/>
    <col min="9" max="10" width="6.88671875" style="231" customWidth="1"/>
    <col min="11" max="16384" width="9.21875" style="233"/>
  </cols>
  <sheetData>
    <row r="2" spans="2:6" ht="12.45" customHeight="1">
      <c r="B2" s="720" t="s">
        <v>377</v>
      </c>
      <c r="C2" s="720"/>
      <c r="D2" s="720"/>
      <c r="E2" s="720"/>
      <c r="F2" s="720"/>
    </row>
    <row r="3" spans="2:6" ht="12.45" customHeight="1">
      <c r="B3" s="234"/>
      <c r="C3" s="234"/>
      <c r="D3" s="234"/>
      <c r="E3" s="235"/>
      <c r="F3" s="236"/>
    </row>
    <row r="4" spans="2:6">
      <c r="B4" s="237"/>
      <c r="C4" s="721" t="s">
        <v>378</v>
      </c>
      <c r="D4" s="238" t="s">
        <v>379</v>
      </c>
      <c r="E4" s="238" t="s">
        <v>380</v>
      </c>
      <c r="F4" s="239"/>
    </row>
    <row r="5" spans="2:6">
      <c r="B5" s="240"/>
      <c r="C5" s="722"/>
      <c r="D5" s="241">
        <v>0.1215</v>
      </c>
      <c r="E5" s="241">
        <f>(1+D5)^(1/12)-1</f>
        <v>9.6013899947120507E-3</v>
      </c>
      <c r="F5" s="239"/>
    </row>
    <row r="6" spans="2:6">
      <c r="B6" s="237"/>
      <c r="C6" s="242"/>
      <c r="D6" s="242"/>
      <c r="E6" s="242"/>
      <c r="F6" s="243"/>
    </row>
    <row r="7" spans="2:6" ht="19.2">
      <c r="B7" s="237"/>
      <c r="C7" s="244" t="s">
        <v>381</v>
      </c>
      <c r="D7" s="244" t="s">
        <v>382</v>
      </c>
      <c r="E7" s="242"/>
      <c r="F7" s="243"/>
    </row>
    <row r="8" spans="2:6" ht="13.2">
      <c r="B8" s="237"/>
      <c r="C8" s="245"/>
      <c r="D8" s="246"/>
      <c r="E8" s="247" t="s">
        <v>383</v>
      </c>
      <c r="F8" s="243"/>
    </row>
    <row r="9" spans="2:6">
      <c r="B9" s="237"/>
      <c r="C9" s="242"/>
      <c r="D9" s="242"/>
      <c r="E9" s="242"/>
      <c r="F9" s="243"/>
    </row>
    <row r="10" spans="2:6" ht="13.2">
      <c r="B10" s="237"/>
      <c r="C10"/>
      <c r="D10" s="723" t="s">
        <v>384</v>
      </c>
      <c r="E10" s="724"/>
      <c r="F10" s="248"/>
    </row>
    <row r="11" spans="2:6">
      <c r="B11" s="237"/>
      <c r="C11" s="244" t="s">
        <v>385</v>
      </c>
      <c r="D11" s="249" t="s">
        <v>386</v>
      </c>
      <c r="E11" s="249" t="s">
        <v>387</v>
      </c>
      <c r="F11" s="248"/>
    </row>
    <row r="12" spans="2:6">
      <c r="B12" s="237"/>
      <c r="C12" s="250"/>
      <c r="D12" s="251"/>
      <c r="E12" s="252" t="str">
        <f>IF(D8="","",IF(D8=C12,"Corrigir Cond. Pgto",IF(C12="","",IF(AND(C8="",D12=""),"",F12))))</f>
        <v/>
      </c>
      <c r="F12" s="253" t="e">
        <f>(1+((D12-$C$8)/$C$8))^(30/(C12-D8))-1</f>
        <v>#DIV/0!</v>
      </c>
    </row>
    <row r="13" spans="2:6">
      <c r="B13" s="237"/>
      <c r="C13" s="250"/>
      <c r="D13" s="251"/>
      <c r="E13" s="252" t="str">
        <f>IF(C13="","",IF(AND(C8="",D13=""),"",F13))</f>
        <v/>
      </c>
      <c r="F13" s="253" t="e">
        <f>(1+((D13-$C$8)/$C$8))^(30/(C13-D8))-1</f>
        <v>#DIV/0!</v>
      </c>
    </row>
    <row r="14" spans="2:6">
      <c r="B14" s="237"/>
      <c r="C14" s="250"/>
      <c r="D14" s="251"/>
      <c r="E14" s="252" t="str">
        <f>IF(C14="","",IF(AND(C8="",D14=""),"",F14))</f>
        <v/>
      </c>
      <c r="F14" s="253" t="e">
        <f>(1+((D14-$C$8)/$C$8))^(30/(C14-D8))-1</f>
        <v>#DIV/0!</v>
      </c>
    </row>
    <row r="15" spans="2:6">
      <c r="B15" s="237"/>
      <c r="C15" s="250"/>
      <c r="D15" s="251"/>
      <c r="E15" s="252" t="str">
        <f>IF(C15="","",IF(AND(C8="",D15=""),"",F15))</f>
        <v/>
      </c>
      <c r="F15" s="253" t="e">
        <f>(1+((D15-$C$8)/$C$8))^(30/(C15-D8))-1</f>
        <v>#DIV/0!</v>
      </c>
    </row>
    <row r="17" spans="3:5">
      <c r="C17" s="719" t="s">
        <v>388</v>
      </c>
      <c r="D17" s="719"/>
      <c r="E17" s="254" t="str">
        <f>IF(MIN(E5,E12:E15)=E5,D8,IF(MIN(E5,E12:E15)=E15,C15,IF(MIN(E5,E12:E15)=E14,C14,IF(MIN(E5,E12:E15)=E13,C13,IF(MIN(E5,E12:E15)=E12,C12,"")))))&amp;" DFS"</f>
        <v xml:space="preserve"> DFS</v>
      </c>
    </row>
  </sheetData>
  <mergeCells count="4">
    <mergeCell ref="C17:D17"/>
    <mergeCell ref="B2:F2"/>
    <mergeCell ref="C4:C5"/>
    <mergeCell ref="D10:E10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D11F-4B29-4436-9D68-183DF26FBD2A}">
  <sheetPr>
    <tabColor rgb="FF5CFA6B"/>
  </sheetPr>
  <dimension ref="A1"/>
  <sheetViews>
    <sheetView showGridLines="0" workbookViewId="0">
      <selection activeCell="A3" sqref="A2:J18"/>
    </sheetView>
  </sheetViews>
  <sheetFormatPr defaultRowHeight="13.2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5070-A753-469B-8A4D-318A844BA2C1}">
  <dimension ref="A1:C58"/>
  <sheetViews>
    <sheetView workbookViewId="0">
      <selection activeCell="F14" sqref="F14"/>
    </sheetView>
  </sheetViews>
  <sheetFormatPr defaultRowHeight="13.2"/>
  <sheetData>
    <row r="1" spans="1:3" ht="14.4">
      <c r="A1" s="14" t="s">
        <v>65</v>
      </c>
      <c r="B1" s="14" t="s">
        <v>66</v>
      </c>
      <c r="C1" s="14" t="s">
        <v>67</v>
      </c>
    </row>
    <row r="2" spans="1:3">
      <c r="A2" s="15" t="s">
        <v>76</v>
      </c>
      <c r="B2" s="15" t="s">
        <v>76</v>
      </c>
      <c r="C2" s="15" t="s">
        <v>70</v>
      </c>
    </row>
    <row r="3" spans="1:3">
      <c r="A3" s="15" t="s">
        <v>89</v>
      </c>
      <c r="B3" s="15" t="s">
        <v>89</v>
      </c>
      <c r="C3" s="15" t="s">
        <v>70</v>
      </c>
    </row>
    <row r="4" spans="1:3">
      <c r="A4" s="15" t="s">
        <v>87</v>
      </c>
      <c r="B4" s="15" t="s">
        <v>87</v>
      </c>
      <c r="C4" s="15" t="s">
        <v>87</v>
      </c>
    </row>
    <row r="5" spans="1:3">
      <c r="A5" s="15" t="s">
        <v>86</v>
      </c>
      <c r="B5" s="15" t="s">
        <v>86</v>
      </c>
      <c r="C5" s="15" t="s">
        <v>86</v>
      </c>
    </row>
    <row r="6" spans="1:3">
      <c r="A6" s="15" t="s">
        <v>115</v>
      </c>
      <c r="B6" s="15" t="s">
        <v>116</v>
      </c>
      <c r="C6" s="15" t="s">
        <v>72</v>
      </c>
    </row>
    <row r="7" spans="1:3">
      <c r="A7" s="15" t="s">
        <v>81</v>
      </c>
      <c r="B7" s="15" t="s">
        <v>82</v>
      </c>
      <c r="C7" s="15" t="s">
        <v>61</v>
      </c>
    </row>
    <row r="8" spans="1:3">
      <c r="A8" s="15" t="s">
        <v>102</v>
      </c>
      <c r="B8" s="15" t="s">
        <v>69</v>
      </c>
      <c r="C8" s="15" t="s">
        <v>70</v>
      </c>
    </row>
    <row r="9" spans="1:3">
      <c r="A9" s="15" t="s">
        <v>113</v>
      </c>
      <c r="B9" s="15" t="s">
        <v>69</v>
      </c>
      <c r="C9" s="15" t="s">
        <v>70</v>
      </c>
    </row>
    <row r="10" spans="1:3">
      <c r="A10" s="15" t="s">
        <v>101</v>
      </c>
      <c r="B10" s="15" t="s">
        <v>69</v>
      </c>
      <c r="C10" s="15" t="s">
        <v>70</v>
      </c>
    </row>
    <row r="11" spans="1:3">
      <c r="A11" s="15" t="s">
        <v>111</v>
      </c>
      <c r="B11" s="15" t="s">
        <v>69</v>
      </c>
      <c r="C11" s="15" t="s">
        <v>70</v>
      </c>
    </row>
    <row r="12" spans="1:3">
      <c r="A12" s="15" t="s">
        <v>69</v>
      </c>
      <c r="B12" s="15" t="s">
        <v>69</v>
      </c>
      <c r="C12" s="15" t="s">
        <v>70</v>
      </c>
    </row>
    <row r="13" spans="1:3">
      <c r="A13" s="15" t="s">
        <v>114</v>
      </c>
      <c r="B13" s="15" t="s">
        <v>68</v>
      </c>
      <c r="C13" s="15" t="s">
        <v>68</v>
      </c>
    </row>
    <row r="14" spans="1:3">
      <c r="A14" s="15" t="s">
        <v>106</v>
      </c>
      <c r="B14" s="15" t="s">
        <v>106</v>
      </c>
      <c r="C14" s="15" t="s">
        <v>72</v>
      </c>
    </row>
    <row r="15" spans="1:3">
      <c r="A15" s="15" t="s">
        <v>107</v>
      </c>
      <c r="B15" s="15" t="s">
        <v>106</v>
      </c>
      <c r="C15" s="15" t="s">
        <v>72</v>
      </c>
    </row>
    <row r="16" spans="1:3">
      <c r="A16" s="15" t="s">
        <v>100</v>
      </c>
      <c r="B16" s="15" t="s">
        <v>93</v>
      </c>
      <c r="C16" s="15" t="s">
        <v>74</v>
      </c>
    </row>
    <row r="17" spans="1:3">
      <c r="A17" s="15" t="s">
        <v>93</v>
      </c>
      <c r="B17" s="15" t="s">
        <v>93</v>
      </c>
      <c r="C17" s="15" t="s">
        <v>74</v>
      </c>
    </row>
    <row r="18" spans="1:3">
      <c r="A18" s="15" t="s">
        <v>99</v>
      </c>
      <c r="B18" s="15" t="s">
        <v>93</v>
      </c>
      <c r="C18" s="15" t="s">
        <v>74</v>
      </c>
    </row>
    <row r="19" spans="1:3">
      <c r="A19" s="15" t="s">
        <v>92</v>
      </c>
      <c r="B19" s="15" t="s">
        <v>93</v>
      </c>
      <c r="C19" s="15" t="s">
        <v>74</v>
      </c>
    </row>
    <row r="20" spans="1:3">
      <c r="A20" s="15" t="s">
        <v>105</v>
      </c>
      <c r="B20" s="15" t="s">
        <v>93</v>
      </c>
      <c r="C20" s="15" t="s">
        <v>74</v>
      </c>
    </row>
    <row r="21" spans="1:3">
      <c r="A21" s="15" t="s">
        <v>108</v>
      </c>
      <c r="B21" s="15" t="s">
        <v>108</v>
      </c>
      <c r="C21" s="15" t="s">
        <v>68</v>
      </c>
    </row>
    <row r="22" spans="1:3">
      <c r="A22" s="15" t="s">
        <v>83</v>
      </c>
      <c r="B22" s="15" t="s">
        <v>84</v>
      </c>
      <c r="C22" s="15" t="s">
        <v>74</v>
      </c>
    </row>
    <row r="23" spans="1:3">
      <c r="A23" s="15" t="s">
        <v>85</v>
      </c>
      <c r="B23" s="15" t="s">
        <v>84</v>
      </c>
      <c r="C23" s="15" t="s">
        <v>74</v>
      </c>
    </row>
    <row r="24" spans="1:3">
      <c r="A24" s="15" t="s">
        <v>84</v>
      </c>
      <c r="B24" s="15" t="s">
        <v>84</v>
      </c>
      <c r="C24" s="15" t="s">
        <v>74</v>
      </c>
    </row>
    <row r="25" spans="1:3">
      <c r="A25" s="15" t="s">
        <v>73</v>
      </c>
      <c r="B25" s="15" t="s">
        <v>73</v>
      </c>
      <c r="C25" s="15" t="s">
        <v>72</v>
      </c>
    </row>
    <row r="26" spans="1:3">
      <c r="A26" s="15" t="s">
        <v>104</v>
      </c>
      <c r="B26" s="15" t="s">
        <v>97</v>
      </c>
      <c r="C26" s="15" t="s">
        <v>74</v>
      </c>
    </row>
    <row r="27" spans="1:3">
      <c r="A27" s="15" t="s">
        <v>97</v>
      </c>
      <c r="B27" s="15" t="s">
        <v>97</v>
      </c>
      <c r="C27" s="15" t="s">
        <v>74</v>
      </c>
    </row>
    <row r="28" spans="1:3">
      <c r="A28" s="15" t="s">
        <v>103</v>
      </c>
      <c r="B28" s="15" t="s">
        <v>97</v>
      </c>
      <c r="C28" s="15" t="s">
        <v>74</v>
      </c>
    </row>
    <row r="29" spans="1:3">
      <c r="A29" s="15" t="s">
        <v>117</v>
      </c>
      <c r="B29" s="15" t="s">
        <v>110</v>
      </c>
      <c r="C29" s="15" t="s">
        <v>70</v>
      </c>
    </row>
    <row r="30" spans="1:3">
      <c r="A30" s="15" t="s">
        <v>110</v>
      </c>
      <c r="B30" s="15" t="s">
        <v>110</v>
      </c>
      <c r="C30" s="15" t="s">
        <v>70</v>
      </c>
    </row>
    <row r="31" spans="1:3">
      <c r="A31" s="15" t="s">
        <v>112</v>
      </c>
      <c r="B31" s="15" t="s">
        <v>110</v>
      </c>
      <c r="C31" s="15" t="s">
        <v>70</v>
      </c>
    </row>
    <row r="32" spans="1:3">
      <c r="A32" s="15" t="s">
        <v>53</v>
      </c>
      <c r="B32" s="15" t="s">
        <v>53</v>
      </c>
      <c r="C32" s="15" t="s">
        <v>68</v>
      </c>
    </row>
    <row r="33" spans="1:3">
      <c r="A33" s="15" t="s">
        <v>79</v>
      </c>
      <c r="B33" s="15" t="s">
        <v>77</v>
      </c>
      <c r="C33" s="15" t="s">
        <v>70</v>
      </c>
    </row>
    <row r="34" spans="1:3">
      <c r="A34" s="15" t="s">
        <v>77</v>
      </c>
      <c r="B34" s="15" t="s">
        <v>77</v>
      </c>
      <c r="C34" s="15" t="s">
        <v>70</v>
      </c>
    </row>
    <row r="35" spans="1:3">
      <c r="A35" s="15" t="s">
        <v>78</v>
      </c>
      <c r="B35" s="15" t="s">
        <v>77</v>
      </c>
      <c r="C35" s="15" t="s">
        <v>70</v>
      </c>
    </row>
    <row r="36" spans="1:3">
      <c r="A36" s="15" t="s">
        <v>98</v>
      </c>
      <c r="B36" s="15" t="s">
        <v>52</v>
      </c>
      <c r="C36" s="15" t="s">
        <v>74</v>
      </c>
    </row>
    <row r="37" spans="1:3">
      <c r="A37" s="15" t="s">
        <v>96</v>
      </c>
      <c r="B37" s="15" t="s">
        <v>52</v>
      </c>
      <c r="C37" s="15" t="s">
        <v>74</v>
      </c>
    </row>
    <row r="38" spans="1:3">
      <c r="A38" s="15" t="s">
        <v>55</v>
      </c>
      <c r="B38" s="15" t="s">
        <v>52</v>
      </c>
      <c r="C38" s="15" t="s">
        <v>74</v>
      </c>
    </row>
    <row r="39" spans="1:3">
      <c r="A39" s="15" t="s">
        <v>94</v>
      </c>
      <c r="B39" s="15" t="s">
        <v>52</v>
      </c>
      <c r="C39" s="15" t="s">
        <v>74</v>
      </c>
    </row>
    <row r="40" spans="1:3">
      <c r="A40" s="15" t="s">
        <v>90</v>
      </c>
      <c r="B40" s="15" t="s">
        <v>52</v>
      </c>
      <c r="C40" s="15" t="s">
        <v>74</v>
      </c>
    </row>
    <row r="41" spans="1:3">
      <c r="A41" s="15" t="s">
        <v>91</v>
      </c>
      <c r="B41" s="15" t="s">
        <v>52</v>
      </c>
      <c r="C41" s="15" t="s">
        <v>74</v>
      </c>
    </row>
    <row r="42" spans="1:3">
      <c r="A42" s="15" t="s">
        <v>52</v>
      </c>
      <c r="B42" s="15" t="s">
        <v>52</v>
      </c>
      <c r="C42" s="15" t="s">
        <v>74</v>
      </c>
    </row>
    <row r="43" spans="1:3">
      <c r="A43" s="15" t="s">
        <v>75</v>
      </c>
      <c r="B43" s="15" t="s">
        <v>75</v>
      </c>
      <c r="C43" s="15" t="s">
        <v>70</v>
      </c>
    </row>
    <row r="44" spans="1:3">
      <c r="A44" s="15" t="s">
        <v>71</v>
      </c>
      <c r="B44" s="15" t="s">
        <v>71</v>
      </c>
      <c r="C44" s="15" t="s">
        <v>72</v>
      </c>
    </row>
    <row r="45" spans="1:3">
      <c r="A45" s="15" t="s">
        <v>121</v>
      </c>
      <c r="B45" s="15" t="s">
        <v>88</v>
      </c>
      <c r="C45" s="15" t="s">
        <v>68</v>
      </c>
    </row>
    <row r="46" spans="1:3">
      <c r="A46" s="15" t="s">
        <v>120</v>
      </c>
      <c r="B46" s="15" t="s">
        <v>88</v>
      </c>
      <c r="C46" s="15" t="s">
        <v>68</v>
      </c>
    </row>
    <row r="47" spans="1:3">
      <c r="A47" s="15" t="s">
        <v>88</v>
      </c>
      <c r="B47" s="15" t="s">
        <v>88</v>
      </c>
      <c r="C47" s="15" t="s">
        <v>68</v>
      </c>
    </row>
    <row r="48" spans="1:3">
      <c r="A48" s="15" t="s">
        <v>95</v>
      </c>
      <c r="B48" s="15" t="s">
        <v>88</v>
      </c>
      <c r="C48" s="15" t="s">
        <v>68</v>
      </c>
    </row>
    <row r="49" spans="1:3">
      <c r="A49" s="15" t="s">
        <v>118</v>
      </c>
      <c r="B49" s="15" t="s">
        <v>60</v>
      </c>
      <c r="C49" s="15" t="s">
        <v>61</v>
      </c>
    </row>
    <row r="50" spans="1:3">
      <c r="A50" s="15" t="s">
        <v>59</v>
      </c>
      <c r="B50" s="15" t="s">
        <v>60</v>
      </c>
      <c r="C50" s="15" t="s">
        <v>61</v>
      </c>
    </row>
    <row r="51" spans="1:3">
      <c r="A51" s="15" t="s">
        <v>60</v>
      </c>
      <c r="B51" s="15" t="s">
        <v>60</v>
      </c>
      <c r="C51" s="15" t="s">
        <v>61</v>
      </c>
    </row>
    <row r="52" spans="1:3">
      <c r="A52" s="15" t="s">
        <v>72</v>
      </c>
      <c r="B52" s="15" t="s">
        <v>72</v>
      </c>
      <c r="C52" s="15" t="s">
        <v>72</v>
      </c>
    </row>
    <row r="53" spans="1:3">
      <c r="A53" s="15" t="s">
        <v>68</v>
      </c>
      <c r="B53" s="15" t="s">
        <v>68</v>
      </c>
      <c r="C53" s="15" t="s">
        <v>68</v>
      </c>
    </row>
    <row r="54" spans="1:3">
      <c r="A54" s="15" t="s">
        <v>109</v>
      </c>
      <c r="B54" s="15" t="s">
        <v>68</v>
      </c>
      <c r="C54" s="15" t="s">
        <v>68</v>
      </c>
    </row>
    <row r="55" spans="1:3">
      <c r="A55" s="15" t="s">
        <v>74</v>
      </c>
      <c r="B55" s="15" t="s">
        <v>74</v>
      </c>
      <c r="C55" s="15" t="s">
        <v>74</v>
      </c>
    </row>
    <row r="56" spans="1:3">
      <c r="A56" s="15" t="s">
        <v>70</v>
      </c>
      <c r="B56" s="15" t="s">
        <v>70</v>
      </c>
      <c r="C56" s="15" t="s">
        <v>70</v>
      </c>
    </row>
    <row r="57" spans="1:3">
      <c r="A57" s="15" t="s">
        <v>119</v>
      </c>
      <c r="B57" s="15" t="s">
        <v>80</v>
      </c>
      <c r="C57" s="15" t="s">
        <v>61</v>
      </c>
    </row>
    <row r="58" spans="1:3">
      <c r="A58" s="15" t="s">
        <v>80</v>
      </c>
      <c r="B58" s="15" t="s">
        <v>80</v>
      </c>
      <c r="C58" s="15" t="s">
        <v>61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CA0F-3240-4ECB-B931-2EB312E45FEA}">
  <dimension ref="A1:A4"/>
  <sheetViews>
    <sheetView workbookViewId="0">
      <selection activeCell="A3" sqref="A3:XFD3"/>
    </sheetView>
  </sheetViews>
  <sheetFormatPr defaultRowHeight="13.2"/>
  <sheetData>
    <row r="1" spans="1:1">
      <c r="A1" s="39" t="s">
        <v>137</v>
      </c>
    </row>
    <row r="2" spans="1:1">
      <c r="A2" s="39" t="s">
        <v>138</v>
      </c>
    </row>
    <row r="3" spans="1:1">
      <c r="A3" s="39"/>
    </row>
    <row r="4" spans="1:1">
      <c r="A4" s="39" t="s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B969-2D64-44AF-8B6B-DA9042BC59DF}">
  <sheetPr>
    <tabColor rgb="FF0070C0"/>
    <pageSetUpPr fitToPage="1"/>
  </sheetPr>
  <dimension ref="B2:AD79"/>
  <sheetViews>
    <sheetView showGridLines="0" zoomScale="55" zoomScaleNormal="55" zoomScaleSheetLayoutView="100" workbookViewId="0">
      <selection activeCell="F20" sqref="F20:X22"/>
    </sheetView>
  </sheetViews>
  <sheetFormatPr defaultColWidth="9.21875" defaultRowHeight="13.2" outlineLevelRow="1"/>
  <cols>
    <col min="1" max="1" width="2.77734375" customWidth="1"/>
    <col min="2" max="2" width="2" customWidth="1"/>
    <col min="3" max="3" width="1.21875" customWidth="1"/>
    <col min="4" max="4" width="26.44140625" customWidth="1"/>
    <col min="5" max="5" width="1.21875" customWidth="1"/>
    <col min="6" max="6" width="23.5546875" bestFit="1" customWidth="1"/>
    <col min="7" max="7" width="22" customWidth="1"/>
    <col min="8" max="8" width="19.77734375" customWidth="1"/>
    <col min="9" max="9" width="21.21875" customWidth="1"/>
    <col min="10" max="10" width="1" customWidth="1"/>
    <col min="11" max="11" width="20.44140625" customWidth="1"/>
    <col min="12" max="12" width="18.21875" customWidth="1"/>
    <col min="13" max="13" width="14.77734375" hidden="1" customWidth="1"/>
    <col min="14" max="14" width="19.77734375" bestFit="1" customWidth="1"/>
    <col min="15" max="15" width="19.44140625" customWidth="1"/>
    <col min="16" max="16" width="1.77734375" customWidth="1"/>
    <col min="17" max="17" width="19.21875" customWidth="1"/>
    <col min="18" max="18" width="15.21875" customWidth="1"/>
    <col min="19" max="19" width="9.44140625" customWidth="1"/>
    <col min="20" max="20" width="18.77734375" customWidth="1"/>
    <col min="21" max="21" width="15.44140625" bestFit="1" customWidth="1"/>
    <col min="22" max="22" width="17.5546875" customWidth="1"/>
    <col min="23" max="23" width="1.77734375" customWidth="1"/>
    <col min="24" max="24" width="12" customWidth="1"/>
    <col min="25" max="25" width="1" customWidth="1"/>
    <col min="26" max="26" width="2" customWidth="1"/>
    <col min="27" max="27" width="9.21875" customWidth="1"/>
    <col min="28" max="28" width="16.21875" customWidth="1"/>
    <col min="29" max="30" width="19.21875" style="40" customWidth="1"/>
    <col min="31" max="31" width="16.44140625" bestFit="1" customWidth="1"/>
    <col min="32" max="32" width="3.21875" customWidth="1"/>
    <col min="33" max="33" width="16.44140625" bestFit="1" customWidth="1"/>
    <col min="34" max="34" width="12.21875" bestFit="1" customWidth="1"/>
    <col min="35" max="35" width="10.21875" bestFit="1" customWidth="1"/>
  </cols>
  <sheetData>
    <row r="2" spans="2:26" s="2" customFormat="1" ht="24" customHeight="1">
      <c r="B2" s="374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434" t="s">
        <v>132</v>
      </c>
      <c r="U2" s="434"/>
      <c r="V2" s="435"/>
      <c r="W2" s="435"/>
      <c r="X2" s="435"/>
      <c r="Y2" s="41"/>
      <c r="Z2" s="42"/>
    </row>
    <row r="3" spans="2:26" s="217" customFormat="1" ht="17.399999999999999">
      <c r="B3" s="45"/>
      <c r="C3" s="154"/>
      <c r="D3" s="154"/>
      <c r="E3" s="154"/>
      <c r="F3" s="443" t="s">
        <v>122</v>
      </c>
      <c r="G3" s="443"/>
      <c r="H3" s="443"/>
      <c r="I3" s="443"/>
      <c r="J3" s="443"/>
      <c r="K3" s="443"/>
      <c r="L3" s="443"/>
      <c r="M3" s="443"/>
      <c r="N3" s="443"/>
      <c r="O3" s="443"/>
      <c r="P3" s="443"/>
      <c r="Q3" s="443"/>
      <c r="R3" s="443"/>
      <c r="S3" s="443"/>
      <c r="T3" s="425" t="s">
        <v>389</v>
      </c>
      <c r="U3" s="425"/>
      <c r="V3" s="442"/>
      <c r="W3" s="442"/>
      <c r="X3" s="442"/>
      <c r="Y3" s="155"/>
      <c r="Z3" s="44"/>
    </row>
    <row r="4" spans="2:26" s="217" customFormat="1" ht="17.399999999999999">
      <c r="B4" s="45"/>
      <c r="C4" s="154"/>
      <c r="D4" s="154"/>
      <c r="E4" s="154"/>
      <c r="F4" s="443"/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3"/>
      <c r="R4" s="443"/>
      <c r="S4" s="443"/>
      <c r="T4" s="425" t="s">
        <v>390</v>
      </c>
      <c r="U4" s="425"/>
      <c r="V4" s="442"/>
      <c r="W4" s="442"/>
      <c r="X4" s="442"/>
      <c r="Y4" s="155"/>
      <c r="Z4" s="44"/>
    </row>
    <row r="5" spans="2:26" s="217" customFormat="1" ht="17.399999999999999">
      <c r="B5" s="45"/>
      <c r="C5" s="154"/>
      <c r="D5" s="154"/>
      <c r="E5" s="154"/>
      <c r="F5" s="443"/>
      <c r="G5" s="443"/>
      <c r="H5" s="443"/>
      <c r="I5" s="443"/>
      <c r="J5" s="443"/>
      <c r="K5" s="443"/>
      <c r="L5" s="443"/>
      <c r="M5" s="443"/>
      <c r="N5" s="443"/>
      <c r="O5" s="443"/>
      <c r="P5" s="443"/>
      <c r="Q5" s="443"/>
      <c r="R5" s="443"/>
      <c r="S5" s="443"/>
      <c r="T5" s="425" t="s">
        <v>43</v>
      </c>
      <c r="U5" s="425"/>
      <c r="V5" s="442"/>
      <c r="W5" s="442"/>
      <c r="X5" s="442"/>
      <c r="Y5" s="155"/>
      <c r="Z5" s="44"/>
    </row>
    <row r="6" spans="2:26" s="2" customFormat="1" ht="19.5" customHeight="1" thickBot="1">
      <c r="B6" s="46"/>
      <c r="C6" s="216"/>
      <c r="D6" s="216"/>
      <c r="E6" s="216"/>
      <c r="F6" s="463"/>
      <c r="G6" s="463"/>
      <c r="H6" s="463"/>
      <c r="I6" s="463"/>
      <c r="J6" s="463"/>
      <c r="K6" s="463"/>
      <c r="L6" s="463"/>
      <c r="M6" s="463"/>
      <c r="N6" s="463"/>
      <c r="O6" s="463"/>
      <c r="P6" s="463"/>
      <c r="Q6" s="463"/>
      <c r="R6" s="463"/>
      <c r="S6" s="463"/>
      <c r="T6" s="464"/>
      <c r="U6" s="464"/>
      <c r="V6" s="465"/>
      <c r="W6" s="465"/>
      <c r="X6" s="465"/>
      <c r="Y6" s="47"/>
      <c r="Z6" s="48"/>
    </row>
    <row r="7" spans="2:26" s="43" customFormat="1" ht="8.25" customHeight="1">
      <c r="B7" s="49"/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2"/>
      <c r="S7" s="52"/>
      <c r="T7" s="52"/>
      <c r="U7" s="53"/>
      <c r="V7" s="52"/>
      <c r="W7" s="52"/>
      <c r="X7" s="54"/>
      <c r="Y7" s="55"/>
      <c r="Z7" s="56"/>
    </row>
    <row r="8" spans="2:26" s="43" customFormat="1" ht="28.05" customHeight="1">
      <c r="B8" s="49"/>
      <c r="C8" s="50"/>
      <c r="D8" s="57" t="s">
        <v>54</v>
      </c>
      <c r="E8" s="58"/>
      <c r="F8" s="447"/>
      <c r="G8" s="447"/>
      <c r="H8" s="447"/>
      <c r="I8" s="57" t="s">
        <v>58</v>
      </c>
      <c r="J8" s="447"/>
      <c r="K8" s="447"/>
      <c r="L8" s="447"/>
      <c r="M8" s="59"/>
      <c r="N8" s="611" t="s">
        <v>57</v>
      </c>
      <c r="O8" s="598"/>
      <c r="P8" s="612"/>
      <c r="Q8" s="432" t="e">
        <f>VLOOKUP(J8,[1]HIERARQUIA!$A$1:$C$58,2,FALSE)</f>
        <v>#N/A</v>
      </c>
      <c r="R8" s="433"/>
      <c r="S8" s="609" t="s">
        <v>56</v>
      </c>
      <c r="T8" s="610"/>
      <c r="U8" s="450" t="e">
        <f>VLOOKUP(J8,[1]HIERARQUIA!$A$1:$C$58,3,FALSE)</f>
        <v>#N/A</v>
      </c>
      <c r="V8" s="450"/>
      <c r="W8" s="450"/>
      <c r="X8" s="450"/>
      <c r="Y8" s="55"/>
      <c r="Z8" s="56"/>
    </row>
    <row r="9" spans="2:26" s="43" customFormat="1" ht="11.25" customHeight="1">
      <c r="B9" s="49"/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2"/>
      <c r="S9" s="52"/>
      <c r="T9" s="52"/>
      <c r="U9" s="53"/>
      <c r="V9" s="52"/>
      <c r="W9" s="52"/>
      <c r="X9" s="54"/>
      <c r="Y9" s="55"/>
      <c r="Z9" s="56"/>
    </row>
    <row r="10" spans="2:26" s="66" customFormat="1" ht="30.75" customHeight="1">
      <c r="B10" s="61"/>
      <c r="C10" s="62"/>
      <c r="D10" s="57" t="s">
        <v>50</v>
      </c>
      <c r="E10" s="62"/>
      <c r="F10" s="16"/>
      <c r="G10" s="57" t="s">
        <v>14</v>
      </c>
      <c r="H10" s="36"/>
      <c r="I10" s="606" t="s">
        <v>8</v>
      </c>
      <c r="J10" s="607"/>
      <c r="K10" s="608"/>
      <c r="L10" s="10"/>
      <c r="M10" s="63"/>
      <c r="N10" s="57" t="s">
        <v>34</v>
      </c>
      <c r="O10" s="436"/>
      <c r="P10" s="437"/>
      <c r="Q10" s="60" t="s">
        <v>62</v>
      </c>
      <c r="R10" s="436"/>
      <c r="S10" s="451"/>
      <c r="T10" s="451"/>
      <c r="U10" s="437"/>
      <c r="V10" s="57" t="s">
        <v>51</v>
      </c>
      <c r="W10" s="64"/>
      <c r="X10" s="149" t="e">
        <f>(S12/N12)-1</f>
        <v>#DIV/0!</v>
      </c>
      <c r="Y10" s="62"/>
      <c r="Z10" s="65"/>
    </row>
    <row r="11" spans="2:26" s="66" customFormat="1" ht="11.25" customHeight="1">
      <c r="B11" s="61"/>
      <c r="C11" s="62"/>
      <c r="D11" s="67"/>
      <c r="E11" s="68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51"/>
      <c r="Q11" s="70"/>
      <c r="R11" s="71"/>
      <c r="S11" s="70"/>
      <c r="T11" s="71"/>
      <c r="U11" s="62"/>
      <c r="V11" s="64"/>
      <c r="W11" s="64"/>
      <c r="X11" s="64"/>
      <c r="Y11" s="71"/>
      <c r="Z11" s="72"/>
    </row>
    <row r="12" spans="2:26" s="66" customFormat="1" ht="27.6">
      <c r="B12" s="61"/>
      <c r="C12" s="62"/>
      <c r="D12" s="57" t="s">
        <v>5</v>
      </c>
      <c r="E12" s="73"/>
      <c r="F12" s="439"/>
      <c r="G12" s="440"/>
      <c r="H12" s="441"/>
      <c r="I12" s="57" t="s">
        <v>130</v>
      </c>
      <c r="J12" s="57"/>
      <c r="K12" s="35"/>
      <c r="L12" s="57" t="s">
        <v>44</v>
      </c>
      <c r="M12" s="74"/>
      <c r="N12" s="37"/>
      <c r="O12" s="606" t="s">
        <v>131</v>
      </c>
      <c r="P12" s="608"/>
      <c r="Q12" s="38"/>
      <c r="R12" s="75" t="s">
        <v>124</v>
      </c>
      <c r="S12" s="462"/>
      <c r="T12" s="462"/>
      <c r="U12" s="57" t="s">
        <v>33</v>
      </c>
      <c r="V12" s="426"/>
      <c r="W12" s="427"/>
      <c r="X12" s="428"/>
      <c r="Y12" s="62"/>
      <c r="Z12" s="65"/>
    </row>
    <row r="13" spans="2:26" s="66" customFormat="1" ht="11.25" customHeight="1">
      <c r="B13" s="61"/>
      <c r="C13" s="62"/>
      <c r="D13" s="67"/>
      <c r="E13" s="68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51"/>
      <c r="Q13" s="70"/>
      <c r="R13" s="71"/>
      <c r="S13" s="70"/>
      <c r="T13" s="71"/>
      <c r="U13" s="62"/>
      <c r="V13" s="71"/>
      <c r="W13" s="71"/>
      <c r="X13" s="76"/>
      <c r="Y13" s="71"/>
      <c r="Z13" s="72"/>
    </row>
    <row r="14" spans="2:26" s="66" customFormat="1" ht="5.25" customHeight="1">
      <c r="B14" s="61"/>
      <c r="C14" s="62"/>
      <c r="D14" s="67"/>
      <c r="E14" s="68"/>
      <c r="F14" s="69"/>
      <c r="G14" s="69"/>
      <c r="H14" s="69"/>
      <c r="I14" s="69"/>
      <c r="J14" s="77"/>
      <c r="K14" s="77"/>
      <c r="L14" s="77"/>
      <c r="M14" s="77"/>
      <c r="N14" s="77"/>
      <c r="O14" s="77"/>
      <c r="P14" s="78"/>
      <c r="Q14" s="79"/>
      <c r="R14" s="80"/>
      <c r="S14" s="79"/>
      <c r="T14" s="80"/>
      <c r="U14" s="81"/>
      <c r="V14" s="80"/>
      <c r="W14" s="80"/>
      <c r="X14" s="82"/>
      <c r="Y14" s="80"/>
      <c r="Z14" s="72"/>
    </row>
    <row r="15" spans="2:26" s="66" customFormat="1" ht="48.75" customHeight="1">
      <c r="B15" s="61"/>
      <c r="C15" s="62"/>
      <c r="D15" s="57" t="s">
        <v>6</v>
      </c>
      <c r="E15" s="57"/>
      <c r="F15" s="17"/>
      <c r="G15" s="57" t="s">
        <v>1</v>
      </c>
      <c r="H15" s="10"/>
      <c r="I15" s="605"/>
      <c r="J15" s="83"/>
      <c r="K15" s="613" t="s">
        <v>35</v>
      </c>
      <c r="L15" s="615"/>
      <c r="M15" s="84"/>
      <c r="N15" s="613" t="s">
        <v>126</v>
      </c>
      <c r="O15" s="614"/>
      <c r="P15" s="613" t="s">
        <v>127</v>
      </c>
      <c r="Q15" s="615"/>
      <c r="R15" s="614"/>
      <c r="S15" s="613" t="s">
        <v>128</v>
      </c>
      <c r="T15" s="615"/>
      <c r="U15" s="614"/>
      <c r="V15" s="613" t="s">
        <v>129</v>
      </c>
      <c r="W15" s="615"/>
      <c r="X15" s="614"/>
      <c r="Y15" s="80"/>
      <c r="Z15" s="72"/>
    </row>
    <row r="16" spans="2:26" s="66" customFormat="1" ht="29.25" customHeight="1">
      <c r="B16" s="61"/>
      <c r="C16" s="62"/>
      <c r="D16" s="69"/>
      <c r="E16" s="69"/>
      <c r="F16" s="69"/>
      <c r="G16" s="69"/>
      <c r="H16" s="69"/>
      <c r="I16" s="605"/>
      <c r="J16" s="83"/>
      <c r="K16" s="616"/>
      <c r="L16" s="617"/>
      <c r="M16" s="85"/>
      <c r="N16" s="367" t="e">
        <f>-1+V12/N12</f>
        <v>#DIV/0!</v>
      </c>
      <c r="O16" s="369"/>
      <c r="P16" s="367" t="e">
        <f>-1+V12/S12</f>
        <v>#DIV/0!</v>
      </c>
      <c r="Q16" s="368"/>
      <c r="R16" s="369"/>
      <c r="S16" s="367" t="e">
        <f>-1+V12/H10</f>
        <v>#DIV/0!</v>
      </c>
      <c r="T16" s="368"/>
      <c r="U16" s="369"/>
      <c r="V16" s="367" t="e">
        <f>-1+V12/K12</f>
        <v>#DIV/0!</v>
      </c>
      <c r="W16" s="368"/>
      <c r="X16" s="369"/>
      <c r="Y16" s="80"/>
      <c r="Z16" s="72"/>
    </row>
    <row r="17" spans="2:26" s="91" customFormat="1" ht="27.6">
      <c r="B17" s="86"/>
      <c r="C17" s="87"/>
      <c r="D17" s="57" t="s">
        <v>15</v>
      </c>
      <c r="E17" s="57"/>
      <c r="F17" s="156"/>
      <c r="G17" s="57" t="s">
        <v>13</v>
      </c>
      <c r="H17" s="156"/>
      <c r="I17" s="605"/>
      <c r="J17" s="83"/>
      <c r="K17" s="618"/>
      <c r="L17" s="619"/>
      <c r="M17" s="88"/>
      <c r="N17" s="388">
        <f>V12-N12</f>
        <v>0</v>
      </c>
      <c r="O17" s="389"/>
      <c r="P17" s="388">
        <f>V12-S12</f>
        <v>0</v>
      </c>
      <c r="Q17" s="390"/>
      <c r="R17" s="391"/>
      <c r="S17" s="388">
        <f>V12-H10</f>
        <v>0</v>
      </c>
      <c r="T17" s="390"/>
      <c r="U17" s="391"/>
      <c r="V17" s="388">
        <f>V12-K12</f>
        <v>0</v>
      </c>
      <c r="W17" s="392"/>
      <c r="X17" s="389"/>
      <c r="Y17" s="89"/>
      <c r="Z17" s="90"/>
    </row>
    <row r="18" spans="2:26" s="66" customFormat="1" ht="6.75" customHeight="1">
      <c r="B18" s="61"/>
      <c r="C18" s="62"/>
      <c r="D18" s="67"/>
      <c r="E18" s="68"/>
      <c r="F18" s="69"/>
      <c r="G18" s="69"/>
      <c r="H18" s="69"/>
      <c r="I18" s="69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80"/>
      <c r="Z18" s="72"/>
    </row>
    <row r="19" spans="2:26" s="66" customFormat="1" ht="11.25" customHeight="1">
      <c r="B19" s="61"/>
      <c r="C19" s="62"/>
      <c r="D19" s="67"/>
      <c r="E19" s="68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71"/>
      <c r="T19" s="71"/>
      <c r="U19" s="71"/>
      <c r="V19" s="71"/>
      <c r="W19" s="71"/>
      <c r="X19" s="71"/>
      <c r="Y19" s="71"/>
      <c r="Z19" s="72"/>
    </row>
    <row r="20" spans="2:26" s="66" customFormat="1" ht="31.5" customHeight="1">
      <c r="B20" s="61"/>
      <c r="C20" s="62"/>
      <c r="D20" s="598" t="s">
        <v>123</v>
      </c>
      <c r="E20" s="92"/>
      <c r="F20" s="370" t="s">
        <v>365</v>
      </c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93"/>
      <c r="Z20" s="72"/>
    </row>
    <row r="21" spans="2:26" s="66" customFormat="1" ht="31.5" customHeight="1">
      <c r="B21" s="61"/>
      <c r="C21" s="62"/>
      <c r="D21" s="598"/>
      <c r="E21" s="92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93"/>
      <c r="Z21" s="72"/>
    </row>
    <row r="22" spans="2:26" s="43" customFormat="1" ht="20.55" customHeight="1">
      <c r="B22" s="49"/>
      <c r="C22" s="50"/>
      <c r="D22" s="598"/>
      <c r="E22" s="92"/>
      <c r="F22" s="370"/>
      <c r="G22" s="370"/>
      <c r="H22" s="370"/>
      <c r="I22" s="370"/>
      <c r="J22" s="370"/>
      <c r="K22" s="370"/>
      <c r="L22" s="370"/>
      <c r="M22" s="370"/>
      <c r="N22" s="370"/>
      <c r="O22" s="370"/>
      <c r="P22" s="370"/>
      <c r="Q22" s="370"/>
      <c r="R22" s="370"/>
      <c r="S22" s="370"/>
      <c r="T22" s="370"/>
      <c r="U22" s="370"/>
      <c r="V22" s="370"/>
      <c r="W22" s="370"/>
      <c r="X22" s="370"/>
      <c r="Y22" s="93"/>
      <c r="Z22" s="56"/>
    </row>
    <row r="23" spans="2:26" s="43" customFormat="1" ht="9.4499999999999993" customHeight="1">
      <c r="B23" s="49"/>
      <c r="C23" s="50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93"/>
      <c r="Z23" s="56"/>
    </row>
    <row r="24" spans="2:26" s="43" customFormat="1" ht="20.55" customHeight="1">
      <c r="B24" s="49"/>
      <c r="C24" s="50"/>
      <c r="D24" s="598" t="s">
        <v>139</v>
      </c>
      <c r="E24" s="52"/>
      <c r="F24" s="599" t="s">
        <v>143</v>
      </c>
      <c r="G24" s="600"/>
      <c r="H24" s="600"/>
      <c r="I24" s="600"/>
      <c r="J24" s="600"/>
      <c r="K24" s="600"/>
      <c r="L24" s="600"/>
      <c r="M24" s="600"/>
      <c r="N24" s="600"/>
      <c r="O24" s="600"/>
      <c r="P24" s="600"/>
      <c r="Q24" s="600"/>
      <c r="R24" s="600"/>
      <c r="S24" s="600"/>
      <c r="T24" s="600"/>
      <c r="U24" s="600"/>
      <c r="V24" s="600"/>
      <c r="W24" s="600"/>
      <c r="X24" s="601"/>
      <c r="Y24" s="93"/>
      <c r="Z24" s="56"/>
    </row>
    <row r="25" spans="2:26" s="43" customFormat="1" ht="20.55" customHeight="1">
      <c r="B25" s="49"/>
      <c r="C25" s="50"/>
      <c r="D25" s="598"/>
      <c r="E25" s="52"/>
      <c r="F25" s="602"/>
      <c r="G25" s="603"/>
      <c r="H25" s="603"/>
      <c r="I25" s="603"/>
      <c r="J25" s="603"/>
      <c r="K25" s="603"/>
      <c r="L25" s="603"/>
      <c r="M25" s="603"/>
      <c r="N25" s="603"/>
      <c r="O25" s="603"/>
      <c r="P25" s="603"/>
      <c r="Q25" s="603"/>
      <c r="R25" s="603"/>
      <c r="S25" s="603"/>
      <c r="T25" s="603"/>
      <c r="U25" s="603"/>
      <c r="V25" s="603"/>
      <c r="W25" s="603"/>
      <c r="X25" s="604"/>
      <c r="Y25" s="93"/>
      <c r="Z25" s="56"/>
    </row>
    <row r="26" spans="2:26" s="43" customFormat="1" ht="8.25" customHeight="1">
      <c r="B26" s="49"/>
      <c r="C26" s="50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5"/>
    </row>
    <row r="27" spans="2:26" ht="45" customHeight="1">
      <c r="B27" s="96"/>
      <c r="C27" s="97"/>
      <c r="D27" s="585" t="s">
        <v>39</v>
      </c>
      <c r="E27" s="586"/>
      <c r="F27" s="586"/>
      <c r="G27" s="586"/>
      <c r="H27" s="586"/>
      <c r="I27" s="586"/>
      <c r="J27" s="586"/>
      <c r="K27" s="586"/>
      <c r="L27" s="586"/>
      <c r="M27" s="586"/>
      <c r="N27" s="586"/>
      <c r="O27" s="586"/>
      <c r="P27" s="586"/>
      <c r="Q27" s="586"/>
      <c r="R27" s="586"/>
      <c r="S27" s="586"/>
      <c r="T27" s="586"/>
      <c r="U27" s="586"/>
      <c r="V27" s="586"/>
      <c r="W27" s="586"/>
      <c r="X27" s="587"/>
      <c r="Y27" s="98"/>
      <c r="Z27" s="99"/>
    </row>
    <row r="28" spans="2:26" ht="10.5" customHeight="1">
      <c r="B28" s="96"/>
      <c r="C28" s="97"/>
      <c r="D28" s="100"/>
      <c r="E28" s="100"/>
      <c r="F28" s="100"/>
      <c r="G28" s="100"/>
      <c r="H28" s="100"/>
      <c r="I28" s="101"/>
      <c r="J28" s="101"/>
      <c r="K28" s="101"/>
      <c r="L28" s="100"/>
      <c r="M28" s="100"/>
      <c r="N28" s="100"/>
      <c r="O28" s="100"/>
      <c r="P28" s="100"/>
      <c r="Q28" s="100"/>
      <c r="R28" s="101"/>
      <c r="S28" s="101"/>
      <c r="T28" s="101"/>
      <c r="U28" s="101"/>
      <c r="V28" s="101"/>
      <c r="W28" s="101"/>
      <c r="X28" s="101"/>
      <c r="Y28" s="98"/>
      <c r="Z28" s="99"/>
    </row>
    <row r="29" spans="2:26" s="43" customFormat="1" ht="41.25" customHeight="1">
      <c r="B29" s="49"/>
      <c r="C29" s="50"/>
      <c r="D29" s="588" t="s">
        <v>36</v>
      </c>
      <c r="E29" s="589"/>
      <c r="F29" s="590"/>
      <c r="G29" s="423"/>
      <c r="H29" s="424"/>
      <c r="I29" s="423"/>
      <c r="J29" s="470"/>
      <c r="K29" s="424"/>
      <c r="L29" s="423"/>
      <c r="M29" s="470"/>
      <c r="N29" s="424"/>
      <c r="O29" s="423"/>
      <c r="P29" s="470"/>
      <c r="Q29" s="424"/>
      <c r="R29" s="423"/>
      <c r="S29" s="470"/>
      <c r="T29" s="424"/>
      <c r="U29" s="423"/>
      <c r="V29" s="470"/>
      <c r="W29" s="470"/>
      <c r="X29" s="424"/>
      <c r="Y29" s="102"/>
      <c r="Z29" s="103"/>
    </row>
    <row r="30" spans="2:26" s="43" customFormat="1" ht="9.6" customHeight="1">
      <c r="B30" s="49"/>
      <c r="C30" s="50"/>
      <c r="D30" s="50"/>
      <c r="E30" s="50"/>
      <c r="F30" s="50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105"/>
      <c r="Z30" s="106"/>
    </row>
    <row r="31" spans="2:26" s="43" customFormat="1" ht="27.75" customHeight="1">
      <c r="B31" s="49"/>
      <c r="C31" s="50"/>
      <c r="D31" s="595" t="s">
        <v>26</v>
      </c>
      <c r="E31" s="596"/>
      <c r="F31" s="597"/>
      <c r="G31" s="404"/>
      <c r="H31" s="405"/>
      <c r="I31" s="406" t="str">
        <f>IF(I29="","","PREENCHER")</f>
        <v/>
      </c>
      <c r="J31" s="407"/>
      <c r="K31" s="408"/>
      <c r="L31" s="406" t="str">
        <f>IF(L29="","","PREENCHER")</f>
        <v/>
      </c>
      <c r="M31" s="407"/>
      <c r="N31" s="408"/>
      <c r="O31" s="401" t="str">
        <f>IF(O29="","","PREENCHER")</f>
        <v/>
      </c>
      <c r="P31" s="402"/>
      <c r="Q31" s="403"/>
      <c r="R31" s="468" t="str">
        <f>IF(R29="","","PREENCHER")</f>
        <v/>
      </c>
      <c r="S31" s="402"/>
      <c r="T31" s="469"/>
      <c r="U31" s="401" t="str">
        <f>IF(U29="","","PREENCHER")</f>
        <v/>
      </c>
      <c r="V31" s="402"/>
      <c r="W31" s="402"/>
      <c r="X31" s="474"/>
      <c r="Y31" s="107"/>
      <c r="Z31" s="106"/>
    </row>
    <row r="32" spans="2:26" s="43" customFormat="1" ht="27.75" customHeight="1">
      <c r="B32" s="49"/>
      <c r="C32" s="50"/>
      <c r="D32" s="592" t="s">
        <v>136</v>
      </c>
      <c r="E32" s="593"/>
      <c r="F32" s="594"/>
      <c r="G32" s="411"/>
      <c r="H32" s="412"/>
      <c r="I32" s="413" t="str">
        <f>IF(I29="","","PREENCHER")</f>
        <v/>
      </c>
      <c r="J32" s="414"/>
      <c r="K32" s="415"/>
      <c r="L32" s="413" t="str">
        <f>IF(L29="","","PREENCHER")</f>
        <v/>
      </c>
      <c r="M32" s="414"/>
      <c r="N32" s="415"/>
      <c r="O32" s="376" t="str">
        <f>IF(O29="","","PREENCHER")</f>
        <v/>
      </c>
      <c r="P32" s="377"/>
      <c r="Q32" s="416"/>
      <c r="R32" s="466" t="str">
        <f>IF(R29="","","PREENCHER")</f>
        <v/>
      </c>
      <c r="S32" s="377"/>
      <c r="T32" s="467"/>
      <c r="U32" s="376" t="str">
        <f>IF(U29="","","PREENCHER")</f>
        <v/>
      </c>
      <c r="V32" s="377"/>
      <c r="W32" s="377"/>
      <c r="X32" s="378"/>
      <c r="Y32" s="107"/>
      <c r="Z32" s="106"/>
    </row>
    <row r="33" spans="2:26" s="43" customFormat="1" ht="27.75" customHeight="1">
      <c r="B33" s="49"/>
      <c r="C33" s="50"/>
      <c r="D33" s="582" t="s">
        <v>27</v>
      </c>
      <c r="E33" s="583"/>
      <c r="F33" s="584"/>
      <c r="G33" s="411"/>
      <c r="H33" s="412"/>
      <c r="I33" s="413" t="str">
        <f>IF(I29="","","PREENCHER")</f>
        <v/>
      </c>
      <c r="J33" s="414"/>
      <c r="K33" s="415"/>
      <c r="L33" s="413" t="str">
        <f>IF(L29="","","PREENCHER")</f>
        <v/>
      </c>
      <c r="M33" s="414"/>
      <c r="N33" s="415"/>
      <c r="O33" s="376" t="str">
        <f>IF(O29="","","PREENCHER")</f>
        <v/>
      </c>
      <c r="P33" s="377"/>
      <c r="Q33" s="416"/>
      <c r="R33" s="466" t="str">
        <f>IF(R29="","","PREENCHER")</f>
        <v/>
      </c>
      <c r="S33" s="377"/>
      <c r="T33" s="467"/>
      <c r="U33" s="376" t="str">
        <f>IF(U29="","","PREENCHER")</f>
        <v/>
      </c>
      <c r="V33" s="377"/>
      <c r="W33" s="377"/>
      <c r="X33" s="378"/>
      <c r="Y33" s="107"/>
      <c r="Z33" s="106"/>
    </row>
    <row r="34" spans="2:26" s="43" customFormat="1" ht="27.75" customHeight="1">
      <c r="B34" s="49"/>
      <c r="C34" s="50"/>
      <c r="D34" s="582" t="s">
        <v>134</v>
      </c>
      <c r="E34" s="583"/>
      <c r="F34" s="584"/>
      <c r="G34" s="394"/>
      <c r="H34" s="395"/>
      <c r="I34" s="396" t="str">
        <f>IF(I29="","","PREENCHER")</f>
        <v/>
      </c>
      <c r="J34" s="397"/>
      <c r="K34" s="398"/>
      <c r="L34" s="396" t="str">
        <f>IF(L29="","","PREENCHER")</f>
        <v/>
      </c>
      <c r="M34" s="397"/>
      <c r="N34" s="398"/>
      <c r="O34" s="399" t="str">
        <f>IF(O29="","","PREENCHER")</f>
        <v/>
      </c>
      <c r="P34" s="397"/>
      <c r="Q34" s="400"/>
      <c r="R34" s="513" t="str">
        <f>IF(R29="","","PREENCHER")</f>
        <v/>
      </c>
      <c r="S34" s="472"/>
      <c r="T34" s="514"/>
      <c r="U34" s="471" t="str">
        <f>IF(U29="","","PREENCHER")</f>
        <v/>
      </c>
      <c r="V34" s="472"/>
      <c r="W34" s="472"/>
      <c r="X34" s="473"/>
      <c r="Y34" s="107"/>
      <c r="Z34" s="106"/>
    </row>
    <row r="35" spans="2:26" s="43" customFormat="1" ht="27.75" customHeight="1">
      <c r="B35" s="49"/>
      <c r="C35" s="50"/>
      <c r="D35" s="582" t="s">
        <v>135</v>
      </c>
      <c r="E35" s="583"/>
      <c r="F35" s="584"/>
      <c r="G35" s="624" t="str">
        <f>IF(G33="","",(IF(G33="","",G33)))</f>
        <v/>
      </c>
      <c r="H35" s="625"/>
      <c r="I35" s="624" t="str">
        <f>IF(I33="","",(IF(I33="","",I33)))</f>
        <v/>
      </c>
      <c r="J35" s="626"/>
      <c r="K35" s="627"/>
      <c r="L35" s="624" t="str">
        <f>IF(L33="","",L33)</f>
        <v/>
      </c>
      <c r="M35" s="626"/>
      <c r="N35" s="627"/>
      <c r="O35" s="452" t="str">
        <f>IF(O33="","",O33)</f>
        <v/>
      </c>
      <c r="P35" s="453"/>
      <c r="Q35" s="454"/>
      <c r="R35" s="460" t="str">
        <f>IF(R33="","",R33)</f>
        <v/>
      </c>
      <c r="S35" s="453"/>
      <c r="T35" s="461"/>
      <c r="U35" s="452" t="str">
        <f>IF(U33="","",U33)</f>
        <v/>
      </c>
      <c r="V35" s="453"/>
      <c r="W35" s="453"/>
      <c r="X35" s="454"/>
      <c r="Y35" s="107"/>
      <c r="Z35" s="106"/>
    </row>
    <row r="36" spans="2:26" s="43" customFormat="1" ht="27.75" customHeight="1">
      <c r="B36" s="49"/>
      <c r="C36" s="50"/>
      <c r="D36" s="582" t="s">
        <v>133</v>
      </c>
      <c r="E36" s="583"/>
      <c r="F36" s="584"/>
      <c r="G36" s="411"/>
      <c r="H36" s="412"/>
      <c r="I36" s="411"/>
      <c r="J36" s="414"/>
      <c r="K36" s="521"/>
      <c r="L36" s="411"/>
      <c r="M36" s="414"/>
      <c r="N36" s="521"/>
      <c r="O36" s="411"/>
      <c r="P36" s="414"/>
      <c r="Q36" s="521"/>
      <c r="R36" s="411"/>
      <c r="S36" s="414"/>
      <c r="T36" s="521"/>
      <c r="U36" s="376"/>
      <c r="V36" s="377"/>
      <c r="W36" s="377"/>
      <c r="X36" s="378"/>
      <c r="Y36" s="107"/>
      <c r="Z36" s="106"/>
    </row>
    <row r="37" spans="2:26" s="43" customFormat="1" ht="27.75" customHeight="1">
      <c r="B37" s="49"/>
      <c r="C37" s="50"/>
      <c r="D37" s="582" t="s">
        <v>24</v>
      </c>
      <c r="E37" s="583"/>
      <c r="F37" s="584"/>
      <c r="G37" s="457" t="str">
        <f>IF(G36="","INFORMAR SE TEM DIFAL",IF(G36="SIM",(G33-(G33*G34)),"NÃO APLICÁVEL"))</f>
        <v>INFORMAR SE TEM DIFAL</v>
      </c>
      <c r="H37" s="591"/>
      <c r="I37" s="457" t="str">
        <f>IF(I36="","INFORMAR SE TEM DIFAL",IF(I36="SIM",(I33-(I33*I34)),"NÃO APLICÁVEL"))</f>
        <v>INFORMAR SE TEM DIFAL</v>
      </c>
      <c r="J37" s="458"/>
      <c r="K37" s="459"/>
      <c r="L37" s="457" t="str">
        <f>IF(L36="","INFORMAR SE TEM DIFAL",IF(L36="SIM",(L33-(L33*L34)),"NÃO APLICÁVEL"))</f>
        <v>INFORMAR SE TEM DIFAL</v>
      </c>
      <c r="M37" s="458"/>
      <c r="N37" s="459"/>
      <c r="O37" s="452" t="str">
        <f>IF(O36="","INFORMAR SE TEM DIFAL",IF(O36="SIM",(O33-(O33*O34)),"NÃO APLICÁVEL"))</f>
        <v>INFORMAR SE TEM DIFAL</v>
      </c>
      <c r="P37" s="453"/>
      <c r="Q37" s="454"/>
      <c r="R37" s="460" t="str">
        <f>IF(R36="","INFORMAR SE TEM DIFAL",IF(R36="SIM",(R33-(R33*R34)),"NÃO APLICÁVEL"))</f>
        <v>INFORMAR SE TEM DIFAL</v>
      </c>
      <c r="S37" s="453"/>
      <c r="T37" s="461"/>
      <c r="U37" s="452" t="str">
        <f>IF(U36="","INFORMAR SE TEM DIFAL",IF(U36="SIM",(U33-(U33*U34)),"NÃO APLICÁVEL"))</f>
        <v>INFORMAR SE TEM DIFAL</v>
      </c>
      <c r="V37" s="453"/>
      <c r="W37" s="453"/>
      <c r="X37" s="454"/>
      <c r="Y37" s="107"/>
      <c r="Z37" s="106"/>
    </row>
    <row r="38" spans="2:26" s="43" customFormat="1" ht="27.75" customHeight="1">
      <c r="B38" s="49"/>
      <c r="C38" s="50"/>
      <c r="D38" s="582" t="s">
        <v>25</v>
      </c>
      <c r="E38" s="583"/>
      <c r="F38" s="584"/>
      <c r="G38" s="492" t="str">
        <f>IF(G36="SIM",(IF(G34=0,G33,G37/0.81)),G35)</f>
        <v/>
      </c>
      <c r="H38" s="493"/>
      <c r="I38" s="492" t="str">
        <f>IF(I36="SIM",(IF(I34=0,I33,I37/0.81)),I35)</f>
        <v/>
      </c>
      <c r="J38" s="494"/>
      <c r="K38" s="495"/>
      <c r="L38" s="492" t="str">
        <f>IF(L36="SIM",(IF(L34=0,L33,L37/0.81)),L35)</f>
        <v/>
      </c>
      <c r="M38" s="494"/>
      <c r="N38" s="495"/>
      <c r="O38" s="475"/>
      <c r="P38" s="476"/>
      <c r="Q38" s="477"/>
      <c r="R38" s="496"/>
      <c r="S38" s="476"/>
      <c r="T38" s="497"/>
      <c r="U38" s="475"/>
      <c r="V38" s="476"/>
      <c r="W38" s="476"/>
      <c r="X38" s="477"/>
      <c r="Y38" s="107"/>
      <c r="Z38" s="106"/>
    </row>
    <row r="39" spans="2:26" s="43" customFormat="1" ht="9.75" customHeight="1">
      <c r="B39" s="49"/>
      <c r="C39" s="50"/>
      <c r="D39" s="108"/>
      <c r="E39" s="108"/>
      <c r="F39" s="108"/>
      <c r="G39" s="104"/>
      <c r="H39" s="104"/>
      <c r="I39" s="104"/>
      <c r="J39" s="104"/>
      <c r="K39" s="104"/>
      <c r="L39" s="104"/>
      <c r="M39" s="104"/>
      <c r="N39" s="104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105"/>
      <c r="Z39" s="109"/>
    </row>
    <row r="40" spans="2:26" s="43" customFormat="1" ht="27.75" customHeight="1">
      <c r="B40" s="49"/>
      <c r="C40" s="50"/>
      <c r="D40" s="582" t="s">
        <v>28</v>
      </c>
      <c r="E40" s="583"/>
      <c r="F40" s="584"/>
      <c r="G40" s="502" t="e">
        <f>-1+G33/G31</f>
        <v>#DIV/0!</v>
      </c>
      <c r="H40" s="503"/>
      <c r="I40" s="489" t="e">
        <f>-1+I33/I31</f>
        <v>#VALUE!</v>
      </c>
      <c r="J40" s="490"/>
      <c r="K40" s="491"/>
      <c r="L40" s="489" t="e">
        <f>-1+L33/L31</f>
        <v>#VALUE!</v>
      </c>
      <c r="M40" s="490"/>
      <c r="N40" s="491"/>
      <c r="O40" s="489" t="e">
        <f>-1+O33/O31</f>
        <v>#VALUE!</v>
      </c>
      <c r="P40" s="490"/>
      <c r="Q40" s="491"/>
      <c r="R40" s="489" t="e">
        <f>-1+R33/R31</f>
        <v>#VALUE!</v>
      </c>
      <c r="S40" s="490"/>
      <c r="T40" s="491"/>
      <c r="U40" s="478" t="e">
        <f>-1+U33/U31</f>
        <v>#VALUE!</v>
      </c>
      <c r="V40" s="479"/>
      <c r="W40" s="479"/>
      <c r="X40" s="480"/>
      <c r="Y40" s="105"/>
      <c r="Z40" s="109"/>
    </row>
    <row r="41" spans="2:26" s="43" customFormat="1" ht="27.75" customHeight="1">
      <c r="B41" s="49"/>
      <c r="C41" s="50"/>
      <c r="D41" s="582" t="s">
        <v>29</v>
      </c>
      <c r="E41" s="583"/>
      <c r="F41" s="584"/>
      <c r="G41" s="481" t="e">
        <f>(G33/$H$10-1)</f>
        <v>#DIV/0!</v>
      </c>
      <c r="H41" s="482"/>
      <c r="I41" s="483" t="e">
        <f>(I33/$H$10-1)</f>
        <v>#VALUE!</v>
      </c>
      <c r="J41" s="484"/>
      <c r="K41" s="485"/>
      <c r="L41" s="483" t="e">
        <f>(L33/$H$10-1)</f>
        <v>#VALUE!</v>
      </c>
      <c r="M41" s="484"/>
      <c r="N41" s="485"/>
      <c r="O41" s="483" t="e">
        <f>(O33/$H$10-1)</f>
        <v>#VALUE!</v>
      </c>
      <c r="P41" s="484"/>
      <c r="Q41" s="485"/>
      <c r="R41" s="483" t="e">
        <f>(R33/$H$10-1)</f>
        <v>#VALUE!</v>
      </c>
      <c r="S41" s="484"/>
      <c r="T41" s="485"/>
      <c r="U41" s="486" t="e">
        <f>(U33/$H$10-1)</f>
        <v>#VALUE!</v>
      </c>
      <c r="V41" s="487"/>
      <c r="W41" s="487"/>
      <c r="X41" s="488"/>
      <c r="Y41" s="105"/>
      <c r="Z41" s="109"/>
    </row>
    <row r="42" spans="2:26" s="43" customFormat="1" ht="27.75" customHeight="1">
      <c r="B42" s="49"/>
      <c r="C42" s="50"/>
      <c r="D42" s="582" t="s">
        <v>30</v>
      </c>
      <c r="E42" s="583"/>
      <c r="F42" s="584"/>
      <c r="G42" s="531" t="e">
        <f>-1+G33/$K$12</f>
        <v>#DIV/0!</v>
      </c>
      <c r="H42" s="533"/>
      <c r="I42" s="531" t="e">
        <f>-1+I33/$K$12</f>
        <v>#VALUE!</v>
      </c>
      <c r="J42" s="532"/>
      <c r="K42" s="533"/>
      <c r="L42" s="531" t="e">
        <f>-1+L33/$K$12</f>
        <v>#VALUE!</v>
      </c>
      <c r="M42" s="532"/>
      <c r="N42" s="533"/>
      <c r="O42" s="531" t="e">
        <f>-1+O33/$K$12</f>
        <v>#VALUE!</v>
      </c>
      <c r="P42" s="532"/>
      <c r="Q42" s="533"/>
      <c r="R42" s="531" t="e">
        <f>-1+R33/$K$12</f>
        <v>#VALUE!</v>
      </c>
      <c r="S42" s="532"/>
      <c r="T42" s="533"/>
      <c r="U42" s="528" t="e">
        <f>-1+U33/$K$12</f>
        <v>#VALUE!</v>
      </c>
      <c r="V42" s="529"/>
      <c r="W42" s="529"/>
      <c r="X42" s="530"/>
      <c r="Y42" s="105"/>
      <c r="Z42" s="109"/>
    </row>
    <row r="43" spans="2:26" s="43" customFormat="1" ht="9" customHeight="1">
      <c r="B43" s="49"/>
      <c r="C43" s="50"/>
      <c r="D43" s="108"/>
      <c r="E43" s="108"/>
      <c r="F43" s="108"/>
      <c r="G43" s="104"/>
      <c r="H43" s="104"/>
      <c r="I43" s="104"/>
      <c r="J43" s="104"/>
      <c r="K43" s="104"/>
      <c r="L43" s="104"/>
      <c r="M43" s="104"/>
      <c r="N43" s="104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105"/>
      <c r="Z43" s="109"/>
    </row>
    <row r="44" spans="2:26" s="43" customFormat="1" ht="27.75" customHeight="1">
      <c r="B44" s="49"/>
      <c r="C44" s="50"/>
      <c r="D44" s="595" t="s">
        <v>31</v>
      </c>
      <c r="E44" s="596"/>
      <c r="F44" s="597"/>
      <c r="G44" s="501"/>
      <c r="H44" s="474"/>
      <c r="I44" s="501"/>
      <c r="J44" s="402"/>
      <c r="K44" s="474"/>
      <c r="L44" s="501"/>
      <c r="M44" s="402"/>
      <c r="N44" s="474"/>
      <c r="O44" s="501"/>
      <c r="P44" s="402"/>
      <c r="Q44" s="474"/>
      <c r="R44" s="501"/>
      <c r="S44" s="402"/>
      <c r="T44" s="474"/>
      <c r="U44" s="401"/>
      <c r="V44" s="402"/>
      <c r="W44" s="402"/>
      <c r="X44" s="474"/>
      <c r="Y44" s="8"/>
      <c r="Z44" s="9"/>
    </row>
    <row r="45" spans="2:26" s="43" customFormat="1" ht="27.75" customHeight="1">
      <c r="B45" s="49"/>
      <c r="C45" s="50"/>
      <c r="D45" s="582" t="s">
        <v>63</v>
      </c>
      <c r="E45" s="583"/>
      <c r="F45" s="584"/>
      <c r="G45" s="498"/>
      <c r="H45" s="499"/>
      <c r="I45" s="498"/>
      <c r="J45" s="499"/>
      <c r="K45" s="500"/>
      <c r="L45" s="498"/>
      <c r="M45" s="499"/>
      <c r="N45" s="500"/>
      <c r="O45" s="498"/>
      <c r="P45" s="499"/>
      <c r="Q45" s="500"/>
      <c r="R45" s="396"/>
      <c r="S45" s="397"/>
      <c r="T45" s="398"/>
      <c r="U45" s="396"/>
      <c r="V45" s="397"/>
      <c r="W45" s="397"/>
      <c r="X45" s="398"/>
      <c r="Y45" s="8"/>
      <c r="Z45" s="9"/>
    </row>
    <row r="46" spans="2:26" s="43" customFormat="1" ht="27.75" customHeight="1">
      <c r="B46" s="49"/>
      <c r="C46" s="50"/>
      <c r="D46" s="582" t="s">
        <v>64</v>
      </c>
      <c r="E46" s="583"/>
      <c r="F46" s="584"/>
      <c r="G46" s="620" t="e">
        <f>G38+(G33*G45)</f>
        <v>#VALUE!</v>
      </c>
      <c r="H46" s="621"/>
      <c r="I46" s="622" t="e">
        <f>I38+(I33*I45)</f>
        <v>#VALUE!</v>
      </c>
      <c r="J46" s="621"/>
      <c r="K46" s="623"/>
      <c r="L46" s="622" t="e">
        <f>L38+(L33*L45)</f>
        <v>#VALUE!</v>
      </c>
      <c r="M46" s="621"/>
      <c r="N46" s="623"/>
      <c r="O46" s="518"/>
      <c r="P46" s="519"/>
      <c r="Q46" s="520"/>
      <c r="R46" s="460"/>
      <c r="S46" s="453"/>
      <c r="T46" s="461"/>
      <c r="U46" s="460"/>
      <c r="V46" s="453"/>
      <c r="W46" s="453"/>
      <c r="X46" s="461"/>
      <c r="Y46" s="8"/>
      <c r="Z46" s="9"/>
    </row>
    <row r="47" spans="2:26" s="43" customFormat="1" ht="27.75" customHeight="1">
      <c r="B47" s="49"/>
      <c r="C47" s="50"/>
      <c r="D47" s="582" t="s">
        <v>17</v>
      </c>
      <c r="E47" s="583"/>
      <c r="F47" s="584"/>
      <c r="G47" s="558" t="str">
        <f>IF(G29="","","PREENCHER")</f>
        <v/>
      </c>
      <c r="H47" s="506"/>
      <c r="I47" s="558" t="str">
        <f>IF(I29="","","PREENCHER")</f>
        <v/>
      </c>
      <c r="J47" s="505"/>
      <c r="K47" s="506"/>
      <c r="L47" s="558" t="str">
        <f>IF(L29="","","PREENCHER")</f>
        <v/>
      </c>
      <c r="M47" s="505"/>
      <c r="N47" s="506"/>
      <c r="O47" s="504" t="str">
        <f>IF(O29="","","PREENCHER")</f>
        <v/>
      </c>
      <c r="P47" s="505"/>
      <c r="Q47" s="559"/>
      <c r="R47" s="554" t="str">
        <f>IF(R29="","","PREENCHER")</f>
        <v/>
      </c>
      <c r="S47" s="505"/>
      <c r="T47" s="555"/>
      <c r="U47" s="504" t="str">
        <f>IF(U29="","","PREENCHER")</f>
        <v/>
      </c>
      <c r="V47" s="505"/>
      <c r="W47" s="505"/>
      <c r="X47" s="506"/>
      <c r="Y47" s="8"/>
      <c r="Z47" s="9"/>
    </row>
    <row r="48" spans="2:26" s="43" customFormat="1" ht="27.75" customHeight="1">
      <c r="B48" s="49"/>
      <c r="C48" s="50"/>
      <c r="D48" s="582" t="s">
        <v>18</v>
      </c>
      <c r="E48" s="583"/>
      <c r="F48" s="584"/>
      <c r="G48" s="522" t="str">
        <f>IF(G29="","","PREENCHER")</f>
        <v/>
      </c>
      <c r="H48" s="523"/>
      <c r="I48" s="522" t="str">
        <f>IF(I29="","","PREENCHER")</f>
        <v/>
      </c>
      <c r="J48" s="524"/>
      <c r="K48" s="523"/>
      <c r="L48" s="522" t="str">
        <f>IF(L29="","","PREENCHER")</f>
        <v/>
      </c>
      <c r="M48" s="524"/>
      <c r="N48" s="523"/>
      <c r="O48" s="525" t="str">
        <f>IF(O29="","","PREENCHER")</f>
        <v/>
      </c>
      <c r="P48" s="526"/>
      <c r="Q48" s="527"/>
      <c r="R48" s="556" t="str">
        <f>IF(R29="","","PREENCHER")</f>
        <v/>
      </c>
      <c r="S48" s="552"/>
      <c r="T48" s="557"/>
      <c r="U48" s="551" t="str">
        <f>IF(U29="","","PREENCHER")</f>
        <v/>
      </c>
      <c r="V48" s="552"/>
      <c r="W48" s="552"/>
      <c r="X48" s="553"/>
      <c r="Y48" s="110"/>
      <c r="Z48" s="111"/>
    </row>
    <row r="49" spans="2:26" s="43" customFormat="1" ht="27.75" customHeight="1">
      <c r="B49" s="49"/>
      <c r="C49" s="50"/>
      <c r="D49" s="628" t="s">
        <v>7</v>
      </c>
      <c r="E49" s="629"/>
      <c r="F49" s="630"/>
      <c r="G49" s="510"/>
      <c r="H49" s="511"/>
      <c r="I49" s="510"/>
      <c r="J49" s="512"/>
      <c r="K49" s="511"/>
      <c r="L49" s="510"/>
      <c r="M49" s="512"/>
      <c r="N49" s="511"/>
      <c r="O49" s="510"/>
      <c r="P49" s="512"/>
      <c r="Q49" s="511"/>
      <c r="R49" s="510"/>
      <c r="S49" s="512"/>
      <c r="T49" s="511"/>
      <c r="U49" s="560"/>
      <c r="V49" s="512"/>
      <c r="W49" s="512"/>
      <c r="X49" s="561"/>
      <c r="Y49" s="110"/>
      <c r="Z49" s="111"/>
    </row>
    <row r="50" spans="2:26" s="43" customFormat="1" ht="9" customHeight="1">
      <c r="B50" s="49"/>
      <c r="C50" s="50"/>
      <c r="D50" s="546"/>
      <c r="E50" s="546"/>
      <c r="F50" s="546"/>
      <c r="G50" s="657"/>
      <c r="H50" s="657"/>
      <c r="I50" s="657"/>
      <c r="J50" s="657"/>
      <c r="K50" s="657"/>
      <c r="L50" s="657"/>
      <c r="M50" s="657"/>
      <c r="N50" s="657"/>
      <c r="O50" s="657"/>
      <c r="P50" s="657"/>
      <c r="Q50" s="657"/>
      <c r="R50" s="657"/>
      <c r="S50" s="657"/>
      <c r="T50" s="657"/>
      <c r="U50" s="657"/>
      <c r="V50" s="657"/>
      <c r="W50" s="657"/>
      <c r="X50" s="657"/>
      <c r="Y50" s="110"/>
      <c r="Z50" s="111"/>
    </row>
    <row r="51" spans="2:26" s="43" customFormat="1" ht="23.55" customHeight="1">
      <c r="B51" s="49"/>
      <c r="C51" s="50"/>
      <c r="D51" s="546"/>
      <c r="E51" s="546"/>
      <c r="F51" s="546"/>
      <c r="G51" s="547"/>
      <c r="H51" s="547"/>
      <c r="I51" s="112"/>
      <c r="J51" s="112"/>
      <c r="K51" s="112"/>
      <c r="L51" s="112"/>
      <c r="M51" s="112"/>
      <c r="N51" s="112"/>
      <c r="O51" s="114"/>
      <c r="P51" s="114"/>
      <c r="Q51" s="114"/>
      <c r="R51" s="115"/>
      <c r="S51" s="116"/>
      <c r="T51" s="116"/>
      <c r="U51" s="116"/>
      <c r="V51" s="116"/>
      <c r="W51" s="116"/>
      <c r="X51" s="116"/>
      <c r="Y51" s="116"/>
      <c r="Z51" s="113"/>
    </row>
    <row r="52" spans="2:26" s="43" customFormat="1" ht="30" customHeight="1">
      <c r="B52" s="49"/>
      <c r="C52" s="50"/>
      <c r="D52" s="117"/>
      <c r="E52" s="117"/>
      <c r="F52" s="112" t="s">
        <v>9</v>
      </c>
      <c r="G52" s="12"/>
      <c r="H52" s="548" t="s">
        <v>11</v>
      </c>
      <c r="I52" s="548"/>
      <c r="J52" s="118"/>
      <c r="K52" s="12"/>
      <c r="L52" s="549" t="s">
        <v>10</v>
      </c>
      <c r="M52" s="549"/>
      <c r="N52" s="549"/>
      <c r="O52" s="11"/>
      <c r="P52" s="119"/>
      <c r="Q52" s="549" t="s">
        <v>12</v>
      </c>
      <c r="R52" s="549"/>
      <c r="S52" s="119"/>
      <c r="T52" s="12"/>
      <c r="U52" s="116"/>
      <c r="V52" s="116"/>
      <c r="W52" s="116"/>
      <c r="X52" s="116"/>
      <c r="Y52" s="120"/>
      <c r="Z52" s="56"/>
    </row>
    <row r="53" spans="2:26" s="43" customFormat="1" ht="17.25" customHeight="1">
      <c r="B53" s="49"/>
      <c r="C53" s="50"/>
      <c r="D53" s="112"/>
      <c r="E53" s="112"/>
      <c r="F53" s="112"/>
      <c r="G53" s="121"/>
      <c r="H53" s="114"/>
      <c r="I53" s="122"/>
      <c r="J53" s="122"/>
      <c r="K53" s="122"/>
      <c r="L53" s="112"/>
      <c r="M53" s="112"/>
      <c r="N53" s="112"/>
      <c r="O53" s="114"/>
      <c r="P53" s="114"/>
      <c r="Q53" s="114"/>
      <c r="R53" s="120"/>
      <c r="S53" s="550"/>
      <c r="T53" s="550"/>
      <c r="U53" s="550"/>
      <c r="V53" s="550"/>
      <c r="W53" s="550"/>
      <c r="X53" s="550"/>
      <c r="Y53" s="123"/>
      <c r="Z53" s="113"/>
    </row>
    <row r="54" spans="2:26" s="43" customFormat="1" ht="34.5" customHeight="1">
      <c r="B54" s="49"/>
      <c r="C54" s="50"/>
      <c r="D54" s="124" t="s">
        <v>37</v>
      </c>
      <c r="E54" s="117"/>
      <c r="F54" s="121"/>
      <c r="G54" s="121"/>
      <c r="H54" s="646" t="s">
        <v>41</v>
      </c>
      <c r="I54" s="121"/>
      <c r="J54" s="121"/>
      <c r="K54" s="121"/>
      <c r="L54" s="548" t="s">
        <v>38</v>
      </c>
      <c r="M54" s="548"/>
      <c r="N54" s="548"/>
      <c r="O54" s="563" t="s">
        <v>376</v>
      </c>
      <c r="P54" s="564"/>
      <c r="Q54" s="564"/>
      <c r="R54" s="564"/>
      <c r="S54" s="564"/>
      <c r="T54" s="564"/>
      <c r="U54" s="564"/>
      <c r="V54" s="564"/>
      <c r="W54" s="564"/>
      <c r="X54" s="565"/>
      <c r="Y54" s="116"/>
      <c r="Z54" s="56"/>
    </row>
    <row r="55" spans="2:26" s="43" customFormat="1" ht="130.5" customHeight="1">
      <c r="B55" s="49"/>
      <c r="C55" s="125"/>
      <c r="D55" s="126" t="s">
        <v>40</v>
      </c>
      <c r="E55" s="127"/>
      <c r="F55" s="13"/>
      <c r="G55" s="121"/>
      <c r="H55" s="646"/>
      <c r="I55" s="128"/>
      <c r="J55" s="128"/>
      <c r="K55" s="128"/>
      <c r="L55" s="548"/>
      <c r="M55" s="548"/>
      <c r="N55" s="548"/>
      <c r="O55" s="569"/>
      <c r="P55" s="570"/>
      <c r="Q55" s="570"/>
      <c r="R55" s="570"/>
      <c r="S55" s="570"/>
      <c r="T55" s="570"/>
      <c r="U55" s="570"/>
      <c r="V55" s="570"/>
      <c r="W55" s="570"/>
      <c r="X55" s="571"/>
      <c r="Y55" s="93"/>
      <c r="Z55" s="129"/>
    </row>
    <row r="56" spans="2:26" s="43" customFormat="1" ht="12" customHeight="1">
      <c r="B56" s="49"/>
      <c r="C56" s="50"/>
      <c r="D56" s="130"/>
      <c r="E56" s="131"/>
      <c r="F56" s="121"/>
      <c r="G56" s="121"/>
      <c r="H56" s="121"/>
      <c r="I56" s="121"/>
      <c r="J56" s="121"/>
      <c r="K56" s="121"/>
      <c r="L56" s="121"/>
      <c r="M56" s="121"/>
      <c r="N56" s="121"/>
      <c r="O56" s="132"/>
      <c r="P56" s="132"/>
      <c r="Q56" s="132"/>
      <c r="R56" s="121"/>
      <c r="S56" s="116"/>
      <c r="T56" s="116"/>
      <c r="U56" s="116"/>
      <c r="V56" s="116"/>
      <c r="W56" s="116"/>
      <c r="X56" s="116"/>
      <c r="Y56" s="116"/>
      <c r="Z56" s="56"/>
    </row>
    <row r="57" spans="2:26" s="43" customFormat="1" ht="72" customHeight="1">
      <c r="B57" s="49"/>
      <c r="C57" s="50"/>
      <c r="D57" s="118" t="s">
        <v>20</v>
      </c>
      <c r="E57" s="131"/>
      <c r="F57" s="631" t="s">
        <v>144</v>
      </c>
      <c r="G57" s="632"/>
      <c r="H57" s="548" t="s">
        <v>16</v>
      </c>
      <c r="I57" s="548"/>
      <c r="J57" s="118"/>
      <c r="K57" s="18"/>
      <c r="L57" s="548" t="s">
        <v>23</v>
      </c>
      <c r="M57" s="548"/>
      <c r="N57" s="548"/>
      <c r="O57" s="538" t="s">
        <v>145</v>
      </c>
      <c r="P57" s="539"/>
      <c r="Q57" s="539"/>
      <c r="R57" s="540"/>
      <c r="S57" s="548" t="s">
        <v>42</v>
      </c>
      <c r="T57" s="548"/>
      <c r="U57" s="538" t="s">
        <v>146</v>
      </c>
      <c r="V57" s="539"/>
      <c r="W57" s="539"/>
      <c r="X57" s="540"/>
      <c r="Y57" s="93"/>
      <c r="Z57" s="56"/>
    </row>
    <row r="58" spans="2:26" s="43" customFormat="1" ht="13.05" customHeight="1">
      <c r="B58" s="49"/>
      <c r="C58" s="50"/>
      <c r="D58" s="130"/>
      <c r="E58" s="131"/>
      <c r="F58" s="121"/>
      <c r="G58" s="121"/>
      <c r="H58" s="121"/>
      <c r="I58" s="121"/>
      <c r="J58" s="121"/>
      <c r="K58" s="121"/>
      <c r="L58" s="121"/>
      <c r="M58" s="121"/>
      <c r="N58" s="121"/>
      <c r="O58" s="132"/>
      <c r="P58" s="132"/>
      <c r="Q58" s="132"/>
      <c r="R58" s="121"/>
      <c r="S58" s="116"/>
      <c r="T58" s="116"/>
      <c r="U58" s="116"/>
      <c r="V58" s="116"/>
      <c r="W58" s="116"/>
      <c r="X58" s="116"/>
      <c r="Y58" s="116"/>
      <c r="Z58" s="56"/>
    </row>
    <row r="59" spans="2:26" s="2" customFormat="1" ht="75" customHeight="1">
      <c r="B59" s="4"/>
      <c r="C59" s="19"/>
      <c r="D59" s="26" t="s">
        <v>2</v>
      </c>
      <c r="E59" s="24"/>
      <c r="F59" s="538" t="s">
        <v>391</v>
      </c>
      <c r="G59" s="539"/>
      <c r="H59" s="539"/>
      <c r="I59" s="539"/>
      <c r="J59" s="539"/>
      <c r="K59" s="539"/>
      <c r="L59" s="539"/>
      <c r="M59" s="539"/>
      <c r="N59" s="539"/>
      <c r="O59" s="539"/>
      <c r="P59" s="539"/>
      <c r="Q59" s="539"/>
      <c r="R59" s="539"/>
      <c r="S59" s="539"/>
      <c r="T59" s="539"/>
      <c r="U59" s="539"/>
      <c r="V59" s="539"/>
      <c r="W59" s="539"/>
      <c r="X59" s="540"/>
      <c r="Y59" s="22"/>
      <c r="Z59" s="6"/>
    </row>
    <row r="60" spans="2:26" s="2" customFormat="1" ht="12" customHeight="1">
      <c r="B60" s="4"/>
      <c r="C60" s="19"/>
      <c r="D60" s="28"/>
      <c r="E60" s="29"/>
      <c r="F60" s="30"/>
      <c r="G60" s="30"/>
      <c r="H60" s="30"/>
      <c r="I60" s="30"/>
      <c r="J60" s="30"/>
      <c r="K60" s="30"/>
      <c r="L60" s="30"/>
      <c r="M60" s="30"/>
      <c r="N60" s="30"/>
      <c r="O60" s="20"/>
      <c r="P60" s="20"/>
      <c r="Q60" s="20"/>
      <c r="R60" s="30"/>
      <c r="S60" s="150"/>
      <c r="T60" s="150"/>
      <c r="U60" s="150"/>
      <c r="V60" s="150"/>
      <c r="W60" s="150"/>
      <c r="X60" s="150"/>
      <c r="Y60" s="151"/>
      <c r="Z60" s="152"/>
    </row>
    <row r="61" spans="2:26" s="2" customFormat="1" ht="234.45" customHeight="1">
      <c r="B61" s="4"/>
      <c r="C61" s="19"/>
      <c r="D61" s="636" t="s">
        <v>3</v>
      </c>
      <c r="E61" s="24"/>
      <c r="F61" s="637" t="s">
        <v>471</v>
      </c>
      <c r="G61" s="638"/>
      <c r="H61" s="638"/>
      <c r="I61" s="638"/>
      <c r="J61" s="638"/>
      <c r="K61" s="638"/>
      <c r="L61" s="638"/>
      <c r="M61" s="638"/>
      <c r="N61" s="638"/>
      <c r="O61" s="638"/>
      <c r="P61" s="638"/>
      <c r="Q61" s="638"/>
      <c r="R61" s="638"/>
      <c r="S61" s="638"/>
      <c r="T61" s="638"/>
      <c r="U61" s="638"/>
      <c r="V61" s="638"/>
      <c r="W61" s="638"/>
      <c r="X61" s="639"/>
      <c r="Y61" s="22"/>
      <c r="Z61" s="31"/>
    </row>
    <row r="62" spans="2:26" s="2" customFormat="1" ht="234.45" customHeight="1">
      <c r="B62" s="4"/>
      <c r="C62" s="19"/>
      <c r="D62" s="636"/>
      <c r="E62" s="24"/>
      <c r="F62" s="640"/>
      <c r="G62" s="641"/>
      <c r="H62" s="641"/>
      <c r="I62" s="641"/>
      <c r="J62" s="641"/>
      <c r="K62" s="641"/>
      <c r="L62" s="641"/>
      <c r="M62" s="641"/>
      <c r="N62" s="641"/>
      <c r="O62" s="641"/>
      <c r="P62" s="641"/>
      <c r="Q62" s="641"/>
      <c r="R62" s="641"/>
      <c r="S62" s="641"/>
      <c r="T62" s="641"/>
      <c r="U62" s="641"/>
      <c r="V62" s="641"/>
      <c r="W62" s="641"/>
      <c r="X62" s="642"/>
      <c r="Y62" s="22"/>
      <c r="Z62" s="31"/>
    </row>
    <row r="63" spans="2:26" s="2" customFormat="1" ht="393" customHeight="1">
      <c r="B63" s="4"/>
      <c r="C63" s="19"/>
      <c r="D63" s="636"/>
      <c r="E63" s="24"/>
      <c r="F63" s="643"/>
      <c r="G63" s="644"/>
      <c r="H63" s="644"/>
      <c r="I63" s="644"/>
      <c r="J63" s="644"/>
      <c r="K63" s="644"/>
      <c r="L63" s="644"/>
      <c r="M63" s="644"/>
      <c r="N63" s="644"/>
      <c r="O63" s="644"/>
      <c r="P63" s="644"/>
      <c r="Q63" s="644"/>
      <c r="R63" s="644"/>
      <c r="S63" s="644"/>
      <c r="T63" s="644"/>
      <c r="U63" s="644"/>
      <c r="V63" s="644"/>
      <c r="W63" s="644"/>
      <c r="X63" s="645"/>
      <c r="Y63" s="22"/>
      <c r="Z63" s="31"/>
    </row>
    <row r="64" spans="2:26" s="2" customFormat="1" ht="12" customHeight="1">
      <c r="B64" s="4"/>
      <c r="C64" s="19"/>
      <c r="D64" s="28"/>
      <c r="E64" s="29"/>
      <c r="F64" s="27"/>
      <c r="G64" s="27"/>
      <c r="H64" s="27"/>
      <c r="I64" s="27"/>
      <c r="J64" s="27"/>
      <c r="K64" s="27"/>
      <c r="L64" s="27"/>
      <c r="M64" s="32"/>
      <c r="N64" s="32"/>
      <c r="O64" s="27"/>
      <c r="P64" s="151"/>
      <c r="Q64" s="151"/>
      <c r="R64" s="151"/>
      <c r="S64" s="151"/>
      <c r="T64" s="151"/>
      <c r="U64" s="151"/>
      <c r="V64" s="151"/>
      <c r="W64" s="151"/>
      <c r="X64" s="151"/>
      <c r="Y64" s="22"/>
      <c r="Z64" s="31"/>
    </row>
    <row r="65" spans="2:26" s="2" customFormat="1" ht="371.55" customHeight="1">
      <c r="B65" s="4"/>
      <c r="C65" s="19"/>
      <c r="D65" s="26" t="s">
        <v>125</v>
      </c>
      <c r="E65" s="24"/>
      <c r="F65" s="633" t="s">
        <v>392</v>
      </c>
      <c r="G65" s="634"/>
      <c r="H65" s="634"/>
      <c r="I65" s="634"/>
      <c r="J65" s="634"/>
      <c r="K65" s="634"/>
      <c r="L65" s="634"/>
      <c r="M65" s="634"/>
      <c r="N65" s="634"/>
      <c r="O65" s="634"/>
      <c r="P65" s="634"/>
      <c r="Q65" s="634"/>
      <c r="R65" s="634"/>
      <c r="S65" s="634"/>
      <c r="T65" s="634"/>
      <c r="U65" s="634"/>
      <c r="V65" s="634"/>
      <c r="W65" s="634"/>
      <c r="X65" s="635"/>
      <c r="Y65" s="22"/>
      <c r="Z65" s="31"/>
    </row>
    <row r="66" spans="2:26" s="2" customFormat="1" ht="12" customHeight="1">
      <c r="B66" s="4"/>
      <c r="C66" s="19"/>
      <c r="D66" s="28"/>
      <c r="E66" s="29"/>
      <c r="F66" s="30"/>
      <c r="G66" s="30"/>
      <c r="H66" s="30"/>
      <c r="I66" s="30"/>
      <c r="J66" s="30"/>
      <c r="K66" s="30"/>
      <c r="L66" s="30"/>
      <c r="M66" s="30"/>
      <c r="N66" s="30"/>
      <c r="O66" s="20"/>
      <c r="P66" s="20"/>
      <c r="Q66" s="20"/>
      <c r="R66" s="30"/>
      <c r="S66" s="150"/>
      <c r="T66" s="150"/>
      <c r="U66" s="150"/>
      <c r="V66" s="150"/>
      <c r="W66" s="150"/>
      <c r="X66" s="150"/>
      <c r="Y66" s="151"/>
      <c r="Z66" s="31"/>
    </row>
    <row r="67" spans="2:26" s="3" customFormat="1" ht="48.45" customHeight="1">
      <c r="B67" s="5"/>
      <c r="C67" s="23"/>
      <c r="D67" s="636" t="s">
        <v>4</v>
      </c>
      <c r="E67" s="33"/>
      <c r="F67" s="563" t="s">
        <v>147</v>
      </c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5"/>
      <c r="Y67" s="22"/>
      <c r="Z67" s="31"/>
    </row>
    <row r="68" spans="2:26" s="3" customFormat="1" ht="48.45" customHeight="1">
      <c r="B68" s="5"/>
      <c r="C68" s="23"/>
      <c r="D68" s="636"/>
      <c r="E68" s="33"/>
      <c r="F68" s="569"/>
      <c r="G68" s="570"/>
      <c r="H68" s="570"/>
      <c r="I68" s="570"/>
      <c r="J68" s="570"/>
      <c r="K68" s="570"/>
      <c r="L68" s="570"/>
      <c r="M68" s="570"/>
      <c r="N68" s="570"/>
      <c r="O68" s="570"/>
      <c r="P68" s="570"/>
      <c r="Q68" s="570"/>
      <c r="R68" s="570"/>
      <c r="S68" s="570"/>
      <c r="T68" s="570"/>
      <c r="U68" s="570"/>
      <c r="V68" s="570"/>
      <c r="W68" s="570"/>
      <c r="X68" s="571"/>
      <c r="Y68" s="22"/>
      <c r="Z68" s="31"/>
    </row>
    <row r="69" spans="2:26" s="2" customFormat="1" ht="12" customHeight="1">
      <c r="B69" s="4"/>
      <c r="C69" s="19"/>
      <c r="D69" s="28"/>
      <c r="E69" s="29"/>
      <c r="F69" s="27"/>
      <c r="G69" s="27"/>
      <c r="H69" s="27"/>
      <c r="I69" s="27"/>
      <c r="J69" s="27"/>
      <c r="K69" s="27"/>
      <c r="L69" s="27"/>
      <c r="M69" s="27"/>
      <c r="N69" s="27"/>
      <c r="O69" s="32"/>
      <c r="P69" s="32"/>
      <c r="Q69" s="32"/>
      <c r="R69" s="27"/>
      <c r="S69" s="151"/>
      <c r="T69" s="151"/>
      <c r="U69" s="151"/>
      <c r="V69" s="151"/>
      <c r="W69" s="151"/>
      <c r="X69" s="151"/>
      <c r="Y69" s="151"/>
      <c r="Z69" s="152"/>
    </row>
    <row r="70" spans="2:26" s="2" customFormat="1" ht="160.94999999999999" customHeight="1">
      <c r="B70" s="4"/>
      <c r="C70" s="19"/>
      <c r="D70" s="26" t="s">
        <v>21</v>
      </c>
      <c r="E70" s="24"/>
      <c r="F70" s="647" t="s">
        <v>393</v>
      </c>
      <c r="G70" s="539"/>
      <c r="H70" s="539"/>
      <c r="I70" s="539"/>
      <c r="J70" s="539"/>
      <c r="K70" s="539"/>
      <c r="L70" s="539"/>
      <c r="M70" s="539"/>
      <c r="N70" s="539"/>
      <c r="O70" s="539"/>
      <c r="P70" s="539"/>
      <c r="Q70" s="539"/>
      <c r="R70" s="539"/>
      <c r="S70" s="539"/>
      <c r="T70" s="539"/>
      <c r="U70" s="539"/>
      <c r="V70" s="539"/>
      <c r="W70" s="539"/>
      <c r="X70" s="540"/>
      <c r="Y70" s="22"/>
      <c r="Z70" s="6"/>
    </row>
    <row r="71" spans="2:26" s="2" customFormat="1" ht="15.75" customHeight="1">
      <c r="B71" s="4"/>
      <c r="C71" s="19"/>
      <c r="D71" s="29"/>
      <c r="E71" s="29"/>
      <c r="F71" s="30"/>
      <c r="G71" s="30"/>
      <c r="H71" s="30"/>
      <c r="I71" s="30"/>
      <c r="J71" s="30"/>
      <c r="K71" s="30"/>
      <c r="L71" s="30"/>
      <c r="M71" s="30"/>
      <c r="N71" s="30"/>
      <c r="O71" s="34"/>
      <c r="P71" s="34"/>
      <c r="Q71" s="34"/>
      <c r="R71" s="30"/>
      <c r="S71" s="153"/>
      <c r="T71" s="153"/>
      <c r="U71" s="153"/>
      <c r="V71" s="153"/>
      <c r="W71" s="153"/>
      <c r="X71" s="153"/>
      <c r="Y71" s="150"/>
      <c r="Z71" s="152"/>
    </row>
    <row r="72" spans="2:26" s="2" customFormat="1" ht="54.75" customHeight="1">
      <c r="B72" s="4"/>
      <c r="C72" s="19"/>
      <c r="D72" s="26" t="s">
        <v>22</v>
      </c>
      <c r="E72" s="19"/>
      <c r="F72" s="648" t="s">
        <v>148</v>
      </c>
      <c r="G72" s="649"/>
      <c r="H72" s="649"/>
      <c r="I72" s="650"/>
      <c r="J72" s="21"/>
      <c r="K72" s="25" t="s">
        <v>19</v>
      </c>
      <c r="L72" s="651">
        <f>V12</f>
        <v>0</v>
      </c>
      <c r="M72" s="652"/>
      <c r="N72" s="652"/>
      <c r="O72" s="652"/>
      <c r="P72" s="652"/>
      <c r="Q72" s="653"/>
      <c r="R72" s="654" t="s">
        <v>47</v>
      </c>
      <c r="S72" s="655"/>
      <c r="T72" s="656" t="s">
        <v>148</v>
      </c>
      <c r="U72" s="649"/>
      <c r="V72" s="649"/>
      <c r="W72" s="649"/>
      <c r="X72" s="649"/>
      <c r="Y72" s="650"/>
      <c r="Z72" s="7"/>
    </row>
    <row r="73" spans="2:26" s="43" customFormat="1" ht="24" customHeight="1">
      <c r="B73" s="49"/>
      <c r="C73" s="50"/>
      <c r="D73" s="50"/>
      <c r="E73" s="50"/>
      <c r="F73" s="104"/>
      <c r="G73" s="104"/>
      <c r="H73" s="104"/>
      <c r="I73" s="104"/>
      <c r="J73" s="104"/>
      <c r="K73" s="50"/>
      <c r="L73" s="134"/>
      <c r="M73" s="134"/>
      <c r="N73" s="134"/>
      <c r="O73" s="134"/>
      <c r="P73" s="134"/>
      <c r="Q73" s="134"/>
      <c r="R73" s="50"/>
      <c r="S73" s="50"/>
      <c r="T73" s="50"/>
      <c r="U73" s="50"/>
      <c r="V73" s="50"/>
      <c r="W73" s="50"/>
      <c r="X73" s="50"/>
      <c r="Y73" s="50"/>
      <c r="Z73" s="133"/>
    </row>
    <row r="74" spans="2:26" ht="34.049999999999997" customHeight="1">
      <c r="B74" s="96"/>
      <c r="C74" s="97"/>
      <c r="D74" s="573" t="s">
        <v>32</v>
      </c>
      <c r="E74" s="573"/>
      <c r="F74" s="573"/>
      <c r="G74" s="573"/>
      <c r="H74" s="573"/>
      <c r="I74" s="573"/>
      <c r="J74" s="573"/>
      <c r="K74" s="573"/>
      <c r="L74" s="573"/>
      <c r="M74" s="573"/>
      <c r="N74" s="573"/>
      <c r="O74" s="573"/>
      <c r="P74" s="573"/>
      <c r="Q74" s="573"/>
      <c r="R74" s="573"/>
      <c r="S74" s="573"/>
      <c r="T74" s="573"/>
      <c r="U74" s="573"/>
      <c r="V74" s="573"/>
      <c r="W74" s="573"/>
      <c r="X74" s="573"/>
      <c r="Y74" s="135"/>
      <c r="Z74" s="136"/>
    </row>
    <row r="75" spans="2:26" s="43" customFormat="1" ht="18.75" customHeight="1">
      <c r="B75" s="49"/>
      <c r="C75" s="50"/>
      <c r="D75" s="137"/>
      <c r="E75" s="138"/>
      <c r="F75" s="139"/>
      <c r="G75" s="50"/>
      <c r="H75" s="562"/>
      <c r="I75" s="562"/>
      <c r="J75" s="562"/>
      <c r="K75" s="562"/>
      <c r="L75" s="50"/>
      <c r="M75" s="50"/>
      <c r="N75" s="50"/>
      <c r="O75" s="140"/>
      <c r="P75" s="140"/>
      <c r="Q75" s="140"/>
      <c r="R75" s="50"/>
      <c r="S75" s="562"/>
      <c r="T75" s="562"/>
      <c r="U75" s="562"/>
      <c r="V75" s="139"/>
      <c r="W75" s="139"/>
      <c r="X75" s="97"/>
      <c r="Y75" s="97"/>
      <c r="Z75" s="141"/>
    </row>
    <row r="76" spans="2:26" s="43" customFormat="1" ht="18.75" customHeight="1" thickBot="1">
      <c r="B76" s="142"/>
      <c r="C76" s="143"/>
      <c r="D76" s="144"/>
      <c r="E76" s="144"/>
      <c r="F76" s="144"/>
      <c r="G76" s="144"/>
      <c r="H76" s="145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6"/>
    </row>
    <row r="77" spans="2:26" s="43" customFormat="1" ht="6" customHeight="1" thickBot="1"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2:26" s="147" customFormat="1" ht="57" customHeight="1" outlineLevel="1">
      <c r="B78" s="579" t="s">
        <v>140</v>
      </c>
      <c r="C78" s="580"/>
      <c r="D78" s="580"/>
      <c r="E78" s="580"/>
      <c r="F78" s="580"/>
      <c r="G78" s="534" t="s">
        <v>142</v>
      </c>
      <c r="H78" s="534"/>
      <c r="I78" s="581" t="s">
        <v>48</v>
      </c>
      <c r="J78" s="580"/>
      <c r="K78" s="580"/>
      <c r="L78" s="534" t="s">
        <v>141</v>
      </c>
      <c r="M78" s="534"/>
      <c r="N78" s="534"/>
      <c r="O78" s="534"/>
      <c r="P78" s="581" t="s">
        <v>45</v>
      </c>
      <c r="Q78" s="580"/>
      <c r="R78" s="580"/>
      <c r="S78" s="580"/>
      <c r="T78" s="534" t="s">
        <v>49</v>
      </c>
      <c r="U78" s="534"/>
      <c r="V78" s="534"/>
      <c r="W78" s="534"/>
      <c r="X78" s="534"/>
      <c r="Y78" s="534"/>
      <c r="Z78" s="535"/>
    </row>
    <row r="79" spans="2:26" s="148" customFormat="1" ht="57" customHeight="1" outlineLevel="1" thickBot="1">
      <c r="B79" s="574" t="s">
        <v>46</v>
      </c>
      <c r="C79" s="575"/>
      <c r="D79" s="575"/>
      <c r="E79" s="575"/>
      <c r="F79" s="575"/>
      <c r="G79" s="536"/>
      <c r="H79" s="536"/>
      <c r="I79" s="576" t="s">
        <v>46</v>
      </c>
      <c r="J79" s="575"/>
      <c r="K79" s="575"/>
      <c r="L79" s="536"/>
      <c r="M79" s="536"/>
      <c r="N79" s="536"/>
      <c r="O79" s="536"/>
      <c r="P79" s="577" t="s">
        <v>46</v>
      </c>
      <c r="Q79" s="578"/>
      <c r="R79" s="578"/>
      <c r="S79" s="578"/>
      <c r="T79" s="536"/>
      <c r="U79" s="536"/>
      <c r="V79" s="536"/>
      <c r="W79" s="536"/>
      <c r="X79" s="536"/>
      <c r="Y79" s="536"/>
      <c r="Z79" s="537"/>
    </row>
  </sheetData>
  <sheetProtection formatCells="0" insertColumns="0" insertRows="0"/>
  <dataConsolidate function="max"/>
  <mergeCells count="219">
    <mergeCell ref="D50:F50"/>
    <mergeCell ref="G50:I50"/>
    <mergeCell ref="J50:L50"/>
    <mergeCell ref="M50:O50"/>
    <mergeCell ref="P50:R50"/>
    <mergeCell ref="S50:U50"/>
    <mergeCell ref="V50:X50"/>
    <mergeCell ref="G51:H51"/>
    <mergeCell ref="H52:I52"/>
    <mergeCell ref="L52:N52"/>
    <mergeCell ref="Q52:R52"/>
    <mergeCell ref="S53:X53"/>
    <mergeCell ref="H54:H55"/>
    <mergeCell ref="L54:N55"/>
    <mergeCell ref="O54:X55"/>
    <mergeCell ref="B79:F79"/>
    <mergeCell ref="G79:H79"/>
    <mergeCell ref="I79:K79"/>
    <mergeCell ref="L79:O79"/>
    <mergeCell ref="P79:S79"/>
    <mergeCell ref="F70:X70"/>
    <mergeCell ref="F72:I72"/>
    <mergeCell ref="L72:Q72"/>
    <mergeCell ref="R72:S72"/>
    <mergeCell ref="T72:Y72"/>
    <mergeCell ref="D74:X74"/>
    <mergeCell ref="H75:K75"/>
    <mergeCell ref="S75:U75"/>
    <mergeCell ref="T78:Z78"/>
    <mergeCell ref="T79:Z79"/>
    <mergeCell ref="R47:T47"/>
    <mergeCell ref="R48:T48"/>
    <mergeCell ref="D47:F47"/>
    <mergeCell ref="G47:H47"/>
    <mergeCell ref="I47:K47"/>
    <mergeCell ref="L47:N47"/>
    <mergeCell ref="B78:F78"/>
    <mergeCell ref="G78:H78"/>
    <mergeCell ref="I78:K78"/>
    <mergeCell ref="L78:O78"/>
    <mergeCell ref="P78:S78"/>
    <mergeCell ref="F57:G57"/>
    <mergeCell ref="H57:I57"/>
    <mergeCell ref="L57:N57"/>
    <mergeCell ref="O57:R57"/>
    <mergeCell ref="S57:T57"/>
    <mergeCell ref="F59:X59"/>
    <mergeCell ref="F65:X65"/>
    <mergeCell ref="F67:X68"/>
    <mergeCell ref="D67:D68"/>
    <mergeCell ref="D61:D63"/>
    <mergeCell ref="F61:X63"/>
    <mergeCell ref="U57:X57"/>
    <mergeCell ref="D51:F51"/>
    <mergeCell ref="D49:F49"/>
    <mergeCell ref="G49:H49"/>
    <mergeCell ref="I49:K49"/>
    <mergeCell ref="L49:N49"/>
    <mergeCell ref="O49:Q49"/>
    <mergeCell ref="R49:T49"/>
    <mergeCell ref="U49:X49"/>
    <mergeCell ref="D48:F48"/>
    <mergeCell ref="G48:H48"/>
    <mergeCell ref="I48:K48"/>
    <mergeCell ref="L48:N48"/>
    <mergeCell ref="O48:Q48"/>
    <mergeCell ref="U48:X48"/>
    <mergeCell ref="O47:Q47"/>
    <mergeCell ref="U46:X46"/>
    <mergeCell ref="O46:Q46"/>
    <mergeCell ref="D35:F35"/>
    <mergeCell ref="G33:H33"/>
    <mergeCell ref="I33:K33"/>
    <mergeCell ref="L33:N33"/>
    <mergeCell ref="O33:Q33"/>
    <mergeCell ref="R33:T33"/>
    <mergeCell ref="R34:T34"/>
    <mergeCell ref="G35:H35"/>
    <mergeCell ref="I35:K35"/>
    <mergeCell ref="L35:N35"/>
    <mergeCell ref="O35:Q35"/>
    <mergeCell ref="D36:F36"/>
    <mergeCell ref="G36:H36"/>
    <mergeCell ref="I36:K36"/>
    <mergeCell ref="L36:N36"/>
    <mergeCell ref="O36:Q36"/>
    <mergeCell ref="R36:T36"/>
    <mergeCell ref="U47:X47"/>
    <mergeCell ref="D44:F44"/>
    <mergeCell ref="G44:H44"/>
    <mergeCell ref="I44:K44"/>
    <mergeCell ref="R45:T45"/>
    <mergeCell ref="U45:X45"/>
    <mergeCell ref="R44:T44"/>
    <mergeCell ref="U44:X44"/>
    <mergeCell ref="R42:T42"/>
    <mergeCell ref="R46:T46"/>
    <mergeCell ref="D46:F46"/>
    <mergeCell ref="G46:H46"/>
    <mergeCell ref="I46:K46"/>
    <mergeCell ref="L46:N46"/>
    <mergeCell ref="D42:F42"/>
    <mergeCell ref="G42:H42"/>
    <mergeCell ref="I42:K42"/>
    <mergeCell ref="L42:N42"/>
    <mergeCell ref="O42:Q42"/>
    <mergeCell ref="D45:F45"/>
    <mergeCell ref="G45:H45"/>
    <mergeCell ref="I45:K45"/>
    <mergeCell ref="L45:N45"/>
    <mergeCell ref="O45:Q45"/>
    <mergeCell ref="U42:X42"/>
    <mergeCell ref="L44:N44"/>
    <mergeCell ref="O44:Q44"/>
    <mergeCell ref="D41:F41"/>
    <mergeCell ref="G41:H41"/>
    <mergeCell ref="I41:K41"/>
    <mergeCell ref="L41:N41"/>
    <mergeCell ref="O41:Q41"/>
    <mergeCell ref="U41:X41"/>
    <mergeCell ref="R40:T40"/>
    <mergeCell ref="R41:T41"/>
    <mergeCell ref="D40:F40"/>
    <mergeCell ref="G40:H40"/>
    <mergeCell ref="I40:K40"/>
    <mergeCell ref="L40:N40"/>
    <mergeCell ref="O40:Q40"/>
    <mergeCell ref="S17:U17"/>
    <mergeCell ref="V17:X17"/>
    <mergeCell ref="P17:R17"/>
    <mergeCell ref="S15:U15"/>
    <mergeCell ref="V15:X15"/>
    <mergeCell ref="N16:O16"/>
    <mergeCell ref="P16:R16"/>
    <mergeCell ref="U38:X38"/>
    <mergeCell ref="U40:X40"/>
    <mergeCell ref="U36:X36"/>
    <mergeCell ref="R32:T32"/>
    <mergeCell ref="R31:T31"/>
    <mergeCell ref="U33:X33"/>
    <mergeCell ref="U34:X34"/>
    <mergeCell ref="D20:D22"/>
    <mergeCell ref="D24:D25"/>
    <mergeCell ref="F24:X25"/>
    <mergeCell ref="V2:X2"/>
    <mergeCell ref="O10:P10"/>
    <mergeCell ref="I15:I17"/>
    <mergeCell ref="F12:H12"/>
    <mergeCell ref="I10:K10"/>
    <mergeCell ref="J8:L8"/>
    <mergeCell ref="S8:T8"/>
    <mergeCell ref="U8:X8"/>
    <mergeCell ref="F8:H8"/>
    <mergeCell ref="O12:P12"/>
    <mergeCell ref="S12:T12"/>
    <mergeCell ref="V12:X12"/>
    <mergeCell ref="N8:P8"/>
    <mergeCell ref="Q8:R8"/>
    <mergeCell ref="R10:U10"/>
    <mergeCell ref="N15:O15"/>
    <mergeCell ref="P15:R15"/>
    <mergeCell ref="K15:L17"/>
    <mergeCell ref="N17:O17"/>
    <mergeCell ref="S16:U16"/>
    <mergeCell ref="V16:X16"/>
    <mergeCell ref="D33:F33"/>
    <mergeCell ref="I29:K29"/>
    <mergeCell ref="L29:N29"/>
    <mergeCell ref="O29:Q29"/>
    <mergeCell ref="U29:X29"/>
    <mergeCell ref="R29:T29"/>
    <mergeCell ref="U31:X31"/>
    <mergeCell ref="D32:F32"/>
    <mergeCell ref="G32:H32"/>
    <mergeCell ref="I32:K32"/>
    <mergeCell ref="L32:N32"/>
    <mergeCell ref="O32:Q32"/>
    <mergeCell ref="U32:X32"/>
    <mergeCell ref="D31:F31"/>
    <mergeCell ref="L31:N31"/>
    <mergeCell ref="O31:Q31"/>
    <mergeCell ref="G31:H31"/>
    <mergeCell ref="I31:K31"/>
    <mergeCell ref="D38:F38"/>
    <mergeCell ref="G38:H38"/>
    <mergeCell ref="I38:K38"/>
    <mergeCell ref="L38:N38"/>
    <mergeCell ref="O38:Q38"/>
    <mergeCell ref="R38:T38"/>
    <mergeCell ref="F20:X22"/>
    <mergeCell ref="D27:X27"/>
    <mergeCell ref="D29:F29"/>
    <mergeCell ref="D34:F34"/>
    <mergeCell ref="U35:X35"/>
    <mergeCell ref="R35:T35"/>
    <mergeCell ref="U37:X37"/>
    <mergeCell ref="D37:F37"/>
    <mergeCell ref="G37:H37"/>
    <mergeCell ref="I37:K37"/>
    <mergeCell ref="L37:N37"/>
    <mergeCell ref="O37:Q37"/>
    <mergeCell ref="R37:T37"/>
    <mergeCell ref="G29:H29"/>
    <mergeCell ref="G34:H34"/>
    <mergeCell ref="I34:K34"/>
    <mergeCell ref="L34:N34"/>
    <mergeCell ref="O34:Q34"/>
    <mergeCell ref="F6:S6"/>
    <mergeCell ref="T6:U6"/>
    <mergeCell ref="V6:X6"/>
    <mergeCell ref="B2:S2"/>
    <mergeCell ref="T2:U2"/>
    <mergeCell ref="F3:S5"/>
    <mergeCell ref="T3:U3"/>
    <mergeCell ref="V3:X3"/>
    <mergeCell ref="T4:U4"/>
    <mergeCell ref="V4:X4"/>
    <mergeCell ref="T5:U5"/>
    <mergeCell ref="V5:X5"/>
  </mergeCells>
  <conditionalFormatting sqref="G35:H35 G37:H38 G40:H42 G46:H46">
    <cfRule type="expression" dxfId="75" priority="17">
      <formula>$G$29=""</formula>
    </cfRule>
    <cfRule type="expression" dxfId="74" priority="18">
      <formula>$G$29&lt;&gt;""</formula>
    </cfRule>
  </conditionalFormatting>
  <conditionalFormatting sqref="I35:K35 I37:K38 I40:K42 I46:K46">
    <cfRule type="expression" dxfId="73" priority="19">
      <formula>$I$29=""</formula>
    </cfRule>
    <cfRule type="expression" dxfId="72" priority="20">
      <formula>$I$29&lt;&gt;""</formula>
    </cfRule>
  </conditionalFormatting>
  <conditionalFormatting sqref="L35:N35 L37:N38 L40:N42 L46:N46">
    <cfRule type="expression" dxfId="71" priority="9">
      <formula>$L$29=""</formula>
    </cfRule>
    <cfRule type="expression" dxfId="70" priority="10">
      <formula>$L$29&lt;&gt;""</formula>
    </cfRule>
  </conditionalFormatting>
  <conditionalFormatting sqref="N16:N17">
    <cfRule type="cellIs" dxfId="69" priority="27" operator="lessThan">
      <formula>0</formula>
    </cfRule>
    <cfRule type="cellIs" dxfId="68" priority="28" operator="greaterThan">
      <formula>0</formula>
    </cfRule>
  </conditionalFormatting>
  <conditionalFormatting sqref="O35:Q35 O37:Q38 O46:Q46">
    <cfRule type="expression" dxfId="67" priority="7">
      <formula>$O$26=""</formula>
    </cfRule>
    <cfRule type="expression" dxfId="66" priority="8">
      <formula>$O$26&lt;&gt;""</formula>
    </cfRule>
  </conditionalFormatting>
  <conditionalFormatting sqref="O40:T42">
    <cfRule type="expression" dxfId="65" priority="1">
      <formula>$L$26=""</formula>
    </cfRule>
    <cfRule type="expression" dxfId="64" priority="2">
      <formula>$L$26&lt;&gt;""</formula>
    </cfRule>
  </conditionalFormatting>
  <conditionalFormatting sqref="P16:P17 V16:V17">
    <cfRule type="cellIs" dxfId="63" priority="25" operator="lessThan">
      <formula>0</formula>
    </cfRule>
    <cfRule type="cellIs" dxfId="62" priority="26" operator="greaterThan">
      <formula>0</formula>
    </cfRule>
  </conditionalFormatting>
  <conditionalFormatting sqref="R35:T35 R37:T38 R46:T46">
    <cfRule type="expression" dxfId="61" priority="5">
      <formula>$R$26=""</formula>
    </cfRule>
    <cfRule type="expression" dxfId="60" priority="6">
      <formula>$R$26&lt;&gt;""</formula>
    </cfRule>
  </conditionalFormatting>
  <conditionalFormatting sqref="S16:S17">
    <cfRule type="cellIs" dxfId="59" priority="23" operator="lessThan">
      <formula>0</formula>
    </cfRule>
    <cfRule type="cellIs" dxfId="58" priority="24" operator="greaterThan">
      <formula>0</formula>
    </cfRule>
  </conditionalFormatting>
  <conditionalFormatting sqref="U35:X35 U37:X38 U40:X42 U46:X46">
    <cfRule type="expression" dxfId="57" priority="3">
      <formula>$U$26=""</formula>
    </cfRule>
    <cfRule type="expression" dxfId="56" priority="4">
      <formula>$U$26&lt;&gt;""</formula>
    </cfRule>
  </conditionalFormatting>
  <conditionalFormatting sqref="AE17:AG17">
    <cfRule type="cellIs" dxfId="55" priority="29" operator="lessThan">
      <formula>0</formula>
    </cfRule>
    <cfRule type="cellIs" dxfId="54" priority="30" operator="greaterThan">
      <formula>0</formula>
    </cfRule>
  </conditionalFormatting>
  <dataValidations count="11">
    <dataValidation type="list" allowBlank="1" showInputMessage="1" showErrorMessage="1" sqref="Y44:Z47" xr:uid="{707632A9-E394-4AB9-8CDC-C9D1009395D1}">
      <mc:AlternateContent xmlns:x12ac="http://schemas.microsoft.com/office/spreadsheetml/2011/1/ac" xmlns:mc="http://schemas.openxmlformats.org/markup-compatibility/2006">
        <mc:Choice Requires="x12ac">
          <x12ac:list>-,"Sim, motivo A","Sim, motivo B","Sim, motivo C","Sim, motivo D"</x12ac:list>
        </mc:Choice>
        <mc:Fallback>
          <formula1>"-,Sim, motivo A,Sim, motivo B,Sim, motivo C,Sim, motivo D"</formula1>
        </mc:Fallback>
      </mc:AlternateContent>
    </dataValidation>
    <dataValidation type="list" allowBlank="1" showInputMessage="1" showErrorMessage="1" sqref="H15" xr:uid="{6C5C5033-49FD-4C3F-A448-C2505EA842E7}">
      <formula1>"SPOT, CONTRATO"</formula1>
    </dataValidation>
    <dataValidation type="list" allowBlank="1" showInputMessage="1" showErrorMessage="1" sqref="G49:U49" xr:uid="{F728DD33-3AB3-4D95-8B3A-28DCA1A902D2}">
      <formula1>"BRL,USD,EUR"</formula1>
    </dataValidation>
    <dataValidation type="list" allowBlank="1" showInputMessage="1" showErrorMessage="1" sqref="L10:M10 F15 H17" xr:uid="{B95E0E36-285A-4B2D-883F-C51E13F14FED}">
      <formula1>"Sim, Não"</formula1>
    </dataValidation>
    <dataValidation type="list" allowBlank="1" showInputMessage="1" showErrorMessage="1" sqref="G44 I44:J44 L44:M44 U44:W44 O44:P44 R44:S44" xr:uid="{04711F6A-19B7-47DB-A6DF-73164AD1927D}">
      <formula1>"FOB,CIF"</formula1>
    </dataValidation>
    <dataValidation allowBlank="1" showInputMessage="1" showErrorMessage="1" promptTitle="Cálculo automático da classe" prompt="ALTO RISCO: 19 a 22_x000a_MÉDIO RISCO: 16 a 18_x000a_BAIXO RISCO: 1 a 15" sqref="X69 Z69:Z70" xr:uid="{C94A5D02-1274-41FC-BA01-F097BBF27040}"/>
    <dataValidation type="date" operator="greaterThan" allowBlank="1" showInputMessage="1" showErrorMessage="1" errorTitle="Atenção" error="Digite a data correta" sqref="G51 O51:Q51" xr:uid="{470B9330-E288-4C43-ABDA-23C04E22DDB0}">
      <formula1>32874</formula1>
    </dataValidation>
    <dataValidation operator="greaterThan" allowBlank="1" showInputMessage="1" showErrorMessage="1" errorTitle="Atenção" error="Digite a data correta" sqref="O53:R53 G52:G53 O52:P52" xr:uid="{CEC2C4A4-5296-47E9-B28B-3051C91E5843}"/>
    <dataValidation type="list" allowBlank="1" showInputMessage="1" showErrorMessage="1" sqref="K57" xr:uid="{05002A5A-C32E-4666-A685-8B9DEDE75BDA}">
      <formula1>"Sim,Não"</formula1>
    </dataValidation>
    <dataValidation type="list" allowBlank="1" showInputMessage="1" showErrorMessage="1" sqref="O10:P10" xr:uid="{DB4592D2-CC71-4E84-95C6-521E31271839}">
      <formula1>"Preço Histórico Corrigido, Melhor Proposta Equalizada"</formula1>
    </dataValidation>
    <dataValidation type="list" allowBlank="1" showInputMessage="1" showErrorMessage="1" sqref="F10" xr:uid="{D3E0DD71-C8B6-45BB-BFED-2012FE8F8ED0}">
      <formula1>"CAPEX, OPEX"</formula1>
    </dataValidation>
  </dataValidations>
  <printOptions horizontalCentered="1" verticalCentered="1"/>
  <pageMargins left="0.23622047244094491" right="0.23622047244094491" top="0.78740157480314965" bottom="0.74803149606299213" header="0" footer="0.31496062992125984"/>
  <pageSetup paperSize="9" scale="32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5</xdr:col>
                    <xdr:colOff>640080</xdr:colOff>
                    <xdr:row>6</xdr:row>
                    <xdr:rowOff>30480</xdr:rowOff>
                  </from>
                  <to>
                    <xdr:col>5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640080</xdr:colOff>
                    <xdr:row>6</xdr:row>
                    <xdr:rowOff>30480</xdr:rowOff>
                  </from>
                  <to>
                    <xdr:col>5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6</xdr:col>
                    <xdr:colOff>640080</xdr:colOff>
                    <xdr:row>6</xdr:row>
                    <xdr:rowOff>30480</xdr:rowOff>
                  </from>
                  <to>
                    <xdr:col>6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640080</xdr:colOff>
                    <xdr:row>6</xdr:row>
                    <xdr:rowOff>30480</xdr:rowOff>
                  </from>
                  <to>
                    <xdr:col>6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640080</xdr:colOff>
                    <xdr:row>18</xdr:row>
                    <xdr:rowOff>0</xdr:rowOff>
                  </from>
                  <to>
                    <xdr:col>5</xdr:col>
                    <xdr:colOff>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640080</xdr:colOff>
                    <xdr:row>18</xdr:row>
                    <xdr:rowOff>0</xdr:rowOff>
                  </from>
                  <to>
                    <xdr:col>5</xdr:col>
                    <xdr:colOff>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6</xdr:col>
                    <xdr:colOff>640080</xdr:colOff>
                    <xdr:row>18</xdr:row>
                    <xdr:rowOff>0</xdr:rowOff>
                  </from>
                  <to>
                    <xdr:col>6</xdr:col>
                    <xdr:colOff>647700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6</xdr:col>
                    <xdr:colOff>640080</xdr:colOff>
                    <xdr:row>18</xdr:row>
                    <xdr:rowOff>0</xdr:rowOff>
                  </from>
                  <to>
                    <xdr:col>6</xdr:col>
                    <xdr:colOff>647700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12" name="Check Box 32">
              <controlPr defaultSize="0" autoFill="0" autoLine="0" autoPict="0">
                <anchor moveWithCells="1">
                  <from>
                    <xdr:col>8</xdr:col>
                    <xdr:colOff>640080</xdr:colOff>
                    <xdr:row>6</xdr:row>
                    <xdr:rowOff>30480</xdr:rowOff>
                  </from>
                  <to>
                    <xdr:col>8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13" name="Check Box 33">
              <controlPr defaultSize="0" autoFill="0" autoLine="0" autoPict="0">
                <anchor moveWithCells="1">
                  <from>
                    <xdr:col>8</xdr:col>
                    <xdr:colOff>640080</xdr:colOff>
                    <xdr:row>6</xdr:row>
                    <xdr:rowOff>30480</xdr:rowOff>
                  </from>
                  <to>
                    <xdr:col>8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14" name="Check Box 34">
              <controlPr defaultSize="0" autoFill="0" autoLine="0" autoPict="0">
                <anchor moveWithCells="1">
                  <from>
                    <xdr:col>9</xdr:col>
                    <xdr:colOff>640080</xdr:colOff>
                    <xdr:row>6</xdr:row>
                    <xdr:rowOff>30480</xdr:rowOff>
                  </from>
                  <to>
                    <xdr:col>10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15" name="Check Box 35">
              <controlPr defaultSize="0" autoFill="0" autoLine="0" autoPict="0">
                <anchor moveWithCells="1">
                  <from>
                    <xdr:col>9</xdr:col>
                    <xdr:colOff>640080</xdr:colOff>
                    <xdr:row>6</xdr:row>
                    <xdr:rowOff>30480</xdr:rowOff>
                  </from>
                  <to>
                    <xdr:col>10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16" name="Check Box 36">
              <controlPr defaultSize="0" autoFill="0" autoLine="0" autoPict="0">
                <anchor moveWithCells="1">
                  <from>
                    <xdr:col>14</xdr:col>
                    <xdr:colOff>640080</xdr:colOff>
                    <xdr:row>6</xdr:row>
                    <xdr:rowOff>30480</xdr:rowOff>
                  </from>
                  <to>
                    <xdr:col>14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17" name="Check Box 37">
              <controlPr defaultSize="0" autoFill="0" autoLine="0" autoPict="0">
                <anchor moveWithCells="1">
                  <from>
                    <xdr:col>14</xdr:col>
                    <xdr:colOff>640080</xdr:colOff>
                    <xdr:row>6</xdr:row>
                    <xdr:rowOff>30480</xdr:rowOff>
                  </from>
                  <to>
                    <xdr:col>14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18" name="Check Box 38">
              <controlPr defaultSize="0" autoFill="0" autoLine="0" autoPict="0">
                <anchor moveWithCells="1">
                  <from>
                    <xdr:col>15</xdr:col>
                    <xdr:colOff>640080</xdr:colOff>
                    <xdr:row>6</xdr:row>
                    <xdr:rowOff>30480</xdr:rowOff>
                  </from>
                  <to>
                    <xdr:col>16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19" name="Check Box 39">
              <controlPr defaultSize="0" autoFill="0" autoLine="0" autoPict="0">
                <anchor moveWithCells="1">
                  <from>
                    <xdr:col>15</xdr:col>
                    <xdr:colOff>640080</xdr:colOff>
                    <xdr:row>6</xdr:row>
                    <xdr:rowOff>30480</xdr:rowOff>
                  </from>
                  <to>
                    <xdr:col>16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20" name="Check Box 40">
              <controlPr defaultSize="0" autoFill="0" autoLine="0" autoPict="0">
                <anchor moveWithCells="1">
                  <from>
                    <xdr:col>20</xdr:col>
                    <xdr:colOff>640080</xdr:colOff>
                    <xdr:row>6</xdr:row>
                    <xdr:rowOff>30480</xdr:rowOff>
                  </from>
                  <to>
                    <xdr:col>20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21" name="Check Box 41">
              <controlPr defaultSize="0" autoFill="0" autoLine="0" autoPict="0">
                <anchor moveWithCells="1">
                  <from>
                    <xdr:col>20</xdr:col>
                    <xdr:colOff>640080</xdr:colOff>
                    <xdr:row>6</xdr:row>
                    <xdr:rowOff>30480</xdr:rowOff>
                  </from>
                  <to>
                    <xdr:col>20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22" name="Check Box 42">
              <controlPr defaultSize="0" autoFill="0" autoLine="0" autoPict="0">
                <anchor moveWithCells="1">
                  <from>
                    <xdr:col>21</xdr:col>
                    <xdr:colOff>640080</xdr:colOff>
                    <xdr:row>6</xdr:row>
                    <xdr:rowOff>30480</xdr:rowOff>
                  </from>
                  <to>
                    <xdr:col>21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23" name="Check Box 43">
              <controlPr defaultSize="0" autoFill="0" autoLine="0" autoPict="0">
                <anchor moveWithCells="1">
                  <from>
                    <xdr:col>21</xdr:col>
                    <xdr:colOff>640080</xdr:colOff>
                    <xdr:row>6</xdr:row>
                    <xdr:rowOff>30480</xdr:rowOff>
                  </from>
                  <to>
                    <xdr:col>21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24" name="Check Box 44">
              <controlPr defaultSize="0" autoFill="0" autoLine="0" autoPict="0">
                <anchor moveWithCells="1">
                  <from>
                    <xdr:col>5</xdr:col>
                    <xdr:colOff>640080</xdr:colOff>
                    <xdr:row>6</xdr:row>
                    <xdr:rowOff>30480</xdr:rowOff>
                  </from>
                  <to>
                    <xdr:col>5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25" name="Check Box 45">
              <controlPr defaultSize="0" autoFill="0" autoLine="0" autoPict="0">
                <anchor moveWithCells="1">
                  <from>
                    <xdr:col>5</xdr:col>
                    <xdr:colOff>640080</xdr:colOff>
                    <xdr:row>6</xdr:row>
                    <xdr:rowOff>30480</xdr:rowOff>
                  </from>
                  <to>
                    <xdr:col>5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26" name="Check Box 46">
              <controlPr defaultSize="0" autoFill="0" autoLine="0" autoPict="0">
                <anchor moveWithCells="1">
                  <from>
                    <xdr:col>6</xdr:col>
                    <xdr:colOff>640080</xdr:colOff>
                    <xdr:row>6</xdr:row>
                    <xdr:rowOff>30480</xdr:rowOff>
                  </from>
                  <to>
                    <xdr:col>6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27" name="Check Box 47">
              <controlPr defaultSize="0" autoFill="0" autoLine="0" autoPict="0">
                <anchor moveWithCells="1">
                  <from>
                    <xdr:col>6</xdr:col>
                    <xdr:colOff>640080</xdr:colOff>
                    <xdr:row>6</xdr:row>
                    <xdr:rowOff>30480</xdr:rowOff>
                  </from>
                  <to>
                    <xdr:col>6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28" name="Check Box 48">
              <controlPr defaultSize="0" autoFill="0" autoLine="0" autoPict="0">
                <anchor moveWithCells="1">
                  <from>
                    <xdr:col>4</xdr:col>
                    <xdr:colOff>640080</xdr:colOff>
                    <xdr:row>18</xdr:row>
                    <xdr:rowOff>0</xdr:rowOff>
                  </from>
                  <to>
                    <xdr:col>5</xdr:col>
                    <xdr:colOff>22860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29" name="Check Box 49">
              <controlPr defaultSize="0" autoFill="0" autoLine="0" autoPict="0">
                <anchor moveWithCells="1">
                  <from>
                    <xdr:col>4</xdr:col>
                    <xdr:colOff>640080</xdr:colOff>
                    <xdr:row>18</xdr:row>
                    <xdr:rowOff>0</xdr:rowOff>
                  </from>
                  <to>
                    <xdr:col>5</xdr:col>
                    <xdr:colOff>22860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30" name="Check Box 50">
              <controlPr defaultSize="0" autoFill="0" autoLine="0" autoPict="0">
                <anchor moveWithCells="1">
                  <from>
                    <xdr:col>6</xdr:col>
                    <xdr:colOff>640080</xdr:colOff>
                    <xdr:row>18</xdr:row>
                    <xdr:rowOff>0</xdr:rowOff>
                  </from>
                  <to>
                    <xdr:col>6</xdr:col>
                    <xdr:colOff>647700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31" name="Check Box 51">
              <controlPr defaultSize="0" autoFill="0" autoLine="0" autoPict="0">
                <anchor moveWithCells="1">
                  <from>
                    <xdr:col>6</xdr:col>
                    <xdr:colOff>640080</xdr:colOff>
                    <xdr:row>18</xdr:row>
                    <xdr:rowOff>0</xdr:rowOff>
                  </from>
                  <to>
                    <xdr:col>6</xdr:col>
                    <xdr:colOff>647700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4" r:id="rId32" name="Check Box 58">
              <controlPr defaultSize="0" autoFill="0" autoLine="0" autoPict="0">
                <anchor moveWithCells="1">
                  <from>
                    <xdr:col>8</xdr:col>
                    <xdr:colOff>640080</xdr:colOff>
                    <xdr:row>6</xdr:row>
                    <xdr:rowOff>30480</xdr:rowOff>
                  </from>
                  <to>
                    <xdr:col>8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5" r:id="rId33" name="Check Box 59">
              <controlPr defaultSize="0" autoFill="0" autoLine="0" autoPict="0">
                <anchor moveWithCells="1">
                  <from>
                    <xdr:col>8</xdr:col>
                    <xdr:colOff>640080</xdr:colOff>
                    <xdr:row>6</xdr:row>
                    <xdr:rowOff>30480</xdr:rowOff>
                  </from>
                  <to>
                    <xdr:col>8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6" r:id="rId34" name="Check Box 60">
              <controlPr defaultSize="0" autoFill="0" autoLine="0" autoPict="0">
                <anchor moveWithCells="1">
                  <from>
                    <xdr:col>9</xdr:col>
                    <xdr:colOff>640080</xdr:colOff>
                    <xdr:row>6</xdr:row>
                    <xdr:rowOff>30480</xdr:rowOff>
                  </from>
                  <to>
                    <xdr:col>10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7" r:id="rId35" name="Check Box 61">
              <controlPr defaultSize="0" autoFill="0" autoLine="0" autoPict="0">
                <anchor moveWithCells="1">
                  <from>
                    <xdr:col>9</xdr:col>
                    <xdr:colOff>640080</xdr:colOff>
                    <xdr:row>6</xdr:row>
                    <xdr:rowOff>30480</xdr:rowOff>
                  </from>
                  <to>
                    <xdr:col>10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8" r:id="rId36" name="Check Box 62">
              <controlPr defaultSize="0" autoFill="0" autoLine="0" autoPict="0">
                <anchor moveWithCells="1">
                  <from>
                    <xdr:col>14</xdr:col>
                    <xdr:colOff>640080</xdr:colOff>
                    <xdr:row>6</xdr:row>
                    <xdr:rowOff>30480</xdr:rowOff>
                  </from>
                  <to>
                    <xdr:col>14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9" r:id="rId37" name="Check Box 63">
              <controlPr defaultSize="0" autoFill="0" autoLine="0" autoPict="0">
                <anchor moveWithCells="1">
                  <from>
                    <xdr:col>14</xdr:col>
                    <xdr:colOff>640080</xdr:colOff>
                    <xdr:row>6</xdr:row>
                    <xdr:rowOff>30480</xdr:rowOff>
                  </from>
                  <to>
                    <xdr:col>14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0" r:id="rId38" name="Check Box 64">
              <controlPr defaultSize="0" autoFill="0" autoLine="0" autoPict="0">
                <anchor moveWithCells="1">
                  <from>
                    <xdr:col>15</xdr:col>
                    <xdr:colOff>640080</xdr:colOff>
                    <xdr:row>6</xdr:row>
                    <xdr:rowOff>30480</xdr:rowOff>
                  </from>
                  <to>
                    <xdr:col>16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1" r:id="rId39" name="Check Box 65">
              <controlPr defaultSize="0" autoFill="0" autoLine="0" autoPict="0">
                <anchor moveWithCells="1">
                  <from>
                    <xdr:col>15</xdr:col>
                    <xdr:colOff>640080</xdr:colOff>
                    <xdr:row>6</xdr:row>
                    <xdr:rowOff>30480</xdr:rowOff>
                  </from>
                  <to>
                    <xdr:col>16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2" r:id="rId40" name="Check Box 66">
              <controlPr defaultSize="0" autoFill="0" autoLine="0" autoPict="0">
                <anchor moveWithCells="1">
                  <from>
                    <xdr:col>20</xdr:col>
                    <xdr:colOff>640080</xdr:colOff>
                    <xdr:row>6</xdr:row>
                    <xdr:rowOff>30480</xdr:rowOff>
                  </from>
                  <to>
                    <xdr:col>20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3" r:id="rId41" name="Check Box 67">
              <controlPr defaultSize="0" autoFill="0" autoLine="0" autoPict="0">
                <anchor moveWithCells="1">
                  <from>
                    <xdr:col>20</xdr:col>
                    <xdr:colOff>640080</xdr:colOff>
                    <xdr:row>6</xdr:row>
                    <xdr:rowOff>30480</xdr:rowOff>
                  </from>
                  <to>
                    <xdr:col>20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4" r:id="rId42" name="Check Box 68">
              <controlPr defaultSize="0" autoFill="0" autoLine="0" autoPict="0">
                <anchor moveWithCells="1">
                  <from>
                    <xdr:col>21</xdr:col>
                    <xdr:colOff>640080</xdr:colOff>
                    <xdr:row>6</xdr:row>
                    <xdr:rowOff>30480</xdr:rowOff>
                  </from>
                  <to>
                    <xdr:col>21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5" r:id="rId43" name="Check Box 69">
              <controlPr defaultSize="0" autoFill="0" autoLine="0" autoPict="0">
                <anchor moveWithCells="1">
                  <from>
                    <xdr:col>21</xdr:col>
                    <xdr:colOff>640080</xdr:colOff>
                    <xdr:row>6</xdr:row>
                    <xdr:rowOff>30480</xdr:rowOff>
                  </from>
                  <to>
                    <xdr:col>21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2C90EE-863A-4F73-9E60-52BBB16001A0}">
          <x14:formula1>
            <xm:f>Planilha1!$A$2:$A$4</xm:f>
          </x14:formula1>
          <xm:sqref>G36:N36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AE968-6F6B-45D3-864C-8A6823A8376C}">
  <dimension ref="A1"/>
  <sheetViews>
    <sheetView workbookViewId="0"/>
  </sheetViews>
  <sheetFormatPr defaultRowHeight="13.2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A23C-889C-4D9B-9AA1-6BA84DF46AA7}">
  <sheetPr>
    <tabColor theme="0" tint="-0.499984740745262"/>
  </sheetPr>
  <dimension ref="B2:C6"/>
  <sheetViews>
    <sheetView showGridLines="0" zoomScale="70" zoomScaleNormal="70" workbookViewId="0">
      <selection activeCell="A3" sqref="A2:J18"/>
    </sheetView>
  </sheetViews>
  <sheetFormatPr defaultRowHeight="13.2"/>
  <cols>
    <col min="1" max="1" width="2.6640625" customWidth="1"/>
    <col min="2" max="2" width="73.6640625" style="40" customWidth="1"/>
    <col min="3" max="3" width="56.77734375" style="40" customWidth="1"/>
  </cols>
  <sheetData>
    <row r="2" spans="2:3" s="226" customFormat="1" ht="59.55" customHeight="1">
      <c r="B2" s="229" t="s">
        <v>366</v>
      </c>
      <c r="C2" s="229" t="s">
        <v>374</v>
      </c>
    </row>
    <row r="3" spans="2:3" s="226" customFormat="1" ht="59.55" customHeight="1">
      <c r="B3" s="227" t="s">
        <v>371</v>
      </c>
      <c r="C3" s="228" t="s">
        <v>368</v>
      </c>
    </row>
    <row r="4" spans="2:3" s="226" customFormat="1" ht="59.55" customHeight="1">
      <c r="B4" s="227" t="s">
        <v>372</v>
      </c>
      <c r="C4" s="228" t="s">
        <v>369</v>
      </c>
    </row>
    <row r="5" spans="2:3" s="226" customFormat="1" ht="59.55" customHeight="1">
      <c r="B5" s="227" t="s">
        <v>367</v>
      </c>
      <c r="C5" s="228" t="s">
        <v>370</v>
      </c>
    </row>
    <row r="6" spans="2:3" s="226" customFormat="1" ht="59.55" customHeight="1">
      <c r="B6" s="227" t="s">
        <v>173</v>
      </c>
      <c r="C6" s="228" t="s">
        <v>373</v>
      </c>
    </row>
  </sheetData>
  <hyperlinks>
    <hyperlink ref="C3" r:id="rId1" xr:uid="{73932DD9-9FA0-441C-8C50-109A51ACEB66}"/>
    <hyperlink ref="C4" r:id="rId2" xr:uid="{0C749FC7-875A-4B89-8CEC-52F3C502BAA8}"/>
    <hyperlink ref="C5" r:id="rId3" xr:uid="{BE421EEC-2B7D-477D-8019-EF4C099B6EC9}"/>
    <hyperlink ref="C6" r:id="rId4" xr:uid="{4B438D9D-F99F-45F4-8220-15C89CFC3D46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0A490-E812-4BB7-BAB2-9AE084618398}">
  <sheetPr>
    <tabColor theme="0" tint="-0.499984740745262"/>
  </sheetPr>
  <dimension ref="A1:A109"/>
  <sheetViews>
    <sheetView showGridLines="0" zoomScale="85" zoomScaleNormal="85" workbookViewId="0">
      <pane ySplit="1" topLeftCell="A96" activePane="bottomLeft" state="frozen"/>
      <selection activeCell="A3" sqref="A2:J18"/>
      <selection pane="bottomLeft" activeCell="A3" sqref="A2:J18"/>
    </sheetView>
  </sheetViews>
  <sheetFormatPr defaultRowHeight="13.2"/>
  <cols>
    <col min="1" max="1" width="183.88671875" customWidth="1"/>
  </cols>
  <sheetData>
    <row r="1" spans="1:1">
      <c r="A1" s="225" t="s">
        <v>364</v>
      </c>
    </row>
    <row r="2" spans="1:1">
      <c r="A2" s="39"/>
    </row>
    <row r="3" spans="1:1" ht="14.4">
      <c r="A3" s="223" t="s">
        <v>305</v>
      </c>
    </row>
    <row r="4" spans="1:1" ht="14.4">
      <c r="A4" s="223"/>
    </row>
    <row r="5" spans="1:1" ht="14.4">
      <c r="A5" s="223" t="s">
        <v>306</v>
      </c>
    </row>
    <row r="6" spans="1:1" ht="14.4">
      <c r="A6" s="223" t="s">
        <v>307</v>
      </c>
    </row>
    <row r="7" spans="1:1" ht="14.4">
      <c r="A7" s="223" t="s">
        <v>308</v>
      </c>
    </row>
    <row r="8" spans="1:1" ht="14.4">
      <c r="A8" s="223" t="s">
        <v>309</v>
      </c>
    </row>
    <row r="9" spans="1:1" ht="14.4">
      <c r="A9" s="223" t="s">
        <v>310</v>
      </c>
    </row>
    <row r="10" spans="1:1" ht="14.4">
      <c r="A10" s="223" t="s">
        <v>311</v>
      </c>
    </row>
    <row r="11" spans="1:1" ht="14.4">
      <c r="A11" s="223" t="s">
        <v>312</v>
      </c>
    </row>
    <row r="12" spans="1:1" ht="14.4">
      <c r="A12" s="223" t="s">
        <v>313</v>
      </c>
    </row>
    <row r="13" spans="1:1" ht="14.4">
      <c r="A13" s="223" t="s">
        <v>314</v>
      </c>
    </row>
    <row r="14" spans="1:1" ht="14.4">
      <c r="A14" s="223" t="s">
        <v>315</v>
      </c>
    </row>
    <row r="15" spans="1:1" ht="14.4">
      <c r="A15" s="223" t="s">
        <v>316</v>
      </c>
    </row>
    <row r="17" spans="1:1" ht="14.4">
      <c r="A17" s="223" t="s">
        <v>317</v>
      </c>
    </row>
    <row r="18" spans="1:1" ht="14.4">
      <c r="A18" s="223"/>
    </row>
    <row r="19" spans="1:1" ht="14.4">
      <c r="A19" s="224" t="s">
        <v>318</v>
      </c>
    </row>
    <row r="20" spans="1:1" ht="14.4">
      <c r="A20" s="223" t="s">
        <v>319</v>
      </c>
    </row>
    <row r="21" spans="1:1" ht="14.4">
      <c r="A21" s="223" t="s">
        <v>320</v>
      </c>
    </row>
    <row r="22" spans="1:1" ht="14.4">
      <c r="A22" s="223" t="s">
        <v>321</v>
      </c>
    </row>
    <row r="23" spans="1:1" ht="14.4">
      <c r="A23" s="223" t="s">
        <v>322</v>
      </c>
    </row>
    <row r="24" spans="1:1" ht="14.4">
      <c r="A24" s="223" t="s">
        <v>323</v>
      </c>
    </row>
    <row r="25" spans="1:1" ht="14.4">
      <c r="A25" s="223"/>
    </row>
    <row r="26" spans="1:1" ht="14.4">
      <c r="A26" s="224" t="s">
        <v>324</v>
      </c>
    </row>
    <row r="27" spans="1:1" ht="14.4">
      <c r="A27" s="223" t="s">
        <v>319</v>
      </c>
    </row>
    <row r="28" spans="1:1" ht="14.4">
      <c r="A28" s="223" t="s">
        <v>325</v>
      </c>
    </row>
    <row r="29" spans="1:1" ht="14.4">
      <c r="A29" s="223" t="s">
        <v>321</v>
      </c>
    </row>
    <row r="30" spans="1:1" ht="14.4">
      <c r="A30" s="223" t="s">
        <v>326</v>
      </c>
    </row>
    <row r="31" spans="1:1" ht="14.4">
      <c r="A31" s="223" t="s">
        <v>327</v>
      </c>
    </row>
    <row r="33" spans="1:1" ht="14.4">
      <c r="A33" s="224" t="s">
        <v>328</v>
      </c>
    </row>
    <row r="34" spans="1:1" ht="14.4">
      <c r="A34" s="223" t="s">
        <v>319</v>
      </c>
    </row>
    <row r="35" spans="1:1" ht="14.4">
      <c r="A35" s="223" t="s">
        <v>329</v>
      </c>
    </row>
    <row r="36" spans="1:1" ht="14.4">
      <c r="A36" s="223" t="s">
        <v>321</v>
      </c>
    </row>
    <row r="37" spans="1:1" ht="14.4">
      <c r="A37" s="223" t="s">
        <v>330</v>
      </c>
    </row>
    <row r="38" spans="1:1" ht="14.4">
      <c r="A38" s="223" t="s">
        <v>331</v>
      </c>
    </row>
    <row r="39" spans="1:1" ht="14.4">
      <c r="A39" s="223"/>
    </row>
    <row r="40" spans="1:1" ht="14.4">
      <c r="A40" s="224" t="s">
        <v>332</v>
      </c>
    </row>
    <row r="41" spans="1:1" ht="14.4">
      <c r="A41" s="223" t="s">
        <v>319</v>
      </c>
    </row>
    <row r="42" spans="1:1" ht="14.4">
      <c r="A42" s="223" t="s">
        <v>333</v>
      </c>
    </row>
    <row r="43" spans="1:1" ht="14.4">
      <c r="A43" s="223" t="s">
        <v>321</v>
      </c>
    </row>
    <row r="44" spans="1:1" ht="14.4">
      <c r="A44" s="223" t="s">
        <v>334</v>
      </c>
    </row>
    <row r="45" spans="1:1" ht="14.4">
      <c r="A45" s="223" t="s">
        <v>335</v>
      </c>
    </row>
    <row r="46" spans="1:1" ht="14.4">
      <c r="A46" s="223"/>
    </row>
    <row r="47" spans="1:1" ht="14.4">
      <c r="A47" s="224" t="s">
        <v>336</v>
      </c>
    </row>
    <row r="48" spans="1:1" ht="14.4">
      <c r="A48" s="223" t="s">
        <v>319</v>
      </c>
    </row>
    <row r="49" spans="1:1" ht="14.4">
      <c r="A49" s="223" t="s">
        <v>337</v>
      </c>
    </row>
    <row r="50" spans="1:1" ht="14.4">
      <c r="A50" s="223" t="s">
        <v>321</v>
      </c>
    </row>
    <row r="51" spans="1:1" ht="14.4">
      <c r="A51" s="223" t="s">
        <v>338</v>
      </c>
    </row>
    <row r="52" spans="1:1" ht="14.4">
      <c r="A52" s="223" t="s">
        <v>339</v>
      </c>
    </row>
    <row r="53" spans="1:1" ht="14.4">
      <c r="A53" s="223"/>
    </row>
    <row r="54" spans="1:1" ht="14.4">
      <c r="A54" s="224" t="s">
        <v>340</v>
      </c>
    </row>
    <row r="55" spans="1:1" ht="14.4">
      <c r="A55" s="223" t="s">
        <v>319</v>
      </c>
    </row>
    <row r="56" spans="1:1" ht="14.4">
      <c r="A56" s="223" t="s">
        <v>341</v>
      </c>
    </row>
    <row r="57" spans="1:1" ht="14.4">
      <c r="A57" s="223" t="s">
        <v>321</v>
      </c>
    </row>
    <row r="58" spans="1:1" ht="14.4">
      <c r="A58" s="223" t="s">
        <v>342</v>
      </c>
    </row>
    <row r="59" spans="1:1" ht="14.4">
      <c r="A59" s="223" t="s">
        <v>343</v>
      </c>
    </row>
    <row r="60" spans="1:1" ht="14.4">
      <c r="A60" s="223"/>
    </row>
    <row r="61" spans="1:1" ht="14.4">
      <c r="A61" s="224" t="s">
        <v>344</v>
      </c>
    </row>
    <row r="62" spans="1:1" ht="14.4">
      <c r="A62" s="223" t="s">
        <v>319</v>
      </c>
    </row>
    <row r="63" spans="1:1" ht="14.4">
      <c r="A63" s="223" t="s">
        <v>345</v>
      </c>
    </row>
    <row r="64" spans="1:1" ht="14.4">
      <c r="A64" s="223" t="s">
        <v>321</v>
      </c>
    </row>
    <row r="65" spans="1:1" ht="14.4">
      <c r="A65" s="223" t="s">
        <v>346</v>
      </c>
    </row>
    <row r="66" spans="1:1" ht="14.4">
      <c r="A66" s="223" t="s">
        <v>347</v>
      </c>
    </row>
    <row r="67" spans="1:1" ht="14.4">
      <c r="A67" s="223"/>
    </row>
    <row r="68" spans="1:1" ht="14.4">
      <c r="A68" s="224" t="s">
        <v>348</v>
      </c>
    </row>
    <row r="69" spans="1:1" ht="14.4">
      <c r="A69" s="223" t="s">
        <v>319</v>
      </c>
    </row>
    <row r="70" spans="1:1" ht="14.4">
      <c r="A70" s="223" t="s">
        <v>349</v>
      </c>
    </row>
    <row r="71" spans="1:1" ht="14.4">
      <c r="A71" s="223" t="s">
        <v>321</v>
      </c>
    </row>
    <row r="72" spans="1:1" ht="14.4">
      <c r="A72" s="223" t="s">
        <v>350</v>
      </c>
    </row>
    <row r="73" spans="1:1" ht="14.4">
      <c r="A73" s="223" t="s">
        <v>351</v>
      </c>
    </row>
    <row r="74" spans="1:1" ht="14.4">
      <c r="A74" s="223"/>
    </row>
    <row r="75" spans="1:1" ht="14.4">
      <c r="A75" s="224" t="s">
        <v>352</v>
      </c>
    </row>
    <row r="76" spans="1:1" ht="14.4">
      <c r="A76" s="223" t="s">
        <v>319</v>
      </c>
    </row>
    <row r="77" spans="1:1" ht="14.4">
      <c r="A77" s="223" t="s">
        <v>353</v>
      </c>
    </row>
    <row r="78" spans="1:1" ht="14.4">
      <c r="A78" s="223" t="s">
        <v>321</v>
      </c>
    </row>
    <row r="79" spans="1:1" ht="14.4">
      <c r="A79" s="223" t="s">
        <v>354</v>
      </c>
    </row>
    <row r="80" spans="1:1" ht="14.4">
      <c r="A80" s="223" t="s">
        <v>355</v>
      </c>
    </row>
    <row r="82" spans="1:1" ht="14.4">
      <c r="A82" s="224" t="s">
        <v>356</v>
      </c>
    </row>
    <row r="83" spans="1:1" ht="14.4">
      <c r="A83" s="223" t="s">
        <v>319</v>
      </c>
    </row>
    <row r="84" spans="1:1" ht="14.4">
      <c r="A84" s="223" t="s">
        <v>357</v>
      </c>
    </row>
    <row r="85" spans="1:1" ht="14.4">
      <c r="A85" s="223" t="s">
        <v>321</v>
      </c>
    </row>
    <row r="86" spans="1:1" ht="14.4">
      <c r="A86" s="223" t="s">
        <v>358</v>
      </c>
    </row>
    <row r="87" spans="1:1" ht="14.4">
      <c r="A87" s="223" t="s">
        <v>359</v>
      </c>
    </row>
    <row r="88" spans="1:1" ht="14.4">
      <c r="A88" s="223"/>
    </row>
    <row r="89" spans="1:1" ht="14.4">
      <c r="A89" s="224" t="s">
        <v>360</v>
      </c>
    </row>
    <row r="90" spans="1:1" ht="14.4">
      <c r="A90" s="223" t="s">
        <v>319</v>
      </c>
    </row>
    <row r="91" spans="1:1" ht="14.4">
      <c r="A91" s="223" t="s">
        <v>361</v>
      </c>
    </row>
    <row r="92" spans="1:1" ht="14.4">
      <c r="A92" s="223" t="s">
        <v>321</v>
      </c>
    </row>
    <row r="93" spans="1:1" ht="14.4">
      <c r="A93" s="223" t="s">
        <v>362</v>
      </c>
    </row>
    <row r="94" spans="1:1" ht="14.4">
      <c r="A94" s="223" t="s">
        <v>363</v>
      </c>
    </row>
    <row r="96" spans="1:1" ht="14.4">
      <c r="A96" s="224" t="s">
        <v>394</v>
      </c>
    </row>
    <row r="97" spans="1:1" ht="14.4">
      <c r="A97" s="223" t="s">
        <v>319</v>
      </c>
    </row>
    <row r="98" spans="1:1" ht="14.4">
      <c r="A98" s="223" t="s">
        <v>396</v>
      </c>
    </row>
    <row r="99" spans="1:1" ht="14.4">
      <c r="A99" s="223" t="s">
        <v>321</v>
      </c>
    </row>
    <row r="100" spans="1:1" ht="14.4">
      <c r="A100" s="223" t="s">
        <v>399</v>
      </c>
    </row>
    <row r="101" spans="1:1" ht="14.4">
      <c r="A101" s="223" t="s">
        <v>397</v>
      </c>
    </row>
    <row r="102" spans="1:1" ht="14.4">
      <c r="A102" s="223" t="s">
        <v>398</v>
      </c>
    </row>
    <row r="104" spans="1:1" ht="14.4">
      <c r="A104" s="224" t="s">
        <v>395</v>
      </c>
    </row>
    <row r="105" spans="1:1" ht="14.4">
      <c r="A105" s="223" t="s">
        <v>319</v>
      </c>
    </row>
    <row r="106" spans="1:1" ht="14.4">
      <c r="A106" s="223" t="s">
        <v>400</v>
      </c>
    </row>
    <row r="107" spans="1:1" ht="14.4">
      <c r="A107" s="223" t="s">
        <v>321</v>
      </c>
    </row>
    <row r="108" spans="1:1" ht="14.4">
      <c r="A108" s="223" t="s">
        <v>401</v>
      </c>
    </row>
    <row r="109" spans="1:1" ht="14.4">
      <c r="A109" s="223" t="s">
        <v>402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72CF-F016-4AEE-B93C-840932F89AC4}">
  <sheetPr>
    <tabColor rgb="FF5CFA6B"/>
  </sheetPr>
  <dimension ref="C4:P23"/>
  <sheetViews>
    <sheetView showGridLines="0" topLeftCell="A3" zoomScale="55" zoomScaleNormal="55" workbookViewId="0">
      <selection activeCell="A3" sqref="A2:J18"/>
    </sheetView>
  </sheetViews>
  <sheetFormatPr defaultColWidth="9.21875" defaultRowHeight="15.6"/>
  <cols>
    <col min="1" max="1" width="17.77734375" style="157" customWidth="1"/>
    <col min="2" max="2" width="1" style="157" customWidth="1"/>
    <col min="3" max="3" width="101.33203125" style="158" bestFit="1" customWidth="1"/>
    <col min="4" max="4" width="35.21875" style="158" bestFit="1" customWidth="1"/>
    <col min="5" max="5" width="54.77734375" style="157" customWidth="1"/>
    <col min="6" max="6" width="17.77734375" style="157" customWidth="1"/>
    <col min="7" max="7" width="40.44140625" style="157" customWidth="1"/>
    <col min="8" max="8" width="17.77734375" style="159" customWidth="1"/>
    <col min="9" max="9" width="1" style="159" customWidth="1"/>
    <col min="10" max="10" width="1.21875" style="159" customWidth="1"/>
    <col min="11" max="11" width="9.21875" style="157"/>
    <col min="12" max="12" width="8.21875" style="158" hidden="1" customWidth="1"/>
    <col min="13" max="13" width="20.44140625" style="158" hidden="1" customWidth="1"/>
    <col min="14" max="14" width="16.21875" style="158" hidden="1" customWidth="1"/>
    <col min="15" max="15" width="20.21875" style="157" hidden="1" customWidth="1"/>
    <col min="16" max="16" width="29.6640625" style="158" hidden="1" customWidth="1"/>
    <col min="17" max="16384" width="9.21875" style="157"/>
  </cols>
  <sheetData>
    <row r="4" spans="3:16" ht="32.549999999999997" customHeight="1" thickBot="1">
      <c r="C4" s="658" t="s">
        <v>149</v>
      </c>
      <c r="D4" s="658"/>
      <c r="E4" s="658"/>
      <c r="F4" s="658"/>
      <c r="G4" s="162" t="s">
        <v>150</v>
      </c>
      <c r="H4" s="163" t="str">
        <f>IF(COUNTIF(P9:P22, "NOK")&lt;&gt;0,"NÃO","SIM")</f>
        <v>NÃO</v>
      </c>
      <c r="I4" s="160"/>
      <c r="J4" s="161"/>
    </row>
    <row r="5" spans="3:16" ht="3.45" customHeight="1">
      <c r="C5" s="160"/>
      <c r="D5" s="164"/>
      <c r="E5" s="160"/>
      <c r="F5" s="160"/>
      <c r="G5" s="160"/>
      <c r="H5" s="160"/>
      <c r="I5" s="160"/>
      <c r="J5" s="161"/>
    </row>
    <row r="6" spans="3:16">
      <c r="C6" s="165"/>
      <c r="D6" s="165"/>
      <c r="E6" s="166"/>
      <c r="F6" s="166"/>
      <c r="G6" s="166"/>
      <c r="H6" s="167"/>
      <c r="I6" s="167"/>
      <c r="J6" s="168"/>
    </row>
    <row r="7" spans="3:16" s="175" customFormat="1" ht="19.95" customHeight="1">
      <c r="C7" s="169" t="s">
        <v>151</v>
      </c>
      <c r="D7" s="170"/>
      <c r="E7" s="171" t="str">
        <f>IF(D7="","",IF(D7&lt;&gt;"Spot","Prazo de vigência superior à 36 meses?",""))</f>
        <v/>
      </c>
      <c r="F7" s="170"/>
      <c r="G7" s="172"/>
      <c r="H7" s="173"/>
      <c r="I7" s="173"/>
      <c r="J7" s="174" t="s">
        <v>152</v>
      </c>
      <c r="L7" s="176" t="s">
        <v>153</v>
      </c>
      <c r="M7" s="176" t="s">
        <v>152</v>
      </c>
      <c r="N7" s="176" t="s">
        <v>154</v>
      </c>
      <c r="O7" s="176" t="s">
        <v>155</v>
      </c>
      <c r="P7" s="177"/>
    </row>
    <row r="8" spans="3:16" s="175" customFormat="1" ht="19.95" customHeight="1">
      <c r="C8" s="169" t="s">
        <v>156</v>
      </c>
      <c r="D8" s="178"/>
      <c r="E8" s="172"/>
      <c r="F8" s="172"/>
      <c r="G8" s="172"/>
      <c r="H8" s="173"/>
      <c r="I8" s="173"/>
      <c r="J8" s="174" t="s">
        <v>157</v>
      </c>
      <c r="L8" s="179" t="s">
        <v>138</v>
      </c>
      <c r="M8" s="179" t="s">
        <v>158</v>
      </c>
      <c r="N8" s="179" t="s">
        <v>159</v>
      </c>
      <c r="O8" s="179" t="str">
        <f>IF(AND(D13="Sim",D12="Não"),"Foi aprovado pelo "&amp;IF(D8&lt;=157000,[2]Alçadas!C14,IF(D8&lt;=5000000,[2]Alçadas!E15,[2]Alçadas!F15)&amp;"?"),"")</f>
        <v/>
      </c>
      <c r="P8" s="177"/>
    </row>
    <row r="9" spans="3:16" s="175" customFormat="1" ht="19.95" customHeight="1">
      <c r="C9" s="169" t="s">
        <v>160</v>
      </c>
      <c r="D9" s="170"/>
      <c r="E9" s="169" t="str">
        <f>IF(D9="Não","Foi aprovado pelo "&amp;IF(D8&lt;=157000,[2]Alçadas!C8,IF(D8&lt;=590000,[2]Alçadas!D8,[2]Alçadas!E8)&amp;"?"),"")</f>
        <v/>
      </c>
      <c r="F9" s="170"/>
      <c r="G9" s="172"/>
      <c r="H9" s="173"/>
      <c r="I9" s="173"/>
      <c r="J9" s="174"/>
      <c r="L9" s="179" t="s">
        <v>0</v>
      </c>
      <c r="M9" s="179" t="s">
        <v>157</v>
      </c>
      <c r="N9" s="179" t="s">
        <v>161</v>
      </c>
      <c r="O9" s="179"/>
      <c r="P9" s="180" t="str">
        <f>IF(D9="Sim","OK",IF(AND(D9="Não",F9&lt;&gt;"Sim"),"NOK","OK"))</f>
        <v>OK</v>
      </c>
    </row>
    <row r="10" spans="3:16" s="175" customFormat="1" ht="19.95" customHeight="1">
      <c r="C10" s="169" t="s">
        <v>162</v>
      </c>
      <c r="D10" s="170"/>
      <c r="E10" s="172"/>
      <c r="F10" s="172"/>
      <c r="G10" s="172"/>
      <c r="H10" s="173"/>
      <c r="I10" s="173"/>
      <c r="J10" s="174"/>
      <c r="L10" s="177"/>
      <c r="M10" s="179" t="s">
        <v>163</v>
      </c>
      <c r="N10" s="179" t="s">
        <v>164</v>
      </c>
      <c r="P10" s="177"/>
    </row>
    <row r="11" spans="3:16" s="175" customFormat="1" ht="19.95" customHeight="1">
      <c r="C11" s="169" t="s">
        <v>165</v>
      </c>
      <c r="D11" s="170"/>
      <c r="E11" s="172"/>
      <c r="F11" s="172"/>
      <c r="G11" s="172"/>
      <c r="H11" s="173"/>
      <c r="I11" s="173"/>
      <c r="J11" s="174"/>
      <c r="L11" s="177"/>
      <c r="M11" s="177"/>
      <c r="N11" s="177"/>
      <c r="P11" s="177"/>
    </row>
    <row r="12" spans="3:16" s="175" customFormat="1" ht="19.95" customHeight="1">
      <c r="C12" s="169" t="s">
        <v>166</v>
      </c>
      <c r="D12" s="181" t="str">
        <f>IF(D10="","",(IF(D7="Reforma / Manut. Externa","Sim",IF(D11="Sim","Sim",IF(AND(D8&lt;=157000,D10&gt;1),"Sim",IF(AND(D8&gt;157000,D10&gt;2),"Sim","Não"))))))</f>
        <v/>
      </c>
      <c r="E12" s="169" t="str">
        <f>IF(D12="Não","Foi aprovado pelo "&amp;IF(D8&lt;=157000,[2]Alçadas!C8,IF(D8&lt;=590000,[2]Alçadas!D8,[2]Alçadas!E8)&amp;"?"),"")</f>
        <v/>
      </c>
      <c r="F12" s="182"/>
      <c r="G12" s="172"/>
      <c r="H12" s="173"/>
      <c r="I12" s="173"/>
      <c r="J12" s="174"/>
      <c r="L12" s="177"/>
      <c r="M12" s="177"/>
      <c r="N12" s="177"/>
      <c r="P12" s="180" t="str">
        <f>IF(D12="Sim","OK",IF(AND(D12="Não",F12&lt;&gt;"Sim"),"NOK","OK"))</f>
        <v>OK</v>
      </c>
    </row>
    <row r="13" spans="3:16" s="177" customFormat="1" ht="19.95" customHeight="1">
      <c r="C13" s="169" t="s">
        <v>167</v>
      </c>
      <c r="D13" s="170"/>
      <c r="E13" s="183" t="str">
        <f>IF(AND(D13="Sim",D12="Não"),"Foi aprovado pelo "&amp;IF(D8&lt;=157000,[2]Alçadas!C14,IF(D8&lt;=5000000,[2]Alçadas!E15,[2]Alçadas!F15)&amp;"?"),"")</f>
        <v/>
      </c>
      <c r="F13" s="184"/>
      <c r="G13" s="172"/>
      <c r="H13" s="185"/>
      <c r="I13" s="185"/>
      <c r="J13" s="186"/>
      <c r="P13" s="180" t="str">
        <f>IF(D13="Não","OK",IF(AND(D13="Sim",F13&lt;&gt;"Sim"),"NOK","OK"))</f>
        <v>OK</v>
      </c>
    </row>
    <row r="14" spans="3:16" s="177" customFormat="1" ht="19.95" customHeight="1">
      <c r="C14" s="169" t="s">
        <v>168</v>
      </c>
      <c r="D14" s="170"/>
      <c r="E14" s="171" t="str">
        <f>IF(D14="Sim","Foi aprovado pelo "&amp;IF(D8&gt;30000,[2]Alçadas!E44,[2]Alçadas!D44)&amp;"?","")</f>
        <v/>
      </c>
      <c r="F14" s="187"/>
      <c r="G14" s="172"/>
      <c r="H14" s="185"/>
      <c r="I14" s="185"/>
      <c r="J14" s="186"/>
      <c r="P14" s="180" t="str">
        <f>IF(D14="Não","OK",IF(AND(D14="Sim",F14&lt;&gt;"Sim"),"NOK","OK"))</f>
        <v>OK</v>
      </c>
    </row>
    <row r="15" spans="3:16" s="177" customFormat="1" ht="19.95" customHeight="1">
      <c r="C15" s="169" t="s">
        <v>169</v>
      </c>
      <c r="D15" s="170"/>
      <c r="E15" s="171" t="str">
        <f>IF(D15="","",(IF(D15="Sim","Foi aprovado pelo "&amp;IF(D8&lt;=100000,[2]Alçadas!C37,IF(D8&lt;=1000000,[2]Alçadas!D37,[2]Alçadas!E37))&amp;"?")))</f>
        <v/>
      </c>
      <c r="F15" s="170"/>
      <c r="G15" s="172"/>
      <c r="H15" s="185"/>
      <c r="I15" s="185"/>
      <c r="J15" s="186"/>
      <c r="P15" s="180" t="str">
        <f>IF(D15="Não","OK",IF(AND(D15="Sim",F15&lt;&gt;"Sim"),"NOK","OK"))</f>
        <v>OK</v>
      </c>
    </row>
    <row r="16" spans="3:16" s="177" customFormat="1" ht="19.95" customHeight="1">
      <c r="C16" s="169" t="s">
        <v>170</v>
      </c>
      <c r="D16" s="170"/>
      <c r="E16" s="171" t="str">
        <f>IF(D16="Sim","Foi aprovado pelo Gerente Geral da Área Requisitante e do Key Account?","")</f>
        <v/>
      </c>
      <c r="F16" s="170"/>
      <c r="G16" s="172"/>
      <c r="H16" s="185"/>
      <c r="I16" s="185"/>
      <c r="J16" s="186"/>
      <c r="P16" s="180" t="str">
        <f>IF(D16="Não","OK",IF(AND(D16="Sim",F16&lt;&gt;"Sim"),"NOK","OK"))</f>
        <v>OK</v>
      </c>
    </row>
    <row r="17" spans="3:16" s="177" customFormat="1" ht="19.95" customHeight="1">
      <c r="C17" s="169" t="s">
        <v>171</v>
      </c>
      <c r="D17" s="170"/>
      <c r="E17" s="169" t="str">
        <f>IF(D17="Sim","Foi aprovado pelo Gerente Geral de Suprimentos?","")</f>
        <v/>
      </c>
      <c r="F17" s="170"/>
      <c r="G17" s="188"/>
      <c r="H17" s="185"/>
      <c r="I17" s="185"/>
      <c r="J17" s="186"/>
      <c r="P17" s="180" t="str">
        <f>IF(D17="Não","OK",IF(AND(D17="Sim",F17&lt;&gt;"Sim"),"NOK","OK"))</f>
        <v>OK</v>
      </c>
    </row>
    <row r="18" spans="3:16" s="177" customFormat="1" ht="19.95" customHeight="1">
      <c r="C18" s="169" t="s">
        <v>172</v>
      </c>
      <c r="D18" s="181" t="str">
        <f>IF(D8="","",(IF(AND(D7="Contrato",D8&gt;5000000),"Aplicável",IF(AND(D7="Reforma / Manut. Externa",F7="Sim"),"Aplicável","Não Aplicável"))))</f>
        <v/>
      </c>
      <c r="E18" s="169" t="str">
        <f>IF(D18="Aplicável","Parecer (Favorável / Favorável Condicional / Desfavorável)","")</f>
        <v/>
      </c>
      <c r="F18" s="170"/>
      <c r="G18" s="189" t="str">
        <f>IF(F18="","",IF(F18="Favorável","",IF(F18="Favorável Condicional","Foi aprovado pelo Diretor Comercial?","Foi aprovado pela Diretoria Executiva?")))</f>
        <v/>
      </c>
      <c r="H18" s="190"/>
      <c r="I18" s="185"/>
      <c r="J18" s="186"/>
      <c r="P18" s="180" t="str">
        <f>IF(D18="Não Aplicável","OK",IF(AND(F18&lt;&gt;"Favorável",H18&lt;&gt;"Sim"),"NOK","OK"))</f>
        <v>NOK</v>
      </c>
    </row>
    <row r="19" spans="3:16" s="177" customFormat="1" ht="19.95" customHeight="1">
      <c r="C19" s="169" t="s">
        <v>173</v>
      </c>
      <c r="D19" s="181" t="str">
        <f>IF(D8="","",(IF(D8&gt;1555517,"Aplicável","Não aplicável")))</f>
        <v/>
      </c>
      <c r="E19" s="169" t="str">
        <f>IF(D19="Aplicável","Parecer favorável?","")</f>
        <v/>
      </c>
      <c r="F19" s="170"/>
      <c r="G19" s="189" t="str">
        <f>IF(F19="Não","Foi aprovado pelo Gerente Geral de Suprimentos?","")</f>
        <v/>
      </c>
      <c r="H19" s="190"/>
      <c r="I19" s="185"/>
      <c r="J19" s="186"/>
      <c r="P19" s="180" t="str">
        <f>IF(D19="Não Aplicável","OK",IF(AND(F19="Não",H19&lt;&gt;"Sim"),"NOK","OK"))</f>
        <v>OK</v>
      </c>
    </row>
    <row r="20" spans="3:16" s="177" customFormat="1" ht="19.95" customHeight="1">
      <c r="C20" s="169" t="s">
        <v>174</v>
      </c>
      <c r="D20" s="181" t="str">
        <f>IF(D8="","",IF(D8&gt;100000,"Sim","Não"))</f>
        <v/>
      </c>
      <c r="E20" s="188"/>
      <c r="F20" s="188"/>
      <c r="G20" s="188"/>
      <c r="H20" s="185"/>
      <c r="I20" s="185"/>
      <c r="J20" s="186"/>
    </row>
    <row r="21" spans="3:16" s="177" customFormat="1" ht="19.95" customHeight="1">
      <c r="C21" s="191" t="s">
        <v>175</v>
      </c>
      <c r="D21" s="192" t="str">
        <f>IF(D7="Spot","Não aplicável",IF(D7="","",IF(AND(D7="Reforma / Manut. Externa", D8&gt;590000),"Sim",IF(AND(D7="Contrato", D8&gt;666650), "Sim", "Não"))))</f>
        <v/>
      </c>
      <c r="E21" s="188"/>
      <c r="F21" s="188"/>
      <c r="G21" s="188"/>
      <c r="H21" s="185"/>
      <c r="I21" s="185"/>
      <c r="J21" s="186"/>
    </row>
    <row r="22" spans="3:16" s="177" customFormat="1" ht="36">
      <c r="C22" s="169" t="s">
        <v>176</v>
      </c>
      <c r="D22" s="181" t="str">
        <f>IF(D8="","",IF(D8&gt;44500,"Sim","Não"))</f>
        <v/>
      </c>
      <c r="E22" s="193" t="s">
        <v>177</v>
      </c>
      <c r="F22" s="659"/>
      <c r="G22" s="659"/>
      <c r="H22" s="185"/>
      <c r="I22" s="185"/>
      <c r="J22" s="186"/>
      <c r="P22" s="180" t="str">
        <f>IF(D22="Não","OK",IF(AND(D22="Sim",F22&lt;&gt;""),"OK","NOK"))</f>
        <v>NOK</v>
      </c>
    </row>
    <row r="23" spans="3:16" s="175" customFormat="1" ht="17.55" customHeight="1">
      <c r="C23" s="194" t="s">
        <v>178</v>
      </c>
      <c r="D23" s="188"/>
      <c r="E23" s="172"/>
      <c r="F23" s="172"/>
      <c r="G23" s="172"/>
      <c r="H23" s="173"/>
      <c r="I23" s="173"/>
      <c r="J23" s="174"/>
      <c r="L23" s="177"/>
      <c r="M23" s="177"/>
      <c r="N23" s="177"/>
      <c r="P23" s="177"/>
    </row>
  </sheetData>
  <mergeCells count="2">
    <mergeCell ref="C4:F4"/>
    <mergeCell ref="F22:G22"/>
  </mergeCells>
  <conditionalFormatting sqref="E7">
    <cfRule type="expression" dxfId="53" priority="20">
      <formula>$D$7="Spot"</formula>
    </cfRule>
    <cfRule type="expression" dxfId="52" priority="10">
      <formula>$D$7=""</formula>
    </cfRule>
    <cfRule type="expression" dxfId="51" priority="18">
      <formula>$D$7="Reforma / Manut. Externa"</formula>
    </cfRule>
  </conditionalFormatting>
  <conditionalFormatting sqref="E9">
    <cfRule type="expression" dxfId="50" priority="27">
      <formula>$D$9="Sim"</formula>
    </cfRule>
    <cfRule type="expression" dxfId="49" priority="9">
      <formula>$D$9=""</formula>
    </cfRule>
  </conditionalFormatting>
  <conditionalFormatting sqref="E12">
    <cfRule type="expression" dxfId="48" priority="15">
      <formula>$D$12&lt;&gt;"Não"</formula>
    </cfRule>
  </conditionalFormatting>
  <conditionalFormatting sqref="E13">
    <cfRule type="expression" dxfId="47" priority="13">
      <formula>$E$13=""</formula>
    </cfRule>
    <cfRule type="expression" dxfId="46" priority="14">
      <formula>$E$13=$O$8</formula>
    </cfRule>
  </conditionalFormatting>
  <conditionalFormatting sqref="E14">
    <cfRule type="expression" dxfId="45" priority="51">
      <formula>$D$14&lt;&gt;"Sim"</formula>
    </cfRule>
  </conditionalFormatting>
  <conditionalFormatting sqref="E15">
    <cfRule type="expression" dxfId="44" priority="52">
      <formula>$D$15&lt;&gt;"Sim"</formula>
    </cfRule>
  </conditionalFormatting>
  <conditionalFormatting sqref="E16">
    <cfRule type="expression" dxfId="43" priority="33">
      <formula>$D$16&lt;&gt;"Sim"</formula>
    </cfRule>
  </conditionalFormatting>
  <conditionalFormatting sqref="E17">
    <cfRule type="expression" dxfId="42" priority="50">
      <formula>$D$17&lt;&gt;"Sim"</formula>
    </cfRule>
    <cfRule type="expression" dxfId="41" priority="35">
      <formula>$D$17="Sim"</formula>
    </cfRule>
  </conditionalFormatting>
  <conditionalFormatting sqref="E18">
    <cfRule type="expression" dxfId="40" priority="49">
      <formula>$D$18&lt;&gt;"Aplicável"</formula>
    </cfRule>
  </conditionalFormatting>
  <conditionalFormatting sqref="E19">
    <cfRule type="expression" dxfId="39" priority="48">
      <formula>$D$19&lt;&gt;"Aplicável"</formula>
    </cfRule>
  </conditionalFormatting>
  <conditionalFormatting sqref="E22">
    <cfRule type="expression" dxfId="38" priority="3">
      <formula>$D$22="Sim"</formula>
    </cfRule>
    <cfRule type="expression" dxfId="37" priority="4">
      <formula>$D$22&lt;&gt;"Sim"</formula>
    </cfRule>
  </conditionalFormatting>
  <conditionalFormatting sqref="E7:F7">
    <cfRule type="expression" dxfId="36" priority="19">
      <formula>$D$7="Contrato"</formula>
    </cfRule>
  </conditionalFormatting>
  <conditionalFormatting sqref="E12:F12">
    <cfRule type="expression" dxfId="35" priority="12">
      <formula>$D$12="Não"</formula>
    </cfRule>
  </conditionalFormatting>
  <conditionalFormatting sqref="E14:F14">
    <cfRule type="expression" dxfId="34" priority="7">
      <formula>$D$14="Sim"</formula>
    </cfRule>
  </conditionalFormatting>
  <conditionalFormatting sqref="E15:F15">
    <cfRule type="expression" dxfId="33" priority="31">
      <formula>$D$15="Sim"</formula>
    </cfRule>
  </conditionalFormatting>
  <conditionalFormatting sqref="E16:F16">
    <cfRule type="expression" dxfId="32" priority="32">
      <formula>$D$16="Sim"</formula>
    </cfRule>
  </conditionalFormatting>
  <conditionalFormatting sqref="E18:F18">
    <cfRule type="expression" dxfId="31" priority="30">
      <formula>$D$18="Aplicável"</formula>
    </cfRule>
  </conditionalFormatting>
  <conditionalFormatting sqref="E19:F19">
    <cfRule type="expression" dxfId="30" priority="24">
      <formula>$D$19="Aplicável"</formula>
    </cfRule>
  </conditionalFormatting>
  <conditionalFormatting sqref="F7">
    <cfRule type="expression" dxfId="29" priority="21">
      <formula>$E$7="Reforma / Manut. Externa"</formula>
    </cfRule>
    <cfRule type="expression" dxfId="28" priority="22">
      <formula>$E$7=""</formula>
    </cfRule>
  </conditionalFormatting>
  <conditionalFormatting sqref="F9">
    <cfRule type="expression" dxfId="27" priority="8">
      <formula>$D$9=""</formula>
    </cfRule>
    <cfRule type="expression" dxfId="26" priority="26">
      <formula>$D$9="Sim"</formula>
    </cfRule>
    <cfRule type="expression" dxfId="25" priority="25">
      <formula>$D$9="Não"</formula>
    </cfRule>
  </conditionalFormatting>
  <conditionalFormatting sqref="F12">
    <cfRule type="expression" dxfId="24" priority="11">
      <formula>$D$12&lt;&gt;"Não"</formula>
    </cfRule>
  </conditionalFormatting>
  <conditionalFormatting sqref="F13">
    <cfRule type="expression" dxfId="23" priority="5">
      <formula>$E$13&lt;&gt;""</formula>
    </cfRule>
    <cfRule type="expression" dxfId="22" priority="47">
      <formula>$E$13=""</formula>
    </cfRule>
  </conditionalFormatting>
  <conditionalFormatting sqref="F14">
    <cfRule type="expression" dxfId="21" priority="6">
      <formula>$D$14&lt;&gt;"Sim"</formula>
    </cfRule>
  </conditionalFormatting>
  <conditionalFormatting sqref="F15">
    <cfRule type="expression" dxfId="20" priority="46">
      <formula>$D$15&lt;&gt;"Sim"</formula>
    </cfRule>
  </conditionalFormatting>
  <conditionalFormatting sqref="F16">
    <cfRule type="expression" dxfId="19" priority="45">
      <formula>$D$16&lt;&gt;"Sim"</formula>
    </cfRule>
  </conditionalFormatting>
  <conditionalFormatting sqref="F17">
    <cfRule type="expression" dxfId="18" priority="34">
      <formula>$D$17="Sim"</formula>
    </cfRule>
    <cfRule type="expression" dxfId="17" priority="44">
      <formula>$D$17&lt;&gt;"Sim"</formula>
    </cfRule>
  </conditionalFormatting>
  <conditionalFormatting sqref="F18">
    <cfRule type="expression" dxfId="16" priority="43">
      <formula>$D$18&lt;&gt;"Aplicável"</formula>
    </cfRule>
  </conditionalFormatting>
  <conditionalFormatting sqref="F19">
    <cfRule type="expression" dxfId="15" priority="40">
      <formula>$D$19&lt;&gt;"Aplicável"</formula>
    </cfRule>
  </conditionalFormatting>
  <conditionalFormatting sqref="F22:G22">
    <cfRule type="expression" dxfId="14" priority="2">
      <formula>$D$22&lt;&gt;"Sim"</formula>
    </cfRule>
    <cfRule type="expression" dxfId="13" priority="1">
      <formula>$D$22="Sim"</formula>
    </cfRule>
  </conditionalFormatting>
  <conditionalFormatting sqref="G18">
    <cfRule type="expression" dxfId="12" priority="41">
      <formula>$F$18="Favorável"</formula>
    </cfRule>
    <cfRule type="expression" dxfId="11" priority="42">
      <formula>$F$18=""</formula>
    </cfRule>
  </conditionalFormatting>
  <conditionalFormatting sqref="G19">
    <cfRule type="expression" dxfId="10" priority="38">
      <formula>$F$19=""</formula>
    </cfRule>
    <cfRule type="expression" dxfId="9" priority="39">
      <formula>$F$19="Sim"</formula>
    </cfRule>
  </conditionalFormatting>
  <conditionalFormatting sqref="G18:H18">
    <cfRule type="expression" dxfId="8" priority="29">
      <formula>$F$18="Favorável Condicional"</formula>
    </cfRule>
    <cfRule type="expression" dxfId="7" priority="23">
      <formula>$F$18="Desfavorável"</formula>
    </cfRule>
  </conditionalFormatting>
  <conditionalFormatting sqref="G19:H19">
    <cfRule type="expression" dxfId="6" priority="28">
      <formula>$F$19="Não"</formula>
    </cfRule>
  </conditionalFormatting>
  <conditionalFormatting sqref="H4">
    <cfRule type="cellIs" dxfId="5" priority="16" operator="equal">
      <formula>"Sim"</formula>
    </cfRule>
    <cfRule type="cellIs" dxfId="4" priority="17" operator="equal">
      <formula>"Não"</formula>
    </cfRule>
  </conditionalFormatting>
  <conditionalFormatting sqref="H18">
    <cfRule type="expression" dxfId="3" priority="37">
      <formula>$G$18=""</formula>
    </cfRule>
  </conditionalFormatting>
  <conditionalFormatting sqref="H19">
    <cfRule type="expression" dxfId="2" priority="36">
      <formula>$G$19=""</formula>
    </cfRule>
  </conditionalFormatting>
  <dataValidations count="3">
    <dataValidation type="list" allowBlank="1" showInputMessage="1" showErrorMessage="1" sqref="F7 H18:H19 F9 F19 D9 D11 D13:D17 F12:F17" xr:uid="{216FE883-C9FF-4B2D-8ED7-E94A6803EDB9}">
      <formula1>$L$8:$L$9</formula1>
    </dataValidation>
    <dataValidation type="list" allowBlank="1" showInputMessage="1" showErrorMessage="1" sqref="F18" xr:uid="{CFF62739-859C-41DB-B1B2-59352FB6198A}">
      <formula1>$N$8:$N$10</formula1>
    </dataValidation>
    <dataValidation type="list" allowBlank="1" showInputMessage="1" showErrorMessage="1" sqref="D7" xr:uid="{89A6B7F1-DBAC-47BB-B126-5509C4E02303}">
      <formula1>$M$8:$M$10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293C-CC00-453D-BAB9-37B4503784DE}">
  <dimension ref="B2:F46"/>
  <sheetViews>
    <sheetView showGridLines="0" topLeftCell="A37" workbookViewId="0">
      <selection activeCell="G8" sqref="G8"/>
    </sheetView>
  </sheetViews>
  <sheetFormatPr defaultColWidth="9.21875" defaultRowHeight="13.2"/>
  <cols>
    <col min="1" max="1" width="9.21875" style="40"/>
    <col min="2" max="2" width="58" style="215" bestFit="1" customWidth="1"/>
    <col min="3" max="6" width="19.77734375" style="40" customWidth="1"/>
    <col min="7" max="16384" width="9.21875" style="40"/>
  </cols>
  <sheetData>
    <row r="2" spans="2:6" ht="14.4">
      <c r="B2" s="195" t="s">
        <v>179</v>
      </c>
      <c r="C2" s="666" t="s">
        <v>180</v>
      </c>
      <c r="D2" s="666"/>
      <c r="E2" s="666"/>
    </row>
    <row r="3" spans="2:6" ht="14.4">
      <c r="B3" s="195" t="s">
        <v>181</v>
      </c>
      <c r="C3" s="667">
        <v>666650</v>
      </c>
      <c r="D3" s="667"/>
      <c r="E3" s="667"/>
    </row>
    <row r="4" spans="2:6" ht="14.4">
      <c r="B4" s="195" t="s">
        <v>182</v>
      </c>
      <c r="C4" s="667">
        <v>1555517</v>
      </c>
      <c r="D4" s="667"/>
      <c r="E4" s="667"/>
    </row>
    <row r="6" spans="2:6" ht="14.4">
      <c r="B6" s="661" t="s">
        <v>183</v>
      </c>
      <c r="C6" s="661"/>
      <c r="D6" s="661"/>
      <c r="E6" s="661"/>
    </row>
    <row r="7" spans="2:6" ht="13.8">
      <c r="B7" s="196" t="s">
        <v>184</v>
      </c>
      <c r="C7" s="660" t="s">
        <v>185</v>
      </c>
      <c r="D7" s="660"/>
      <c r="E7" s="660"/>
    </row>
    <row r="8" spans="2:6" ht="55.2">
      <c r="B8" s="196" t="s">
        <v>186</v>
      </c>
      <c r="C8" s="197" t="s">
        <v>187</v>
      </c>
      <c r="D8" s="197" t="s">
        <v>188</v>
      </c>
      <c r="E8" s="197" t="s">
        <v>189</v>
      </c>
    </row>
    <row r="9" spans="2:6" ht="13.8">
      <c r="B9" s="198" t="s">
        <v>190</v>
      </c>
      <c r="C9" s="199" t="s">
        <v>191</v>
      </c>
      <c r="D9" s="200" t="s">
        <v>192</v>
      </c>
      <c r="E9" s="200" t="s">
        <v>192</v>
      </c>
    </row>
    <row r="10" spans="2:6" ht="13.8">
      <c r="B10" s="198" t="s">
        <v>193</v>
      </c>
      <c r="C10" s="199" t="s">
        <v>191</v>
      </c>
      <c r="D10" s="199" t="s">
        <v>191</v>
      </c>
      <c r="E10" s="200" t="s">
        <v>192</v>
      </c>
    </row>
    <row r="11" spans="2:6" ht="13.8">
      <c r="B11" s="198" t="s">
        <v>194</v>
      </c>
      <c r="C11" s="199" t="s">
        <v>191</v>
      </c>
      <c r="D11" s="199" t="s">
        <v>191</v>
      </c>
      <c r="E11" s="199" t="s">
        <v>191</v>
      </c>
    </row>
    <row r="13" spans="2:6" ht="14.4">
      <c r="B13" s="661" t="s">
        <v>195</v>
      </c>
      <c r="C13" s="661"/>
      <c r="D13" s="661"/>
      <c r="E13" s="661"/>
      <c r="F13" s="661"/>
    </row>
    <row r="14" spans="2:6">
      <c r="B14" s="663" t="s">
        <v>196</v>
      </c>
      <c r="C14" s="663" t="s">
        <v>197</v>
      </c>
      <c r="D14" s="663" t="s">
        <v>185</v>
      </c>
      <c r="E14" s="663"/>
      <c r="F14" s="663"/>
    </row>
    <row r="15" spans="2:6" ht="26.4">
      <c r="B15" s="663"/>
      <c r="C15" s="663"/>
      <c r="D15" s="201" t="s">
        <v>198</v>
      </c>
      <c r="E15" s="201" t="s">
        <v>199</v>
      </c>
      <c r="F15" s="201" t="s">
        <v>200</v>
      </c>
    </row>
    <row r="16" spans="2:6">
      <c r="B16" s="202" t="s">
        <v>201</v>
      </c>
      <c r="C16" s="203">
        <v>2</v>
      </c>
      <c r="D16" s="204" t="s">
        <v>191</v>
      </c>
      <c r="E16" s="205" t="s">
        <v>192</v>
      </c>
      <c r="F16" s="205" t="s">
        <v>192</v>
      </c>
    </row>
    <row r="17" spans="2:6">
      <c r="B17" s="202" t="s">
        <v>193</v>
      </c>
      <c r="C17" s="203">
        <v>3</v>
      </c>
      <c r="D17" s="204" t="s">
        <v>191</v>
      </c>
      <c r="E17" s="204" t="s">
        <v>191</v>
      </c>
      <c r="F17" s="205" t="s">
        <v>192</v>
      </c>
    </row>
    <row r="18" spans="2:6">
      <c r="B18" s="202" t="s">
        <v>202</v>
      </c>
      <c r="C18" s="203">
        <v>3</v>
      </c>
      <c r="D18" s="204" t="s">
        <v>191</v>
      </c>
      <c r="E18" s="204" t="s">
        <v>191</v>
      </c>
      <c r="F18" s="205" t="s">
        <v>192</v>
      </c>
    </row>
    <row r="19" spans="2:6">
      <c r="B19" s="202" t="s">
        <v>203</v>
      </c>
      <c r="C19" s="203">
        <v>3</v>
      </c>
      <c r="D19" s="204" t="s">
        <v>191</v>
      </c>
      <c r="E19" s="204" t="s">
        <v>191</v>
      </c>
      <c r="F19" s="204" t="s">
        <v>191</v>
      </c>
    </row>
    <row r="20" spans="2:6">
      <c r="B20" s="206"/>
      <c r="C20" s="207"/>
      <c r="F20" s="208"/>
    </row>
    <row r="21" spans="2:6" ht="14.4">
      <c r="B21" s="664" t="s">
        <v>204</v>
      </c>
      <c r="C21" s="665"/>
    </row>
    <row r="22" spans="2:6">
      <c r="B22" s="662" t="s">
        <v>196</v>
      </c>
      <c r="C22" s="662" t="s">
        <v>205</v>
      </c>
    </row>
    <row r="23" spans="2:6">
      <c r="B23" s="662"/>
      <c r="C23" s="662"/>
      <c r="D23"/>
      <c r="E23" s="209"/>
    </row>
    <row r="24" spans="2:6" ht="13.8">
      <c r="B24" s="210" t="s">
        <v>206</v>
      </c>
      <c r="C24" s="211">
        <v>1</v>
      </c>
      <c r="D24" s="209"/>
      <c r="E24" s="209"/>
    </row>
    <row r="25" spans="2:6" ht="13.8">
      <c r="B25" s="210" t="s">
        <v>207</v>
      </c>
      <c r="C25" s="211">
        <v>2</v>
      </c>
      <c r="D25" s="209"/>
      <c r="E25" s="209"/>
    </row>
    <row r="26" spans="2:6" ht="13.8">
      <c r="B26" s="210" t="s">
        <v>208</v>
      </c>
      <c r="C26" s="211">
        <v>3</v>
      </c>
      <c r="D26" s="209"/>
      <c r="E26" s="209"/>
    </row>
    <row r="28" spans="2:6" ht="14.4">
      <c r="B28" s="661" t="s">
        <v>209</v>
      </c>
      <c r="C28" s="661"/>
      <c r="D28" s="661"/>
      <c r="E28" s="661"/>
    </row>
    <row r="29" spans="2:6" ht="13.8">
      <c r="B29" s="662" t="s">
        <v>196</v>
      </c>
      <c r="C29" s="662" t="s">
        <v>185</v>
      </c>
      <c r="D29" s="662"/>
      <c r="E29" s="662"/>
    </row>
    <row r="30" spans="2:6" ht="27.6">
      <c r="B30" s="662"/>
      <c r="C30" s="197" t="s">
        <v>210</v>
      </c>
      <c r="D30" s="197" t="s">
        <v>211</v>
      </c>
      <c r="E30" s="197" t="s">
        <v>212</v>
      </c>
    </row>
    <row r="31" spans="2:6" ht="13.8">
      <c r="B31" s="212" t="s">
        <v>190</v>
      </c>
      <c r="C31" s="213" t="s">
        <v>191</v>
      </c>
      <c r="D31" s="214" t="s">
        <v>192</v>
      </c>
      <c r="E31" s="214" t="s">
        <v>192</v>
      </c>
    </row>
    <row r="32" spans="2:6" ht="13.8">
      <c r="B32" s="212" t="s">
        <v>213</v>
      </c>
      <c r="C32" s="213" t="s">
        <v>191</v>
      </c>
      <c r="D32" s="213" t="s">
        <v>191</v>
      </c>
      <c r="E32" s="214" t="s">
        <v>192</v>
      </c>
    </row>
    <row r="33" spans="2:5" ht="13.8">
      <c r="B33" s="212" t="s">
        <v>194</v>
      </c>
      <c r="C33" s="213" t="s">
        <v>191</v>
      </c>
      <c r="D33" s="213" t="s">
        <v>191</v>
      </c>
      <c r="E33" s="213" t="s">
        <v>191</v>
      </c>
    </row>
    <row r="35" spans="2:5" ht="14.4">
      <c r="B35" s="661" t="s">
        <v>214</v>
      </c>
      <c r="C35" s="661"/>
      <c r="D35" s="661"/>
      <c r="E35" s="661"/>
    </row>
    <row r="36" spans="2:5" ht="13.8">
      <c r="B36" s="196" t="s">
        <v>184</v>
      </c>
      <c r="C36" s="660" t="s">
        <v>185</v>
      </c>
      <c r="D36" s="660"/>
      <c r="E36" s="660"/>
    </row>
    <row r="37" spans="2:5" ht="27.6">
      <c r="B37" s="196" t="s">
        <v>186</v>
      </c>
      <c r="C37" s="197" t="s">
        <v>198</v>
      </c>
      <c r="D37" s="197" t="s">
        <v>199</v>
      </c>
      <c r="E37" s="197" t="s">
        <v>215</v>
      </c>
    </row>
    <row r="38" spans="2:5" ht="13.8">
      <c r="B38" s="198" t="s">
        <v>216</v>
      </c>
      <c r="C38" s="199" t="s">
        <v>191</v>
      </c>
      <c r="D38" s="200" t="s">
        <v>192</v>
      </c>
      <c r="E38" s="200" t="s">
        <v>192</v>
      </c>
    </row>
    <row r="39" spans="2:5" ht="13.8">
      <c r="B39" s="198" t="s">
        <v>217</v>
      </c>
      <c r="C39" s="199" t="s">
        <v>191</v>
      </c>
      <c r="D39" s="199" t="s">
        <v>191</v>
      </c>
      <c r="E39" s="200" t="s">
        <v>192</v>
      </c>
    </row>
    <row r="40" spans="2:5" ht="13.8">
      <c r="B40" s="198" t="s">
        <v>218</v>
      </c>
      <c r="C40" s="199" t="s">
        <v>191</v>
      </c>
      <c r="D40" s="199" t="s">
        <v>191</v>
      </c>
      <c r="E40" s="199" t="s">
        <v>191</v>
      </c>
    </row>
    <row r="42" spans="2:5" ht="14.4">
      <c r="B42" s="661" t="s">
        <v>219</v>
      </c>
      <c r="C42" s="661"/>
      <c r="D42" s="661"/>
      <c r="E42" s="661"/>
    </row>
    <row r="43" spans="2:5" ht="13.8">
      <c r="B43" s="196" t="s">
        <v>184</v>
      </c>
      <c r="C43" s="660" t="s">
        <v>185</v>
      </c>
      <c r="D43" s="660"/>
      <c r="E43" s="660"/>
    </row>
    <row r="44" spans="2:5" ht="27.6">
      <c r="B44" s="196" t="s">
        <v>186</v>
      </c>
      <c r="C44" s="197" t="s">
        <v>198</v>
      </c>
      <c r="D44" s="197" t="s">
        <v>199</v>
      </c>
      <c r="E44" s="197" t="s">
        <v>215</v>
      </c>
    </row>
    <row r="45" spans="2:5" ht="13.8">
      <c r="B45" s="198" t="s">
        <v>220</v>
      </c>
      <c r="C45" s="199" t="s">
        <v>191</v>
      </c>
      <c r="D45" s="199" t="s">
        <v>191</v>
      </c>
      <c r="E45" s="200" t="s">
        <v>192</v>
      </c>
    </row>
    <row r="46" spans="2:5" ht="13.8">
      <c r="B46" s="198" t="s">
        <v>221</v>
      </c>
      <c r="C46" s="199" t="s">
        <v>191</v>
      </c>
      <c r="D46" s="199" t="s">
        <v>191</v>
      </c>
      <c r="E46" s="199" t="s">
        <v>191</v>
      </c>
    </row>
  </sheetData>
  <mergeCells count="19">
    <mergeCell ref="B13:F13"/>
    <mergeCell ref="C2:E2"/>
    <mergeCell ref="C3:E3"/>
    <mergeCell ref="C4:E4"/>
    <mergeCell ref="B6:E6"/>
    <mergeCell ref="C7:E7"/>
    <mergeCell ref="B14:B15"/>
    <mergeCell ref="C14:C15"/>
    <mergeCell ref="D14:F14"/>
    <mergeCell ref="B21:C21"/>
    <mergeCell ref="B22:B23"/>
    <mergeCell ref="C22:C23"/>
    <mergeCell ref="C43:E43"/>
    <mergeCell ref="B28:E28"/>
    <mergeCell ref="B29:B30"/>
    <mergeCell ref="C29:E29"/>
    <mergeCell ref="B35:E35"/>
    <mergeCell ref="C36:E36"/>
    <mergeCell ref="B42:E4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E3AD-7C59-40C3-9501-63FF49B5816E}">
  <sheetPr>
    <tabColor rgb="FF5CFA6B"/>
  </sheetPr>
  <dimension ref="B2:T20"/>
  <sheetViews>
    <sheetView showGridLines="0" zoomScaleNormal="100" workbookViewId="0">
      <selection activeCell="A3" sqref="A2:J18"/>
    </sheetView>
  </sheetViews>
  <sheetFormatPr defaultRowHeight="13.2"/>
  <cols>
    <col min="1" max="1" width="2.6640625" customWidth="1"/>
    <col min="11" max="11" width="4.33203125" customWidth="1"/>
  </cols>
  <sheetData>
    <row r="2" spans="2:20">
      <c r="B2" s="668" t="s">
        <v>223</v>
      </c>
      <c r="C2" s="669"/>
      <c r="D2" s="669"/>
      <c r="E2" s="669"/>
      <c r="F2" s="669"/>
      <c r="G2" s="669"/>
      <c r="H2" s="669"/>
      <c r="I2" s="669"/>
      <c r="J2" s="670"/>
      <c r="L2" s="677" t="s">
        <v>222</v>
      </c>
      <c r="M2" s="678"/>
      <c r="N2" s="678"/>
      <c r="O2" s="678"/>
      <c r="P2" s="678"/>
      <c r="Q2" s="678"/>
      <c r="R2" s="678"/>
      <c r="S2" s="678"/>
      <c r="T2" s="679"/>
    </row>
    <row r="3" spans="2:20">
      <c r="B3" s="671"/>
      <c r="C3" s="672"/>
      <c r="D3" s="672"/>
      <c r="E3" s="672"/>
      <c r="F3" s="672"/>
      <c r="G3" s="672"/>
      <c r="H3" s="672"/>
      <c r="I3" s="672"/>
      <c r="J3" s="673"/>
      <c r="L3" s="680"/>
      <c r="M3" s="681"/>
      <c r="N3" s="681"/>
      <c r="O3" s="681"/>
      <c r="P3" s="681"/>
      <c r="Q3" s="681"/>
      <c r="R3" s="681"/>
      <c r="S3" s="681"/>
      <c r="T3" s="682"/>
    </row>
    <row r="4" spans="2:20">
      <c r="B4" s="671"/>
      <c r="C4" s="672"/>
      <c r="D4" s="672"/>
      <c r="E4" s="672"/>
      <c r="F4" s="672"/>
      <c r="G4" s="672"/>
      <c r="H4" s="672"/>
      <c r="I4" s="672"/>
      <c r="J4" s="673"/>
      <c r="L4" s="680"/>
      <c r="M4" s="681"/>
      <c r="N4" s="681"/>
      <c r="O4" s="681"/>
      <c r="P4" s="681"/>
      <c r="Q4" s="681"/>
      <c r="R4" s="681"/>
      <c r="S4" s="681"/>
      <c r="T4" s="682"/>
    </row>
    <row r="5" spans="2:20" ht="27" customHeight="1">
      <c r="B5" s="671"/>
      <c r="C5" s="672"/>
      <c r="D5" s="672"/>
      <c r="E5" s="672"/>
      <c r="F5" s="672"/>
      <c r="G5" s="672"/>
      <c r="H5" s="672"/>
      <c r="I5" s="672"/>
      <c r="J5" s="673"/>
      <c r="L5" s="680"/>
      <c r="M5" s="681"/>
      <c r="N5" s="681"/>
      <c r="O5" s="681"/>
      <c r="P5" s="681"/>
      <c r="Q5" s="681"/>
      <c r="R5" s="681"/>
      <c r="S5" s="681"/>
      <c r="T5" s="682"/>
    </row>
    <row r="6" spans="2:20" ht="27" customHeight="1">
      <c r="B6" s="671"/>
      <c r="C6" s="672"/>
      <c r="D6" s="672"/>
      <c r="E6" s="672"/>
      <c r="F6" s="672"/>
      <c r="G6" s="672"/>
      <c r="H6" s="672"/>
      <c r="I6" s="672"/>
      <c r="J6" s="673"/>
      <c r="L6" s="680"/>
      <c r="M6" s="681"/>
      <c r="N6" s="681"/>
      <c r="O6" s="681"/>
      <c r="P6" s="681"/>
      <c r="Q6" s="681"/>
      <c r="R6" s="681"/>
      <c r="S6" s="681"/>
      <c r="T6" s="682"/>
    </row>
    <row r="7" spans="2:20">
      <c r="B7" s="671"/>
      <c r="C7" s="672"/>
      <c r="D7" s="672"/>
      <c r="E7" s="672"/>
      <c r="F7" s="672"/>
      <c r="G7" s="672"/>
      <c r="H7" s="672"/>
      <c r="I7" s="672"/>
      <c r="J7" s="673"/>
      <c r="L7" s="680"/>
      <c r="M7" s="681"/>
      <c r="N7" s="681"/>
      <c r="O7" s="681"/>
      <c r="P7" s="681"/>
      <c r="Q7" s="681"/>
      <c r="R7" s="681"/>
      <c r="S7" s="681"/>
      <c r="T7" s="682"/>
    </row>
    <row r="8" spans="2:20">
      <c r="B8" s="671"/>
      <c r="C8" s="672"/>
      <c r="D8" s="672"/>
      <c r="E8" s="672"/>
      <c r="F8" s="672"/>
      <c r="G8" s="672"/>
      <c r="H8" s="672"/>
      <c r="I8" s="672"/>
      <c r="J8" s="673"/>
      <c r="L8" s="680"/>
      <c r="M8" s="681"/>
      <c r="N8" s="681"/>
      <c r="O8" s="681"/>
      <c r="P8" s="681"/>
      <c r="Q8" s="681"/>
      <c r="R8" s="681"/>
      <c r="S8" s="681"/>
      <c r="T8" s="682"/>
    </row>
    <row r="9" spans="2:20">
      <c r="B9" s="671"/>
      <c r="C9" s="672"/>
      <c r="D9" s="672"/>
      <c r="E9" s="672"/>
      <c r="F9" s="672"/>
      <c r="G9" s="672"/>
      <c r="H9" s="672"/>
      <c r="I9" s="672"/>
      <c r="J9" s="673"/>
      <c r="L9" s="680"/>
      <c r="M9" s="681"/>
      <c r="N9" s="681"/>
      <c r="O9" s="681"/>
      <c r="P9" s="681"/>
      <c r="Q9" s="681"/>
      <c r="R9" s="681"/>
      <c r="S9" s="681"/>
      <c r="T9" s="682"/>
    </row>
    <row r="10" spans="2:20">
      <c r="B10" s="671"/>
      <c r="C10" s="672"/>
      <c r="D10" s="672"/>
      <c r="E10" s="672"/>
      <c r="F10" s="672"/>
      <c r="G10" s="672"/>
      <c r="H10" s="672"/>
      <c r="I10" s="672"/>
      <c r="J10" s="673"/>
      <c r="L10" s="680"/>
      <c r="M10" s="681"/>
      <c r="N10" s="681"/>
      <c r="O10" s="681"/>
      <c r="P10" s="681"/>
      <c r="Q10" s="681"/>
      <c r="R10" s="681"/>
      <c r="S10" s="681"/>
      <c r="T10" s="682"/>
    </row>
    <row r="11" spans="2:20">
      <c r="B11" s="671"/>
      <c r="C11" s="672"/>
      <c r="D11" s="672"/>
      <c r="E11" s="672"/>
      <c r="F11" s="672"/>
      <c r="G11" s="672"/>
      <c r="H11" s="672"/>
      <c r="I11" s="672"/>
      <c r="J11" s="673"/>
      <c r="L11" s="680"/>
      <c r="M11" s="681"/>
      <c r="N11" s="681"/>
      <c r="O11" s="681"/>
      <c r="P11" s="681"/>
      <c r="Q11" s="681"/>
      <c r="R11" s="681"/>
      <c r="S11" s="681"/>
      <c r="T11" s="682"/>
    </row>
    <row r="12" spans="2:20">
      <c r="B12" s="671"/>
      <c r="C12" s="672"/>
      <c r="D12" s="672"/>
      <c r="E12" s="672"/>
      <c r="F12" s="672"/>
      <c r="G12" s="672"/>
      <c r="H12" s="672"/>
      <c r="I12" s="672"/>
      <c r="J12" s="673"/>
      <c r="L12" s="680"/>
      <c r="M12" s="681"/>
      <c r="N12" s="681"/>
      <c r="O12" s="681"/>
      <c r="P12" s="681"/>
      <c r="Q12" s="681"/>
      <c r="R12" s="681"/>
      <c r="S12" s="681"/>
      <c r="T12" s="682"/>
    </row>
    <row r="13" spans="2:20">
      <c r="B13" s="671"/>
      <c r="C13" s="672"/>
      <c r="D13" s="672"/>
      <c r="E13" s="672"/>
      <c r="F13" s="672"/>
      <c r="G13" s="672"/>
      <c r="H13" s="672"/>
      <c r="I13" s="672"/>
      <c r="J13" s="673"/>
      <c r="L13" s="680"/>
      <c r="M13" s="681"/>
      <c r="N13" s="681"/>
      <c r="O13" s="681"/>
      <c r="P13" s="681"/>
      <c r="Q13" s="681"/>
      <c r="R13" s="681"/>
      <c r="S13" s="681"/>
      <c r="T13" s="682"/>
    </row>
    <row r="14" spans="2:20">
      <c r="B14" s="671"/>
      <c r="C14" s="672"/>
      <c r="D14" s="672"/>
      <c r="E14" s="672"/>
      <c r="F14" s="672"/>
      <c r="G14" s="672"/>
      <c r="H14" s="672"/>
      <c r="I14" s="672"/>
      <c r="J14" s="673"/>
      <c r="L14" s="680"/>
      <c r="M14" s="681"/>
      <c r="N14" s="681"/>
      <c r="O14" s="681"/>
      <c r="P14" s="681"/>
      <c r="Q14" s="681"/>
      <c r="R14" s="681"/>
      <c r="S14" s="681"/>
      <c r="T14" s="682"/>
    </row>
    <row r="15" spans="2:20">
      <c r="B15" s="671"/>
      <c r="C15" s="672"/>
      <c r="D15" s="672"/>
      <c r="E15" s="672"/>
      <c r="F15" s="672"/>
      <c r="G15" s="672"/>
      <c r="H15" s="672"/>
      <c r="I15" s="672"/>
      <c r="J15" s="673"/>
      <c r="L15" s="680"/>
      <c r="M15" s="681"/>
      <c r="N15" s="681"/>
      <c r="O15" s="681"/>
      <c r="P15" s="681"/>
      <c r="Q15" s="681"/>
      <c r="R15" s="681"/>
      <c r="S15" s="681"/>
      <c r="T15" s="682"/>
    </row>
    <row r="16" spans="2:20">
      <c r="B16" s="671"/>
      <c r="C16" s="672"/>
      <c r="D16" s="672"/>
      <c r="E16" s="672"/>
      <c r="F16" s="672"/>
      <c r="G16" s="672"/>
      <c r="H16" s="672"/>
      <c r="I16" s="672"/>
      <c r="J16" s="673"/>
      <c r="L16" s="680"/>
      <c r="M16" s="681"/>
      <c r="N16" s="681"/>
      <c r="O16" s="681"/>
      <c r="P16" s="681"/>
      <c r="Q16" s="681"/>
      <c r="R16" s="681"/>
      <c r="S16" s="681"/>
      <c r="T16" s="682"/>
    </row>
    <row r="17" spans="2:20">
      <c r="B17" s="671"/>
      <c r="C17" s="672"/>
      <c r="D17" s="672"/>
      <c r="E17" s="672"/>
      <c r="F17" s="672"/>
      <c r="G17" s="672"/>
      <c r="H17" s="672"/>
      <c r="I17" s="672"/>
      <c r="J17" s="673"/>
      <c r="L17" s="680"/>
      <c r="M17" s="681"/>
      <c r="N17" s="681"/>
      <c r="O17" s="681"/>
      <c r="P17" s="681"/>
      <c r="Q17" s="681"/>
      <c r="R17" s="681"/>
      <c r="S17" s="681"/>
      <c r="T17" s="682"/>
    </row>
    <row r="18" spans="2:20" ht="13.8" thickBot="1">
      <c r="B18" s="674"/>
      <c r="C18" s="675"/>
      <c r="D18" s="675"/>
      <c r="E18" s="675"/>
      <c r="F18" s="675"/>
      <c r="G18" s="675"/>
      <c r="H18" s="675"/>
      <c r="I18" s="675"/>
      <c r="J18" s="676"/>
      <c r="L18" s="683"/>
      <c r="M18" s="684"/>
      <c r="N18" s="684"/>
      <c r="O18" s="684"/>
      <c r="P18" s="684"/>
      <c r="Q18" s="684"/>
      <c r="R18" s="684"/>
      <c r="S18" s="684"/>
      <c r="T18" s="685"/>
    </row>
    <row r="19" spans="2:20" ht="13.8" thickBot="1"/>
    <row r="20" spans="2:20" ht="223.5" customHeight="1" thickBot="1">
      <c r="B20" s="686" t="s">
        <v>224</v>
      </c>
      <c r="C20" s="687"/>
      <c r="D20" s="687"/>
      <c r="E20" s="687"/>
      <c r="F20" s="687"/>
      <c r="G20" s="687"/>
      <c r="H20" s="687"/>
      <c r="I20" s="687"/>
      <c r="J20" s="687"/>
      <c r="K20" s="687"/>
      <c r="L20" s="687"/>
      <c r="M20" s="687"/>
      <c r="N20" s="687"/>
      <c r="O20" s="687"/>
      <c r="P20" s="687"/>
      <c r="Q20" s="687"/>
      <c r="R20" s="687"/>
      <c r="S20" s="687"/>
      <c r="T20" s="688"/>
    </row>
  </sheetData>
  <mergeCells count="3">
    <mergeCell ref="B2:J18"/>
    <mergeCell ref="L2:T18"/>
    <mergeCell ref="B20:T20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FBAB-4F2B-4B0B-8332-848D6A2014CC}">
  <sheetPr>
    <tabColor rgb="FF5CFA6B"/>
  </sheetPr>
  <dimension ref="A1:AZ22"/>
  <sheetViews>
    <sheetView showGridLines="0" zoomScale="55" zoomScaleNormal="55" workbookViewId="0">
      <pane ySplit="4" topLeftCell="A5" activePane="bottomLeft" state="frozen"/>
      <selection activeCell="A3" sqref="A2:J18"/>
      <selection pane="bottomLeft" activeCell="A3" sqref="A2:J18"/>
    </sheetView>
  </sheetViews>
  <sheetFormatPr defaultColWidth="9.21875" defaultRowHeight="13.2"/>
  <cols>
    <col min="1" max="1" width="9.21875" style="255"/>
    <col min="2" max="2" width="16.6640625" style="255" customWidth="1"/>
    <col min="3" max="3" width="23.77734375" style="255" customWidth="1"/>
    <col min="4" max="4" width="10.6640625" style="255" customWidth="1"/>
    <col min="5" max="5" width="11.21875" style="255" customWidth="1"/>
    <col min="6" max="6" width="11.6640625" style="255" hidden="1" customWidth="1"/>
    <col min="7" max="7" width="14.21875" style="255" hidden="1" customWidth="1"/>
    <col min="8" max="8" width="11.21875" style="255" hidden="1" customWidth="1"/>
    <col min="9" max="9" width="18.77734375" style="255" customWidth="1"/>
    <col min="10" max="10" width="14.77734375" style="255" customWidth="1"/>
    <col min="11" max="11" width="14.44140625" style="255" customWidth="1"/>
    <col min="12" max="12" width="17.77734375" style="255" customWidth="1"/>
    <col min="13" max="14" width="16.6640625" style="255" customWidth="1"/>
    <col min="15" max="15" width="14.77734375" style="255" customWidth="1"/>
    <col min="16" max="17" width="17.21875" style="255" customWidth="1"/>
    <col min="18" max="33" width="14.6640625" style="255" customWidth="1"/>
    <col min="34" max="34" width="12.109375" style="255" customWidth="1"/>
    <col min="35" max="38" width="17.33203125" style="255" customWidth="1"/>
    <col min="39" max="41" width="18.44140625" style="255" customWidth="1"/>
    <col min="42" max="44" width="15.21875" style="255" hidden="1" customWidth="1"/>
    <col min="45" max="51" width="22.21875" style="255" hidden="1" customWidth="1"/>
    <col min="52" max="52" width="20" style="255" hidden="1" customWidth="1"/>
    <col min="53" max="16384" width="9.21875" style="255"/>
  </cols>
  <sheetData>
    <row r="1" spans="1:52" ht="12.75" customHeight="1">
      <c r="C1" s="689" t="s">
        <v>469</v>
      </c>
      <c r="D1" s="689"/>
      <c r="E1" s="689"/>
      <c r="F1" s="689"/>
      <c r="G1" s="689"/>
      <c r="H1" s="689"/>
      <c r="I1" s="689"/>
      <c r="J1" s="689"/>
      <c r="K1" s="689"/>
      <c r="L1" s="689"/>
      <c r="M1" s="689"/>
      <c r="N1" s="689"/>
      <c r="O1" s="689"/>
      <c r="P1" s="689"/>
      <c r="Q1" s="256"/>
    </row>
    <row r="2" spans="1:52" ht="46.5" customHeight="1">
      <c r="C2" s="689"/>
      <c r="D2" s="689"/>
      <c r="E2" s="689"/>
      <c r="F2" s="689"/>
      <c r="G2" s="689"/>
      <c r="H2" s="689"/>
      <c r="I2" s="689"/>
      <c r="J2" s="689"/>
      <c r="K2" s="689"/>
      <c r="L2" s="689"/>
      <c r="M2" s="689"/>
      <c r="N2" s="689"/>
      <c r="O2" s="689"/>
      <c r="P2" s="689"/>
      <c r="Q2" s="256"/>
      <c r="R2" s="690" t="s">
        <v>403</v>
      </c>
      <c r="S2" s="691"/>
      <c r="T2" s="691"/>
      <c r="U2" s="691"/>
      <c r="V2" s="691"/>
      <c r="W2" s="691"/>
      <c r="X2" s="691"/>
      <c r="Y2" s="691"/>
      <c r="Z2" s="691"/>
      <c r="AA2" s="691"/>
      <c r="AB2" s="691"/>
      <c r="AC2" s="691"/>
      <c r="AD2" s="691"/>
      <c r="AE2" s="691"/>
      <c r="AF2" s="691"/>
      <c r="AG2" s="691"/>
      <c r="AH2" s="692" t="s">
        <v>470</v>
      </c>
      <c r="AI2" s="692"/>
      <c r="AJ2" s="692"/>
      <c r="AK2" s="692"/>
      <c r="AL2" s="692"/>
      <c r="AM2" s="692"/>
      <c r="AN2" s="692"/>
      <c r="AO2" s="693"/>
      <c r="AP2" s="257"/>
      <c r="AQ2" s="257"/>
      <c r="AR2" s="257"/>
    </row>
    <row r="3" spans="1:52" s="188" customFormat="1" ht="28.05" customHeight="1">
      <c r="A3" s="694" t="s">
        <v>404</v>
      </c>
      <c r="B3" s="694"/>
      <c r="C3" s="694"/>
      <c r="D3" s="694"/>
      <c r="E3" s="694"/>
      <c r="F3" s="694"/>
      <c r="G3" s="694"/>
      <c r="H3" s="695"/>
      <c r="I3" s="696" t="s">
        <v>405</v>
      </c>
      <c r="J3" s="697"/>
      <c r="K3" s="697"/>
      <c r="L3" s="697"/>
      <c r="M3" s="697"/>
      <c r="N3" s="697"/>
      <c r="O3" s="697"/>
      <c r="P3" s="697"/>
      <c r="Q3" s="697"/>
      <c r="R3" s="698" t="s">
        <v>459</v>
      </c>
      <c r="S3" s="699"/>
      <c r="T3" s="699"/>
      <c r="U3" s="699"/>
      <c r="V3" s="698" t="s">
        <v>462</v>
      </c>
      <c r="W3" s="699"/>
      <c r="X3" s="699"/>
      <c r="Y3" s="699"/>
      <c r="Z3" s="698" t="s">
        <v>463</v>
      </c>
      <c r="AA3" s="699"/>
      <c r="AB3" s="699"/>
      <c r="AC3" s="699"/>
      <c r="AD3" s="698" t="s">
        <v>464</v>
      </c>
      <c r="AE3" s="699"/>
      <c r="AF3" s="699"/>
      <c r="AG3" s="699"/>
      <c r="AH3" s="700" t="s">
        <v>410</v>
      </c>
      <c r="AI3" s="700" t="s">
        <v>411</v>
      </c>
      <c r="AJ3" s="700" t="s">
        <v>412</v>
      </c>
      <c r="AK3" s="700" t="s">
        <v>413</v>
      </c>
      <c r="AL3" s="700" t="s">
        <v>414</v>
      </c>
      <c r="AM3" s="700" t="s">
        <v>415</v>
      </c>
      <c r="AN3" s="702" t="s">
        <v>466</v>
      </c>
      <c r="AO3" s="702" t="s">
        <v>467</v>
      </c>
      <c r="AP3" s="258"/>
      <c r="AQ3" s="258"/>
      <c r="AR3" s="258"/>
      <c r="AS3" s="704" t="s">
        <v>416</v>
      </c>
      <c r="AT3" s="705"/>
      <c r="AU3" s="705"/>
      <c r="AV3" s="705"/>
      <c r="AW3" s="705"/>
      <c r="AX3" s="705"/>
      <c r="AY3" s="705"/>
      <c r="AZ3" s="705"/>
    </row>
    <row r="4" spans="1:52" ht="43.5" customHeight="1">
      <c r="A4" s="259" t="s">
        <v>417</v>
      </c>
      <c r="B4" s="259" t="s">
        <v>418</v>
      </c>
      <c r="C4" s="259" t="s">
        <v>419</v>
      </c>
      <c r="D4" s="259" t="s">
        <v>458</v>
      </c>
      <c r="E4" s="259" t="s">
        <v>420</v>
      </c>
      <c r="F4" s="260" t="s">
        <v>421</v>
      </c>
      <c r="G4" s="260" t="s">
        <v>422</v>
      </c>
      <c r="H4" s="259" t="s">
        <v>423</v>
      </c>
      <c r="I4" s="261" t="s">
        <v>424</v>
      </c>
      <c r="J4" s="261" t="s">
        <v>425</v>
      </c>
      <c r="K4" s="261" t="s">
        <v>426</v>
      </c>
      <c r="L4" s="261" t="s">
        <v>427</v>
      </c>
      <c r="M4" s="261" t="s">
        <v>460</v>
      </c>
      <c r="N4" s="261" t="s">
        <v>428</v>
      </c>
      <c r="O4" s="261" t="s">
        <v>468</v>
      </c>
      <c r="P4" s="261" t="s">
        <v>429</v>
      </c>
      <c r="Q4" s="261" t="s">
        <v>430</v>
      </c>
      <c r="R4" s="291" t="s">
        <v>431</v>
      </c>
      <c r="S4" s="291" t="s">
        <v>434</v>
      </c>
      <c r="T4" s="291" t="s">
        <v>432</v>
      </c>
      <c r="U4" s="291" t="s">
        <v>433</v>
      </c>
      <c r="V4" s="291" t="s">
        <v>431</v>
      </c>
      <c r="W4" s="291" t="s">
        <v>434</v>
      </c>
      <c r="X4" s="291" t="s">
        <v>432</v>
      </c>
      <c r="Y4" s="291" t="s">
        <v>433</v>
      </c>
      <c r="Z4" s="291" t="s">
        <v>431</v>
      </c>
      <c r="AA4" s="291" t="s">
        <v>434</v>
      </c>
      <c r="AB4" s="291" t="s">
        <v>432</v>
      </c>
      <c r="AC4" s="291" t="s">
        <v>433</v>
      </c>
      <c r="AD4" s="291" t="s">
        <v>431</v>
      </c>
      <c r="AE4" s="291" t="s">
        <v>434</v>
      </c>
      <c r="AF4" s="291" t="s">
        <v>432</v>
      </c>
      <c r="AG4" s="291" t="s">
        <v>433</v>
      </c>
      <c r="AH4" s="701"/>
      <c r="AI4" s="701"/>
      <c r="AJ4" s="701"/>
      <c r="AK4" s="701"/>
      <c r="AL4" s="701"/>
      <c r="AM4" s="701"/>
      <c r="AN4" s="703"/>
      <c r="AO4" s="703"/>
      <c r="AP4" s="262" t="s">
        <v>435</v>
      </c>
      <c r="AQ4" s="262" t="s">
        <v>436</v>
      </c>
      <c r="AR4" s="262" t="s">
        <v>437</v>
      </c>
      <c r="AS4" s="263" t="s">
        <v>406</v>
      </c>
      <c r="AT4" s="263" t="s">
        <v>438</v>
      </c>
      <c r="AU4" s="264" t="s">
        <v>407</v>
      </c>
      <c r="AV4" s="264" t="s">
        <v>439</v>
      </c>
      <c r="AW4" s="265" t="s">
        <v>408</v>
      </c>
      <c r="AX4" s="265" t="s">
        <v>440</v>
      </c>
      <c r="AY4" s="266" t="s">
        <v>409</v>
      </c>
      <c r="AZ4" s="267" t="s">
        <v>441</v>
      </c>
    </row>
    <row r="5" spans="1:52" ht="21.75" customHeight="1">
      <c r="A5" s="268">
        <v>1</v>
      </c>
      <c r="B5" s="268"/>
      <c r="C5" s="269"/>
      <c r="D5" s="268"/>
      <c r="E5" s="268"/>
      <c r="F5" s="268" t="s">
        <v>442</v>
      </c>
      <c r="G5" s="268" t="b">
        <f>EXACT(E5,F5)</f>
        <v>0</v>
      </c>
      <c r="H5" s="268"/>
      <c r="I5" s="289" t="s">
        <v>461</v>
      </c>
      <c r="J5" s="270"/>
      <c r="K5" s="271"/>
      <c r="L5" s="290" t="str">
        <f>IF(K5="","",MONTH(K5)&amp;"/"&amp;YEAR(K5))</f>
        <v/>
      </c>
      <c r="M5" s="268"/>
      <c r="N5" s="272"/>
      <c r="O5" s="275"/>
      <c r="P5" s="296">
        <f>J5*(1+O5)</f>
        <v>0</v>
      </c>
      <c r="Q5" s="297">
        <f t="shared" ref="Q5:Q14" si="0">P5*D5</f>
        <v>0</v>
      </c>
      <c r="R5" s="274"/>
      <c r="S5" s="274"/>
      <c r="T5" s="274"/>
      <c r="U5" s="273"/>
      <c r="V5" s="274"/>
      <c r="W5" s="274"/>
      <c r="X5" s="274"/>
      <c r="Y5" s="273"/>
      <c r="Z5" s="276"/>
      <c r="AA5" s="274" t="str">
        <f t="shared" ref="AA5:AA14" si="1">IF(Z5="","",Z5)</f>
        <v/>
      </c>
      <c r="AB5" s="274"/>
      <c r="AC5" s="273"/>
      <c r="AD5" s="274"/>
      <c r="AE5" s="274"/>
      <c r="AF5" s="274"/>
      <c r="AG5" s="273"/>
      <c r="AH5" s="292">
        <f t="shared" ref="AH5:AH14" si="2">COUNT(U5,Y5,AC5,AG5)</f>
        <v>0</v>
      </c>
      <c r="AI5" s="293" t="str">
        <f>IF(MIN(S5,W5,AA5,AE5)&lt;=0,"",MIN(S5,W5,AA5,AE5))</f>
        <v/>
      </c>
      <c r="AJ5" s="293">
        <f t="shared" ref="AJ5:AJ14" si="3">MIN(T5,X5,AB5,AF5)</f>
        <v>0</v>
      </c>
      <c r="AK5" s="293" t="str">
        <f t="shared" ref="AK5:AK14" si="4">IF(MIN(U5,Y5,AC5,AG5)&lt;=0,"",MIN(U5,Y5,AC5,AG5))</f>
        <v/>
      </c>
      <c r="AL5" s="294" t="str">
        <f t="shared" ref="AL5:AL14" si="5">IF(AK5="","",AK5*D5)</f>
        <v/>
      </c>
      <c r="AM5" s="295" t="str">
        <f>IF(AH5=0,"SEM PROPOSTA",IF(AK5=U5,$R$3,IF(AK5=Y5,$V$3,IF(AK5=AC5,$Z$3,$AD$3))))</f>
        <v>SEM PROPOSTA</v>
      </c>
      <c r="AN5" s="303" t="e">
        <f t="shared" ref="AN5:AN14" si="6">(Q5-AL5)/Q5</f>
        <v>#VALUE!</v>
      </c>
      <c r="AO5" s="293" t="e">
        <f>(Q5-AL5)*D5</f>
        <v>#VALUE!</v>
      </c>
      <c r="AP5" s="277"/>
      <c r="AQ5" s="277"/>
      <c r="AR5" s="277"/>
      <c r="AS5" s="275"/>
      <c r="AT5" s="275"/>
      <c r="AU5" s="275"/>
      <c r="AV5" s="275"/>
      <c r="AW5" s="275"/>
      <c r="AX5" s="275"/>
      <c r="AY5" s="275"/>
      <c r="AZ5" s="275"/>
    </row>
    <row r="6" spans="1:52" ht="21.75" customHeight="1">
      <c r="A6" s="268">
        <v>2</v>
      </c>
      <c r="B6" s="268"/>
      <c r="C6" s="269"/>
      <c r="D6" s="268"/>
      <c r="E6" s="268"/>
      <c r="F6" s="268" t="s">
        <v>442</v>
      </c>
      <c r="G6" s="268" t="b">
        <f t="shared" ref="G6:G14" si="7">EXACT(E6,F6)</f>
        <v>0</v>
      </c>
      <c r="H6" s="268"/>
      <c r="I6" s="289" t="s">
        <v>461</v>
      </c>
      <c r="J6" s="270"/>
      <c r="K6" s="271"/>
      <c r="L6" s="290" t="str">
        <f t="shared" ref="L6:L14" si="8">IF(K6="","",MONTH(K6)&amp;"/"&amp;YEAR(K6))</f>
        <v/>
      </c>
      <c r="M6" s="268"/>
      <c r="N6" s="272"/>
      <c r="O6" s="275"/>
      <c r="P6" s="296">
        <f t="shared" ref="P6:P14" si="9">J6*(1+O6)</f>
        <v>0</v>
      </c>
      <c r="Q6" s="297">
        <f t="shared" si="0"/>
        <v>0</v>
      </c>
      <c r="R6" s="274"/>
      <c r="S6" s="274"/>
      <c r="T6" s="274"/>
      <c r="U6" s="273"/>
      <c r="V6" s="274"/>
      <c r="W6" s="274"/>
      <c r="X6" s="274"/>
      <c r="Y6" s="273"/>
      <c r="Z6" s="276"/>
      <c r="AA6" s="274" t="str">
        <f t="shared" si="1"/>
        <v/>
      </c>
      <c r="AB6" s="274"/>
      <c r="AC6" s="273"/>
      <c r="AD6" s="274"/>
      <c r="AE6" s="274"/>
      <c r="AF6" s="274"/>
      <c r="AG6" s="273"/>
      <c r="AH6" s="292">
        <f t="shared" si="2"/>
        <v>0</v>
      </c>
      <c r="AI6" s="293" t="str">
        <f t="shared" ref="AI6:AI14" si="10">IF(MIN(S6,W6,AA6,AE6)&lt;=0,"",MIN(S6,W6,AA6,AE6))</f>
        <v/>
      </c>
      <c r="AJ6" s="293">
        <f t="shared" si="3"/>
        <v>0</v>
      </c>
      <c r="AK6" s="293" t="str">
        <f t="shared" si="4"/>
        <v/>
      </c>
      <c r="AL6" s="294" t="str">
        <f t="shared" si="5"/>
        <v/>
      </c>
      <c r="AM6" s="295" t="str">
        <f t="shared" ref="AM6:AM14" si="11">IF(AH6=0,"SEM PROPOSTA",IF(AK6=U6,$R$3,IF(AK6=Y6,$V$3,IF(AK6=AC6,$Z$3,$AD$3))))</f>
        <v>SEM PROPOSTA</v>
      </c>
      <c r="AN6" s="303" t="e">
        <f t="shared" si="6"/>
        <v>#VALUE!</v>
      </c>
      <c r="AO6" s="293" t="e">
        <f t="shared" ref="AO6:AO14" si="12">(Q6-AL6)*D6</f>
        <v>#VALUE!</v>
      </c>
      <c r="AP6" s="277"/>
      <c r="AQ6" s="277"/>
      <c r="AR6" s="277"/>
      <c r="AS6" s="275"/>
      <c r="AT6" s="275"/>
      <c r="AU6" s="275"/>
      <c r="AV6" s="275"/>
      <c r="AW6" s="275"/>
      <c r="AX6" s="275"/>
      <c r="AY6" s="275"/>
      <c r="AZ6" s="275"/>
    </row>
    <row r="7" spans="1:52" ht="21.75" customHeight="1">
      <c r="A7" s="268">
        <v>3</v>
      </c>
      <c r="B7" s="268"/>
      <c r="C7" s="269"/>
      <c r="D7" s="268"/>
      <c r="E7" s="268"/>
      <c r="F7" s="268" t="s">
        <v>443</v>
      </c>
      <c r="G7" s="268" t="b">
        <f t="shared" si="7"/>
        <v>0</v>
      </c>
      <c r="H7" s="268"/>
      <c r="I7" s="289" t="s">
        <v>461</v>
      </c>
      <c r="J7" s="270"/>
      <c r="K7" s="272"/>
      <c r="L7" s="290" t="str">
        <f t="shared" si="8"/>
        <v/>
      </c>
      <c r="M7" s="268"/>
      <c r="N7" s="274"/>
      <c r="O7" s="275"/>
      <c r="P7" s="296">
        <f t="shared" si="9"/>
        <v>0</v>
      </c>
      <c r="Q7" s="297">
        <f t="shared" si="0"/>
        <v>0</v>
      </c>
      <c r="R7" s="274"/>
      <c r="S7" s="274"/>
      <c r="T7" s="274"/>
      <c r="U7" s="273"/>
      <c r="V7" s="274"/>
      <c r="W7" s="274"/>
      <c r="X7" s="274"/>
      <c r="Y7" s="273"/>
      <c r="Z7" s="276"/>
      <c r="AA7" s="274" t="str">
        <f t="shared" si="1"/>
        <v/>
      </c>
      <c r="AB7" s="274"/>
      <c r="AC7" s="273"/>
      <c r="AD7" s="274"/>
      <c r="AE7" s="274"/>
      <c r="AF7" s="274"/>
      <c r="AG7" s="273"/>
      <c r="AH7" s="292">
        <f t="shared" si="2"/>
        <v>0</v>
      </c>
      <c r="AI7" s="293" t="str">
        <f t="shared" si="10"/>
        <v/>
      </c>
      <c r="AJ7" s="293">
        <f t="shared" si="3"/>
        <v>0</v>
      </c>
      <c r="AK7" s="293" t="str">
        <f t="shared" si="4"/>
        <v/>
      </c>
      <c r="AL7" s="294" t="str">
        <f t="shared" si="5"/>
        <v/>
      </c>
      <c r="AM7" s="295" t="str">
        <f t="shared" si="11"/>
        <v>SEM PROPOSTA</v>
      </c>
      <c r="AN7" s="303" t="e">
        <f t="shared" si="6"/>
        <v>#VALUE!</v>
      </c>
      <c r="AO7" s="293" t="e">
        <f t="shared" si="12"/>
        <v>#VALUE!</v>
      </c>
      <c r="AP7" s="274"/>
      <c r="AQ7" s="274"/>
      <c r="AR7" s="274"/>
      <c r="AS7" s="275"/>
      <c r="AT7" s="275"/>
      <c r="AU7" s="275"/>
      <c r="AV7" s="275"/>
      <c r="AW7" s="275"/>
      <c r="AX7" s="275"/>
      <c r="AY7" s="275"/>
      <c r="AZ7" s="275"/>
    </row>
    <row r="8" spans="1:52" ht="21.75" customHeight="1">
      <c r="A8" s="268">
        <v>4</v>
      </c>
      <c r="B8" s="268"/>
      <c r="C8" s="269"/>
      <c r="D8" s="268"/>
      <c r="E8" s="268"/>
      <c r="F8" s="268" t="s">
        <v>443</v>
      </c>
      <c r="G8" s="268" t="b">
        <f t="shared" si="7"/>
        <v>0</v>
      </c>
      <c r="H8" s="268"/>
      <c r="I8" s="289" t="s">
        <v>461</v>
      </c>
      <c r="J8" s="270"/>
      <c r="K8" s="272"/>
      <c r="L8" s="290" t="str">
        <f t="shared" si="8"/>
        <v/>
      </c>
      <c r="M8" s="268"/>
      <c r="N8" s="274"/>
      <c r="O8" s="275"/>
      <c r="P8" s="296">
        <f t="shared" si="9"/>
        <v>0</v>
      </c>
      <c r="Q8" s="297">
        <f t="shared" si="0"/>
        <v>0</v>
      </c>
      <c r="R8" s="274"/>
      <c r="S8" s="274"/>
      <c r="T8" s="274"/>
      <c r="U8" s="273"/>
      <c r="V8" s="274"/>
      <c r="W8" s="274"/>
      <c r="X8" s="274"/>
      <c r="Y8" s="273"/>
      <c r="Z8" s="276"/>
      <c r="AA8" s="274" t="str">
        <f t="shared" si="1"/>
        <v/>
      </c>
      <c r="AB8" s="274"/>
      <c r="AC8" s="273"/>
      <c r="AD8" s="276"/>
      <c r="AE8" s="274"/>
      <c r="AF8" s="274"/>
      <c r="AG8" s="273"/>
      <c r="AH8" s="292">
        <f t="shared" si="2"/>
        <v>0</v>
      </c>
      <c r="AI8" s="293" t="str">
        <f t="shared" si="10"/>
        <v/>
      </c>
      <c r="AJ8" s="293">
        <f t="shared" si="3"/>
        <v>0</v>
      </c>
      <c r="AK8" s="293" t="str">
        <f t="shared" si="4"/>
        <v/>
      </c>
      <c r="AL8" s="294" t="str">
        <f t="shared" si="5"/>
        <v/>
      </c>
      <c r="AM8" s="295" t="str">
        <f t="shared" si="11"/>
        <v>SEM PROPOSTA</v>
      </c>
      <c r="AN8" s="303" t="e">
        <f t="shared" si="6"/>
        <v>#VALUE!</v>
      </c>
      <c r="AO8" s="293" t="e">
        <f t="shared" si="12"/>
        <v>#VALUE!</v>
      </c>
      <c r="AP8" s="274"/>
      <c r="AQ8" s="274"/>
      <c r="AR8" s="274"/>
      <c r="AS8" s="275"/>
      <c r="AT8" s="275"/>
      <c r="AU8" s="275"/>
      <c r="AV8" s="275"/>
      <c r="AW8" s="275"/>
      <c r="AX8" s="275"/>
      <c r="AY8" s="275"/>
      <c r="AZ8" s="275"/>
    </row>
    <row r="9" spans="1:52" ht="21.75" customHeight="1">
      <c r="A9" s="268">
        <v>5</v>
      </c>
      <c r="B9" s="268"/>
      <c r="C9" s="269"/>
      <c r="D9" s="268"/>
      <c r="E9" s="268"/>
      <c r="F9" s="268" t="s">
        <v>442</v>
      </c>
      <c r="G9" s="268" t="b">
        <f t="shared" si="7"/>
        <v>0</v>
      </c>
      <c r="H9" s="268"/>
      <c r="I9" s="289" t="s">
        <v>461</v>
      </c>
      <c r="J9" s="270"/>
      <c r="K9" s="272"/>
      <c r="L9" s="290" t="str">
        <f t="shared" si="8"/>
        <v/>
      </c>
      <c r="M9" s="268"/>
      <c r="N9" s="274"/>
      <c r="O9" s="275"/>
      <c r="P9" s="296">
        <f t="shared" si="9"/>
        <v>0</v>
      </c>
      <c r="Q9" s="297">
        <f t="shared" si="0"/>
        <v>0</v>
      </c>
      <c r="R9" s="274"/>
      <c r="S9" s="274"/>
      <c r="T9" s="274"/>
      <c r="U9" s="273"/>
      <c r="V9" s="274"/>
      <c r="W9" s="274"/>
      <c r="X9" s="274"/>
      <c r="Y9" s="273"/>
      <c r="Z9" s="276"/>
      <c r="AA9" s="274" t="str">
        <f t="shared" si="1"/>
        <v/>
      </c>
      <c r="AB9" s="274"/>
      <c r="AC9" s="273"/>
      <c r="AD9" s="274"/>
      <c r="AE9" s="274"/>
      <c r="AF9" s="274"/>
      <c r="AG9" s="273"/>
      <c r="AH9" s="292">
        <f t="shared" si="2"/>
        <v>0</v>
      </c>
      <c r="AI9" s="293" t="str">
        <f t="shared" si="10"/>
        <v/>
      </c>
      <c r="AJ9" s="293">
        <f t="shared" si="3"/>
        <v>0</v>
      </c>
      <c r="AK9" s="293" t="str">
        <f t="shared" si="4"/>
        <v/>
      </c>
      <c r="AL9" s="294" t="str">
        <f t="shared" si="5"/>
        <v/>
      </c>
      <c r="AM9" s="295" t="str">
        <f t="shared" si="11"/>
        <v>SEM PROPOSTA</v>
      </c>
      <c r="AN9" s="303" t="e">
        <f t="shared" si="6"/>
        <v>#VALUE!</v>
      </c>
      <c r="AO9" s="293" t="e">
        <f t="shared" si="12"/>
        <v>#VALUE!</v>
      </c>
      <c r="AP9" s="277"/>
      <c r="AQ9" s="277"/>
      <c r="AR9" s="277"/>
      <c r="AS9" s="275"/>
      <c r="AT9" s="275"/>
      <c r="AU9" s="275"/>
      <c r="AV9" s="275"/>
      <c r="AW9" s="275"/>
      <c r="AX9" s="275"/>
      <c r="AY9" s="275"/>
      <c r="AZ9" s="275"/>
    </row>
    <row r="10" spans="1:52" ht="21.75" customHeight="1">
      <c r="A10" s="268">
        <v>6</v>
      </c>
      <c r="B10" s="268"/>
      <c r="C10" s="269"/>
      <c r="D10" s="268"/>
      <c r="E10" s="268"/>
      <c r="F10" s="268" t="s">
        <v>443</v>
      </c>
      <c r="G10" s="268" t="b">
        <f t="shared" si="7"/>
        <v>0</v>
      </c>
      <c r="H10" s="268"/>
      <c r="I10" s="289" t="s">
        <v>461</v>
      </c>
      <c r="J10" s="270"/>
      <c r="K10" s="272"/>
      <c r="L10" s="290" t="str">
        <f t="shared" si="8"/>
        <v/>
      </c>
      <c r="M10" s="268"/>
      <c r="N10" s="274"/>
      <c r="O10" s="275"/>
      <c r="P10" s="296">
        <f t="shared" si="9"/>
        <v>0</v>
      </c>
      <c r="Q10" s="297">
        <f t="shared" si="0"/>
        <v>0</v>
      </c>
      <c r="R10" s="274"/>
      <c r="S10" s="274"/>
      <c r="T10" s="274"/>
      <c r="U10" s="273"/>
      <c r="V10" s="274"/>
      <c r="W10" s="274"/>
      <c r="X10" s="274"/>
      <c r="Y10" s="273"/>
      <c r="Z10" s="276"/>
      <c r="AA10" s="274" t="str">
        <f t="shared" si="1"/>
        <v/>
      </c>
      <c r="AB10" s="274"/>
      <c r="AC10" s="273"/>
      <c r="AD10" s="274"/>
      <c r="AE10" s="274"/>
      <c r="AF10" s="274"/>
      <c r="AG10" s="273"/>
      <c r="AH10" s="292">
        <f t="shared" si="2"/>
        <v>0</v>
      </c>
      <c r="AI10" s="293" t="str">
        <f t="shared" si="10"/>
        <v/>
      </c>
      <c r="AJ10" s="293">
        <f t="shared" si="3"/>
        <v>0</v>
      </c>
      <c r="AK10" s="293" t="str">
        <f t="shared" si="4"/>
        <v/>
      </c>
      <c r="AL10" s="294" t="str">
        <f t="shared" si="5"/>
        <v/>
      </c>
      <c r="AM10" s="295" t="str">
        <f t="shared" si="11"/>
        <v>SEM PROPOSTA</v>
      </c>
      <c r="AN10" s="303" t="e">
        <f t="shared" si="6"/>
        <v>#VALUE!</v>
      </c>
      <c r="AO10" s="293" t="e">
        <f t="shared" si="12"/>
        <v>#VALUE!</v>
      </c>
      <c r="AP10" s="274"/>
      <c r="AQ10" s="274"/>
      <c r="AR10" s="274"/>
      <c r="AS10" s="275"/>
      <c r="AT10" s="275"/>
      <c r="AU10" s="275"/>
      <c r="AV10" s="275"/>
      <c r="AW10" s="275"/>
      <c r="AX10" s="275"/>
      <c r="AY10" s="275"/>
      <c r="AZ10" s="275"/>
    </row>
    <row r="11" spans="1:52" ht="21.75" customHeight="1">
      <c r="A11" s="268">
        <v>7</v>
      </c>
      <c r="B11" s="268"/>
      <c r="C11" s="269"/>
      <c r="D11" s="268"/>
      <c r="E11" s="268"/>
      <c r="F11" s="268" t="s">
        <v>443</v>
      </c>
      <c r="G11" s="268" t="b">
        <f t="shared" si="7"/>
        <v>0</v>
      </c>
      <c r="H11" s="268"/>
      <c r="I11" s="289" t="s">
        <v>461</v>
      </c>
      <c r="J11" s="270"/>
      <c r="K11" s="272"/>
      <c r="L11" s="290" t="str">
        <f t="shared" si="8"/>
        <v/>
      </c>
      <c r="M11" s="268"/>
      <c r="N11" s="274"/>
      <c r="O11" s="275"/>
      <c r="P11" s="296">
        <f t="shared" si="9"/>
        <v>0</v>
      </c>
      <c r="Q11" s="297">
        <f t="shared" si="0"/>
        <v>0</v>
      </c>
      <c r="R11" s="274"/>
      <c r="S11" s="274"/>
      <c r="T11" s="274"/>
      <c r="U11" s="273"/>
      <c r="V11" s="274"/>
      <c r="W11" s="274"/>
      <c r="X11" s="274"/>
      <c r="Y11" s="273"/>
      <c r="Z11" s="276"/>
      <c r="AA11" s="274" t="str">
        <f t="shared" si="1"/>
        <v/>
      </c>
      <c r="AB11" s="274"/>
      <c r="AC11" s="273"/>
      <c r="AD11" s="276"/>
      <c r="AE11" s="274"/>
      <c r="AF11" s="274"/>
      <c r="AG11" s="273"/>
      <c r="AH11" s="292">
        <f t="shared" si="2"/>
        <v>0</v>
      </c>
      <c r="AI11" s="293" t="str">
        <f t="shared" si="10"/>
        <v/>
      </c>
      <c r="AJ11" s="293">
        <f t="shared" si="3"/>
        <v>0</v>
      </c>
      <c r="AK11" s="293" t="str">
        <f t="shared" si="4"/>
        <v/>
      </c>
      <c r="AL11" s="294" t="str">
        <f t="shared" si="5"/>
        <v/>
      </c>
      <c r="AM11" s="295" t="str">
        <f t="shared" si="11"/>
        <v>SEM PROPOSTA</v>
      </c>
      <c r="AN11" s="303" t="e">
        <f t="shared" si="6"/>
        <v>#VALUE!</v>
      </c>
      <c r="AO11" s="293" t="e">
        <f t="shared" si="12"/>
        <v>#VALUE!</v>
      </c>
      <c r="AP11" s="274"/>
      <c r="AQ11" s="274"/>
      <c r="AR11" s="274"/>
      <c r="AS11" s="275"/>
      <c r="AT11" s="275"/>
      <c r="AU11" s="275"/>
      <c r="AV11" s="275"/>
      <c r="AW11" s="275"/>
      <c r="AX11" s="275"/>
      <c r="AY11" s="275"/>
      <c r="AZ11" s="275"/>
    </row>
    <row r="12" spans="1:52" ht="21.75" customHeight="1">
      <c r="A12" s="268">
        <v>8</v>
      </c>
      <c r="B12" s="268"/>
      <c r="C12" s="269"/>
      <c r="D12" s="268"/>
      <c r="E12" s="268"/>
      <c r="F12" s="268" t="s">
        <v>443</v>
      </c>
      <c r="G12" s="268" t="b">
        <f t="shared" si="7"/>
        <v>0</v>
      </c>
      <c r="H12" s="268"/>
      <c r="I12" s="289" t="s">
        <v>461</v>
      </c>
      <c r="J12" s="270"/>
      <c r="K12" s="272"/>
      <c r="L12" s="290" t="str">
        <f t="shared" si="8"/>
        <v/>
      </c>
      <c r="M12" s="268"/>
      <c r="N12" s="274"/>
      <c r="O12" s="275"/>
      <c r="P12" s="296">
        <f t="shared" si="9"/>
        <v>0</v>
      </c>
      <c r="Q12" s="297">
        <f t="shared" si="0"/>
        <v>0</v>
      </c>
      <c r="R12" s="274"/>
      <c r="S12" s="274"/>
      <c r="T12" s="274"/>
      <c r="U12" s="273"/>
      <c r="V12" s="274"/>
      <c r="W12" s="274"/>
      <c r="X12" s="274"/>
      <c r="Y12" s="273"/>
      <c r="Z12" s="276"/>
      <c r="AA12" s="274" t="str">
        <f t="shared" si="1"/>
        <v/>
      </c>
      <c r="AB12" s="274"/>
      <c r="AC12" s="273"/>
      <c r="AD12" s="274"/>
      <c r="AE12" s="274"/>
      <c r="AF12" s="274"/>
      <c r="AG12" s="273"/>
      <c r="AH12" s="292">
        <f t="shared" si="2"/>
        <v>0</v>
      </c>
      <c r="AI12" s="293" t="str">
        <f t="shared" si="10"/>
        <v/>
      </c>
      <c r="AJ12" s="293">
        <f t="shared" si="3"/>
        <v>0</v>
      </c>
      <c r="AK12" s="293" t="str">
        <f t="shared" si="4"/>
        <v/>
      </c>
      <c r="AL12" s="294" t="str">
        <f t="shared" si="5"/>
        <v/>
      </c>
      <c r="AM12" s="295" t="str">
        <f t="shared" si="11"/>
        <v>SEM PROPOSTA</v>
      </c>
      <c r="AN12" s="303" t="e">
        <f t="shared" si="6"/>
        <v>#VALUE!</v>
      </c>
      <c r="AO12" s="293" t="e">
        <f t="shared" si="12"/>
        <v>#VALUE!</v>
      </c>
      <c r="AP12" s="274"/>
      <c r="AQ12" s="274"/>
      <c r="AR12" s="274"/>
      <c r="AS12" s="275"/>
      <c r="AT12" s="275"/>
      <c r="AU12" s="275"/>
      <c r="AV12" s="275"/>
      <c r="AW12" s="275"/>
      <c r="AX12" s="275"/>
      <c r="AY12" s="275"/>
      <c r="AZ12" s="275"/>
    </row>
    <row r="13" spans="1:52" ht="21.75" customHeight="1">
      <c r="A13" s="268">
        <v>9</v>
      </c>
      <c r="B13" s="268"/>
      <c r="C13" s="269"/>
      <c r="D13" s="268"/>
      <c r="E13" s="268"/>
      <c r="F13" s="268" t="s">
        <v>442</v>
      </c>
      <c r="G13" s="268" t="b">
        <f t="shared" si="7"/>
        <v>0</v>
      </c>
      <c r="H13" s="268"/>
      <c r="I13" s="289" t="s">
        <v>461</v>
      </c>
      <c r="J13" s="270"/>
      <c r="K13" s="272"/>
      <c r="L13" s="290" t="str">
        <f t="shared" si="8"/>
        <v/>
      </c>
      <c r="M13" s="268"/>
      <c r="N13" s="274"/>
      <c r="O13" s="275"/>
      <c r="P13" s="296">
        <f t="shared" si="9"/>
        <v>0</v>
      </c>
      <c r="Q13" s="297">
        <f t="shared" si="0"/>
        <v>0</v>
      </c>
      <c r="R13" s="274"/>
      <c r="S13" s="274"/>
      <c r="T13" s="274"/>
      <c r="U13" s="273"/>
      <c r="V13" s="274"/>
      <c r="W13" s="274"/>
      <c r="X13" s="274"/>
      <c r="Y13" s="273"/>
      <c r="Z13" s="276"/>
      <c r="AA13" s="274" t="str">
        <f t="shared" si="1"/>
        <v/>
      </c>
      <c r="AB13" s="274"/>
      <c r="AC13" s="273"/>
      <c r="AD13" s="276"/>
      <c r="AE13" s="274"/>
      <c r="AF13" s="274"/>
      <c r="AG13" s="273"/>
      <c r="AH13" s="292">
        <f t="shared" si="2"/>
        <v>0</v>
      </c>
      <c r="AI13" s="293" t="str">
        <f t="shared" si="10"/>
        <v/>
      </c>
      <c r="AJ13" s="293">
        <f t="shared" si="3"/>
        <v>0</v>
      </c>
      <c r="AK13" s="293" t="str">
        <f t="shared" si="4"/>
        <v/>
      </c>
      <c r="AL13" s="294" t="str">
        <f t="shared" si="5"/>
        <v/>
      </c>
      <c r="AM13" s="295" t="str">
        <f t="shared" si="11"/>
        <v>SEM PROPOSTA</v>
      </c>
      <c r="AN13" s="303" t="e">
        <f t="shared" si="6"/>
        <v>#VALUE!</v>
      </c>
      <c r="AO13" s="293" t="e">
        <f t="shared" si="12"/>
        <v>#VALUE!</v>
      </c>
      <c r="AP13" s="274"/>
      <c r="AQ13" s="274"/>
      <c r="AR13" s="274"/>
      <c r="AS13" s="275"/>
      <c r="AT13" s="275"/>
      <c r="AU13" s="275"/>
      <c r="AV13" s="275"/>
      <c r="AW13" s="275"/>
      <c r="AX13" s="275"/>
      <c r="AY13" s="275"/>
      <c r="AZ13" s="275"/>
    </row>
    <row r="14" spans="1:52" ht="21.75" customHeight="1">
      <c r="A14" s="268">
        <v>10</v>
      </c>
      <c r="B14" s="268"/>
      <c r="C14" s="269"/>
      <c r="D14" s="268"/>
      <c r="E14" s="268"/>
      <c r="F14" s="268" t="s">
        <v>443</v>
      </c>
      <c r="G14" s="268" t="b">
        <f t="shared" si="7"/>
        <v>0</v>
      </c>
      <c r="H14" s="268"/>
      <c r="I14" s="289" t="s">
        <v>461</v>
      </c>
      <c r="J14" s="270"/>
      <c r="K14" s="272"/>
      <c r="L14" s="290" t="str">
        <f t="shared" si="8"/>
        <v/>
      </c>
      <c r="M14" s="268"/>
      <c r="N14" s="274"/>
      <c r="O14" s="275"/>
      <c r="P14" s="296">
        <f t="shared" si="9"/>
        <v>0</v>
      </c>
      <c r="Q14" s="297">
        <f t="shared" si="0"/>
        <v>0</v>
      </c>
      <c r="R14" s="278"/>
      <c r="S14" s="278"/>
      <c r="T14" s="278"/>
      <c r="U14" s="273"/>
      <c r="V14" s="274"/>
      <c r="W14" s="274"/>
      <c r="X14" s="274"/>
      <c r="Y14" s="273"/>
      <c r="Z14" s="274"/>
      <c r="AA14" s="274" t="str">
        <f t="shared" si="1"/>
        <v/>
      </c>
      <c r="AB14" s="274"/>
      <c r="AC14" s="273"/>
      <c r="AD14" s="274"/>
      <c r="AE14" s="274"/>
      <c r="AF14" s="274"/>
      <c r="AG14" s="273"/>
      <c r="AH14" s="292">
        <f t="shared" si="2"/>
        <v>0</v>
      </c>
      <c r="AI14" s="293" t="str">
        <f t="shared" si="10"/>
        <v/>
      </c>
      <c r="AJ14" s="293">
        <f t="shared" si="3"/>
        <v>0</v>
      </c>
      <c r="AK14" s="293" t="str">
        <f t="shared" si="4"/>
        <v/>
      </c>
      <c r="AL14" s="294" t="str">
        <f t="shared" si="5"/>
        <v/>
      </c>
      <c r="AM14" s="295" t="str">
        <f t="shared" si="11"/>
        <v>SEM PROPOSTA</v>
      </c>
      <c r="AN14" s="303" t="e">
        <f t="shared" si="6"/>
        <v>#VALUE!</v>
      </c>
      <c r="AO14" s="293" t="e">
        <f t="shared" si="12"/>
        <v>#VALUE!</v>
      </c>
      <c r="AP14" s="274"/>
      <c r="AQ14" s="274"/>
      <c r="AR14" s="274"/>
      <c r="AS14" s="275"/>
      <c r="AT14" s="275"/>
      <c r="AU14" s="275"/>
      <c r="AV14" s="275"/>
      <c r="AW14" s="275"/>
      <c r="AX14" s="275"/>
      <c r="AY14" s="275"/>
      <c r="AZ14" s="275"/>
    </row>
    <row r="15" spans="1:52" ht="25.5" customHeight="1">
      <c r="J15" s="279">
        <f>SUMPRODUCT($D$5:$D$14,J5:J14)</f>
        <v>0</v>
      </c>
      <c r="P15" s="298">
        <f>SUMPRODUCT($D$5:$D$14,P5:P14)</f>
        <v>0</v>
      </c>
      <c r="Q15" s="298">
        <f>SUM(Q5:Q14)</f>
        <v>0</v>
      </c>
      <c r="R15" s="298">
        <f t="shared" ref="R15:AG15" si="13">SUMPRODUCT($D$5:$D$14,R5:R14)</f>
        <v>0</v>
      </c>
      <c r="S15" s="298">
        <f t="shared" si="13"/>
        <v>0</v>
      </c>
      <c r="T15" s="298">
        <f t="shared" si="13"/>
        <v>0</v>
      </c>
      <c r="U15" s="298">
        <f t="shared" si="13"/>
        <v>0</v>
      </c>
      <c r="V15" s="298">
        <f t="shared" si="13"/>
        <v>0</v>
      </c>
      <c r="W15" s="298">
        <f t="shared" si="13"/>
        <v>0</v>
      </c>
      <c r="X15" s="298">
        <f t="shared" si="13"/>
        <v>0</v>
      </c>
      <c r="Y15" s="298">
        <f t="shared" si="13"/>
        <v>0</v>
      </c>
      <c r="Z15" s="298">
        <f t="shared" si="13"/>
        <v>0</v>
      </c>
      <c r="AA15" s="298">
        <f t="shared" si="13"/>
        <v>0</v>
      </c>
      <c r="AB15" s="298">
        <f t="shared" si="13"/>
        <v>0</v>
      </c>
      <c r="AC15" s="298">
        <f t="shared" si="13"/>
        <v>0</v>
      </c>
      <c r="AD15" s="298">
        <f t="shared" si="13"/>
        <v>0</v>
      </c>
      <c r="AE15" s="298">
        <f t="shared" si="13"/>
        <v>0</v>
      </c>
      <c r="AF15" s="298">
        <f t="shared" si="13"/>
        <v>0</v>
      </c>
      <c r="AG15" s="298">
        <f t="shared" si="13"/>
        <v>0</v>
      </c>
      <c r="AI15" s="298">
        <f>SUMPRODUCT($D$5:$D$14,AI5:AI14)</f>
        <v>0</v>
      </c>
      <c r="AJ15" s="298">
        <f>SUMPRODUCT($D$5:$D$14,AJ5:AJ14)</f>
        <v>0</v>
      </c>
      <c r="AK15" s="298">
        <f>SUMPRODUCT($D$5:$D$14,AK5:AK14)</f>
        <v>0</v>
      </c>
      <c r="AL15" s="298">
        <f>SUM(AL5:AL14)</f>
        <v>0</v>
      </c>
    </row>
    <row r="16" spans="1:52" ht="22.05" customHeight="1">
      <c r="AI16" s="281" t="s">
        <v>444</v>
      </c>
      <c r="AJ16" s="282" t="e">
        <f>(AI15-AJ15)/AI15</f>
        <v>#DIV/0!</v>
      </c>
      <c r="AK16" s="282" t="e">
        <f>(AJ15-AK15)/AJ15</f>
        <v>#DIV/0!</v>
      </c>
    </row>
    <row r="17" spans="2:37" ht="34.049999999999997" customHeight="1">
      <c r="B17" s="706" t="s">
        <v>405</v>
      </c>
      <c r="C17" s="283" t="s">
        <v>445</v>
      </c>
      <c r="D17" s="710">
        <f>J15</f>
        <v>0</v>
      </c>
      <c r="E17" s="710"/>
      <c r="W17" s="280"/>
      <c r="AI17" s="281" t="s">
        <v>446</v>
      </c>
      <c r="AJ17" s="285">
        <f>AI15-AJ15</f>
        <v>0</v>
      </c>
      <c r="AK17" s="285">
        <f>AJ15-AK15</f>
        <v>0</v>
      </c>
    </row>
    <row r="18" spans="2:37" ht="34.049999999999997" customHeight="1">
      <c r="B18" s="706"/>
      <c r="C18" s="283" t="s">
        <v>447</v>
      </c>
      <c r="D18" s="710">
        <f>P15</f>
        <v>0</v>
      </c>
      <c r="E18" s="710"/>
      <c r="M18" s="707" t="s">
        <v>448</v>
      </c>
      <c r="N18" s="708"/>
      <c r="O18" s="708"/>
      <c r="P18" s="709"/>
    </row>
    <row r="19" spans="2:37" ht="34.049999999999997" customHeight="1">
      <c r="C19" s="188"/>
      <c r="D19" s="299"/>
      <c r="E19" s="300"/>
      <c r="M19" s="711" t="s">
        <v>449</v>
      </c>
      <c r="N19" s="712"/>
      <c r="O19" s="301" t="s">
        <v>450</v>
      </c>
      <c r="P19" s="302" t="s">
        <v>451</v>
      </c>
    </row>
    <row r="20" spans="2:37" ht="34.049999999999997" customHeight="1">
      <c r="B20" s="713" t="s">
        <v>452</v>
      </c>
      <c r="C20" s="283" t="s">
        <v>453</v>
      </c>
      <c r="D20" s="710">
        <f>AI15</f>
        <v>0</v>
      </c>
      <c r="E20" s="710"/>
      <c r="M20" s="715" t="s">
        <v>454</v>
      </c>
      <c r="N20" s="716"/>
      <c r="O20" s="286" t="e">
        <f>(D17-D22)/D17</f>
        <v>#DIV/0!</v>
      </c>
      <c r="P20" s="287">
        <f>D17-D22</f>
        <v>0</v>
      </c>
    </row>
    <row r="21" spans="2:37" ht="34.049999999999997" customHeight="1">
      <c r="B21" s="714"/>
      <c r="C21" s="283" t="s">
        <v>455</v>
      </c>
      <c r="D21" s="710">
        <f>AJ15</f>
        <v>0</v>
      </c>
      <c r="E21" s="710"/>
      <c r="M21" s="715" t="s">
        <v>456</v>
      </c>
      <c r="N21" s="716"/>
      <c r="O21" s="286" t="e">
        <f>(D18-D22)/D18</f>
        <v>#DIV/0!</v>
      </c>
      <c r="P21" s="287">
        <f>D18-D22</f>
        <v>0</v>
      </c>
    </row>
    <row r="22" spans="2:37" ht="34.049999999999997" customHeight="1">
      <c r="B22" s="714"/>
      <c r="C22" s="283" t="s">
        <v>465</v>
      </c>
      <c r="D22" s="710">
        <f>AK15</f>
        <v>0</v>
      </c>
      <c r="E22" s="710"/>
      <c r="M22" s="715" t="s">
        <v>457</v>
      </c>
      <c r="N22" s="716"/>
      <c r="O22" s="288" t="e">
        <f>(D20-D22)/D20</f>
        <v>#DIV/0!</v>
      </c>
      <c r="P22" s="284">
        <f>(D20-D22)</f>
        <v>0</v>
      </c>
    </row>
  </sheetData>
  <mergeCells count="30">
    <mergeCell ref="D20:E20"/>
    <mergeCell ref="D21:E21"/>
    <mergeCell ref="D22:E22"/>
    <mergeCell ref="M19:N19"/>
    <mergeCell ref="B20:B22"/>
    <mergeCell ref="M20:N20"/>
    <mergeCell ref="M21:N21"/>
    <mergeCell ref="M22:N22"/>
    <mergeCell ref="AS3:AZ3"/>
    <mergeCell ref="B17:B18"/>
    <mergeCell ref="M18:P18"/>
    <mergeCell ref="AI3:AI4"/>
    <mergeCell ref="AJ3:AJ4"/>
    <mergeCell ref="AK3:AK4"/>
    <mergeCell ref="AL3:AL4"/>
    <mergeCell ref="D17:E17"/>
    <mergeCell ref="D18:E18"/>
    <mergeCell ref="C1:P2"/>
    <mergeCell ref="R2:AG2"/>
    <mergeCell ref="AH2:AO2"/>
    <mergeCell ref="A3:H3"/>
    <mergeCell ref="I3:Q3"/>
    <mergeCell ref="R3:U3"/>
    <mergeCell ref="V3:Y3"/>
    <mergeCell ref="Z3:AC3"/>
    <mergeCell ref="AD3:AG3"/>
    <mergeCell ref="AH3:AH4"/>
    <mergeCell ref="AM3:AM4"/>
    <mergeCell ref="AN3:AN4"/>
    <mergeCell ref="AO3:AO4"/>
  </mergeCells>
  <conditionalFormatting sqref="AN5:AN14 AS5:AZ14">
    <cfRule type="cellIs" dxfId="1" priority="7" operator="between">
      <formula>-0.3</formula>
      <formula>-9.99999999999999E+26</formula>
    </cfRule>
    <cfRule type="cellIs" dxfId="0" priority="8" operator="between">
      <formula>0.3</formula>
      <formula>99999999999999900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F9A430EE4B6F4D98ED68BBDF815500" ma:contentTypeVersion="10" ma:contentTypeDescription="Criar um novo documento." ma:contentTypeScope="" ma:versionID="e8d07897be29ab7ca5cfc03bb203adf9">
  <xsd:schema xmlns:xsd="http://www.w3.org/2001/XMLSchema" xmlns:xs="http://www.w3.org/2001/XMLSchema" xmlns:p="http://schemas.microsoft.com/office/2006/metadata/properties" xmlns:ns2="368e3f79-3df1-49f7-ac2b-b6e27fdb3111" xmlns:ns3="c74dd2d8-fe1d-4e8f-adce-cff836dce0e3" targetNamespace="http://schemas.microsoft.com/office/2006/metadata/properties" ma:root="true" ma:fieldsID="1766299a771133d688346fb05cb025d3" ns2:_="" ns3:_="">
    <xsd:import namespace="368e3f79-3df1-49f7-ac2b-b6e27fdb3111"/>
    <xsd:import namespace="c74dd2d8-fe1d-4e8f-adce-cff836dce0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8e3f79-3df1-49f7-ac2b-b6e27fdb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m" ma:readOnly="false" ma:fieldId="{5cf76f15-5ced-4ddc-b409-7134ff3c332f}" ma:taxonomyMulti="true" ma:sspId="bd8d3c8d-71df-4172-bdce-bf3e01dea0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4dd2d8-fe1d-4e8f-adce-cff836dce0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1c15aa6-ec9f-4b7b-b9fd-2c0ee655b3ec}" ma:internalName="TaxCatchAll" ma:showField="CatchAllData" ma:web="c74dd2d8-fe1d-4e8f-adce-cff836dce0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74dd2d8-fe1d-4e8f-adce-cff836dce0e3" xsi:nil="true"/>
    <lcf76f155ced4ddcb4097134ff3c332f xmlns="368e3f79-3df1-49f7-ac2b-b6e27fdb311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E5283A-DFFF-44AA-8A37-BAD620C8E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8e3f79-3df1-49f7-ac2b-b6e27fdb3111"/>
    <ds:schemaRef ds:uri="c74dd2d8-fe1d-4e8f-adce-cff836dce0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799B42-972D-4961-B3E3-E821F379B48B}">
  <ds:schemaRefs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sharepoint/v3"/>
    <ds:schemaRef ds:uri="http://purl.org/dc/terms/"/>
    <ds:schemaRef ds:uri="http://schemas.microsoft.com/office/infopath/2007/PartnerControls"/>
    <ds:schemaRef ds:uri="c74dd2d8-fe1d-4e8f-adce-cff836dce0e3"/>
    <ds:schemaRef ds:uri="368e3f79-3df1-49f7-ac2b-b6e27fdb3111"/>
  </ds:schemaRefs>
</ds:datastoreItem>
</file>

<file path=customXml/itemProps3.xml><?xml version="1.0" encoding="utf-8"?>
<ds:datastoreItem xmlns:ds="http://schemas.openxmlformats.org/officeDocument/2006/customXml" ds:itemID="{7D945AD9-DFE0-4C0A-947E-9E487CB646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2</vt:i4>
      </vt:variant>
    </vt:vector>
  </HeadingPairs>
  <TitlesOfParts>
    <vt:vector size="17" baseType="lpstr">
      <vt:lpstr>Nova Contratação</vt:lpstr>
      <vt:lpstr>Nova Contratação rev10</vt:lpstr>
      <vt:lpstr>Mapa Comercial</vt:lpstr>
      <vt:lpstr>Apoio - Links Importantes</vt:lpstr>
      <vt:lpstr>Apoio - Alavancas</vt:lpstr>
      <vt:lpstr>Anexo 1 - Checklist</vt:lpstr>
      <vt:lpstr>Alçadas</vt:lpstr>
      <vt:lpstr>Anexo 2 - Orçamento</vt:lpstr>
      <vt:lpstr>Anexo 3 - Mapa Comercial</vt:lpstr>
      <vt:lpstr>Anexo 4 - Parecer Técnico</vt:lpstr>
      <vt:lpstr>Anexo 5 - Índices de Merc.</vt:lpstr>
      <vt:lpstr>Anexo 6 - DPO (se aplicável)</vt:lpstr>
      <vt:lpstr>7 - Análise Frete - Calculadora</vt:lpstr>
      <vt:lpstr>HIERARQUIA</vt:lpstr>
      <vt:lpstr>Planilha1</vt:lpstr>
      <vt:lpstr>'Nova Contratação'!Area_de_impressao</vt:lpstr>
      <vt:lpstr>'Nova Contratação rev10'!Area_de_impressao</vt:lpstr>
    </vt:vector>
  </TitlesOfParts>
  <Manager/>
  <Company>CVRD - Companhia Vale do Rio Doce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GASUS</dc:creator>
  <cp:keywords/>
  <dc:description/>
  <cp:lastModifiedBy>Marcos Paulo Holanda da Silva</cp:lastModifiedBy>
  <cp:revision/>
  <cp:lastPrinted>2023-06-07T11:58:21Z</cp:lastPrinted>
  <dcterms:created xsi:type="dcterms:W3CDTF">1999-08-24T17:33:56Z</dcterms:created>
  <dcterms:modified xsi:type="dcterms:W3CDTF">2025-02-25T12:06:08Z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0x01010050F9A430EE4B6F4D98ED68BBDF815500</vt:lpwstr>
  </property>
  <property fmtid="{D5CDD505-2E9C-101B-9397-08002B2CF9AE}" pid="3" name="MediaServiceImageTags">
    <vt:lpwstr/>
  </property>
</Properties>
</file>