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3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4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harts/chart5.xml" ContentType="application/vnd.openxmlformats-officedocument.drawingml.chart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6.xml" ContentType="application/vnd.openxmlformats-officedocument.drawingml.chart+xml"/>
  <Override PartName="/xl/drawings/drawing17.xml" ContentType="application/vnd.openxmlformats-officedocument.drawingml.chartshapes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ic\OneDrive\Documentos\risco_financas\"/>
    </mc:Choice>
  </mc:AlternateContent>
  <xr:revisionPtr revIDLastSave="0" documentId="13_ncr:1_{BBB920F8-5DF9-41DB-BA3E-9700C91C7B28}" xr6:coauthVersionLast="47" xr6:coauthVersionMax="47" xr10:uidLastSave="{00000000-0000-0000-0000-000000000000}"/>
  <bookViews>
    <workbookView xWindow="-110" yWindow="-110" windowWidth="19420" windowHeight="10420" firstSheet="8" activeTab="19" xr2:uid="{953EFA1D-CA3A-44BD-9743-1229DA52BC22}"/>
  </bookViews>
  <sheets>
    <sheet name="Q1.1" sheetId="25" r:id="rId1"/>
    <sheet name="Q1.2" sheetId="5" r:id="rId2"/>
    <sheet name="Q1.3a" sheetId="45" r:id="rId3"/>
    <sheet name="Q1.3b" sheetId="46" r:id="rId4"/>
    <sheet name="Q1.4" sheetId="7" r:id="rId5"/>
    <sheet name="Q1.5" sheetId="8" r:id="rId6"/>
    <sheet name="Q2.1" sheetId="9" r:id="rId7"/>
    <sheet name="Q2.2" sheetId="10" r:id="rId8"/>
    <sheet name="Q2.3a" sheetId="73" r:id="rId9"/>
    <sheet name="Q2.3b" sheetId="74" r:id="rId10"/>
    <sheet name="Q2.4" sheetId="56" r:id="rId11"/>
    <sheet name="Q3" sheetId="50" r:id="rId12"/>
    <sheet name="Q4.1a" sheetId="18" r:id="rId13"/>
    <sheet name="Q4.1b" sheetId="77" r:id="rId14"/>
    <sheet name="Q4.2" sheetId="19" r:id="rId15"/>
    <sheet name="Q4.3a" sheetId="87" r:id="rId16"/>
    <sheet name="Q4.3b" sheetId="88" r:id="rId17"/>
    <sheet name="Q4.4" sheetId="21" r:id="rId18"/>
    <sheet name="Q4.5" sheetId="22" r:id="rId19"/>
    <sheet name="Q5.1" sheetId="23" r:id="rId20"/>
    <sheet name="Q5.2" sheetId="24" r:id="rId21"/>
    <sheet name="treeCalc_4" sheetId="90" state="hidden" r:id="rId22"/>
    <sheet name="treeCalc_3" sheetId="81" state="hidden" r:id="rId23"/>
    <sheet name="treeCalc_7" sheetId="80" state="hidden" r:id="rId24"/>
    <sheet name="treeCalc_6" sheetId="79" state="hidden" r:id="rId25"/>
    <sheet name="treeCalc_5" sheetId="71" state="hidden" r:id="rId26"/>
    <sheet name="inflCalc_3" sheetId="70" state="hidden" r:id="rId27"/>
    <sheet name="_PalUtilTempWorksheet" sheetId="62" state="hidden" r:id="rId28"/>
    <sheet name="inflCalc_2" sheetId="57" state="hidden" r:id="rId29"/>
    <sheet name="treeCalc_2" sheetId="51" state="hidden" r:id="rId30"/>
    <sheet name="treeCalc_1" sheetId="41" state="hidden" r:id="rId31"/>
    <sheet name="inflCalc_1" sheetId="26" state="hidden" r:id="rId32"/>
  </sheets>
  <externalReferences>
    <externalReference r:id="rId33"/>
  </externalReferences>
  <definedNames>
    <definedName name="inflList" hidden="1">"11100000000000000000000000000000000000000000000000000000000000000000000000000000000000000000000000000000000000000000000000000000000000000000000000000000000000000000000000000000000000000000000000000000"</definedName>
    <definedName name="PalisadeReportWorksheetCreatedBy" localSheetId="2">"PrecisionTree"</definedName>
    <definedName name="PalisadeReportWorksheetCreatedBy" localSheetId="3">"PrecisionTree"</definedName>
    <definedName name="PalisadeReportWorksheetCreatedBy" localSheetId="8">"PrecisionTree"</definedName>
    <definedName name="PalisadeReportWorksheetCreatedBy" localSheetId="9">"PrecisionTree"</definedName>
    <definedName name="PalisadeReportWorksheetCreatedBy" localSheetId="15">"PrecisionTree"</definedName>
    <definedName name="PalisadeReportWorksheetCreatedBy" localSheetId="16">"PrecisionTree"</definedName>
    <definedName name="Ptree_InflDiagramSummary" localSheetId="0" hidden="1">'Q1.1'!$A$1:$B$5</definedName>
    <definedName name="Ptree_InflDiagramSummary" localSheetId="6" hidden="1">'Q2.1'!$A$1:$B$5</definedName>
    <definedName name="Ptree_InflDiagramSummary" localSheetId="12" hidden="1">'Q4.1a'!$A$1:$B$5</definedName>
    <definedName name="PTree_PolicySuggestion_IncludeDecisionTable" hidden="1">TRUE</definedName>
    <definedName name="PTree_PolicySuggestion_IncludeOptimalDecisionTree" hidden="1">TRUE</definedName>
    <definedName name="PTree_PolicySuggestion_Model" hidden="1">PTreeObjectReference(PTDecisionTree_6,treeCalc_6!$A$1)</definedName>
    <definedName name="PTree_PolicySuggestion_ReportPlacement" hidden="1">0</definedName>
    <definedName name="PTree_PolicySuggestion_StartingNode" hidden="1">PTreeObjectReference(NULL,NULL)</definedName>
    <definedName name="PTree_RiskProfile_IncludeCumulativeChart" hidden="1">TRUE</definedName>
    <definedName name="PTree_RiskProfile_IncludeProbabilityChart" hidden="1">TRUE</definedName>
    <definedName name="PTree_RiskProfile_IncludeStatisticalSummary" hidden="1">TRUE</definedName>
    <definedName name="PTree_RiskProfile_Model" hidden="1">PTreeObjectReference(PTDecisionTree_6,treeCalc_6!$A$1)</definedName>
    <definedName name="PTree_RiskProfile_PathsToAnalyze" hidden="1">1</definedName>
    <definedName name="PTree_RiskProfile_ReportPlacement" hidden="1">0</definedName>
    <definedName name="PTree_RiskProfile_StartingNode" hidden="1">PTreeObjectReference(NULL,NULL)</definedName>
    <definedName name="solver_adj" localSheetId="10" hidden="1">'Q2.4'!$F$6:$F$8</definedName>
    <definedName name="solver_adj" localSheetId="17" hidden="1">'Q4.4'!#REF!</definedName>
    <definedName name="solver_cvg" localSheetId="10" hidden="1">0.0001</definedName>
    <definedName name="solver_cvg" localSheetId="17" hidden="1">0.0001</definedName>
    <definedName name="solver_drv" localSheetId="10" hidden="1">1</definedName>
    <definedName name="solver_drv" localSheetId="17" hidden="1">1</definedName>
    <definedName name="solver_eng" localSheetId="10" hidden="1">2</definedName>
    <definedName name="solver_eng" localSheetId="17" hidden="1">1</definedName>
    <definedName name="solver_est" localSheetId="10" hidden="1">1</definedName>
    <definedName name="solver_est" localSheetId="17" hidden="1">1</definedName>
    <definedName name="solver_itr" localSheetId="10" hidden="1">2147483647</definedName>
    <definedName name="solver_itr" localSheetId="17" hidden="1">2147483647</definedName>
    <definedName name="solver_lhs1" localSheetId="10" hidden="1">'Q2.4'!$F$6</definedName>
    <definedName name="solver_lhs1" localSheetId="17" hidden="1">'Q4.4'!#REF!</definedName>
    <definedName name="solver_lhs2" localSheetId="10" hidden="1">'Q2.4'!$F$6</definedName>
    <definedName name="solver_lhs2" localSheetId="17" hidden="1">'Q4.4'!#REF!</definedName>
    <definedName name="solver_lhs3" localSheetId="10" hidden="1">'Q2.4'!$F$7</definedName>
    <definedName name="solver_lhs3" localSheetId="17" hidden="1">'Q4.4'!#REF!</definedName>
    <definedName name="solver_lhs4" localSheetId="10" hidden="1">'Q2.4'!$F$7</definedName>
    <definedName name="solver_lhs5" localSheetId="10" hidden="1">'Q2.4'!$F$8</definedName>
    <definedName name="solver_lhs6" localSheetId="10" hidden="1">'Q2.4'!$F$8</definedName>
    <definedName name="solver_lhs7" localSheetId="10" hidden="1">'Q2.4'!$J$5</definedName>
    <definedName name="solver_lhs8" localSheetId="10" hidden="1">'Q2.4'!$J$6</definedName>
    <definedName name="solver_lhs9" localSheetId="10" hidden="1">'Q2.4'!$J$7</definedName>
    <definedName name="solver_mip" localSheetId="10" hidden="1">2147483647</definedName>
    <definedName name="solver_mip" localSheetId="17" hidden="1">2147483647</definedName>
    <definedName name="solver_mni" localSheetId="10" hidden="1">30</definedName>
    <definedName name="solver_mni" localSheetId="17" hidden="1">30</definedName>
    <definedName name="solver_mrt" localSheetId="10" hidden="1">0.075</definedName>
    <definedName name="solver_mrt" localSheetId="17" hidden="1">0.075</definedName>
    <definedName name="solver_msl" localSheetId="10" hidden="1">2</definedName>
    <definedName name="solver_msl" localSheetId="17" hidden="1">2</definedName>
    <definedName name="solver_neg" localSheetId="10" hidden="1">1</definedName>
    <definedName name="solver_neg" localSheetId="17" hidden="1">1</definedName>
    <definedName name="solver_nod" localSheetId="10" hidden="1">2147483647</definedName>
    <definedName name="solver_nod" localSheetId="17" hidden="1">2147483647</definedName>
    <definedName name="solver_num" localSheetId="10" hidden="1">9</definedName>
    <definedName name="solver_num" localSheetId="17" hidden="1">3</definedName>
    <definedName name="solver_nwt" localSheetId="10" hidden="1">1</definedName>
    <definedName name="solver_nwt" localSheetId="17" hidden="1">1</definedName>
    <definedName name="solver_opt" localSheetId="10" hidden="1">'Q2.4'!$F$6</definedName>
    <definedName name="solver_opt" localSheetId="17" hidden="1">'Q4.4'!#REF!</definedName>
    <definedName name="solver_pre" localSheetId="10" hidden="1">0.000001</definedName>
    <definedName name="solver_pre" localSheetId="17" hidden="1">0.000001</definedName>
    <definedName name="solver_rbv" localSheetId="10" hidden="1">1</definedName>
    <definedName name="solver_rbv" localSheetId="17" hidden="1">1</definedName>
    <definedName name="solver_rel1" localSheetId="10" hidden="1">1</definedName>
    <definedName name="solver_rel1" localSheetId="17" hidden="1">3</definedName>
    <definedName name="solver_rel2" localSheetId="10" hidden="1">3</definedName>
    <definedName name="solver_rel2" localSheetId="17" hidden="1">1</definedName>
    <definedName name="solver_rel3" localSheetId="10" hidden="1">1</definedName>
    <definedName name="solver_rel3" localSheetId="17" hidden="1">3</definedName>
    <definedName name="solver_rel4" localSheetId="10" hidden="1">3</definedName>
    <definedName name="solver_rel5" localSheetId="10" hidden="1">1</definedName>
    <definedName name="solver_rel6" localSheetId="10" hidden="1">3</definedName>
    <definedName name="solver_rel7" localSheetId="10" hidden="1">3</definedName>
    <definedName name="solver_rel8" localSheetId="10" hidden="1">2</definedName>
    <definedName name="solver_rel9" localSheetId="10" hidden="1">2</definedName>
    <definedName name="solver_rhs1" localSheetId="10" hidden="1">1</definedName>
    <definedName name="solver_rhs1" localSheetId="17" hidden="1">'Q4.4'!#REF!</definedName>
    <definedName name="solver_rhs2" localSheetId="10" hidden="1">0</definedName>
    <definedName name="solver_rhs2" localSheetId="17" hidden="1">1</definedName>
    <definedName name="solver_rhs3" localSheetId="10" hidden="1">1</definedName>
    <definedName name="solver_rhs3" localSheetId="17" hidden="1">0.4</definedName>
    <definedName name="solver_rhs4" localSheetId="10" hidden="1">0</definedName>
    <definedName name="solver_rhs5" localSheetId="10" hidden="1">1</definedName>
    <definedName name="solver_rhs6" localSheetId="10" hidden="1">0</definedName>
    <definedName name="solver_rhs7" localSheetId="10" hidden="1">'Q2.4'!$J$6</definedName>
    <definedName name="solver_rhs8" localSheetId="10" hidden="1">4.8</definedName>
    <definedName name="solver_rhs9" localSheetId="10" hidden="1">1</definedName>
    <definedName name="solver_rlx" localSheetId="10" hidden="1">2</definedName>
    <definedName name="solver_rlx" localSheetId="17" hidden="1">2</definedName>
    <definedName name="solver_rsd" localSheetId="10" hidden="1">0</definedName>
    <definedName name="solver_rsd" localSheetId="17" hidden="1">0</definedName>
    <definedName name="solver_scl" localSheetId="10" hidden="1">1</definedName>
    <definedName name="solver_scl" localSheetId="17" hidden="1">1</definedName>
    <definedName name="solver_sho" localSheetId="10" hidden="1">2</definedName>
    <definedName name="solver_sho" localSheetId="17" hidden="1">2</definedName>
    <definedName name="solver_ssz" localSheetId="10" hidden="1">100</definedName>
    <definedName name="solver_ssz" localSheetId="17" hidden="1">100</definedName>
    <definedName name="solver_tim" localSheetId="10" hidden="1">2147483647</definedName>
    <definedName name="solver_tim" localSheetId="17" hidden="1">2147483647</definedName>
    <definedName name="solver_tol" localSheetId="10" hidden="1">0.01</definedName>
    <definedName name="solver_tol" localSheetId="17" hidden="1">0.01</definedName>
    <definedName name="solver_typ" localSheetId="10" hidden="1">2</definedName>
    <definedName name="solver_typ" localSheetId="17" hidden="1">2</definedName>
    <definedName name="solver_val" localSheetId="10" hidden="1">0</definedName>
    <definedName name="solver_val" localSheetId="17" hidden="1">0</definedName>
    <definedName name="solver_ver" localSheetId="10" hidden="1">3</definedName>
    <definedName name="solver_ver" localSheetId="17" hidden="1">3</definedName>
    <definedName name="treeList" hidden="1">"11111110000000000000000000000000000000000000000000000000000000000000000000000000000000000000000000000000000000000000000000000000000000000000000000000000000000000000000000000000000000000000000000000000"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" i="22" l="1"/>
  <c r="C5" i="22"/>
  <c r="C15" i="22" s="1"/>
  <c r="K27" i="90"/>
  <c r="J27" i="90"/>
  <c r="K26" i="90"/>
  <c r="J26" i="90"/>
  <c r="K25" i="90"/>
  <c r="J25" i="90"/>
  <c r="O25" i="90"/>
  <c r="K24" i="90"/>
  <c r="J24" i="90"/>
  <c r="K23" i="90"/>
  <c r="J23" i="90"/>
  <c r="O23" i="90"/>
  <c r="K22" i="90"/>
  <c r="J22" i="90"/>
  <c r="J15" i="90"/>
  <c r="O15" i="90"/>
  <c r="K21" i="90"/>
  <c r="J21" i="90"/>
  <c r="K20" i="90"/>
  <c r="J20" i="90"/>
  <c r="K18" i="90"/>
  <c r="J18" i="90"/>
  <c r="O18" i="90"/>
  <c r="K19" i="90"/>
  <c r="J19" i="90"/>
  <c r="K16" i="90"/>
  <c r="J16" i="90"/>
  <c r="O16" i="90"/>
  <c r="K17" i="90"/>
  <c r="J17" i="90"/>
  <c r="J14" i="90"/>
  <c r="O14" i="90"/>
  <c r="K12" i="90"/>
  <c r="J12" i="90"/>
  <c r="O12" i="90"/>
  <c r="K13" i="90"/>
  <c r="J13" i="90"/>
  <c r="K11" i="90"/>
  <c r="J11" i="90"/>
  <c r="O11" i="90"/>
  <c r="B11" i="90"/>
  <c r="B2" i="90"/>
  <c r="F2" i="90"/>
  <c r="G47" i="22"/>
  <c r="E45" i="22"/>
  <c r="H57" i="22"/>
  <c r="G46" i="22"/>
  <c r="I35" i="22"/>
  <c r="G43" i="22"/>
  <c r="E63" i="22"/>
  <c r="I34" i="22"/>
  <c r="G42" i="22"/>
  <c r="E62" i="22"/>
  <c r="G53" i="22"/>
  <c r="E48" i="22"/>
  <c r="H33" i="22"/>
  <c r="I55" i="22"/>
  <c r="I54" i="22"/>
  <c r="F49" i="22"/>
  <c r="E40" i="22"/>
  <c r="G37" i="22"/>
  <c r="H38" i="22"/>
  <c r="D61" i="22"/>
  <c r="F41" i="22"/>
  <c r="H39" i="22"/>
  <c r="I30" i="22"/>
  <c r="H50" i="22"/>
  <c r="I58" i="22"/>
  <c r="I31" i="22"/>
  <c r="H51" i="22"/>
  <c r="I59" i="22"/>
  <c r="A27" i="90" l="1"/>
  <c r="A24" i="90"/>
  <c r="A20" i="90"/>
  <c r="A19" i="90"/>
  <c r="A14" i="90"/>
  <c r="A11" i="90"/>
  <c r="A16" i="90"/>
  <c r="A15" i="90"/>
  <c r="A26" i="90"/>
  <c r="A18" i="90"/>
  <c r="A23" i="90"/>
  <c r="A13" i="90"/>
  <c r="A17" i="90"/>
  <c r="A21" i="90"/>
  <c r="A25" i="90"/>
  <c r="A12" i="90"/>
  <c r="A22" i="90"/>
  <c r="J13" i="81" l="1"/>
  <c r="J12" i="81"/>
  <c r="K11" i="81"/>
  <c r="J11" i="81"/>
  <c r="O11" i="81"/>
  <c r="B11" i="81"/>
  <c r="B2" i="81"/>
  <c r="D4" i="21"/>
  <c r="F2" i="81"/>
  <c r="E54" i="50"/>
  <c r="E51" i="50"/>
  <c r="E55" i="50"/>
  <c r="F52" i="50"/>
  <c r="F51" i="50"/>
  <c r="F55" i="50"/>
  <c r="F56" i="50"/>
  <c r="A13" i="81" l="1"/>
  <c r="A12" i="81"/>
  <c r="A11" i="81"/>
  <c r="K29" i="79"/>
  <c r="J29" i="79"/>
  <c r="K28" i="79"/>
  <c r="J28" i="79"/>
  <c r="K27" i="79"/>
  <c r="J27" i="79"/>
  <c r="O27" i="79"/>
  <c r="K26" i="79"/>
  <c r="J26" i="79"/>
  <c r="K25" i="79"/>
  <c r="J25" i="79"/>
  <c r="O25" i="79"/>
  <c r="K23" i="80"/>
  <c r="J23" i="80"/>
  <c r="K22" i="80"/>
  <c r="J22" i="80"/>
  <c r="K21" i="80"/>
  <c r="J21" i="80"/>
  <c r="J14" i="80"/>
  <c r="O14" i="80"/>
  <c r="K20" i="80"/>
  <c r="J20" i="80"/>
  <c r="K19" i="80"/>
  <c r="J19" i="80"/>
  <c r="K18" i="80"/>
  <c r="J18" i="80"/>
  <c r="J13" i="80"/>
  <c r="O13" i="80"/>
  <c r="K17" i="80"/>
  <c r="J17" i="80"/>
  <c r="K16" i="80"/>
  <c r="J16" i="80"/>
  <c r="K15" i="80"/>
  <c r="J15" i="80"/>
  <c r="J12" i="80"/>
  <c r="O12" i="80"/>
  <c r="K11" i="80"/>
  <c r="J11" i="80"/>
  <c r="O11" i="80"/>
  <c r="B11" i="80"/>
  <c r="B2" i="80"/>
  <c r="J3" i="23"/>
  <c r="E4" i="23"/>
  <c r="D17" i="23" s="1"/>
  <c r="E5" i="23"/>
  <c r="D18" i="23" s="1"/>
  <c r="E6" i="23"/>
  <c r="D16" i="23" s="1"/>
  <c r="D9" i="19"/>
  <c r="D8" i="19"/>
  <c r="K24" i="79"/>
  <c r="J24" i="79"/>
  <c r="K23" i="79"/>
  <c r="J23" i="79"/>
  <c r="O23" i="79"/>
  <c r="K22" i="79"/>
  <c r="J22" i="79"/>
  <c r="J13" i="79"/>
  <c r="O13" i="79"/>
  <c r="K21" i="79"/>
  <c r="J21" i="79"/>
  <c r="K20" i="79"/>
  <c r="J20" i="79"/>
  <c r="K18" i="79"/>
  <c r="J18" i="79"/>
  <c r="O18" i="79"/>
  <c r="K19" i="79"/>
  <c r="J19" i="79"/>
  <c r="K16" i="79"/>
  <c r="J16" i="79"/>
  <c r="O16" i="79"/>
  <c r="K17" i="79"/>
  <c r="J17" i="79"/>
  <c r="K14" i="79"/>
  <c r="J14" i="79"/>
  <c r="O14" i="79"/>
  <c r="K15" i="79"/>
  <c r="J15" i="79"/>
  <c r="J12" i="79"/>
  <c r="O12" i="79"/>
  <c r="K11" i="79"/>
  <c r="J11" i="79"/>
  <c r="O11" i="79"/>
  <c r="B11" i="79"/>
  <c r="B2" i="79"/>
  <c r="F2" i="80"/>
  <c r="F38" i="23"/>
  <c r="F43" i="23"/>
  <c r="E37" i="23"/>
  <c r="E45" i="23"/>
  <c r="F48" i="23"/>
  <c r="F39" i="23"/>
  <c r="F42" i="23"/>
  <c r="F41" i="23"/>
  <c r="F46" i="23"/>
  <c r="F49" i="23"/>
  <c r="F40" i="23"/>
  <c r="F47" i="23"/>
  <c r="D44" i="23"/>
  <c r="F35" i="23"/>
  <c r="F34" i="23"/>
  <c r="D36" i="23"/>
  <c r="F29" i="23"/>
  <c r="F25" i="23"/>
  <c r="F24" i="23"/>
  <c r="D26" i="23"/>
  <c r="F2" i="79"/>
  <c r="H21" i="77"/>
  <c r="F2" i="57" a="1"/>
  <c r="F2" i="70" a="1"/>
  <c r="F30" i="23"/>
  <c r="E27" i="23"/>
  <c r="F31" i="23"/>
  <c r="D33" i="23"/>
  <c r="F28" i="23"/>
  <c r="G51" i="77"/>
  <c r="F47" i="77"/>
  <c r="D11" i="23" l="1"/>
  <c r="F11" i="23" s="1"/>
  <c r="D19" i="23"/>
  <c r="F19" i="23" s="1"/>
  <c r="F16" i="23"/>
  <c r="E16" i="23"/>
  <c r="E18" i="23"/>
  <c r="F18" i="23"/>
  <c r="F17" i="23"/>
  <c r="E17" i="23"/>
  <c r="D13" i="23"/>
  <c r="D15" i="23"/>
  <c r="D12" i="23"/>
  <c r="D14" i="23"/>
  <c r="A18" i="80"/>
  <c r="A22" i="80"/>
  <c r="A23" i="80"/>
  <c r="A20" i="80"/>
  <c r="A19" i="80"/>
  <c r="A21" i="80"/>
  <c r="A11" i="80"/>
  <c r="A17" i="80"/>
  <c r="A12" i="80"/>
  <c r="A13" i="80"/>
  <c r="A14" i="80"/>
  <c r="A15" i="80"/>
  <c r="A16" i="80"/>
  <c r="G2" i="70"/>
  <c r="H2" i="70"/>
  <c r="J2" i="70"/>
  <c r="F2" i="70"/>
  <c r="I2" i="70"/>
  <c r="I2" i="57"/>
  <c r="J2" i="57"/>
  <c r="G2" i="57"/>
  <c r="H2" i="57"/>
  <c r="F2" i="57"/>
  <c r="A21" i="79"/>
  <c r="G24" i="77"/>
  <c r="G45" i="77"/>
  <c r="D31" i="77"/>
  <c r="F28" i="77"/>
  <c r="G25" i="77"/>
  <c r="D39" i="77"/>
  <c r="F40" i="77"/>
  <c r="F41" i="77"/>
  <c r="H20" i="77"/>
  <c r="C30" i="77"/>
  <c r="C38" i="77"/>
  <c r="E37" i="77"/>
  <c r="F29" i="77"/>
  <c r="H52" i="77"/>
  <c r="E32" i="77"/>
  <c r="G44" i="77"/>
  <c r="H48" i="77"/>
  <c r="E36" i="77"/>
  <c r="H49" i="77"/>
  <c r="C35" i="77"/>
  <c r="H53" i="77"/>
  <c r="H16" i="77"/>
  <c r="F23" i="77"/>
  <c r="G19" i="77"/>
  <c r="E43" i="77"/>
  <c r="H17" i="77"/>
  <c r="E27" i="77"/>
  <c r="E33" i="77"/>
  <c r="E11" i="23" l="1"/>
  <c r="G11" i="23" s="1"/>
  <c r="I27" i="23" s="1"/>
  <c r="E19" i="23"/>
  <c r="G19" i="23" s="1"/>
  <c r="K29" i="23" s="1"/>
  <c r="F15" i="23"/>
  <c r="E15" i="23"/>
  <c r="F13" i="23"/>
  <c r="E13" i="23"/>
  <c r="G13" i="23" s="1"/>
  <c r="K27" i="23" s="1"/>
  <c r="F12" i="23"/>
  <c r="E12" i="23"/>
  <c r="G12" i="23" s="1"/>
  <c r="J27" i="23" s="1"/>
  <c r="G17" i="23"/>
  <c r="I29" i="23" s="1"/>
  <c r="G18" i="23"/>
  <c r="J29" i="23" s="1"/>
  <c r="F14" i="23"/>
  <c r="E14" i="23"/>
  <c r="G14" i="23" s="1"/>
  <c r="I28" i="23" s="1"/>
  <c r="G16" i="23"/>
  <c r="K28" i="23" s="1"/>
  <c r="A15" i="79"/>
  <c r="A14" i="79"/>
  <c r="A20" i="79"/>
  <c r="A23" i="79"/>
  <c r="A18" i="79"/>
  <c r="A16" i="79"/>
  <c r="A27" i="79"/>
  <c r="A29" i="79"/>
  <c r="A11" i="79"/>
  <c r="A28" i="79"/>
  <c r="A17" i="79"/>
  <c r="A22" i="79"/>
  <c r="A24" i="79"/>
  <c r="A13" i="79"/>
  <c r="A19" i="79"/>
  <c r="A25" i="79"/>
  <c r="A12" i="79"/>
  <c r="A26" i="79"/>
  <c r="J7" i="56"/>
  <c r="K19" i="71"/>
  <c r="J19" i="71"/>
  <c r="K18" i="71"/>
  <c r="J18" i="71"/>
  <c r="K17" i="71"/>
  <c r="J17" i="71"/>
  <c r="J13" i="71"/>
  <c r="O13" i="71"/>
  <c r="K16" i="71"/>
  <c r="J16" i="71"/>
  <c r="K15" i="71"/>
  <c r="J15" i="71"/>
  <c r="K14" i="71"/>
  <c r="J14" i="71"/>
  <c r="J12" i="71"/>
  <c r="O12" i="71"/>
  <c r="K11" i="71"/>
  <c r="J11" i="71"/>
  <c r="O11" i="71"/>
  <c r="B11" i="71"/>
  <c r="B2" i="71"/>
  <c r="B2" i="70"/>
  <c r="G6" i="9"/>
  <c r="F5" i="10" s="1"/>
  <c r="F6" i="9"/>
  <c r="F4" i="10" s="1"/>
  <c r="B2" i="57"/>
  <c r="G15" i="23" l="1"/>
  <c r="J28" i="23" s="1"/>
  <c r="J6" i="56"/>
  <c r="J5" i="56"/>
  <c r="B2" i="9"/>
  <c r="B3" i="9"/>
  <c r="B4" i="9"/>
  <c r="B5" i="9"/>
  <c r="B2" i="18"/>
  <c r="B4" i="18"/>
  <c r="B5" i="18"/>
  <c r="B3" i="18"/>
  <c r="K24" i="51" l="1"/>
  <c r="J24" i="51"/>
  <c r="K23" i="51"/>
  <c r="J23" i="51"/>
  <c r="K22" i="51"/>
  <c r="J22" i="51"/>
  <c r="J21" i="51"/>
  <c r="O21" i="51"/>
  <c r="J20" i="51"/>
  <c r="K16" i="51"/>
  <c r="J16" i="51"/>
  <c r="O16" i="51"/>
  <c r="K19" i="51"/>
  <c r="J19" i="51"/>
  <c r="K18" i="51"/>
  <c r="J18" i="51"/>
  <c r="K17" i="51"/>
  <c r="J17" i="51"/>
  <c r="K15" i="51"/>
  <c r="J15" i="51"/>
  <c r="O15" i="51"/>
  <c r="K14" i="51"/>
  <c r="J14" i="51"/>
  <c r="J13" i="51"/>
  <c r="O13" i="51"/>
  <c r="J12" i="51"/>
  <c r="K11" i="51"/>
  <c r="J11" i="51"/>
  <c r="O11" i="51"/>
  <c r="B11" i="51"/>
  <c r="B2" i="51"/>
  <c r="D8" i="5" l="1"/>
  <c r="C8" i="5"/>
  <c r="K15" i="41"/>
  <c r="J15" i="41"/>
  <c r="K14" i="41"/>
  <c r="J14" i="41"/>
  <c r="J12" i="41"/>
  <c r="O12" i="41"/>
  <c r="J13" i="41"/>
  <c r="K11" i="41"/>
  <c r="J11" i="41"/>
  <c r="O11" i="41"/>
  <c r="B11" i="41"/>
  <c r="B2" i="41"/>
  <c r="E57" i="26" a="1"/>
  <c r="E53" i="26" a="1"/>
  <c r="E55" i="26" a="1"/>
  <c r="E54" i="26" a="1"/>
  <c r="E56" i="26" a="1"/>
  <c r="E52" i="26" a="1"/>
  <c r="E55" i="26" l="1"/>
  <c r="E52" i="26"/>
  <c r="E56" i="26"/>
  <c r="E53" i="26"/>
  <c r="E57" i="26"/>
  <c r="E54" i="26"/>
  <c r="F2" i="26" a="1"/>
  <c r="I2" i="26" l="1"/>
  <c r="J2" i="26"/>
  <c r="F2" i="26"/>
  <c r="G2" i="26"/>
  <c r="H2" i="26"/>
  <c r="B2" i="26"/>
  <c r="B4" i="25" l="1"/>
  <c r="B5" i="25"/>
  <c r="B2" i="25"/>
  <c r="B3" i="25"/>
  <c r="F2" i="71"/>
  <c r="F2" i="51"/>
  <c r="F2" i="41"/>
  <c r="E41" i="9"/>
  <c r="A17" i="71"/>
  <c r="E36" i="9"/>
  <c r="E40" i="9"/>
  <c r="E45" i="9"/>
  <c r="A18" i="71"/>
  <c r="E47" i="9"/>
  <c r="A19" i="71"/>
  <c r="C42" i="9"/>
  <c r="E30" i="9"/>
  <c r="E35" i="9"/>
  <c r="A15" i="71"/>
  <c r="C39" i="9"/>
  <c r="A11" i="71"/>
  <c r="D43" i="9"/>
  <c r="A13" i="71"/>
  <c r="E44" i="9"/>
  <c r="E37" i="9"/>
  <c r="A16" i="71"/>
  <c r="E46" i="9"/>
  <c r="E34" i="9"/>
  <c r="E31" i="9"/>
  <c r="A14" i="71"/>
  <c r="D33" i="9"/>
  <c r="A12" i="71"/>
  <c r="C32" i="9"/>
  <c r="G12" i="50"/>
  <c r="E34" i="25"/>
  <c r="A14" i="41"/>
  <c r="E33" i="25"/>
  <c r="C40" i="25"/>
  <c r="A11" i="41"/>
  <c r="C35" i="25"/>
  <c r="D42" i="25"/>
  <c r="A13" i="41"/>
  <c r="C41" i="25"/>
  <c r="E37" i="25"/>
  <c r="E38" i="25"/>
  <c r="A15" i="41"/>
  <c r="D36" i="25"/>
  <c r="A12" i="41"/>
  <c r="G27" i="50"/>
  <c r="A16" i="51"/>
  <c r="H24" i="50"/>
  <c r="I34" i="50"/>
  <c r="G30" i="50"/>
  <c r="I33" i="50"/>
  <c r="A23" i="51"/>
  <c r="E11" i="50"/>
  <c r="A11" i="51"/>
  <c r="F9" i="50"/>
  <c r="A12" i="51"/>
  <c r="I29" i="50"/>
  <c r="A22" i="51"/>
  <c r="E8" i="50"/>
  <c r="H25" i="50"/>
  <c r="A20" i="51"/>
  <c r="G19" i="50"/>
  <c r="A15" i="51"/>
  <c r="G13" i="50"/>
  <c r="A14" i="51"/>
  <c r="I28" i="50"/>
  <c r="E14" i="50"/>
  <c r="H17" i="50"/>
  <c r="A17" i="51"/>
  <c r="I32" i="50"/>
  <c r="G24" i="50"/>
  <c r="D41" i="25"/>
  <c r="H21" i="50"/>
  <c r="A18" i="51"/>
  <c r="H22" i="50"/>
  <c r="H23" i="50"/>
  <c r="A19" i="51"/>
  <c r="F8" i="50"/>
  <c r="I35" i="50"/>
  <c r="A24" i="51"/>
  <c r="H31" i="50"/>
  <c r="A21" i="51"/>
  <c r="H20" i="50"/>
  <c r="F15" i="50"/>
  <c r="A13" i="51"/>
  <c r="H16" i="5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<sst xmlns="http://schemas.openxmlformats.org/spreadsheetml/2006/main" count="1255" uniqueCount="331">
  <si>
    <t>Name</t>
  </si>
  <si>
    <t>SheetRef</t>
  </si>
  <si>
    <t>GenInfo</t>
  </si>
  <si>
    <t>Payoff Node</t>
  </si>
  <si>
    <t>Ptree1 Compatibility</t>
  </si>
  <si>
    <t>Eval. Function</t>
  </si>
  <si>
    <t>Creation Version</t>
  </si>
  <si>
    <t>Required Version</t>
  </si>
  <si>
    <t>Recommended Version</t>
  </si>
  <si>
    <t>Last Modified By Version</t>
  </si>
  <si>
    <t>Output Label</t>
  </si>
  <si>
    <t>Output Value NF</t>
  </si>
  <si>
    <t>Output Prob NF</t>
  </si>
  <si>
    <t>Input Value NF</t>
  </si>
  <si>
    <t>Input Prob NF</t>
  </si>
  <si>
    <t>R-Value Ref.</t>
  </si>
  <si>
    <t>Arc Information:</t>
  </si>
  <si>
    <t>Highest #</t>
  </si>
  <si>
    <t>Node Information:</t>
  </si>
  <si>
    <t>#</t>
  </si>
  <si>
    <t>NodeGenInfo</t>
  </si>
  <si>
    <t>Outgoing Arcs</t>
  </si>
  <si>
    <t>Incoming Arcs</t>
  </si>
  <si>
    <t>Node Name</t>
  </si>
  <si>
    <t>Outcome #1</t>
  </si>
  <si>
    <t>Outcome #2</t>
  </si>
  <si>
    <t>Outcome #3</t>
  </si>
  <si>
    <t>Outcome #4</t>
  </si>
  <si>
    <t>Outcome #5</t>
  </si>
  <si>
    <t>Outcome #6</t>
  </si>
  <si>
    <t>Outcome #7</t>
  </si>
  <si>
    <t>Outcome #8</t>
  </si>
  <si>
    <t>Outcome #9</t>
  </si>
  <si>
    <t>Outcome #10</t>
  </si>
  <si>
    <t>Outcome #11</t>
  </si>
  <si>
    <t>Outcome #12</t>
  </si>
  <si>
    <t>Outcome #13</t>
  </si>
  <si>
    <t>Outcome #14</t>
  </si>
  <si>
    <t>Outcome #15</t>
  </si>
  <si>
    <t>Outcome #16</t>
  </si>
  <si>
    <t>Outcome #17</t>
  </si>
  <si>
    <t>Outcome #18</t>
  </si>
  <si>
    <t>Outcome #19</t>
  </si>
  <si>
    <t>Outcome #20</t>
  </si>
  <si>
    <t>Outcome #21</t>
  </si>
  <si>
    <t>Outcome #22</t>
  </si>
  <si>
    <t>Outcome #23</t>
  </si>
  <si>
    <t>Outcome #24</t>
  </si>
  <si>
    <t>Outcome #25</t>
  </si>
  <si>
    <t>Outcome #26</t>
  </si>
  <si>
    <t>Outcome #27</t>
  </si>
  <si>
    <t>Outcome #28</t>
  </si>
  <si>
    <t>Outcome #29</t>
  </si>
  <si>
    <t>Outcome #30</t>
  </si>
  <si>
    <t>DtoolsInfo</t>
  </si>
  <si>
    <t>8.2.2</t>
  </si>
  <si>
    <t>5.0.0</t>
  </si>
  <si>
    <t>&lt;NF&gt;</t>
  </si>
  <si>
    <t>Automatic</t>
  </si>
  <si>
    <t/>
  </si>
  <si>
    <t>0,0,0,Exponential,0,0,-1,0,-1,-1,.0001</t>
  </si>
  <si>
    <t>Expected Value</t>
  </si>
  <si>
    <t>Std. Deviation</t>
  </si>
  <si>
    <t>Minimum</t>
  </si>
  <si>
    <t>Maximum</t>
  </si>
  <si>
    <t>Retorno do Investimento</t>
  </si>
  <si>
    <t>Investir no Título X</t>
  </si>
  <si>
    <t>Investir no Título Y</t>
  </si>
  <si>
    <t>Análise de Investimento</t>
  </si>
  <si>
    <t>Investimento: Título X ou Título Y?</t>
  </si>
  <si>
    <t>Título X</t>
  </si>
  <si>
    <t>Título Y</t>
  </si>
  <si>
    <t>Value</t>
  </si>
  <si>
    <t>1,1</t>
  </si>
  <si>
    <t>2,1,6,2,1,0,1,0</t>
  </si>
  <si>
    <t>1,2</t>
  </si>
  <si>
    <t>2,1,2</t>
  </si>
  <si>
    <t>Incerteza: pagamento do Título X</t>
  </si>
  <si>
    <t>Probability</t>
  </si>
  <si>
    <t>Retornos</t>
  </si>
  <si>
    <t>A</t>
  </si>
  <si>
    <t>B</t>
  </si>
  <si>
    <t>C</t>
  </si>
  <si>
    <t>Version 1</t>
  </si>
  <si>
    <t>1,3,</t>
  </si>
  <si>
    <t>2,1,2,</t>
  </si>
  <si>
    <t>3,1,6,3,1,0,1,0,1,0</t>
  </si>
  <si>
    <t>3,1,2,3,</t>
  </si>
  <si>
    <t>3,1,2,0,</t>
  </si>
  <si>
    <t>3,1,3,2,</t>
  </si>
  <si>
    <t>1,1,</t>
  </si>
  <si>
    <t>Retorno</t>
  </si>
  <si>
    <t>4,2,381,274</t>
  </si>
  <si>
    <t>1,3,378,117</t>
  </si>
  <si>
    <t>2,2,106,275</t>
  </si>
  <si>
    <t>20D03DC7</t>
  </si>
  <si>
    <t>Def. Link</t>
  </si>
  <si>
    <t>EXT REFS</t>
  </si>
  <si>
    <t>Def. Form</t>
  </si>
  <si>
    <t>Calc Macro</t>
  </si>
  <si>
    <t>Highest#</t>
  </si>
  <si>
    <t>Model GUID</t>
  </si>
  <si>
    <t>Anchor Cell</t>
  </si>
  <si>
    <t>Branch Name</t>
  </si>
  <si>
    <t>bformtype</t>
  </si>
  <si>
    <t>valformula</t>
  </si>
  <si>
    <t>pbformula</t>
  </si>
  <si>
    <t>distribution</t>
  </si>
  <si>
    <t>cumPayoffFunction</t>
  </si>
  <si>
    <t>link</t>
  </si>
  <si>
    <t>ENDNODEFORMULA</t>
  </si>
  <si>
    <t>VAL</t>
  </si>
  <si>
    <t>PB</t>
  </si>
  <si>
    <t>IntRefs</t>
  </si>
  <si>
    <t>RefRefs</t>
  </si>
  <si>
    <t>NodeNames</t>
  </si>
  <si>
    <t>Collapsed</t>
  </si>
  <si>
    <t>=</t>
  </si>
  <si>
    <t>DEFAULT</t>
  </si>
  <si>
    <t>0</t>
  </si>
  <si>
    <t>0,1,1,0,0,Exponential, 0,0,-1,0,-1,-1,.0001</t>
  </si>
  <si>
    <t>Decisão de Invesstimento</t>
  </si>
  <si>
    <t>4,0,0,0,1,0,0</t>
  </si>
  <si>
    <t>2,0,0,2,2,3,0,0,0</t>
  </si>
  <si>
    <t>4,0,0,0,2,0,0</t>
  </si>
  <si>
    <t>1,0,0,2,4,5,1,0,0</t>
  </si>
  <si>
    <t>Título X paga $15</t>
  </si>
  <si>
    <t>Título Y paga -$40</t>
  </si>
  <si>
    <t>Probabilidade X</t>
  </si>
  <si>
    <t>Probabilidade Y</t>
  </si>
  <si>
    <t>Valor Esperado</t>
  </si>
  <si>
    <t>E(Y)</t>
  </si>
  <si>
    <t xml:space="preserve">E(X) </t>
  </si>
  <si>
    <r>
      <t xml:space="preserve">Seja U(X) = E(X) e U(Y) = E(X) , dado um investidor </t>
    </r>
    <r>
      <rPr>
        <b/>
        <sz val="11"/>
        <color theme="1"/>
        <rFont val="Calibri"/>
        <family val="2"/>
        <scheme val="minor"/>
      </rPr>
      <t>neutro a risco</t>
    </r>
    <r>
      <rPr>
        <sz val="11"/>
        <color theme="1"/>
        <rFont val="Calibri"/>
        <family val="2"/>
        <scheme val="minor"/>
      </rPr>
      <t>.</t>
    </r>
  </si>
  <si>
    <t>U(Y) &gt; U(X)</t>
  </si>
  <si>
    <t>O investidor prefere investir no Título Y ao invés de investir no Título X</t>
  </si>
  <si>
    <t>PrecisionTree Risk Profile - Probability Chart</t>
  </si>
  <si>
    <r>
      <t>Performed By:</t>
    </r>
    <r>
      <rPr>
        <sz val="8"/>
        <color theme="1"/>
        <rFont val="Tahoma"/>
        <family val="2"/>
      </rPr>
      <t xml:space="preserve"> Leticia Cavalcanti</t>
    </r>
  </si>
  <si>
    <r>
      <t>Model:</t>
    </r>
    <r>
      <rPr>
        <sz val="8"/>
        <color theme="1"/>
        <rFont val="Tahoma"/>
        <family val="2"/>
      </rPr>
      <t xml:space="preserve"> Decision Tree 'Decisão de Invesstimento' in [marcoscavalcanti&amp;gustavodeutscher.xlsx]Q1.1</t>
    </r>
  </si>
  <si>
    <t>Chart Data</t>
  </si>
  <si>
    <t>#1</t>
  </si>
  <si>
    <t>#2</t>
  </si>
  <si>
    <t>PrecisionTree RiskProfile - Cumulative Chart</t>
  </si>
  <si>
    <t>#3</t>
  </si>
  <si>
    <t>#4</t>
  </si>
  <si>
    <r>
      <t>Date:</t>
    </r>
    <r>
      <rPr>
        <sz val="8"/>
        <color theme="1"/>
        <rFont val="Tahoma"/>
        <family val="2"/>
      </rPr>
      <t xml:space="preserve"> segunda-feira, 4 de abril de 2022 22:23:39</t>
    </r>
  </si>
  <si>
    <r>
      <t>Analysis:</t>
    </r>
    <r>
      <rPr>
        <sz val="8"/>
        <color theme="1"/>
        <rFont val="Tahoma"/>
        <family val="2"/>
      </rPr>
      <t xml:space="preserve"> Optimal Path of Entire Decision Tree</t>
    </r>
  </si>
  <si>
    <t>Optimal Path</t>
  </si>
  <si>
    <r>
      <t>Date:</t>
    </r>
    <r>
      <rPr>
        <sz val="8"/>
        <color theme="1"/>
        <rFont val="Tahoma"/>
        <family val="2"/>
      </rPr>
      <t xml:space="preserve"> segunda-feira, 4 de abril de 2022 22:23:40</t>
    </r>
  </si>
  <si>
    <t>0,2,1,0,0,Exponential, 0,0,-1,0,-1,-1,.0001</t>
  </si>
  <si>
    <t>Não</t>
  </si>
  <si>
    <t>4,0,0,0,3,0,0</t>
  </si>
  <si>
    <t>Aceita</t>
  </si>
  <si>
    <t>Decisão da Suprema Corte</t>
  </si>
  <si>
    <t>4,0,0,0,5,0,0</t>
  </si>
  <si>
    <t>1,0,0,3,7,8,9,3,0,0</t>
  </si>
  <si>
    <t>Manutenção do Pagamento</t>
  </si>
  <si>
    <t>Redução para $ 5bi</t>
  </si>
  <si>
    <t>28C8E6E0</t>
  </si>
  <si>
    <t>Processo Pennzoil X Texaco</t>
  </si>
  <si>
    <t>Pennzoil aceita oferta inicial da Texaco?</t>
  </si>
  <si>
    <t>Sim</t>
  </si>
  <si>
    <t>1,0,0,3,4,5,6,1,0,0</t>
  </si>
  <si>
    <t>Redução para $5bi</t>
  </si>
  <si>
    <t>Texaco isenta</t>
  </si>
  <si>
    <t>4,0,0,0,6,0,0</t>
  </si>
  <si>
    <t>2,0,0,2,10,11,3,0,0</t>
  </si>
  <si>
    <t>Pennzoil aceita contra oferta?</t>
  </si>
  <si>
    <t>Texaco aceita a contra oferta de $5bi?</t>
  </si>
  <si>
    <t>Rejeita e  Suprema Corte</t>
  </si>
  <si>
    <t>Rejeita e Suprema Corte</t>
  </si>
  <si>
    <t>4,0,0,0,11,0,0</t>
  </si>
  <si>
    <t>1,0,0,3,12,13,14,6,0,0</t>
  </si>
  <si>
    <t>Texaco propõe contra oferta $3bi</t>
  </si>
  <si>
    <t>0,3,1,0,0,Exponential, 0,0,-1,0,-1,-1,.0001</t>
  </si>
  <si>
    <t>0,4,1,0,0,Exponential, 0,0,-1,0,-1,-1,.0001</t>
  </si>
  <si>
    <t>P&amp;D</t>
  </si>
  <si>
    <t>Fase I</t>
  </si>
  <si>
    <t>Fase II</t>
  </si>
  <si>
    <t>Fase IV</t>
  </si>
  <si>
    <t>Fase 03</t>
  </si>
  <si>
    <t>Retorno Esperado</t>
  </si>
  <si>
    <t>1,2,6,2,1,0,1,0</t>
  </si>
  <si>
    <t>Investimento Inicial?</t>
  </si>
  <si>
    <t>1,3,6,2,1,0,1,0</t>
  </si>
  <si>
    <t>1,3</t>
  </si>
  <si>
    <t>2,2,3</t>
  </si>
  <si>
    <t>2,3,6,2,1,0,1,0</t>
  </si>
  <si>
    <t>1,4</t>
  </si>
  <si>
    <t>3,4,6,2,1,0,1,0</t>
  </si>
  <si>
    <t>1,5</t>
  </si>
  <si>
    <t>4,5,6,2,1,0,1,0</t>
  </si>
  <si>
    <t>1,6</t>
  </si>
  <si>
    <t>5,6,6,2,1,0,1,0</t>
  </si>
  <si>
    <t>1,2,508,408</t>
  </si>
  <si>
    <t>4,2,263,408</t>
  </si>
  <si>
    <t>Alto</t>
  </si>
  <si>
    <t>Baixo</t>
  </si>
  <si>
    <t>Médio</t>
  </si>
  <si>
    <t>Ao redor do palco</t>
  </si>
  <si>
    <t>Arquibancada</t>
  </si>
  <si>
    <t>Probabilidade</t>
  </si>
  <si>
    <t>Revenda</t>
  </si>
  <si>
    <t>2,0,0,3,2,3,4,0,0,0</t>
  </si>
  <si>
    <t>Lote de 5.000</t>
  </si>
  <si>
    <t>Lote de 7.500</t>
  </si>
  <si>
    <t>Lote de 10.000</t>
  </si>
  <si>
    <t>E(Z)</t>
  </si>
  <si>
    <t>U[Z]</t>
  </si>
  <si>
    <t>&gt;</t>
  </si>
  <si>
    <t>U[Y]</t>
  </si>
  <si>
    <t>E[Y]</t>
  </si>
  <si>
    <t>E(X)</t>
  </si>
  <si>
    <t>+</t>
  </si>
  <si>
    <t>E(z)</t>
  </si>
  <si>
    <t>z</t>
  </si>
  <si>
    <t>E[Z]</t>
  </si>
  <si>
    <t>E[X]</t>
  </si>
  <si>
    <t>E[z]</t>
  </si>
  <si>
    <t>New Diagram</t>
  </si>
  <si>
    <t>Cenários</t>
  </si>
  <si>
    <t>Probabilidades</t>
  </si>
  <si>
    <t>Escolha da loteria</t>
  </si>
  <si>
    <t>2,2,158,169</t>
  </si>
  <si>
    <t>1,2,454,157</t>
  </si>
  <si>
    <t>3,1,6,2,1,0,1,0</t>
  </si>
  <si>
    <t>Retorno da loteria</t>
  </si>
  <si>
    <t>4,2,306,252</t>
  </si>
  <si>
    <t>365A5E94</t>
  </si>
  <si>
    <t>0,5,1,0,0,Exponential, 0,0,-1,0,-1,-1,.0001</t>
  </si>
  <si>
    <t>Loteria</t>
  </si>
  <si>
    <t>Escolha: A ou B?</t>
  </si>
  <si>
    <t>Cenários B</t>
  </si>
  <si>
    <t>Cenários A</t>
  </si>
  <si>
    <t>1,0,0,3,7,8,9,1,0,0</t>
  </si>
  <si>
    <t>Incerteza: cenários</t>
  </si>
  <si>
    <r>
      <t>Date:</t>
    </r>
    <r>
      <rPr>
        <sz val="8"/>
        <color theme="1"/>
        <rFont val="Tahoma"/>
        <family val="2"/>
      </rPr>
      <t xml:space="preserve"> terça-feira, 5 de abril de 2022 21:24:41</t>
    </r>
  </si>
  <si>
    <t>E(A)</t>
  </si>
  <si>
    <t>E(B)</t>
  </si>
  <si>
    <t>U(A)</t>
  </si>
  <si>
    <t>U(B)</t>
  </si>
  <si>
    <t xml:space="preserve">U(A) </t>
  </si>
  <si>
    <t>Optamos pela loteria B</t>
  </si>
  <si>
    <t>Soma Prob</t>
  </si>
  <si>
    <t>0,6,1,0,0,Exponential, 0,0,-1,0,-1,-1,.0001</t>
  </si>
  <si>
    <t>Novo Remédio</t>
  </si>
  <si>
    <t>4,0,0,0,4,0,0</t>
  </si>
  <si>
    <t>1,0,0,2,6,7,2,0,0</t>
  </si>
  <si>
    <t>Fase III</t>
  </si>
  <si>
    <t>942C249</t>
  </si>
  <si>
    <t>Investimento inicial?</t>
  </si>
  <si>
    <t>Sucesso</t>
  </si>
  <si>
    <t>Fracasso</t>
  </si>
  <si>
    <t>1,0,0,2,8,9,4,0,0</t>
  </si>
  <si>
    <t>4,0,0,0,8,0,0</t>
  </si>
  <si>
    <t>1,0,0,2,10,11,6,0,0</t>
  </si>
  <si>
    <t>1,0,0,2,12,13,1,0,0</t>
  </si>
  <si>
    <t>Faese II</t>
  </si>
  <si>
    <t>4,0,0,0,13,0,0</t>
  </si>
  <si>
    <t>1,0,0,2,14,15,3,0,0</t>
  </si>
  <si>
    <t>4,0,0,0,15,0,0</t>
  </si>
  <si>
    <t>sucesso</t>
  </si>
  <si>
    <t>4,0,0,0,17,0,0</t>
  </si>
  <si>
    <t>Sem Investimento Inicial</t>
  </si>
  <si>
    <t>Com Investimento Inicial</t>
  </si>
  <si>
    <t>Investimento Incial</t>
  </si>
  <si>
    <t xml:space="preserve">P (Fase IV) </t>
  </si>
  <si>
    <t>P (Fase III)</t>
  </si>
  <si>
    <t>P (Fase I)</t>
  </si>
  <si>
    <t>P (Fase II, com invest)</t>
  </si>
  <si>
    <t>P (Fase II, sem invest)</t>
  </si>
  <si>
    <t>Tamanho do Pedido</t>
  </si>
  <si>
    <t>Custo</t>
  </si>
  <si>
    <t>28478C4E</t>
  </si>
  <si>
    <t>0,7,1,0,0,Exponential, 0,0,-1,0,-1,-1,.0001</t>
  </si>
  <si>
    <t>Vendas de camisas</t>
  </si>
  <si>
    <t>Quantas camisas pedir?</t>
  </si>
  <si>
    <t>Tamanho do Público</t>
  </si>
  <si>
    <t>1,0,0,3,5,6,7,1,0,0</t>
  </si>
  <si>
    <t>Receita</t>
  </si>
  <si>
    <t>Público Total</t>
  </si>
  <si>
    <t>Público consumidor</t>
  </si>
  <si>
    <t>Custo de Revenda</t>
  </si>
  <si>
    <t>Lucro</t>
  </si>
  <si>
    <t>Nível</t>
  </si>
  <si>
    <t>Preço individual</t>
  </si>
  <si>
    <t>Público de 40.000</t>
  </si>
  <si>
    <t>Público de 70.000</t>
  </si>
  <si>
    <t>Público de 100.000</t>
  </si>
  <si>
    <t>1,0,0,3,8,9,10,1,0,0</t>
  </si>
  <si>
    <t>1,0,0,3,11,12,13,1,0,0</t>
  </si>
  <si>
    <t>1,0,0,2,16,17,13,0,0</t>
  </si>
  <si>
    <t>1,0,0,2,18,19,15,0,0</t>
  </si>
  <si>
    <t>Loteria A</t>
  </si>
  <si>
    <t>Loteria B</t>
  </si>
  <si>
    <t>Cenário 1</t>
  </si>
  <si>
    <t>Cenário 2</t>
  </si>
  <si>
    <t>Cenário 3</t>
  </si>
  <si>
    <t>Possíveis Resultados Financeiros</t>
  </si>
  <si>
    <r>
      <t>Pelo descrito na árvore de decisão na questão anterior, Lassiter deve pedir 7</t>
    </r>
    <r>
      <rPr>
        <b/>
        <sz val="11"/>
        <color theme="1"/>
        <rFont val="Calibri"/>
        <family val="2"/>
        <scheme val="minor"/>
      </rPr>
      <t>.500</t>
    </r>
    <r>
      <rPr>
        <sz val="11"/>
        <color theme="1"/>
        <rFont val="Calibri"/>
        <family val="2"/>
        <scheme val="minor"/>
      </rPr>
      <t xml:space="preserve"> camisetas</t>
    </r>
  </si>
  <si>
    <t>Queremos achar p tal que: -150 + (70% x (40+p)% + 50% + 90% x 1200) = 70% x 40% x 50% x 90% x 1200</t>
  </si>
  <si>
    <t>Assim, temos a árvore reduzida abaixo:</t>
  </si>
  <si>
    <t>Reduzindo o nó de incerteza "Decisão da Suprema Corte" a um nó final, temos que este vale: 3,31</t>
  </si>
  <si>
    <t>1725E238</t>
  </si>
  <si>
    <t>Árvore Resolvida</t>
  </si>
  <si>
    <t>Reduzindo o nó de incerteza "Pennzoil aceita contra oferta?" a um nó final, temos este valendo: 3,50</t>
  </si>
  <si>
    <t>Aceita Oferta Inicial da Texaco?</t>
  </si>
  <si>
    <r>
      <t>Model:</t>
    </r>
    <r>
      <rPr>
        <sz val="8"/>
        <color theme="1"/>
        <rFont val="Tahoma"/>
        <family val="2"/>
      </rPr>
      <t xml:space="preserve"> Decision Tree 'Novo Remédio' in [marcoscavalcanti&amp;gustavodeutscher.xlsx]Q4.1b</t>
    </r>
  </si>
  <si>
    <t>#5</t>
  </si>
  <si>
    <t>#6</t>
  </si>
  <si>
    <r>
      <t>Date:</t>
    </r>
    <r>
      <rPr>
        <sz val="8"/>
        <color theme="1"/>
        <rFont val="Tahoma"/>
        <family val="2"/>
      </rPr>
      <t xml:space="preserve"> quarta-feira, 6 de abril de 2022 15:51:15</t>
    </r>
  </si>
  <si>
    <r>
      <t>Analysis:</t>
    </r>
    <r>
      <rPr>
        <sz val="8"/>
        <color theme="1"/>
        <rFont val="Tahoma"/>
        <family val="2"/>
      </rPr>
      <t xml:space="preserve"> Choice Comparison for Node 'Investimento inicial?' (C35)</t>
    </r>
  </si>
  <si>
    <r>
      <t>Date:</t>
    </r>
    <r>
      <rPr>
        <sz val="8"/>
        <color theme="1"/>
        <rFont val="Tahoma"/>
        <family val="2"/>
      </rPr>
      <t xml:space="preserve"> quarta-feira, 6 de abril de 2022 15:51:16</t>
    </r>
  </si>
  <si>
    <t>Assim,        p       =</t>
  </si>
  <si>
    <r>
      <t>O acréscimo deve ser de</t>
    </r>
    <r>
      <rPr>
        <b/>
        <sz val="11"/>
        <color theme="1"/>
        <rFont val="Calibri"/>
        <family val="2"/>
        <scheme val="minor"/>
      </rPr>
      <t xml:space="preserve"> 39,68%</t>
    </r>
  </si>
  <si>
    <t>2AC95CB3</t>
  </si>
  <si>
    <t>Remédio Novo</t>
  </si>
  <si>
    <t>1,0,0,2,2,3,0,0,0</t>
  </si>
  <si>
    <t>2,0,0,2,4,5,1,0,0</t>
  </si>
  <si>
    <t>1,0,0,2,12,13,2,0,0</t>
  </si>
  <si>
    <t>1,0,0,2,14,15,5,0,0</t>
  </si>
  <si>
    <t>E(Flexibilidade) = E(Com Investimento) - E(Sem Investimento)</t>
  </si>
  <si>
    <t>E(Com Investimento)     =</t>
  </si>
  <si>
    <t>E(Sem Investimento)     =</t>
  </si>
  <si>
    <t>E(Sem Investimento) = 70% x 40% x 50 % x 90% x 1200</t>
  </si>
  <si>
    <t>E(Flexibilidade) =</t>
  </si>
  <si>
    <t>E(Com Investimento) = 70* (-150 + 79,6825% x 50% x 90% x 1200000)</t>
  </si>
  <si>
    <t>1,2,508,180</t>
  </si>
  <si>
    <t>1,2,508,294</t>
  </si>
  <si>
    <t>2,2,286,180</t>
  </si>
  <si>
    <t>1,2,509,64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</si>
</sst>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[&gt;0.00001]0.0###%;[=0]0.0%;0.00E+00"/>
    <numFmt numFmtId="165" formatCode="_-[$$-409]* #,##0.00_ ;_-[$$-409]* \-#,##0.00\ ;_-[$$-409]* &quot;-&quot;??_ ;_-@_ "/>
    <numFmt numFmtId="166" formatCode="[&gt;0.00001]0.0000%;[=0]0.0000%;0.00E+00"/>
    <numFmt numFmtId="167" formatCode="&quot;Infinity&quot;"/>
    <numFmt numFmtId="178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6"/>
      <color rgb="FF000080"/>
      <name val="Small Fonts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000080"/>
      <name val="Calibri"/>
      <family val="2"/>
      <scheme val="minor"/>
    </font>
    <font>
      <b/>
      <sz val="8"/>
      <color rgb="FF008000"/>
      <name val="Calibri"/>
      <family val="2"/>
      <scheme val="minor"/>
    </font>
    <font>
      <sz val="8"/>
      <color rgb="FF800000"/>
      <name val="Calibri"/>
      <family val="2"/>
      <scheme val="minor"/>
    </font>
    <font>
      <b/>
      <sz val="8"/>
      <color rgb="FF800000"/>
      <name val="Calibri"/>
      <family val="2"/>
      <scheme val="minor"/>
    </font>
    <font>
      <sz val="8"/>
      <color rgb="FF008000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Tahoma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b/>
      <sz val="10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2"/>
        <bgColor indexed="64"/>
      </patternFill>
    </fill>
  </fills>
  <borders count="68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double">
        <color rgb="FF000000"/>
      </bottom>
      <diagonal/>
    </border>
    <border>
      <left/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22"/>
      </right>
      <top style="medium">
        <color indexed="64"/>
      </top>
      <bottom/>
      <diagonal/>
    </border>
    <border>
      <left/>
      <right style="thin">
        <color indexed="22"/>
      </right>
      <top/>
      <bottom style="thin">
        <color indexed="64"/>
      </bottom>
      <diagonal/>
    </border>
    <border>
      <left/>
      <right style="thin">
        <color indexed="22"/>
      </right>
      <top/>
      <bottom/>
      <diagonal/>
    </border>
    <border>
      <left/>
      <right style="thin">
        <color indexed="22"/>
      </right>
      <top/>
      <bottom style="medium">
        <color rgb="FF000000"/>
      </bottom>
      <diagonal/>
    </border>
    <border>
      <left style="thin">
        <color indexed="22"/>
      </left>
      <right/>
      <top style="medium">
        <color indexed="64"/>
      </top>
      <bottom/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7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NumberFormat="1" applyAlignment="1">
      <alignment horizontal="left"/>
    </xf>
    <xf numFmtId="0" fontId="0" fillId="2" borderId="1" xfId="0" applyFill="1" applyBorder="1"/>
    <xf numFmtId="0" fontId="0" fillId="2" borderId="3" xfId="0" applyFill="1" applyBorder="1"/>
    <xf numFmtId="0" fontId="1" fillId="3" borderId="5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0" fillId="2" borderId="2" xfId="0" applyNumberFormat="1" applyFill="1" applyBorder="1"/>
    <xf numFmtId="0" fontId="0" fillId="2" borderId="4" xfId="0" applyNumberFormat="1" applyFill="1" applyBorder="1"/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164" fontId="4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0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center"/>
    </xf>
    <xf numFmtId="0" fontId="0" fillId="0" borderId="2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1" fillId="0" borderId="8" xfId="0" applyFont="1" applyBorder="1" applyAlignment="1">
      <alignment horizontal="center"/>
    </xf>
    <xf numFmtId="165" fontId="0" fillId="0" borderId="8" xfId="1" applyNumberFormat="1" applyFont="1" applyBorder="1" applyAlignment="1">
      <alignment horizontal="center"/>
    </xf>
    <xf numFmtId="0" fontId="13" fillId="3" borderId="0" xfId="0" applyFont="1" applyFill="1" applyBorder="1"/>
    <xf numFmtId="0" fontId="12" fillId="3" borderId="0" xfId="0" applyFont="1" applyFill="1" applyBorder="1"/>
    <xf numFmtId="0" fontId="12" fillId="3" borderId="25" xfId="0" applyFont="1" applyFill="1" applyBorder="1"/>
    <xf numFmtId="0" fontId="13" fillId="3" borderId="0" xfId="0" quotePrefix="1" applyFont="1" applyFill="1" applyBorder="1"/>
    <xf numFmtId="0" fontId="14" fillId="3" borderId="0" xfId="0" applyFont="1" applyFill="1" applyBorder="1"/>
    <xf numFmtId="0" fontId="14" fillId="3" borderId="25" xfId="0" applyFont="1" applyFill="1" applyBorder="1"/>
    <xf numFmtId="0" fontId="5" fillId="0" borderId="7" xfId="0" applyNumberFormat="1" applyFont="1" applyBorder="1" applyAlignment="1">
      <alignment horizontal="center"/>
    </xf>
    <xf numFmtId="0" fontId="5" fillId="0" borderId="33" xfId="0" applyNumberFormat="1" applyFont="1" applyBorder="1" applyAlignment="1">
      <alignment horizontal="center"/>
    </xf>
    <xf numFmtId="0" fontId="5" fillId="0" borderId="34" xfId="0" applyNumberFormat="1" applyFont="1" applyBorder="1" applyAlignment="1">
      <alignment horizontal="left"/>
    </xf>
    <xf numFmtId="0" fontId="5" fillId="0" borderId="35" xfId="0" applyNumberFormat="1" applyFont="1" applyBorder="1" applyAlignment="1">
      <alignment horizontal="left"/>
    </xf>
    <xf numFmtId="0" fontId="5" fillId="0" borderId="36" xfId="0" applyNumberFormat="1" applyFont="1" applyBorder="1" applyAlignment="1">
      <alignment horizontal="center" vertical="top"/>
    </xf>
    <xf numFmtId="0" fontId="5" fillId="0" borderId="37" xfId="0" applyNumberFormat="1" applyFont="1" applyBorder="1" applyAlignment="1">
      <alignment horizontal="center" vertical="top"/>
    </xf>
    <xf numFmtId="0" fontId="4" fillId="0" borderId="0" xfId="0" applyNumberFormat="1" applyFont="1" applyBorder="1" applyAlignment="1">
      <alignment horizontal="right" vertical="top"/>
    </xf>
    <xf numFmtId="0" fontId="4" fillId="0" borderId="31" xfId="0" applyNumberFormat="1" applyFont="1" applyBorder="1" applyAlignment="1">
      <alignment horizontal="right" vertical="top"/>
    </xf>
    <xf numFmtId="166" fontId="4" fillId="0" borderId="26" xfId="0" applyNumberFormat="1" applyFont="1" applyBorder="1" applyAlignment="1">
      <alignment horizontal="right" vertical="top"/>
    </xf>
    <xf numFmtId="166" fontId="4" fillId="0" borderId="32" xfId="0" applyNumberFormat="1" applyFont="1" applyBorder="1" applyAlignment="1">
      <alignment horizontal="right" vertical="top"/>
    </xf>
    <xf numFmtId="167" fontId="4" fillId="0" borderId="0" xfId="0" applyNumberFormat="1" applyFont="1" applyBorder="1" applyAlignment="1">
      <alignment horizontal="right" vertical="top"/>
    </xf>
    <xf numFmtId="167" fontId="4" fillId="0" borderId="31" xfId="0" applyNumberFormat="1" applyFont="1" applyBorder="1" applyAlignment="1">
      <alignment horizontal="right" vertical="top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39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0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14" xfId="2" applyNumberFormat="1" applyFont="1" applyBorder="1" applyAlignment="1">
      <alignment horizontal="center"/>
    </xf>
    <xf numFmtId="10" fontId="0" fillId="0" borderId="16" xfId="2" applyNumberFormat="1" applyFont="1" applyBorder="1" applyAlignment="1">
      <alignment horizontal="center"/>
    </xf>
    <xf numFmtId="10" fontId="0" fillId="0" borderId="19" xfId="2" applyNumberFormat="1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5" fillId="4" borderId="28" xfId="0" quotePrefix="1" applyNumberFormat="1" applyFont="1" applyFill="1" applyBorder="1" applyAlignment="1">
      <alignment horizontal="left"/>
    </xf>
    <xf numFmtId="0" fontId="15" fillId="0" borderId="29" xfId="0" applyFont="1" applyBorder="1" applyAlignment="1">
      <alignment horizontal="left"/>
    </xf>
    <xf numFmtId="0" fontId="15" fillId="0" borderId="30" xfId="0" applyFont="1" applyBorder="1" applyAlignment="1">
      <alignment horizontal="left"/>
    </xf>
    <xf numFmtId="0" fontId="5" fillId="0" borderId="38" xfId="0" applyNumberFormat="1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52" xfId="0" applyBorder="1"/>
    <xf numFmtId="0" fontId="0" fillId="0" borderId="48" xfId="0" applyBorder="1"/>
    <xf numFmtId="0" fontId="0" fillId="0" borderId="13" xfId="0" applyBorder="1"/>
    <xf numFmtId="0" fontId="0" fillId="0" borderId="51" xfId="0" applyBorder="1"/>
    <xf numFmtId="0" fontId="0" fillId="0" borderId="14" xfId="0" applyBorder="1"/>
    <xf numFmtId="0" fontId="0" fillId="0" borderId="49" xfId="0" applyBorder="1"/>
    <xf numFmtId="0" fontId="0" fillId="0" borderId="22" xfId="0" applyBorder="1"/>
    <xf numFmtId="44" fontId="0" fillId="0" borderId="14" xfId="1" applyFont="1" applyBorder="1"/>
    <xf numFmtId="44" fontId="0" fillId="0" borderId="16" xfId="1" applyFont="1" applyBorder="1"/>
    <xf numFmtId="2" fontId="0" fillId="0" borderId="53" xfId="0" applyNumberFormat="1" applyBorder="1"/>
    <xf numFmtId="178" fontId="0" fillId="0" borderId="13" xfId="3" applyNumberFormat="1" applyFont="1" applyBorder="1"/>
    <xf numFmtId="178" fontId="0" fillId="0" borderId="8" xfId="3" applyNumberFormat="1" applyFont="1" applyBorder="1"/>
    <xf numFmtId="178" fontId="0" fillId="0" borderId="57" xfId="3" applyNumberFormat="1" applyFont="1" applyBorder="1"/>
    <xf numFmtId="0" fontId="0" fillId="0" borderId="11" xfId="0" applyBorder="1" applyAlignment="1">
      <alignment horizontal="center"/>
    </xf>
    <xf numFmtId="178" fontId="0" fillId="0" borderId="45" xfId="3" applyNumberFormat="1" applyFont="1" applyBorder="1"/>
    <xf numFmtId="0" fontId="0" fillId="0" borderId="41" xfId="0" applyBorder="1" applyAlignment="1">
      <alignment horizontal="center"/>
    </xf>
    <xf numFmtId="44" fontId="0" fillId="0" borderId="52" xfId="1" applyFont="1" applyBorder="1"/>
    <xf numFmtId="44" fontId="0" fillId="0" borderId="53" xfId="0" applyNumberFormat="1" applyBorder="1"/>
    <xf numFmtId="178" fontId="0" fillId="0" borderId="48" xfId="3" applyNumberFormat="1" applyFont="1" applyBorder="1"/>
    <xf numFmtId="44" fontId="0" fillId="0" borderId="51" xfId="1" applyFont="1" applyBorder="1"/>
    <xf numFmtId="178" fontId="0" fillId="0" borderId="51" xfId="0" applyNumberFormat="1" applyBorder="1"/>
    <xf numFmtId="44" fontId="0" fillId="0" borderId="14" xfId="0" applyNumberFormat="1" applyBorder="1"/>
    <xf numFmtId="178" fontId="0" fillId="0" borderId="49" xfId="3" applyNumberFormat="1" applyFont="1" applyBorder="1"/>
    <xf numFmtId="44" fontId="0" fillId="0" borderId="22" xfId="1" applyFont="1" applyBorder="1"/>
    <xf numFmtId="178" fontId="0" fillId="0" borderId="22" xfId="0" applyNumberFormat="1" applyBorder="1"/>
    <xf numFmtId="44" fontId="0" fillId="0" borderId="16" xfId="0" applyNumberFormat="1" applyBorder="1"/>
    <xf numFmtId="0" fontId="0" fillId="0" borderId="58" xfId="0" applyBorder="1"/>
    <xf numFmtId="2" fontId="0" fillId="0" borderId="59" xfId="0" applyNumberFormat="1" applyBorder="1"/>
    <xf numFmtId="0" fontId="0" fillId="0" borderId="56" xfId="0" applyBorder="1" applyAlignment="1">
      <alignment horizontal="center"/>
    </xf>
    <xf numFmtId="164" fontId="16" fillId="0" borderId="0" xfId="0" applyNumberFormat="1" applyFont="1" applyAlignment="1">
      <alignment horizontal="right"/>
    </xf>
    <xf numFmtId="178" fontId="0" fillId="0" borderId="20" xfId="0" applyNumberFormat="1" applyBorder="1"/>
    <xf numFmtId="178" fontId="0" fillId="0" borderId="8" xfId="0" applyNumberFormat="1" applyBorder="1"/>
    <xf numFmtId="178" fontId="0" fillId="0" borderId="55" xfId="0" applyNumberFormat="1" applyBorder="1"/>
    <xf numFmtId="44" fontId="0" fillId="0" borderId="8" xfId="0" applyNumberFormat="1" applyBorder="1"/>
    <xf numFmtId="0" fontId="0" fillId="0" borderId="12" xfId="0" applyBorder="1"/>
    <xf numFmtId="178" fontId="0" fillId="0" borderId="15" xfId="3" applyNumberFormat="1" applyFont="1" applyBorder="1"/>
    <xf numFmtId="178" fontId="0" fillId="0" borderId="17" xfId="3" applyNumberFormat="1" applyFont="1" applyBorder="1"/>
    <xf numFmtId="44" fontId="0" fillId="0" borderId="18" xfId="0" applyNumberFormat="1" applyBorder="1"/>
    <xf numFmtId="44" fontId="0" fillId="0" borderId="19" xfId="0" applyNumberFormat="1" applyBorder="1"/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5" xfId="0" applyBorder="1" applyAlignment="1">
      <alignment horizontal="left"/>
    </xf>
    <xf numFmtId="0" fontId="0" fillId="0" borderId="60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48" xfId="0" applyBorder="1" applyAlignment="1">
      <alignment horizontal="left"/>
    </xf>
    <xf numFmtId="0" fontId="0" fillId="0" borderId="49" xfId="0" applyBorder="1" applyAlignment="1">
      <alignment horizontal="left"/>
    </xf>
    <xf numFmtId="0" fontId="0" fillId="0" borderId="59" xfId="0" applyBorder="1" applyAlignment="1">
      <alignment horizontal="center"/>
    </xf>
    <xf numFmtId="0" fontId="0" fillId="0" borderId="61" xfId="0" applyBorder="1" applyAlignment="1">
      <alignment horizontal="left"/>
    </xf>
    <xf numFmtId="0" fontId="0" fillId="0" borderId="62" xfId="0" applyBorder="1" applyAlignment="1">
      <alignment horizontal="center"/>
    </xf>
    <xf numFmtId="0" fontId="0" fillId="0" borderId="56" xfId="0" applyBorder="1"/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10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164" fontId="4" fillId="0" borderId="0" xfId="0" applyNumberFormat="1" applyFont="1" applyAlignment="1">
      <alignment horizontal="right"/>
    </xf>
    <xf numFmtId="0" fontId="17" fillId="0" borderId="0" xfId="0" applyFont="1"/>
    <xf numFmtId="0" fontId="5" fillId="0" borderId="64" xfId="0" applyNumberFormat="1" applyFont="1" applyBorder="1" applyAlignment="1">
      <alignment horizontal="center"/>
    </xf>
    <xf numFmtId="166" fontId="4" fillId="0" borderId="65" xfId="0" applyNumberFormat="1" applyFont="1" applyBorder="1" applyAlignment="1">
      <alignment horizontal="right" vertical="top"/>
    </xf>
    <xf numFmtId="166" fontId="4" fillId="0" borderId="66" xfId="0" applyNumberFormat="1" applyFont="1" applyBorder="1" applyAlignment="1">
      <alignment horizontal="right" vertical="top"/>
    </xf>
    <xf numFmtId="0" fontId="0" fillId="0" borderId="63" xfId="0" applyBorder="1" applyAlignment="1">
      <alignment horizontal="center"/>
    </xf>
    <xf numFmtId="0" fontId="5" fillId="0" borderId="67" xfId="0" applyNumberFormat="1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44" fontId="0" fillId="0" borderId="47" xfId="1" applyFont="1" applyBorder="1"/>
    <xf numFmtId="44" fontId="0" fillId="0" borderId="41" xfId="0" applyNumberFormat="1" applyBorder="1"/>
  </cellXfs>
  <cellStyles count="4">
    <cellStyle name="Moeda" xfId="1" builtinId="4"/>
    <cellStyle name="Normal" xfId="0" builtinId="0"/>
    <cellStyle name="Porcentagem" xfId="2" builtinId="5"/>
    <cellStyle name="Vírgula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pt-BR"/>
              <a:t>Probabilities for Decision Tree 'Decisão de Invesstimento'</a:t>
            </a:r>
            <a:r>
              <a:rPr lang="pt-BR" sz="800" b="0"/>
              <a:t>
Optimal Path of Entire Decision Tree 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2.5730994152046785E-2"/>
          <c:y val="0.13923209833880482"/>
          <c:w val="0.94853801169590646"/>
          <c:h val="0.82315034680226107"/>
        </c:manualLayout>
      </c:layout>
      <c:scatterChart>
        <c:scatterStyle val="lineMarker"/>
        <c:varyColors val="0"/>
        <c:ser>
          <c:idx val="0"/>
          <c:order val="0"/>
          <c:tx>
            <c:v>Optimal Path</c:v>
          </c:tx>
          <c:spPr>
            <a:ln w="19050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333399"/>
                </a:solidFill>
                <a:prstDash val="solid"/>
              </a:ln>
            </c:spPr>
          </c:marker>
          <c:errBars>
            <c:errDir val="y"/>
            <c:errBarType val="minus"/>
            <c:errValType val="percentage"/>
            <c:noEndCap val="1"/>
            <c:val val="100"/>
            <c:spPr>
              <a:ln w="38100">
                <a:solidFill>
                  <a:srgbClr val="333399"/>
                </a:solidFill>
                <a:prstDash val="solid"/>
              </a:ln>
            </c:spPr>
          </c:errBars>
          <c:xVal>
            <c:numRef>
              <c:f>'Q1.3a'!$C$32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'Q1.3a'!$D$32</c:f>
              <c:numCache>
                <c:formatCode>[&gt;0.00001]0.0000%;[=0]0.0000%;0.00E+00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83-48C1-A3EF-8D0CE4B8F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7010224"/>
        <c:axId val="607010640"/>
      </c:scatterChart>
      <c:valAx>
        <c:axId val="607010224"/>
        <c:scaling>
          <c:orientation val="minMax"/>
          <c:max val="3.6000000000000005"/>
          <c:min val="2.4000000000000004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00" b="0"/>
            </a:pPr>
            <a:endParaRPr lang="pt-BR"/>
          </a:p>
        </c:txPr>
        <c:crossAx val="607010640"/>
        <c:crossesAt val="-1.0000000000000001E+300"/>
        <c:crossBetween val="midCat"/>
        <c:majorUnit val="0.20000000000000004"/>
      </c:valAx>
      <c:valAx>
        <c:axId val="607010640"/>
        <c:scaling>
          <c:orientation val="minMax"/>
          <c:max val="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pt-BR"/>
                  <a:t>Probability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800" b="0"/>
            </a:pPr>
            <a:endParaRPr lang="pt-BR"/>
          </a:p>
        </c:txPr>
        <c:crossAx val="607010224"/>
        <c:crossesAt val="-1.0000000000000001E+300"/>
        <c:crossBetween val="midCat"/>
        <c:majorUnit val="0.2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25400"/>
  </c:spPr>
  <c:printSettings>
    <c:headerFooter/>
    <c:pageMargins b="0.78740157499999996" l="0.511811024" r="0.511811024" t="0.78740157499999996" header="0.31496062000000002" footer="0.3149606200000000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pt-BR"/>
              <a:t>Cumulative Probabilities for Decision Tree 'Decisão de Invesstimento'</a:t>
            </a:r>
            <a:r>
              <a:rPr lang="pt-BR" sz="800" b="0"/>
              <a:t>
Optimal Path of Entire Decision Tree 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2.5746050321825628E-2"/>
          <c:y val="0.18515686322908695"/>
          <c:w val="0.94850789935634872"/>
          <c:h val="0.77722558191197877"/>
        </c:manualLayout>
      </c:layout>
      <c:scatterChart>
        <c:scatterStyle val="lineMarker"/>
        <c:varyColors val="0"/>
        <c:ser>
          <c:idx val="0"/>
          <c:order val="0"/>
          <c:tx>
            <c:v>Optimal Path</c:v>
          </c:tx>
          <c:spPr>
            <a:ln w="25400">
              <a:solidFill>
                <a:srgbClr val="333399"/>
              </a:solidFill>
              <a:prstDash val="solid"/>
            </a:ln>
          </c:spPr>
          <c:marker>
            <c:symbol val="none"/>
          </c:marker>
          <c:xVal>
            <c:numRef>
              <c:f>'Q1.3b'!$C$32:$C$35</c:f>
              <c:numCache>
                <c:formatCode>General</c:formatCode>
                <c:ptCount val="4"/>
                <c:pt idx="0" formatCode="&quot;Infinity&quot;">
                  <c:v>-1.0000000000000001E+300</c:v>
                </c:pt>
                <c:pt idx="1">
                  <c:v>3</c:v>
                </c:pt>
                <c:pt idx="2">
                  <c:v>3</c:v>
                </c:pt>
                <c:pt idx="3" formatCode="&quot;Infinity&quot;">
                  <c:v>1.0000000000000001E+300</c:v>
                </c:pt>
              </c:numCache>
            </c:numRef>
          </c:xVal>
          <c:yVal>
            <c:numRef>
              <c:f>'Q1.3b'!$D$32:$D$35</c:f>
              <c:numCache>
                <c:formatCode>[&gt;0.00001]0.0000%;[=0]0.0000%;0.00E+00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05-4FB2-860F-8FFBED3A9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1414272"/>
        <c:axId val="1441414688"/>
      </c:scatterChart>
      <c:valAx>
        <c:axId val="1441414272"/>
        <c:scaling>
          <c:orientation val="minMax"/>
          <c:max val="3.6000000000000005"/>
          <c:min val="2.4000000000000004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00" b="0"/>
            </a:pPr>
            <a:endParaRPr lang="pt-BR"/>
          </a:p>
        </c:txPr>
        <c:crossAx val="1441414688"/>
        <c:crossesAt val="-1.0000000000000001E+300"/>
        <c:crossBetween val="midCat"/>
        <c:majorUnit val="0.20000000000000004"/>
      </c:valAx>
      <c:valAx>
        <c:axId val="1441414688"/>
        <c:scaling>
          <c:orientation val="minMax"/>
          <c:max val="1.0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pt-BR"/>
                  <a:t>Cumulative Probability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800" b="0"/>
            </a:pPr>
            <a:endParaRPr lang="pt-BR"/>
          </a:p>
        </c:txPr>
        <c:crossAx val="1441414272"/>
        <c:crossesAt val="-1.0000000000000001E+300"/>
        <c:crossBetween val="midCat"/>
        <c:majorUnit val="0.2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25400"/>
  </c:spPr>
  <c:printSettings>
    <c:headerFooter/>
    <c:pageMargins b="0.78740157499999996" l="0.511811024" r="0.511811024" t="0.78740157499999996" header="0.31496062000000002" footer="0.3149606200000000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pt-BR"/>
              <a:t>Probabilities for Decision Tree 'Decisão de Invesstimento'</a:t>
            </a:r>
            <a:r>
              <a:rPr lang="pt-BR" sz="800" b="0"/>
              <a:t>
Optimal Path of Entire Decision Tree 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2.5700934579439252E-2"/>
          <c:y val="0.14610210319104849"/>
          <c:w val="0.94859813084112155"/>
          <c:h val="0.81442421259842523"/>
        </c:manualLayout>
      </c:layout>
      <c:scatterChart>
        <c:scatterStyle val="lineMarker"/>
        <c:varyColors val="0"/>
        <c:ser>
          <c:idx val="0"/>
          <c:order val="0"/>
          <c:tx>
            <c:v>Optimal Path</c:v>
          </c:tx>
          <c:spPr>
            <a:ln w="19050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333399"/>
                </a:solidFill>
                <a:prstDash val="solid"/>
              </a:ln>
            </c:spPr>
          </c:marker>
          <c:errBars>
            <c:errDir val="y"/>
            <c:errBarType val="minus"/>
            <c:errValType val="percentage"/>
            <c:noEndCap val="1"/>
            <c:val val="100"/>
            <c:spPr>
              <a:ln w="38100">
                <a:solidFill>
                  <a:srgbClr val="333399"/>
                </a:solidFill>
                <a:prstDash val="solid"/>
              </a:ln>
            </c:spPr>
          </c:errBars>
          <c:xVal>
            <c:numRef>
              <c:f>'Q2.3a'!$C$32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'Q2.3a'!$D$32</c:f>
              <c:numCache>
                <c:formatCode>[&gt;0.00001]0.0000%;[=0]0.0000%;0.00E+00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9E-4002-84A5-F38E6C4AE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721712"/>
        <c:axId val="794719632"/>
      </c:scatterChart>
      <c:valAx>
        <c:axId val="794721712"/>
        <c:scaling>
          <c:orientation val="minMax"/>
          <c:max val="3.6000000000000005"/>
          <c:min val="2.4000000000000004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00" b="0"/>
            </a:pPr>
            <a:endParaRPr lang="pt-BR"/>
          </a:p>
        </c:txPr>
        <c:crossAx val="794719632"/>
        <c:crossesAt val="-1.0000000000000001E+300"/>
        <c:crossBetween val="midCat"/>
        <c:majorUnit val="0.20000000000000004"/>
      </c:valAx>
      <c:valAx>
        <c:axId val="794719632"/>
        <c:scaling>
          <c:orientation val="minMax"/>
          <c:max val="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pt-BR"/>
                  <a:t>Probability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800" b="0"/>
            </a:pPr>
            <a:endParaRPr lang="pt-BR"/>
          </a:p>
        </c:txPr>
        <c:crossAx val="794721712"/>
        <c:crossesAt val="-1.0000000000000001E+300"/>
        <c:crossBetween val="midCat"/>
        <c:majorUnit val="0.2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25400"/>
  </c:spPr>
  <c:printSettings>
    <c:headerFooter/>
    <c:pageMargins b="0.78740157499999996" l="0.511811024" r="0.511811024" t="0.78740157499999996" header="0.31496062000000002" footer="0.3149606200000000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pt-BR"/>
              <a:t>Cumulative Probabilities for Decision Tree 'Decisão de Invesstimento'</a:t>
            </a:r>
            <a:r>
              <a:rPr lang="pt-BR" sz="800" b="0"/>
              <a:t>
Optimal Path of Entire Decision Tree 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2.5700934579439252E-2"/>
          <c:y val="0.19429289266473271"/>
          <c:w val="0.94859813084112155"/>
          <c:h val="0.76623342312474096"/>
        </c:manualLayout>
      </c:layout>
      <c:scatterChart>
        <c:scatterStyle val="lineMarker"/>
        <c:varyColors val="0"/>
        <c:ser>
          <c:idx val="0"/>
          <c:order val="0"/>
          <c:tx>
            <c:v>Optimal Path</c:v>
          </c:tx>
          <c:spPr>
            <a:ln w="25400">
              <a:solidFill>
                <a:srgbClr val="333399"/>
              </a:solidFill>
              <a:prstDash val="solid"/>
            </a:ln>
          </c:spPr>
          <c:marker>
            <c:symbol val="none"/>
          </c:marker>
          <c:xVal>
            <c:numRef>
              <c:f>'Q2.3b'!$C$32:$C$35</c:f>
              <c:numCache>
                <c:formatCode>General</c:formatCode>
                <c:ptCount val="4"/>
                <c:pt idx="0" formatCode="&quot;Infinity&quot;">
                  <c:v>-1.0000000000000001E+300</c:v>
                </c:pt>
                <c:pt idx="1">
                  <c:v>3</c:v>
                </c:pt>
                <c:pt idx="2">
                  <c:v>3</c:v>
                </c:pt>
                <c:pt idx="3" formatCode="&quot;Infinity&quot;">
                  <c:v>1.0000000000000001E+300</c:v>
                </c:pt>
              </c:numCache>
            </c:numRef>
          </c:xVal>
          <c:yVal>
            <c:numRef>
              <c:f>'Q2.3b'!$D$32:$D$35</c:f>
              <c:numCache>
                <c:formatCode>[&gt;0.00001]0.0000%;[=0]0.0000%;0.00E+00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C2-4F85-B182-2ED0F5D97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051568"/>
        <c:axId val="729052400"/>
      </c:scatterChart>
      <c:valAx>
        <c:axId val="729051568"/>
        <c:scaling>
          <c:orientation val="minMax"/>
          <c:max val="3.6000000000000005"/>
          <c:min val="2.4000000000000004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00" b="0"/>
            </a:pPr>
            <a:endParaRPr lang="pt-BR"/>
          </a:p>
        </c:txPr>
        <c:crossAx val="729052400"/>
        <c:crossesAt val="-1.0000000000000001E+300"/>
        <c:crossBetween val="midCat"/>
        <c:majorUnit val="0.20000000000000004"/>
      </c:valAx>
      <c:valAx>
        <c:axId val="729052400"/>
        <c:scaling>
          <c:orientation val="minMax"/>
          <c:max val="1.0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pt-BR"/>
                  <a:t>Cumulative Probability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800" b="0"/>
            </a:pPr>
            <a:endParaRPr lang="pt-BR"/>
          </a:p>
        </c:txPr>
        <c:crossAx val="729051568"/>
        <c:crossesAt val="-1.0000000000000001E+300"/>
        <c:crossBetween val="midCat"/>
        <c:majorUnit val="0.2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25400"/>
  </c:spPr>
  <c:printSettings>
    <c:headerFooter/>
    <c:pageMargins b="0.78740157499999996" l="0.511811024" r="0.511811024" t="0.78740157499999996" header="0.31496062000000002" footer="0.3149606200000000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pt-BR"/>
              <a:t>Probabilities for Decision Tree 'Novo Remédio'</a:t>
            </a:r>
            <a:r>
              <a:rPr lang="pt-BR" sz="800" b="0"/>
              <a:t>
Choice Comparison for Node 'Investimento inicial?' 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2.5700934579439252E-2"/>
          <c:y val="0.14610210319104849"/>
          <c:w val="0.86915059974979758"/>
          <c:h val="0.79468737049316207"/>
        </c:manualLayout>
      </c:layout>
      <c:scatterChart>
        <c:scatterStyle val="lineMarker"/>
        <c:varyColors val="0"/>
        <c:ser>
          <c:idx val="0"/>
          <c:order val="0"/>
          <c:tx>
            <c:v>Sim</c:v>
          </c:tx>
          <c:spPr>
            <a:ln w="19050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333399"/>
                </a:solidFill>
                <a:prstDash val="solid"/>
              </a:ln>
            </c:spPr>
          </c:marker>
          <c:errBars>
            <c:errDir val="y"/>
            <c:errBarType val="minus"/>
            <c:errValType val="percentage"/>
            <c:noEndCap val="1"/>
            <c:val val="100"/>
            <c:spPr>
              <a:ln w="38100">
                <a:solidFill>
                  <a:srgbClr val="333399"/>
                </a:solidFill>
                <a:prstDash val="solid"/>
              </a:ln>
            </c:spPr>
          </c:errBars>
          <c:xVal>
            <c:numRef>
              <c:f>'Q4.3a'!$C$32:$C$33</c:f>
              <c:numCache>
                <c:formatCode>General</c:formatCode>
                <c:ptCount val="2"/>
                <c:pt idx="0">
                  <c:v>-150</c:v>
                </c:pt>
                <c:pt idx="1">
                  <c:v>1050</c:v>
                </c:pt>
              </c:numCache>
            </c:numRef>
          </c:xVal>
          <c:yVal>
            <c:numRef>
              <c:f>'Q4.3a'!$D$32:$D$33</c:f>
              <c:numCache>
                <c:formatCode>[&gt;0.00001]0.0000%;[=0]0.0000%;0.00E+00</c:formatCode>
                <c:ptCount val="2"/>
                <c:pt idx="0">
                  <c:v>0.87749999999999995</c:v>
                </c:pt>
                <c:pt idx="1">
                  <c:v>0.12249999999999998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59-4A20-A1C1-0429A1D3D652}"/>
            </c:ext>
          </c:extLst>
        </c:ser>
        <c:ser>
          <c:idx val="1"/>
          <c:order val="1"/>
          <c:tx>
            <c:v>Não</c:v>
          </c:tx>
          <c:spPr>
            <a:ln w="19050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993366"/>
                </a:solidFill>
                <a:prstDash val="solid"/>
              </a:ln>
            </c:spPr>
          </c:marker>
          <c:errBars>
            <c:errDir val="y"/>
            <c:errBarType val="minus"/>
            <c:errValType val="percentage"/>
            <c:noEndCap val="1"/>
            <c:val val="100"/>
            <c:spPr>
              <a:ln w="38100">
                <a:solidFill>
                  <a:srgbClr val="993366"/>
                </a:solidFill>
                <a:prstDash val="solid"/>
              </a:ln>
            </c:spPr>
          </c:errBars>
          <c:xVal>
            <c:numRef>
              <c:f>'Q4.3a'!$E$32:$E$33</c:f>
              <c:numCache>
                <c:formatCode>General</c:formatCode>
                <c:ptCount val="2"/>
                <c:pt idx="0">
                  <c:v>0</c:v>
                </c:pt>
                <c:pt idx="1">
                  <c:v>1200</c:v>
                </c:pt>
              </c:numCache>
            </c:numRef>
          </c:xVal>
          <c:yVal>
            <c:numRef>
              <c:f>'Q4.3a'!$F$32:$F$33</c:f>
              <c:numCache>
                <c:formatCode>[&gt;0.00001]0.0000%;[=0]0.0000%;0.00E+00</c:formatCode>
                <c:ptCount val="2"/>
                <c:pt idx="0">
                  <c:v>0.92999999999999994</c:v>
                </c:pt>
                <c:pt idx="1">
                  <c:v>6.9999999999999993E-2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59-4A20-A1C1-0429A1D3D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9661312"/>
        <c:axId val="1879666304"/>
      </c:scatterChart>
      <c:valAx>
        <c:axId val="1879661312"/>
        <c:scaling>
          <c:orientation val="minMax"/>
          <c:max val="1400"/>
          <c:min val="-200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00" b="0"/>
            </a:pPr>
            <a:endParaRPr lang="pt-BR"/>
          </a:p>
        </c:txPr>
        <c:crossAx val="1879666304"/>
        <c:crossesAt val="-1.0000000000000001E+300"/>
        <c:crossBetween val="midCat"/>
        <c:majorUnit val="200"/>
      </c:valAx>
      <c:valAx>
        <c:axId val="1879666304"/>
        <c:scaling>
          <c:orientation val="minMax"/>
          <c:max val="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pt-BR"/>
                  <a:t>Probability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800" b="0"/>
            </a:pPr>
            <a:endParaRPr lang="pt-BR"/>
          </a:p>
        </c:txPr>
        <c:crossAx val="1879661312"/>
        <c:crossesAt val="-1.0000000000000001E+300"/>
        <c:crossBetween val="midCat"/>
        <c:majorUnit val="0.1"/>
      </c:valAx>
    </c:plotArea>
    <c:legend>
      <c:legendPos val="r"/>
      <c:overlay val="0"/>
      <c:spPr>
        <a:ln w="25400">
          <a:noFill/>
        </a:ln>
      </c:spPr>
      <c:txPr>
        <a:bodyPr/>
        <a:lstStyle/>
        <a:p>
          <a:pPr>
            <a:defRPr sz="800"/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25400"/>
  </c:spPr>
  <c:printSettings>
    <c:headerFooter/>
    <c:pageMargins b="0.78740157499999996" l="0.511811024" r="0.511811024" t="0.78740157499999996" header="0.31496062000000002" footer="0.3149606200000000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pt-BR"/>
              <a:t>Cumulative Probabilities for Decision Tree 'Novo Remédio'</a:t>
            </a:r>
            <a:r>
              <a:rPr lang="pt-BR" sz="800" b="0"/>
              <a:t>
Choice Comparison for Node 'Investimento inicial?' 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2.5700934579439252E-2"/>
          <c:y val="0.14610210319104849"/>
          <c:w val="0.83360972109794684"/>
          <c:h val="0.79468737049316207"/>
        </c:manualLayout>
      </c:layout>
      <c:scatterChart>
        <c:scatterStyle val="lineMarker"/>
        <c:varyColors val="0"/>
        <c:ser>
          <c:idx val="0"/>
          <c:order val="0"/>
          <c:tx>
            <c:v>Sim</c:v>
          </c:tx>
          <c:spPr>
            <a:ln w="25400">
              <a:solidFill>
                <a:srgbClr val="333399"/>
              </a:solidFill>
              <a:prstDash val="solid"/>
            </a:ln>
          </c:spPr>
          <c:marker>
            <c:symbol val="none"/>
          </c:marker>
          <c:xVal>
            <c:numRef>
              <c:f>'Q4.3b'!$C$32:$C$37</c:f>
              <c:numCache>
                <c:formatCode>General</c:formatCode>
                <c:ptCount val="6"/>
                <c:pt idx="0" formatCode="&quot;Infinity&quot;">
                  <c:v>-1.0000000000000001E+300</c:v>
                </c:pt>
                <c:pt idx="1">
                  <c:v>-150</c:v>
                </c:pt>
                <c:pt idx="2">
                  <c:v>-150</c:v>
                </c:pt>
                <c:pt idx="3">
                  <c:v>1050</c:v>
                </c:pt>
                <c:pt idx="4">
                  <c:v>1050</c:v>
                </c:pt>
                <c:pt idx="5" formatCode="&quot;Infinity&quot;">
                  <c:v>1.0000000000000001E+300</c:v>
                </c:pt>
              </c:numCache>
            </c:numRef>
          </c:xVal>
          <c:yVal>
            <c:numRef>
              <c:f>'Q4.3b'!$D$32:$D$37</c:f>
              <c:numCache>
                <c:formatCode>[&gt;0.00001]0.0000%;[=0]0.0000%;0.00E+00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0.87749999999999995</c:v>
                </c:pt>
                <c:pt idx="3">
                  <c:v>0.87749999999999995</c:v>
                </c:pt>
                <c:pt idx="4">
                  <c:v>0.99999999999999989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3A-4C67-B8DE-F7AB2992EC36}"/>
            </c:ext>
          </c:extLst>
        </c:ser>
        <c:ser>
          <c:idx val="1"/>
          <c:order val="1"/>
          <c:tx>
            <c:v>Não</c:v>
          </c:tx>
          <c:spPr>
            <a:ln w="25400">
              <a:solidFill>
                <a:srgbClr val="993366"/>
              </a:solidFill>
              <a:prstDash val="solid"/>
            </a:ln>
          </c:spPr>
          <c:marker>
            <c:symbol val="none"/>
          </c:marker>
          <c:xVal>
            <c:numRef>
              <c:f>'Q4.3b'!$E$32:$E$37</c:f>
              <c:numCache>
                <c:formatCode>General</c:formatCode>
                <c:ptCount val="6"/>
                <c:pt idx="0" formatCode="&quot;Infinity&quot;">
                  <c:v>-1.0000000000000001E+300</c:v>
                </c:pt>
                <c:pt idx="1">
                  <c:v>0</c:v>
                </c:pt>
                <c:pt idx="2">
                  <c:v>0</c:v>
                </c:pt>
                <c:pt idx="3">
                  <c:v>1200</c:v>
                </c:pt>
                <c:pt idx="4">
                  <c:v>1200</c:v>
                </c:pt>
                <c:pt idx="5" formatCode="&quot;Infinity&quot;">
                  <c:v>1.0000000000000001E+300</c:v>
                </c:pt>
              </c:numCache>
            </c:numRef>
          </c:xVal>
          <c:yVal>
            <c:numRef>
              <c:f>'Q4.3b'!$F$32:$F$37</c:f>
              <c:numCache>
                <c:formatCode>[&gt;0.00001]0.0000%;[=0]0.0000%;0.00E+00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0.92999999999999994</c:v>
                </c:pt>
                <c:pt idx="3">
                  <c:v>0.92999999999999994</c:v>
                </c:pt>
                <c:pt idx="4">
                  <c:v>0.99999999999999989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3A-4C67-B8DE-F7AB2992EC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6800208"/>
        <c:axId val="2110878288"/>
      </c:scatterChart>
      <c:valAx>
        <c:axId val="1876800208"/>
        <c:scaling>
          <c:orientation val="minMax"/>
          <c:max val="1400"/>
          <c:min val="-200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00" b="0"/>
            </a:pPr>
            <a:endParaRPr lang="pt-BR"/>
          </a:p>
        </c:txPr>
        <c:crossAx val="2110878288"/>
        <c:crossesAt val="-1.0000000000000001E+300"/>
        <c:crossBetween val="midCat"/>
        <c:majorUnit val="200"/>
      </c:valAx>
      <c:valAx>
        <c:axId val="2110878288"/>
        <c:scaling>
          <c:orientation val="minMax"/>
          <c:max val="1.0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pt-BR"/>
                  <a:t>Cumulative Probability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800" b="0"/>
            </a:pPr>
            <a:endParaRPr lang="pt-BR"/>
          </a:p>
        </c:txPr>
        <c:crossAx val="1876800208"/>
        <c:crossesAt val="-1.0000000000000001E+300"/>
        <c:crossBetween val="midCat"/>
        <c:majorUnit val="0.2"/>
      </c:valAx>
    </c:plotArea>
    <c:legend>
      <c:legendPos val="r"/>
      <c:overlay val="0"/>
      <c:spPr>
        <a:ln w="25400">
          <a:noFill/>
        </a:ln>
      </c:spPr>
      <c:txPr>
        <a:bodyPr/>
        <a:lstStyle/>
        <a:p>
          <a:pPr>
            <a:defRPr sz="800"/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25400"/>
  </c:spPr>
  <c:printSettings>
    <c:headerFooter/>
    <c:pageMargins b="0.78740157499999996" l="0.511811024" r="0.511811024" t="0.78740157499999996" header="0.31496062000000002" footer="0.31496062000000002"/>
    <c:pageSetup/>
  </c:printSettings>
  <c:userShapes r:id="rId1"/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239522</xdr:colOff>
      <xdr:row>36</xdr:row>
      <xdr:rowOff>179070</xdr:rowOff>
    </xdr:from>
    <xdr:to>
      <xdr:col>4</xdr:col>
      <xdr:colOff>127</xdr:colOff>
      <xdr:row>36</xdr:row>
      <xdr:rowOff>179070</xdr:rowOff>
    </xdr:to>
    <xdr:cxnSp macro="_xll.PtreeEvent_ObjectClick">
      <xdr:nvCxnSpPr>
        <xdr:cNvPr id="130" name="PTObj_DBranchHLine_1_5">
          <a:extLst>
            <a:ext uri="{FF2B5EF4-FFF2-40B4-BE49-F238E27FC236}">
              <a16:creationId xmlns:a16="http://schemas.microsoft.com/office/drawing/2014/main" id="{D14D009D-7E00-4EA0-B107-9983A9952BA9}"/>
            </a:ext>
          </a:extLst>
        </xdr:cNvPr>
        <xdr:cNvCxnSpPr/>
      </xdr:nvCxnSpPr>
      <xdr:spPr>
        <a:xfrm>
          <a:off x="5484622" y="8192770"/>
          <a:ext cx="15640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87122</xdr:colOff>
      <xdr:row>34</xdr:row>
      <xdr:rowOff>173989</xdr:rowOff>
    </xdr:from>
    <xdr:to>
      <xdr:col>3</xdr:col>
      <xdr:colOff>239522</xdr:colOff>
      <xdr:row>36</xdr:row>
      <xdr:rowOff>179070</xdr:rowOff>
    </xdr:to>
    <xdr:cxnSp macro="_xll.PtreeEvent_ObjectClick">
      <xdr:nvCxnSpPr>
        <xdr:cNvPr id="129" name="PTObj_DBranchDLine_1_5">
          <a:extLst>
            <a:ext uri="{FF2B5EF4-FFF2-40B4-BE49-F238E27FC236}">
              <a16:creationId xmlns:a16="http://schemas.microsoft.com/office/drawing/2014/main" id="{433488AF-06E9-468D-A48B-B3A3E9E4DA96}"/>
            </a:ext>
          </a:extLst>
        </xdr:cNvPr>
        <xdr:cNvCxnSpPr/>
      </xdr:nvCxnSpPr>
      <xdr:spPr>
        <a:xfrm>
          <a:off x="5332222" y="7819389"/>
          <a:ext cx="152400" cy="3733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239522</xdr:colOff>
      <xdr:row>32</xdr:row>
      <xdr:rowOff>179070</xdr:rowOff>
    </xdr:from>
    <xdr:to>
      <xdr:col>4</xdr:col>
      <xdr:colOff>127</xdr:colOff>
      <xdr:row>32</xdr:row>
      <xdr:rowOff>179070</xdr:rowOff>
    </xdr:to>
    <xdr:cxnSp macro="_xll.PtreeEvent_ObjectClick">
      <xdr:nvCxnSpPr>
        <xdr:cNvPr id="126" name="PTObj_DBranchHLine_1_4">
          <a:extLst>
            <a:ext uri="{FF2B5EF4-FFF2-40B4-BE49-F238E27FC236}">
              <a16:creationId xmlns:a16="http://schemas.microsoft.com/office/drawing/2014/main" id="{7DAD83CB-A652-49E9-B5BC-C5277CD14086}"/>
            </a:ext>
          </a:extLst>
        </xdr:cNvPr>
        <xdr:cNvCxnSpPr/>
      </xdr:nvCxnSpPr>
      <xdr:spPr>
        <a:xfrm>
          <a:off x="5484622" y="7456170"/>
          <a:ext cx="9226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87122</xdr:colOff>
      <xdr:row>32</xdr:row>
      <xdr:rowOff>179070</xdr:rowOff>
    </xdr:from>
    <xdr:to>
      <xdr:col>3</xdr:col>
      <xdr:colOff>239522</xdr:colOff>
      <xdr:row>34</xdr:row>
      <xdr:rowOff>173989</xdr:rowOff>
    </xdr:to>
    <xdr:cxnSp macro="_xll.PtreeEvent_ObjectClick">
      <xdr:nvCxnSpPr>
        <xdr:cNvPr id="125" name="PTObj_DBranchDLine_1_4">
          <a:extLst>
            <a:ext uri="{FF2B5EF4-FFF2-40B4-BE49-F238E27FC236}">
              <a16:creationId xmlns:a16="http://schemas.microsoft.com/office/drawing/2014/main" id="{57D9F9B7-1CF9-4C9D-9D30-21D3E35EC409}"/>
            </a:ext>
          </a:extLst>
        </xdr:cNvPr>
        <xdr:cNvCxnSpPr/>
      </xdr:nvCxnSpPr>
      <xdr:spPr>
        <a:xfrm flipV="1">
          <a:off x="5332222" y="7456170"/>
          <a:ext cx="152400" cy="3632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239522</xdr:colOff>
      <xdr:row>34</xdr:row>
      <xdr:rowOff>179070</xdr:rowOff>
    </xdr:from>
    <xdr:to>
      <xdr:col>3</xdr:col>
      <xdr:colOff>127</xdr:colOff>
      <xdr:row>34</xdr:row>
      <xdr:rowOff>179070</xdr:rowOff>
    </xdr:to>
    <xdr:cxnSp macro="_xll.PtreeEvent_ObjectClick">
      <xdr:nvCxnSpPr>
        <xdr:cNvPr id="122" name="PTObj_DBranchHLine_1_2">
          <a:extLst>
            <a:ext uri="{FF2B5EF4-FFF2-40B4-BE49-F238E27FC236}">
              <a16:creationId xmlns:a16="http://schemas.microsoft.com/office/drawing/2014/main" id="{5481E2E8-54B9-4935-BBC9-2E16BCEED235}"/>
            </a:ext>
          </a:extLst>
        </xdr:cNvPr>
        <xdr:cNvCxnSpPr/>
      </xdr:nvCxnSpPr>
      <xdr:spPr>
        <a:xfrm>
          <a:off x="3528822" y="7456170"/>
          <a:ext cx="1716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87122</xdr:colOff>
      <xdr:row>34</xdr:row>
      <xdr:rowOff>179070</xdr:rowOff>
    </xdr:from>
    <xdr:to>
      <xdr:col>2</xdr:col>
      <xdr:colOff>239522</xdr:colOff>
      <xdr:row>38</xdr:row>
      <xdr:rowOff>173989</xdr:rowOff>
    </xdr:to>
    <xdr:cxnSp macro="_xll.PtreeEvent_ObjectClick">
      <xdr:nvCxnSpPr>
        <xdr:cNvPr id="121" name="PTObj_DBranchDLine_1_2">
          <a:extLst>
            <a:ext uri="{FF2B5EF4-FFF2-40B4-BE49-F238E27FC236}">
              <a16:creationId xmlns:a16="http://schemas.microsoft.com/office/drawing/2014/main" id="{3A9476E4-3DDF-4915-B1F0-551CFA12C61C}"/>
            </a:ext>
          </a:extLst>
        </xdr:cNvPr>
        <xdr:cNvCxnSpPr/>
      </xdr:nvCxnSpPr>
      <xdr:spPr>
        <a:xfrm flipV="1">
          <a:off x="3376422" y="7456170"/>
          <a:ext cx="152400" cy="3632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239522</xdr:colOff>
      <xdr:row>40</xdr:row>
      <xdr:rowOff>179070</xdr:rowOff>
    </xdr:from>
    <xdr:to>
      <xdr:col>3</xdr:col>
      <xdr:colOff>127</xdr:colOff>
      <xdr:row>40</xdr:row>
      <xdr:rowOff>179070</xdr:rowOff>
    </xdr:to>
    <xdr:cxnSp macro="_xll.PtreeEvent_ObjectClick">
      <xdr:nvCxnSpPr>
        <xdr:cNvPr id="118" name="PTObj_DBranchHLine_1_3">
          <a:extLst>
            <a:ext uri="{FF2B5EF4-FFF2-40B4-BE49-F238E27FC236}">
              <a16:creationId xmlns:a16="http://schemas.microsoft.com/office/drawing/2014/main" id="{ADE4430F-0840-498F-883A-CEA00A882C5D}"/>
            </a:ext>
          </a:extLst>
        </xdr:cNvPr>
        <xdr:cNvCxnSpPr/>
      </xdr:nvCxnSpPr>
      <xdr:spPr>
        <a:xfrm>
          <a:off x="3528822" y="8192770"/>
          <a:ext cx="15703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87122</xdr:colOff>
      <xdr:row>38</xdr:row>
      <xdr:rowOff>173989</xdr:rowOff>
    </xdr:from>
    <xdr:to>
      <xdr:col>2</xdr:col>
      <xdr:colOff>239522</xdr:colOff>
      <xdr:row>40</xdr:row>
      <xdr:rowOff>179070</xdr:rowOff>
    </xdr:to>
    <xdr:cxnSp macro="_xll.PtreeEvent_ObjectClick">
      <xdr:nvCxnSpPr>
        <xdr:cNvPr id="117" name="PTObj_DBranchDLine_1_3">
          <a:extLst>
            <a:ext uri="{FF2B5EF4-FFF2-40B4-BE49-F238E27FC236}">
              <a16:creationId xmlns:a16="http://schemas.microsoft.com/office/drawing/2014/main" id="{ACFF6766-C4E4-432F-B323-74AFD165A025}"/>
            </a:ext>
          </a:extLst>
        </xdr:cNvPr>
        <xdr:cNvCxnSpPr/>
      </xdr:nvCxnSpPr>
      <xdr:spPr>
        <a:xfrm>
          <a:off x="3376422" y="7819389"/>
          <a:ext cx="152400" cy="3733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177800</xdr:colOff>
      <xdr:row>38</xdr:row>
      <xdr:rowOff>179070</xdr:rowOff>
    </xdr:from>
    <xdr:to>
      <xdr:col>2</xdr:col>
      <xdr:colOff>127</xdr:colOff>
      <xdr:row>38</xdr:row>
      <xdr:rowOff>179070</xdr:rowOff>
    </xdr:to>
    <xdr:cxnSp macro="_xll.PtreeEvent_ObjectClick">
      <xdr:nvCxnSpPr>
        <xdr:cNvPr id="110" name="PTObj_DBranchHLine_1_1">
          <a:extLst>
            <a:ext uri="{FF2B5EF4-FFF2-40B4-BE49-F238E27FC236}">
              <a16:creationId xmlns:a16="http://schemas.microsoft.com/office/drawing/2014/main" id="{841B05A3-BF59-4273-B25B-1E8F84AB4326}"/>
            </a:ext>
          </a:extLst>
        </xdr:cNvPr>
        <xdr:cNvCxnSpPr/>
      </xdr:nvCxnSpPr>
      <xdr:spPr>
        <a:xfrm>
          <a:off x="1270000" y="7456170"/>
          <a:ext cx="200672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</xdr:col>
      <xdr:colOff>1866900</xdr:colOff>
      <xdr:row>21</xdr:row>
      <xdr:rowOff>76200</xdr:rowOff>
    </xdr:from>
    <xdr:to>
      <xdr:col>2</xdr:col>
      <xdr:colOff>1549400</xdr:colOff>
      <xdr:row>21</xdr:row>
      <xdr:rowOff>82550</xdr:rowOff>
    </xdr:to>
    <xdr:cxnSp macro="_xll.PtreeEvent_ObjectClick">
      <xdr:nvCxnSpPr>
        <xdr:cNvPr id="105" name="PTObj_IDiagArc_1_1">
          <a:extLst>
            <a:ext uri="{FF2B5EF4-FFF2-40B4-BE49-F238E27FC236}">
              <a16:creationId xmlns:a16="http://schemas.microsoft.com/office/drawing/2014/main" id="{0586D7CF-D59A-44D5-A6C9-ADEC523CC5BC}"/>
            </a:ext>
          </a:extLst>
        </xdr:cNvPr>
        <xdr:cNvCxnSpPr/>
      </xdr:nvCxnSpPr>
      <xdr:spPr>
        <a:xfrm flipV="1">
          <a:off x="2959100" y="4038600"/>
          <a:ext cx="1879600" cy="6350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</xdr:col>
      <xdr:colOff>314325</xdr:colOff>
      <xdr:row>14</xdr:row>
      <xdr:rowOff>69850</xdr:rowOff>
    </xdr:from>
    <xdr:to>
      <xdr:col>3</xdr:col>
      <xdr:colOff>317500</xdr:colOff>
      <xdr:row>18</xdr:row>
      <xdr:rowOff>69850</xdr:rowOff>
    </xdr:to>
    <xdr:cxnSp macro="_xll.PtreeEvent_ObjectClick">
      <xdr:nvCxnSpPr>
        <xdr:cNvPr id="103" name="PTObj_IDiagArc_1_2">
          <a:extLst>
            <a:ext uri="{FF2B5EF4-FFF2-40B4-BE49-F238E27FC236}">
              <a16:creationId xmlns:a16="http://schemas.microsoft.com/office/drawing/2014/main" id="{F7F21F00-75F6-4D73-BA87-9FFB1A337877}"/>
            </a:ext>
          </a:extLst>
        </xdr:cNvPr>
        <xdr:cNvCxnSpPr/>
      </xdr:nvCxnSpPr>
      <xdr:spPr>
        <a:xfrm>
          <a:off x="5559425" y="2743200"/>
          <a:ext cx="3175" cy="736600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542434</xdr:colOff>
      <xdr:row>0</xdr:row>
      <xdr:rowOff>68437</xdr:rowOff>
    </xdr:from>
    <xdr:to>
      <xdr:col>1</xdr:col>
      <xdr:colOff>549767</xdr:colOff>
      <xdr:row>0</xdr:row>
      <xdr:rowOff>249064</xdr:rowOff>
    </xdr:to>
    <xdr:sp macro="_xll.PtreeEvent_ObjectClick" textlink="">
      <xdr:nvSpPr>
        <xdr:cNvPr id="2" name="PTObj_IDiagName_1_0">
          <a:extLst>
            <a:ext uri="{FF2B5EF4-FFF2-40B4-BE49-F238E27FC236}">
              <a16:creationId xmlns:a16="http://schemas.microsoft.com/office/drawing/2014/main" id="{2AC1E160-A1D9-4BB8-81C1-34B6A43BF08F}"/>
            </a:ext>
          </a:extLst>
        </xdr:cNvPr>
        <xdr:cNvSpPr txBox="1"/>
      </xdr:nvSpPr>
      <xdr:spPr>
        <a:xfrm>
          <a:off x="542434" y="68437"/>
          <a:ext cx="1099533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Análise de Investimento</a:t>
          </a:r>
        </a:p>
      </xdr:txBody>
    </xdr:sp>
    <xdr:clientData/>
  </xdr:twoCellAnchor>
  <xdr:twoCellAnchor editAs="absolute">
    <xdr:from>
      <xdr:col>1</xdr:col>
      <xdr:colOff>247650</xdr:colOff>
      <xdr:row>18</xdr:row>
      <xdr:rowOff>82550</xdr:rowOff>
    </xdr:from>
    <xdr:to>
      <xdr:col>1</xdr:col>
      <xdr:colOff>1866900</xdr:colOff>
      <xdr:row>24</xdr:row>
      <xdr:rowOff>82550</xdr:rowOff>
    </xdr:to>
    <xdr:sp macro="" textlink="">
      <xdr:nvSpPr>
        <xdr:cNvPr id="58" name="PTObj_IDiagNode_1_2">
          <a:extLst>
            <a:ext uri="{FF2B5EF4-FFF2-40B4-BE49-F238E27FC236}">
              <a16:creationId xmlns:a16="http://schemas.microsoft.com/office/drawing/2014/main" id="{5A824254-3601-4193-8D4F-B8B05B31EF10}"/>
            </a:ext>
          </a:extLst>
        </xdr:cNvPr>
        <xdr:cNvSpPr/>
      </xdr:nvSpPr>
      <xdr:spPr>
        <a:xfrm>
          <a:off x="1339850" y="3492500"/>
          <a:ext cx="1619250" cy="1104900"/>
        </a:xfrm>
        <a:prstGeom prst="rect">
          <a:avLst/>
        </a:prstGeom>
        <a:gradFill flip="none" rotWithShape="1">
          <a:gsLst>
            <a:gs pos="0">
              <a:srgbClr val="008000"/>
            </a:gs>
            <a:gs pos="100000">
              <a:srgbClr val="008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1</xdr:col>
      <xdr:colOff>313642</xdr:colOff>
      <xdr:row>20</xdr:row>
      <xdr:rowOff>176387</xdr:rowOff>
    </xdr:from>
    <xdr:to>
      <xdr:col>1</xdr:col>
      <xdr:colOff>1800909</xdr:colOff>
      <xdr:row>21</xdr:row>
      <xdr:rowOff>172864</xdr:rowOff>
    </xdr:to>
    <xdr:sp macro="_xll.PtreeEvent_ObjectClick" textlink="">
      <xdr:nvSpPr>
        <xdr:cNvPr id="59" name="PTObj_IDiagNodeTxt_1_2">
          <a:extLst>
            <a:ext uri="{FF2B5EF4-FFF2-40B4-BE49-F238E27FC236}">
              <a16:creationId xmlns:a16="http://schemas.microsoft.com/office/drawing/2014/main" id="{6229D1FB-B1BF-4602-8F1D-C9D321D7BDC5}"/>
            </a:ext>
          </a:extLst>
        </xdr:cNvPr>
        <xdr:cNvSpPr txBox="1"/>
      </xdr:nvSpPr>
      <xdr:spPr>
        <a:xfrm>
          <a:off x="1405842" y="3954637"/>
          <a:ext cx="1487267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Investimento: Título X ou Título Y?</a:t>
          </a:r>
        </a:p>
      </xdr:txBody>
    </xdr:sp>
    <xdr:clientData/>
  </xdr:twoCellAnchor>
  <xdr:twoCellAnchor editAs="absolute">
    <xdr:from>
      <xdr:col>2</xdr:col>
      <xdr:colOff>1511300</xdr:colOff>
      <xdr:row>7</xdr:row>
      <xdr:rowOff>101600</xdr:rowOff>
    </xdr:from>
    <xdr:to>
      <xdr:col>3</xdr:col>
      <xdr:colOff>1073150</xdr:colOff>
      <xdr:row>14</xdr:row>
      <xdr:rowOff>69850</xdr:rowOff>
    </xdr:to>
    <xdr:sp macro="" textlink="">
      <xdr:nvSpPr>
        <xdr:cNvPr id="75" name="PTObj_IDiagNode_1_3">
          <a:extLst>
            <a:ext uri="{FF2B5EF4-FFF2-40B4-BE49-F238E27FC236}">
              <a16:creationId xmlns:a16="http://schemas.microsoft.com/office/drawing/2014/main" id="{6F25F404-B629-4BB5-B868-C5342BBD05CE}"/>
            </a:ext>
          </a:extLst>
        </xdr:cNvPr>
        <xdr:cNvSpPr/>
      </xdr:nvSpPr>
      <xdr:spPr>
        <a:xfrm>
          <a:off x="4800600" y="1485900"/>
          <a:ext cx="1517650" cy="1257300"/>
        </a:xfrm>
        <a:prstGeom prst="ellipse">
          <a:avLst/>
        </a:prstGeom>
        <a:gradFill flip="none" rotWithShape="1">
          <a:gsLst>
            <a:gs pos="0">
              <a:srgbClr val="800000"/>
            </a:gs>
            <a:gs pos="100000">
              <a:srgbClr val="800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2</xdr:col>
      <xdr:colOff>1551467</xdr:colOff>
      <xdr:row>10</xdr:row>
      <xdr:rowOff>87487</xdr:rowOff>
    </xdr:from>
    <xdr:to>
      <xdr:col>3</xdr:col>
      <xdr:colOff>1032984</xdr:colOff>
      <xdr:row>11</xdr:row>
      <xdr:rowOff>83964</xdr:rowOff>
    </xdr:to>
    <xdr:sp macro="_xll.PtreeEvent_ObjectClick" textlink="">
      <xdr:nvSpPr>
        <xdr:cNvPr id="76" name="PTObj_IDiagNodeTxt_1_3">
          <a:extLst>
            <a:ext uri="{FF2B5EF4-FFF2-40B4-BE49-F238E27FC236}">
              <a16:creationId xmlns:a16="http://schemas.microsoft.com/office/drawing/2014/main" id="{D6A5C828-7AE4-404D-B12A-1EF37EDDADF9}"/>
            </a:ext>
          </a:extLst>
        </xdr:cNvPr>
        <xdr:cNvSpPr txBox="1"/>
      </xdr:nvSpPr>
      <xdr:spPr>
        <a:xfrm>
          <a:off x="4840767" y="2024237"/>
          <a:ext cx="1437317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Incerteza: pagamento do Título X</a:t>
          </a:r>
        </a:p>
      </xdr:txBody>
    </xdr:sp>
    <xdr:clientData/>
  </xdr:twoCellAnchor>
  <xdr:twoCellAnchor editAs="absolute">
    <xdr:from>
      <xdr:col>2</xdr:col>
      <xdr:colOff>1549400</xdr:colOff>
      <xdr:row>18</xdr:row>
      <xdr:rowOff>69850</xdr:rowOff>
    </xdr:from>
    <xdr:to>
      <xdr:col>3</xdr:col>
      <xdr:colOff>1041400</xdr:colOff>
      <xdr:row>24</xdr:row>
      <xdr:rowOff>82550</xdr:rowOff>
    </xdr:to>
    <xdr:sp macro="" textlink="">
      <xdr:nvSpPr>
        <xdr:cNvPr id="90" name="PTObj_IDiagNode_1_1">
          <a:extLst>
            <a:ext uri="{FF2B5EF4-FFF2-40B4-BE49-F238E27FC236}">
              <a16:creationId xmlns:a16="http://schemas.microsoft.com/office/drawing/2014/main" id="{8F704601-84D6-4994-8CBB-A972451E7760}"/>
            </a:ext>
          </a:extLst>
        </xdr:cNvPr>
        <xdr:cNvSpPr/>
      </xdr:nvSpPr>
      <xdr:spPr>
        <a:xfrm>
          <a:off x="4838700" y="3479800"/>
          <a:ext cx="1447800" cy="1117600"/>
        </a:xfrm>
        <a:prstGeom prst="diamond">
          <a:avLst/>
        </a:prstGeom>
        <a:gradFill flip="none" rotWithShape="1">
          <a:gsLst>
            <a:gs pos="0">
              <a:srgbClr val="000080"/>
            </a:gs>
            <a:gs pos="100000">
              <a:srgbClr val="00008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2</xdr:col>
      <xdr:colOff>1723534</xdr:colOff>
      <xdr:row>20</xdr:row>
      <xdr:rowOff>170037</xdr:rowOff>
    </xdr:from>
    <xdr:to>
      <xdr:col>3</xdr:col>
      <xdr:colOff>867266</xdr:colOff>
      <xdr:row>21</xdr:row>
      <xdr:rowOff>166514</xdr:rowOff>
    </xdr:to>
    <xdr:sp macro="_xll.PtreeEvent_ObjectClick" textlink="">
      <xdr:nvSpPr>
        <xdr:cNvPr id="91" name="PTObj_IDiagNodeTxt_1_1">
          <a:extLst>
            <a:ext uri="{FF2B5EF4-FFF2-40B4-BE49-F238E27FC236}">
              <a16:creationId xmlns:a16="http://schemas.microsoft.com/office/drawing/2014/main" id="{C5A6ABB2-8EE9-40FB-B442-BD49A233289F}"/>
            </a:ext>
          </a:extLst>
        </xdr:cNvPr>
        <xdr:cNvSpPr txBox="1"/>
      </xdr:nvSpPr>
      <xdr:spPr>
        <a:xfrm>
          <a:off x="5012834" y="3948287"/>
          <a:ext cx="1099532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Retorno do Investimento</a:t>
          </a:r>
        </a:p>
      </xdr:txBody>
    </xdr:sp>
    <xdr:clientData/>
  </xdr:twoCellAnchor>
  <xdr:twoCellAnchor editAs="oneCell">
    <xdr:from>
      <xdr:col>2</xdr:col>
      <xdr:colOff>127</xdr:colOff>
      <xdr:row>38</xdr:row>
      <xdr:rowOff>86995</xdr:rowOff>
    </xdr:from>
    <xdr:to>
      <xdr:col>2</xdr:col>
      <xdr:colOff>184277</xdr:colOff>
      <xdr:row>39</xdr:row>
      <xdr:rowOff>86995</xdr:rowOff>
    </xdr:to>
    <xdr:sp macro="_xll.PtreeEvent_ObjectClick" textlink="">
      <xdr:nvSpPr>
        <xdr:cNvPr id="109" name="PTObj_DNode_1_1">
          <a:extLst>
            <a:ext uri="{FF2B5EF4-FFF2-40B4-BE49-F238E27FC236}">
              <a16:creationId xmlns:a16="http://schemas.microsoft.com/office/drawing/2014/main" id="{2265811B-C861-458C-A320-CDD00BC7B828}"/>
            </a:ext>
          </a:extLst>
        </xdr:cNvPr>
        <xdr:cNvSpPr/>
      </xdr:nvSpPr>
      <xdr:spPr>
        <a:xfrm>
          <a:off x="3276727" y="7364095"/>
          <a:ext cx="184150" cy="18415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</xdr:col>
      <xdr:colOff>215900</xdr:colOff>
      <xdr:row>38</xdr:row>
      <xdr:rowOff>88757</xdr:rowOff>
    </xdr:from>
    <xdr:ext cx="1121974" cy="180627"/>
    <xdr:sp macro="_xll.PtreeEvent_ObjectClick" textlink="">
      <xdr:nvSpPr>
        <xdr:cNvPr id="111" name="PTObj_DBranchName_1_1">
          <a:extLst>
            <a:ext uri="{FF2B5EF4-FFF2-40B4-BE49-F238E27FC236}">
              <a16:creationId xmlns:a16="http://schemas.microsoft.com/office/drawing/2014/main" id="{30F3FBB0-6B7B-4743-88D8-511FE19D13E7}"/>
            </a:ext>
          </a:extLst>
        </xdr:cNvPr>
        <xdr:cNvSpPr txBox="1"/>
      </xdr:nvSpPr>
      <xdr:spPr>
        <a:xfrm>
          <a:off x="1308100" y="7365857"/>
          <a:ext cx="112197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Decisão de Invesstimento</a:t>
          </a:r>
        </a:p>
      </xdr:txBody>
    </xdr:sp>
    <xdr:clientData/>
  </xdr:oneCellAnchor>
  <xdr:twoCellAnchor editAs="oneCell">
    <xdr:from>
      <xdr:col>3</xdr:col>
      <xdr:colOff>127</xdr:colOff>
      <xdr:row>40</xdr:row>
      <xdr:rowOff>86995</xdr:rowOff>
    </xdr:from>
    <xdr:to>
      <xdr:col>3</xdr:col>
      <xdr:colOff>184277</xdr:colOff>
      <xdr:row>41</xdr:row>
      <xdr:rowOff>86995</xdr:rowOff>
    </xdr:to>
    <xdr:sp macro="_xll.PtreeEvent_ObjectClick" textlink="">
      <xdr:nvSpPr>
        <xdr:cNvPr id="116" name="PTObj_DNode_1_3">
          <a:extLst>
            <a:ext uri="{FF2B5EF4-FFF2-40B4-BE49-F238E27FC236}">
              <a16:creationId xmlns:a16="http://schemas.microsoft.com/office/drawing/2014/main" id="{0A5F82F3-BF3B-4FAC-8B4E-BDDAE5F91841}"/>
            </a:ext>
          </a:extLst>
        </xdr:cNvPr>
        <xdr:cNvSpPr/>
      </xdr:nvSpPr>
      <xdr:spPr>
        <a:xfrm rot="-5400000">
          <a:off x="5099177" y="8100695"/>
          <a:ext cx="18415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2</xdr:col>
      <xdr:colOff>277622</xdr:colOff>
      <xdr:row>40</xdr:row>
      <xdr:rowOff>88757</xdr:rowOff>
    </xdr:from>
    <xdr:ext cx="368114" cy="180627"/>
    <xdr:sp macro="_xll.PtreeEvent_ObjectClick" textlink="">
      <xdr:nvSpPr>
        <xdr:cNvPr id="119" name="PTObj_DBranchName_1_3">
          <a:extLst>
            <a:ext uri="{FF2B5EF4-FFF2-40B4-BE49-F238E27FC236}">
              <a16:creationId xmlns:a16="http://schemas.microsoft.com/office/drawing/2014/main" id="{762E2DFA-2910-4B58-B842-929DF3286352}"/>
            </a:ext>
          </a:extLst>
        </xdr:cNvPr>
        <xdr:cNvSpPr txBox="1"/>
      </xdr:nvSpPr>
      <xdr:spPr>
        <a:xfrm>
          <a:off x="3566922" y="8839057"/>
          <a:ext cx="368114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Título Y</a:t>
          </a:r>
        </a:p>
      </xdr:txBody>
    </xdr:sp>
    <xdr:clientData/>
  </xdr:oneCellAnchor>
  <xdr:twoCellAnchor editAs="oneCell">
    <xdr:from>
      <xdr:col>3</xdr:col>
      <xdr:colOff>127</xdr:colOff>
      <xdr:row>34</xdr:row>
      <xdr:rowOff>86995</xdr:rowOff>
    </xdr:from>
    <xdr:to>
      <xdr:col>3</xdr:col>
      <xdr:colOff>184277</xdr:colOff>
      <xdr:row>35</xdr:row>
      <xdr:rowOff>86995</xdr:rowOff>
    </xdr:to>
    <xdr:sp macro="_xll.PtreeEvent_ObjectClick" textlink="">
      <xdr:nvSpPr>
        <xdr:cNvPr id="120" name="PTObj_DNode_1_2">
          <a:extLst>
            <a:ext uri="{FF2B5EF4-FFF2-40B4-BE49-F238E27FC236}">
              <a16:creationId xmlns:a16="http://schemas.microsoft.com/office/drawing/2014/main" id="{4E1E284A-585D-451E-B905-0C2F15DCDCA7}"/>
            </a:ext>
          </a:extLst>
        </xdr:cNvPr>
        <xdr:cNvSpPr/>
      </xdr:nvSpPr>
      <xdr:spPr>
        <a:xfrm>
          <a:off x="5245227" y="7364095"/>
          <a:ext cx="184150" cy="18415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2</xdr:col>
      <xdr:colOff>277622</xdr:colOff>
      <xdr:row>34</xdr:row>
      <xdr:rowOff>88757</xdr:rowOff>
    </xdr:from>
    <xdr:ext cx="371320" cy="180627"/>
    <xdr:sp macro="_xll.PtreeEvent_ObjectClick" textlink="">
      <xdr:nvSpPr>
        <xdr:cNvPr id="123" name="PTObj_DBranchName_1_2">
          <a:extLst>
            <a:ext uri="{FF2B5EF4-FFF2-40B4-BE49-F238E27FC236}">
              <a16:creationId xmlns:a16="http://schemas.microsoft.com/office/drawing/2014/main" id="{0F3A45E8-4AAC-4B41-911B-F33F0A9C324B}"/>
            </a:ext>
          </a:extLst>
        </xdr:cNvPr>
        <xdr:cNvSpPr txBox="1"/>
      </xdr:nvSpPr>
      <xdr:spPr>
        <a:xfrm>
          <a:off x="3566922" y="7734157"/>
          <a:ext cx="371320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Título X</a:t>
          </a:r>
        </a:p>
      </xdr:txBody>
    </xdr:sp>
    <xdr:clientData/>
  </xdr:oneCellAnchor>
  <xdr:twoCellAnchor editAs="oneCell">
    <xdr:from>
      <xdr:col>4</xdr:col>
      <xdr:colOff>127</xdr:colOff>
      <xdr:row>32</xdr:row>
      <xdr:rowOff>86995</xdr:rowOff>
    </xdr:from>
    <xdr:to>
      <xdr:col>4</xdr:col>
      <xdr:colOff>184277</xdr:colOff>
      <xdr:row>33</xdr:row>
      <xdr:rowOff>86995</xdr:rowOff>
    </xdr:to>
    <xdr:sp macro="_xll.PtreeEvent_ObjectClick" textlink="">
      <xdr:nvSpPr>
        <xdr:cNvPr id="124" name="PTObj_DNode_1_4">
          <a:extLst>
            <a:ext uri="{FF2B5EF4-FFF2-40B4-BE49-F238E27FC236}">
              <a16:creationId xmlns:a16="http://schemas.microsoft.com/office/drawing/2014/main" id="{4C9C01F0-1B01-412C-BE61-ED56E29235AE}"/>
            </a:ext>
          </a:extLst>
        </xdr:cNvPr>
        <xdr:cNvSpPr/>
      </xdr:nvSpPr>
      <xdr:spPr>
        <a:xfrm rot="-5400000">
          <a:off x="6407277" y="7364095"/>
          <a:ext cx="18415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3</xdr:col>
      <xdr:colOff>277622</xdr:colOff>
      <xdr:row>32</xdr:row>
      <xdr:rowOff>88757</xdr:rowOff>
    </xdr:from>
    <xdr:ext cx="774186" cy="180627"/>
    <xdr:sp macro="_xll.PtreeEvent_ObjectClick" textlink="">
      <xdr:nvSpPr>
        <xdr:cNvPr id="127" name="PTObj_DBranchName_1_4">
          <a:extLst>
            <a:ext uri="{FF2B5EF4-FFF2-40B4-BE49-F238E27FC236}">
              <a16:creationId xmlns:a16="http://schemas.microsoft.com/office/drawing/2014/main" id="{3B7569BD-347F-4C8D-BEEF-E9551BE3E46F}"/>
            </a:ext>
          </a:extLst>
        </xdr:cNvPr>
        <xdr:cNvSpPr txBox="1"/>
      </xdr:nvSpPr>
      <xdr:spPr>
        <a:xfrm>
          <a:off x="5522722" y="7365857"/>
          <a:ext cx="77418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Título X paga $15</a:t>
          </a:r>
        </a:p>
      </xdr:txBody>
    </xdr:sp>
    <xdr:clientData/>
  </xdr:oneCellAnchor>
  <xdr:twoCellAnchor editAs="oneCell">
    <xdr:from>
      <xdr:col>4</xdr:col>
      <xdr:colOff>127</xdr:colOff>
      <xdr:row>36</xdr:row>
      <xdr:rowOff>86995</xdr:rowOff>
    </xdr:from>
    <xdr:to>
      <xdr:col>4</xdr:col>
      <xdr:colOff>184277</xdr:colOff>
      <xdr:row>37</xdr:row>
      <xdr:rowOff>86995</xdr:rowOff>
    </xdr:to>
    <xdr:sp macro="_xll.PtreeEvent_ObjectClick" textlink="">
      <xdr:nvSpPr>
        <xdr:cNvPr id="128" name="PTObj_DNode_1_5">
          <a:extLst>
            <a:ext uri="{FF2B5EF4-FFF2-40B4-BE49-F238E27FC236}">
              <a16:creationId xmlns:a16="http://schemas.microsoft.com/office/drawing/2014/main" id="{126FC7E1-890B-4B64-9981-2AE8C9075828}"/>
            </a:ext>
          </a:extLst>
        </xdr:cNvPr>
        <xdr:cNvSpPr/>
      </xdr:nvSpPr>
      <xdr:spPr>
        <a:xfrm rot="-5400000">
          <a:off x="7048627" y="8100695"/>
          <a:ext cx="18415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3</xdr:col>
      <xdr:colOff>277622</xdr:colOff>
      <xdr:row>36</xdr:row>
      <xdr:rowOff>88757</xdr:rowOff>
    </xdr:from>
    <xdr:ext cx="802399" cy="180627"/>
    <xdr:sp macro="_xll.PtreeEvent_ObjectClick" textlink="">
      <xdr:nvSpPr>
        <xdr:cNvPr id="131" name="PTObj_DBranchName_1_5">
          <a:extLst>
            <a:ext uri="{FF2B5EF4-FFF2-40B4-BE49-F238E27FC236}">
              <a16:creationId xmlns:a16="http://schemas.microsoft.com/office/drawing/2014/main" id="{1AEA7570-A2A2-415D-BD3A-B59A5B08CF43}"/>
            </a:ext>
          </a:extLst>
        </xdr:cNvPr>
        <xdr:cNvSpPr txBox="1"/>
      </xdr:nvSpPr>
      <xdr:spPr>
        <a:xfrm>
          <a:off x="5522722" y="8102457"/>
          <a:ext cx="80239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Título Y paga -$40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19049</xdr:rowOff>
    </xdr:from>
    <xdr:to>
      <xdr:col>10</xdr:col>
      <xdr:colOff>0</xdr:colOff>
      <xdr:row>27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017E1FB-147F-4510-B46B-F4080CA0EE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0.05614</cdr:x>
      <cdr:y>0.42633</cdr:y>
    </cdr:from>
    <cdr:to>
      <cdr:x>0.95088</cdr:x>
      <cdr:y>0.58307</cdr:y>
    </cdr:to>
    <cdr:sp macro="[1]!PtreeEvent_WatermarkClick" textlink="">
      <cdr:nvSpPr>
        <cdr:cNvPr id="2" name="gwm_5242          ">
          <a:extLst xmlns:a="http://schemas.openxmlformats.org/drawingml/2006/main">
            <a:ext uri="{FF2B5EF4-FFF2-40B4-BE49-F238E27FC236}">
              <a16:creationId xmlns:a16="http://schemas.microsoft.com/office/drawing/2014/main" id="{1E675AA7-4BDF-4E76-AC29-A116098598B0}"/>
            </a:ext>
          </a:extLst>
        </cdr:cNvPr>
        <cdr:cNvSpPr txBox="1"/>
      </cdr:nvSpPr>
      <cdr:spPr>
        <a:xfrm xmlns:a="http://schemas.openxmlformats.org/drawingml/2006/main">
          <a:off x="304800" y="1727200"/>
          <a:ext cx="485775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BR" sz="1400" b="0" i="0">
              <a:solidFill>
                <a:srgbClr val="C0C0C0"/>
              </a:solidFill>
              <a:latin typeface="Arial" panose="020B0604020202020204" pitchFamily="34" charset="0"/>
            </a:rPr>
            <a:t>PrecisionTree Trial Version
</a:t>
          </a:r>
          <a:r>
            <a:rPr lang="pt-BR" sz="1000" b="0" i="0">
              <a:solidFill>
                <a:srgbClr val="C0C0C0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  <cdr:relSizeAnchor xmlns:cdr="http://schemas.openxmlformats.org/drawingml/2006/chartDrawing">
    <cdr:from>
      <cdr:x>0.05614</cdr:x>
      <cdr:y>0.42633</cdr:y>
    </cdr:from>
    <cdr:to>
      <cdr:x>0.95088</cdr:x>
      <cdr:y>0.58307</cdr:y>
    </cdr:to>
    <cdr:sp macro="[1]!PtreeEvent_WatermarkClick" textlink="">
      <cdr:nvSpPr>
        <cdr:cNvPr id="3" name="gwm_5242         ">
          <a:extLst xmlns:a="http://schemas.openxmlformats.org/drawingml/2006/main">
            <a:ext uri="{FF2B5EF4-FFF2-40B4-BE49-F238E27FC236}">
              <a16:creationId xmlns:a16="http://schemas.microsoft.com/office/drawing/2014/main" id="{7D97389F-F5AF-439B-B1B2-EBC5DAC633A3}"/>
            </a:ext>
          </a:extLst>
        </cdr:cNvPr>
        <cdr:cNvSpPr txBox="1"/>
      </cdr:nvSpPr>
      <cdr:spPr>
        <a:xfrm xmlns:a="http://schemas.openxmlformats.org/drawingml/2006/main">
          <a:off x="304800" y="1727200"/>
          <a:ext cx="485775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BR" sz="1400" b="0" i="0">
              <a:solidFill>
                <a:srgbClr val="C0C0C0"/>
              </a:solidFill>
              <a:latin typeface="Arial" panose="020B0604020202020204" pitchFamily="34" charset="0"/>
            </a:rPr>
            <a:t>PrecisionTree Trial Version
</a:t>
          </a:r>
          <a:r>
            <a:rPr lang="pt-BR" sz="1000" b="0" i="0">
              <a:solidFill>
                <a:srgbClr val="C0C0C0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  <cdr:relSizeAnchor xmlns:cdr="http://schemas.openxmlformats.org/drawingml/2006/chartDrawing">
    <cdr:from>
      <cdr:x>0.05614</cdr:x>
      <cdr:y>0.42633</cdr:y>
    </cdr:from>
    <cdr:to>
      <cdr:x>0.95088</cdr:x>
      <cdr:y>0.58307</cdr:y>
    </cdr:to>
    <cdr:sp macro="[1]!PtreeEvent_WatermarkClick" textlink="">
      <cdr:nvSpPr>
        <cdr:cNvPr id="4" name="gwm_5242        ">
          <a:extLst xmlns:a="http://schemas.openxmlformats.org/drawingml/2006/main">
            <a:ext uri="{FF2B5EF4-FFF2-40B4-BE49-F238E27FC236}">
              <a16:creationId xmlns:a16="http://schemas.microsoft.com/office/drawing/2014/main" id="{330D2CB2-331C-4367-96A0-0E9E64BEA076}"/>
            </a:ext>
          </a:extLst>
        </cdr:cNvPr>
        <cdr:cNvSpPr txBox="1"/>
      </cdr:nvSpPr>
      <cdr:spPr>
        <a:xfrm xmlns:a="http://schemas.openxmlformats.org/drawingml/2006/main">
          <a:off x="304800" y="1727200"/>
          <a:ext cx="485775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BR" sz="1400" b="0" i="0">
              <a:solidFill>
                <a:srgbClr val="C0C0C0"/>
              </a:solidFill>
              <a:latin typeface="Arial" panose="020B0604020202020204" pitchFamily="34" charset="0"/>
            </a:rPr>
            <a:t>PrecisionTree Trial Version
</a:t>
          </a:r>
          <a:r>
            <a:rPr lang="pt-BR" sz="1000" b="0" i="0">
              <a:solidFill>
                <a:srgbClr val="C0C0C0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  <cdr:relSizeAnchor xmlns:cdr="http://schemas.openxmlformats.org/drawingml/2006/chartDrawing">
    <cdr:from>
      <cdr:x>0.05614</cdr:x>
      <cdr:y>0.42633</cdr:y>
    </cdr:from>
    <cdr:to>
      <cdr:x>0.95088</cdr:x>
      <cdr:y>0.58307</cdr:y>
    </cdr:to>
    <cdr:sp macro="[1]!PtreeEvent_WatermarkClick" textlink="">
      <cdr:nvSpPr>
        <cdr:cNvPr id="5" name="gwm_5242       ">
          <a:extLst xmlns:a="http://schemas.openxmlformats.org/drawingml/2006/main">
            <a:ext uri="{FF2B5EF4-FFF2-40B4-BE49-F238E27FC236}">
              <a16:creationId xmlns:a16="http://schemas.microsoft.com/office/drawing/2014/main" id="{64DA9034-5F98-481C-9CF8-B20F435808DA}"/>
            </a:ext>
          </a:extLst>
        </cdr:cNvPr>
        <cdr:cNvSpPr txBox="1"/>
      </cdr:nvSpPr>
      <cdr:spPr>
        <a:xfrm xmlns:a="http://schemas.openxmlformats.org/drawingml/2006/main">
          <a:off x="304800" y="1727200"/>
          <a:ext cx="485775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BR" sz="1400" b="0" i="0">
              <a:solidFill>
                <a:srgbClr val="C0C0C0"/>
              </a:solidFill>
              <a:latin typeface="Arial" panose="020B0604020202020204" pitchFamily="34" charset="0"/>
            </a:rPr>
            <a:t>PrecisionTree Trial Version
</a:t>
          </a:r>
          <a:r>
            <a:rPr lang="pt-BR" sz="1000" b="0" i="0">
              <a:solidFill>
                <a:srgbClr val="C0C0C0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  <cdr:relSizeAnchor xmlns:cdr="http://schemas.openxmlformats.org/drawingml/2006/chartDrawing">
    <cdr:from>
      <cdr:x>0.05614</cdr:x>
      <cdr:y>0.42633</cdr:y>
    </cdr:from>
    <cdr:to>
      <cdr:x>0.95088</cdr:x>
      <cdr:y>0.58307</cdr:y>
    </cdr:to>
    <cdr:sp macro="[1]!PtreeEvent_WatermarkClick" textlink="">
      <cdr:nvSpPr>
        <cdr:cNvPr id="6" name="gwm_5242      ">
          <a:extLst xmlns:a="http://schemas.openxmlformats.org/drawingml/2006/main">
            <a:ext uri="{FF2B5EF4-FFF2-40B4-BE49-F238E27FC236}">
              <a16:creationId xmlns:a16="http://schemas.microsoft.com/office/drawing/2014/main" id="{AE3451DD-5983-4992-A3DA-3AC08BF277A1}"/>
            </a:ext>
          </a:extLst>
        </cdr:cNvPr>
        <cdr:cNvSpPr txBox="1"/>
      </cdr:nvSpPr>
      <cdr:spPr>
        <a:xfrm xmlns:a="http://schemas.openxmlformats.org/drawingml/2006/main">
          <a:off x="304800" y="1727200"/>
          <a:ext cx="485775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BR" sz="1400" b="0" i="0">
              <a:solidFill>
                <a:srgbClr val="C0C0C0"/>
              </a:solidFill>
              <a:latin typeface="Arial" panose="020B0604020202020204" pitchFamily="34" charset="0"/>
            </a:rPr>
            <a:t>PrecisionTree Trial Version
</a:t>
          </a:r>
          <a:r>
            <a:rPr lang="pt-BR" sz="1000" b="0" i="0">
              <a:solidFill>
                <a:srgbClr val="C0C0C0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19049</xdr:rowOff>
    </xdr:from>
    <xdr:to>
      <xdr:col>9</xdr:col>
      <xdr:colOff>615950</xdr:colOff>
      <xdr:row>27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96F328D-CE7E-400C-ABC4-89EBAEA874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0.05617</cdr:x>
      <cdr:y>0.42633</cdr:y>
    </cdr:from>
    <cdr:to>
      <cdr:x>0.95085</cdr:x>
      <cdr:y>0.58307</cdr:y>
    </cdr:to>
    <cdr:sp macro="[1]!PtreeEvent_WatermarkClick" textlink="">
      <cdr:nvSpPr>
        <cdr:cNvPr id="2" name="gwm_32398          ">
          <a:extLst xmlns:a="http://schemas.openxmlformats.org/drawingml/2006/main">
            <a:ext uri="{FF2B5EF4-FFF2-40B4-BE49-F238E27FC236}">
              <a16:creationId xmlns:a16="http://schemas.microsoft.com/office/drawing/2014/main" id="{F2A2D749-3087-4BEB-9F5A-BF98219BB10F}"/>
            </a:ext>
          </a:extLst>
        </cdr:cNvPr>
        <cdr:cNvSpPr txBox="1"/>
      </cdr:nvSpPr>
      <cdr:spPr>
        <a:xfrm xmlns:a="http://schemas.openxmlformats.org/drawingml/2006/main">
          <a:off x="304800" y="1727200"/>
          <a:ext cx="4854575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BR" sz="1400" b="0" i="0">
              <a:solidFill>
                <a:srgbClr val="C0C0C0"/>
              </a:solidFill>
              <a:latin typeface="Arial" panose="020B0604020202020204" pitchFamily="34" charset="0"/>
            </a:rPr>
            <a:t>PrecisionTree Trial Version
</a:t>
          </a:r>
          <a:r>
            <a:rPr lang="pt-BR" sz="1000" b="0" i="0">
              <a:solidFill>
                <a:srgbClr val="C0C0C0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  <cdr:relSizeAnchor xmlns:cdr="http://schemas.openxmlformats.org/drawingml/2006/chartDrawing">
    <cdr:from>
      <cdr:x>0.05617</cdr:x>
      <cdr:y>0.42633</cdr:y>
    </cdr:from>
    <cdr:to>
      <cdr:x>0.95085</cdr:x>
      <cdr:y>0.58307</cdr:y>
    </cdr:to>
    <cdr:sp macro="[1]!PtreeEvent_WatermarkClick" textlink="">
      <cdr:nvSpPr>
        <cdr:cNvPr id="3" name="gwm_32398         ">
          <a:extLst xmlns:a="http://schemas.openxmlformats.org/drawingml/2006/main">
            <a:ext uri="{FF2B5EF4-FFF2-40B4-BE49-F238E27FC236}">
              <a16:creationId xmlns:a16="http://schemas.microsoft.com/office/drawing/2014/main" id="{E4516551-AE69-47DD-BF78-BAD23B8395A0}"/>
            </a:ext>
          </a:extLst>
        </cdr:cNvPr>
        <cdr:cNvSpPr txBox="1"/>
      </cdr:nvSpPr>
      <cdr:spPr>
        <a:xfrm xmlns:a="http://schemas.openxmlformats.org/drawingml/2006/main">
          <a:off x="304800" y="1727200"/>
          <a:ext cx="4854575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BR" sz="1400" b="0" i="0">
              <a:solidFill>
                <a:srgbClr val="C0C0C0"/>
              </a:solidFill>
              <a:latin typeface="Arial" panose="020B0604020202020204" pitchFamily="34" charset="0"/>
            </a:rPr>
            <a:t>PrecisionTree Trial Version
</a:t>
          </a:r>
          <a:r>
            <a:rPr lang="pt-BR" sz="1000" b="0" i="0">
              <a:solidFill>
                <a:srgbClr val="C0C0C0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  <cdr:relSizeAnchor xmlns:cdr="http://schemas.openxmlformats.org/drawingml/2006/chartDrawing">
    <cdr:from>
      <cdr:x>0.05617</cdr:x>
      <cdr:y>0.42633</cdr:y>
    </cdr:from>
    <cdr:to>
      <cdr:x>0.95085</cdr:x>
      <cdr:y>0.58307</cdr:y>
    </cdr:to>
    <cdr:sp macro="[1]!PtreeEvent_WatermarkClick" textlink="">
      <cdr:nvSpPr>
        <cdr:cNvPr id="4" name="gwm_32398        ">
          <a:extLst xmlns:a="http://schemas.openxmlformats.org/drawingml/2006/main">
            <a:ext uri="{FF2B5EF4-FFF2-40B4-BE49-F238E27FC236}">
              <a16:creationId xmlns:a16="http://schemas.microsoft.com/office/drawing/2014/main" id="{42A1EC0F-D597-4DB8-B53A-9B32FFBF2ECD}"/>
            </a:ext>
          </a:extLst>
        </cdr:cNvPr>
        <cdr:cNvSpPr txBox="1"/>
      </cdr:nvSpPr>
      <cdr:spPr>
        <a:xfrm xmlns:a="http://schemas.openxmlformats.org/drawingml/2006/main">
          <a:off x="304800" y="1727200"/>
          <a:ext cx="4854575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BR" sz="1400" b="0" i="0">
              <a:solidFill>
                <a:srgbClr val="C0C0C0"/>
              </a:solidFill>
              <a:latin typeface="Arial" panose="020B0604020202020204" pitchFamily="34" charset="0"/>
            </a:rPr>
            <a:t>PrecisionTree Trial Version
</a:t>
          </a:r>
          <a:r>
            <a:rPr lang="pt-BR" sz="1000" b="0" i="0">
              <a:solidFill>
                <a:srgbClr val="C0C0C0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  <cdr:relSizeAnchor xmlns:cdr="http://schemas.openxmlformats.org/drawingml/2006/chartDrawing">
    <cdr:from>
      <cdr:x>0.05617</cdr:x>
      <cdr:y>0.42633</cdr:y>
    </cdr:from>
    <cdr:to>
      <cdr:x>0.95085</cdr:x>
      <cdr:y>0.58307</cdr:y>
    </cdr:to>
    <cdr:sp macro="[1]!PtreeEvent_WatermarkClick" textlink="">
      <cdr:nvSpPr>
        <cdr:cNvPr id="5" name="gwm_32398       ">
          <a:extLst xmlns:a="http://schemas.openxmlformats.org/drawingml/2006/main">
            <a:ext uri="{FF2B5EF4-FFF2-40B4-BE49-F238E27FC236}">
              <a16:creationId xmlns:a16="http://schemas.microsoft.com/office/drawing/2014/main" id="{8D4FCFA1-48F2-4AA5-BF95-F447D546023B}"/>
            </a:ext>
          </a:extLst>
        </cdr:cNvPr>
        <cdr:cNvSpPr txBox="1"/>
      </cdr:nvSpPr>
      <cdr:spPr>
        <a:xfrm xmlns:a="http://schemas.openxmlformats.org/drawingml/2006/main">
          <a:off x="304800" y="1727200"/>
          <a:ext cx="4854575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BR" sz="1400" b="0" i="0">
              <a:solidFill>
                <a:srgbClr val="C0C0C0"/>
              </a:solidFill>
              <a:latin typeface="Arial" panose="020B0604020202020204" pitchFamily="34" charset="0"/>
            </a:rPr>
            <a:t>PrecisionTree Trial Version
</a:t>
          </a:r>
          <a:r>
            <a:rPr lang="pt-BR" sz="1000" b="0" i="0">
              <a:solidFill>
                <a:srgbClr val="C0C0C0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  <cdr:relSizeAnchor xmlns:cdr="http://schemas.openxmlformats.org/drawingml/2006/chartDrawing">
    <cdr:from>
      <cdr:x>0.05617</cdr:x>
      <cdr:y>0.42633</cdr:y>
    </cdr:from>
    <cdr:to>
      <cdr:x>0.95085</cdr:x>
      <cdr:y>0.58307</cdr:y>
    </cdr:to>
    <cdr:sp macro="[1]!PtreeEvent_WatermarkClick" textlink="">
      <cdr:nvSpPr>
        <cdr:cNvPr id="6" name="gwm_32398      ">
          <a:extLst xmlns:a="http://schemas.openxmlformats.org/drawingml/2006/main">
            <a:ext uri="{FF2B5EF4-FFF2-40B4-BE49-F238E27FC236}">
              <a16:creationId xmlns:a16="http://schemas.microsoft.com/office/drawing/2014/main" id="{62861DE8-3043-47A3-BED2-53599B48B398}"/>
            </a:ext>
          </a:extLst>
        </cdr:cNvPr>
        <cdr:cNvSpPr txBox="1"/>
      </cdr:nvSpPr>
      <cdr:spPr>
        <a:xfrm xmlns:a="http://schemas.openxmlformats.org/drawingml/2006/main">
          <a:off x="304800" y="1727200"/>
          <a:ext cx="4854575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BR" sz="1400" b="0" i="0">
              <a:solidFill>
                <a:srgbClr val="C0C0C0"/>
              </a:solidFill>
              <a:latin typeface="Arial" panose="020B0604020202020204" pitchFamily="34" charset="0"/>
            </a:rPr>
            <a:t>PrecisionTree Trial Version
</a:t>
          </a:r>
          <a:r>
            <a:rPr lang="pt-BR" sz="1000" b="0" i="0">
              <a:solidFill>
                <a:srgbClr val="C0C0C0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244172</xdr:colOff>
      <xdr:row>14</xdr:row>
      <xdr:rowOff>41877</xdr:rowOff>
    </xdr:from>
    <xdr:to>
      <xdr:col>3</xdr:col>
      <xdr:colOff>1273698</xdr:colOff>
      <xdr:row>17</xdr:row>
      <xdr:rowOff>175373</xdr:rowOff>
    </xdr:to>
    <xdr:cxnSp macro="_xll.PtreeEvent_ObjectClick">
      <xdr:nvCxnSpPr>
        <xdr:cNvPr id="80" name="PTObj_IDiagArc_3_2">
          <a:extLst>
            <a:ext uri="{FF2B5EF4-FFF2-40B4-BE49-F238E27FC236}">
              <a16:creationId xmlns:a16="http://schemas.microsoft.com/office/drawing/2014/main" id="{422BE524-A8EF-4C1C-92D2-EBFCF68645FE}"/>
            </a:ext>
          </a:extLst>
        </xdr:cNvPr>
        <xdr:cNvCxnSpPr/>
      </xdr:nvCxnSpPr>
      <xdr:spPr>
        <a:xfrm flipH="1">
          <a:off x="4816172" y="2785077"/>
          <a:ext cx="1029526" cy="685946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239522</xdr:colOff>
      <xdr:row>45</xdr:row>
      <xdr:rowOff>179070</xdr:rowOff>
    </xdr:from>
    <xdr:to>
      <xdr:col>4</xdr:col>
      <xdr:colOff>127</xdr:colOff>
      <xdr:row>45</xdr:row>
      <xdr:rowOff>179070</xdr:rowOff>
    </xdr:to>
    <xdr:cxnSp macro="_xll.PtreeEvent_ObjectClick">
      <xdr:nvCxnSpPr>
        <xdr:cNvPr id="73" name="PTObj_DBranchHLine_5_9">
          <a:extLst>
            <a:ext uri="{FF2B5EF4-FFF2-40B4-BE49-F238E27FC236}">
              <a16:creationId xmlns:a16="http://schemas.microsoft.com/office/drawing/2014/main" id="{1ED5977D-4489-453D-96D5-F28DBB3C4D3D}"/>
            </a:ext>
          </a:extLst>
        </xdr:cNvPr>
        <xdr:cNvCxnSpPr/>
      </xdr:nvCxnSpPr>
      <xdr:spPr>
        <a:xfrm>
          <a:off x="4811522" y="8624570"/>
          <a:ext cx="17227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87122</xdr:colOff>
      <xdr:row>41</xdr:row>
      <xdr:rowOff>173989</xdr:rowOff>
    </xdr:from>
    <xdr:to>
      <xdr:col>3</xdr:col>
      <xdr:colOff>239522</xdr:colOff>
      <xdr:row>45</xdr:row>
      <xdr:rowOff>179070</xdr:rowOff>
    </xdr:to>
    <xdr:cxnSp macro="_xll.PtreeEvent_ObjectClick">
      <xdr:nvCxnSpPr>
        <xdr:cNvPr id="72" name="PTObj_DBranchDLine_5_9">
          <a:extLst>
            <a:ext uri="{FF2B5EF4-FFF2-40B4-BE49-F238E27FC236}">
              <a16:creationId xmlns:a16="http://schemas.microsoft.com/office/drawing/2014/main" id="{89F5545F-FC4D-46A8-9356-8D25DAB57A06}"/>
            </a:ext>
          </a:extLst>
        </xdr:cNvPr>
        <xdr:cNvCxnSpPr/>
      </xdr:nvCxnSpPr>
      <xdr:spPr>
        <a:xfrm>
          <a:off x="4659122" y="7882889"/>
          <a:ext cx="152400" cy="7416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239522</xdr:colOff>
      <xdr:row>43</xdr:row>
      <xdr:rowOff>179070</xdr:rowOff>
    </xdr:from>
    <xdr:to>
      <xdr:col>4</xdr:col>
      <xdr:colOff>127</xdr:colOff>
      <xdr:row>43</xdr:row>
      <xdr:rowOff>179070</xdr:rowOff>
    </xdr:to>
    <xdr:cxnSp macro="_xll.PtreeEvent_ObjectClick">
      <xdr:nvCxnSpPr>
        <xdr:cNvPr id="69" name="PTObj_DBranchHLine_5_8">
          <a:extLst>
            <a:ext uri="{FF2B5EF4-FFF2-40B4-BE49-F238E27FC236}">
              <a16:creationId xmlns:a16="http://schemas.microsoft.com/office/drawing/2014/main" id="{38FB0A73-47AA-40CF-92E0-F609A9505DDA}"/>
            </a:ext>
          </a:extLst>
        </xdr:cNvPr>
        <xdr:cNvCxnSpPr/>
      </xdr:nvCxnSpPr>
      <xdr:spPr>
        <a:xfrm>
          <a:off x="4811522" y="8256270"/>
          <a:ext cx="17227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87122</xdr:colOff>
      <xdr:row>41</xdr:row>
      <xdr:rowOff>173989</xdr:rowOff>
    </xdr:from>
    <xdr:to>
      <xdr:col>3</xdr:col>
      <xdr:colOff>239522</xdr:colOff>
      <xdr:row>43</xdr:row>
      <xdr:rowOff>179070</xdr:rowOff>
    </xdr:to>
    <xdr:cxnSp macro="_xll.PtreeEvent_ObjectClick">
      <xdr:nvCxnSpPr>
        <xdr:cNvPr id="68" name="PTObj_DBranchDLine_5_8">
          <a:extLst>
            <a:ext uri="{FF2B5EF4-FFF2-40B4-BE49-F238E27FC236}">
              <a16:creationId xmlns:a16="http://schemas.microsoft.com/office/drawing/2014/main" id="{3F2F6DC2-376C-40D0-9C41-2379D0A90033}"/>
            </a:ext>
          </a:extLst>
        </xdr:cNvPr>
        <xdr:cNvCxnSpPr/>
      </xdr:nvCxnSpPr>
      <xdr:spPr>
        <a:xfrm>
          <a:off x="4659122" y="7882889"/>
          <a:ext cx="152400" cy="3733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239522</xdr:colOff>
      <xdr:row>39</xdr:row>
      <xdr:rowOff>179070</xdr:rowOff>
    </xdr:from>
    <xdr:to>
      <xdr:col>4</xdr:col>
      <xdr:colOff>127</xdr:colOff>
      <xdr:row>39</xdr:row>
      <xdr:rowOff>179070</xdr:rowOff>
    </xdr:to>
    <xdr:cxnSp macro="_xll.PtreeEvent_ObjectClick">
      <xdr:nvCxnSpPr>
        <xdr:cNvPr id="65" name="PTObj_DBranchHLine_5_7">
          <a:extLst>
            <a:ext uri="{FF2B5EF4-FFF2-40B4-BE49-F238E27FC236}">
              <a16:creationId xmlns:a16="http://schemas.microsoft.com/office/drawing/2014/main" id="{931A56C1-8D0D-4566-8F6D-3554BAD098BA}"/>
            </a:ext>
          </a:extLst>
        </xdr:cNvPr>
        <xdr:cNvCxnSpPr/>
      </xdr:nvCxnSpPr>
      <xdr:spPr>
        <a:xfrm>
          <a:off x="4811522" y="7519670"/>
          <a:ext cx="17227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87122</xdr:colOff>
      <xdr:row>39</xdr:row>
      <xdr:rowOff>179070</xdr:rowOff>
    </xdr:from>
    <xdr:to>
      <xdr:col>3</xdr:col>
      <xdr:colOff>239522</xdr:colOff>
      <xdr:row>41</xdr:row>
      <xdr:rowOff>173989</xdr:rowOff>
    </xdr:to>
    <xdr:cxnSp macro="_xll.PtreeEvent_ObjectClick">
      <xdr:nvCxnSpPr>
        <xdr:cNvPr id="64" name="PTObj_DBranchDLine_5_7">
          <a:extLst>
            <a:ext uri="{FF2B5EF4-FFF2-40B4-BE49-F238E27FC236}">
              <a16:creationId xmlns:a16="http://schemas.microsoft.com/office/drawing/2014/main" id="{6ACB8995-D7FF-4A0A-8B83-2B783C31A4B1}"/>
            </a:ext>
          </a:extLst>
        </xdr:cNvPr>
        <xdr:cNvCxnSpPr/>
      </xdr:nvCxnSpPr>
      <xdr:spPr>
        <a:xfrm flipV="1">
          <a:off x="4659122" y="7519670"/>
          <a:ext cx="152400" cy="3632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239522</xdr:colOff>
      <xdr:row>41</xdr:row>
      <xdr:rowOff>179070</xdr:rowOff>
    </xdr:from>
    <xdr:to>
      <xdr:col>3</xdr:col>
      <xdr:colOff>127</xdr:colOff>
      <xdr:row>41</xdr:row>
      <xdr:rowOff>179070</xdr:rowOff>
    </xdr:to>
    <xdr:cxnSp macro="_xll.PtreeEvent_ObjectClick">
      <xdr:nvCxnSpPr>
        <xdr:cNvPr id="61" name="PTObj_DBranchHLine_5_3">
          <a:extLst>
            <a:ext uri="{FF2B5EF4-FFF2-40B4-BE49-F238E27FC236}">
              <a16:creationId xmlns:a16="http://schemas.microsoft.com/office/drawing/2014/main" id="{39FBBF51-DF8F-4EDA-BEF4-FC1E43F27403}"/>
            </a:ext>
          </a:extLst>
        </xdr:cNvPr>
        <xdr:cNvCxnSpPr/>
      </xdr:nvCxnSpPr>
      <xdr:spPr>
        <a:xfrm>
          <a:off x="2855722" y="7519670"/>
          <a:ext cx="1716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87122</xdr:colOff>
      <xdr:row>37</xdr:row>
      <xdr:rowOff>173989</xdr:rowOff>
    </xdr:from>
    <xdr:to>
      <xdr:col>2</xdr:col>
      <xdr:colOff>239522</xdr:colOff>
      <xdr:row>41</xdr:row>
      <xdr:rowOff>179070</xdr:rowOff>
    </xdr:to>
    <xdr:cxnSp macro="_xll.PtreeEvent_ObjectClick">
      <xdr:nvCxnSpPr>
        <xdr:cNvPr id="60" name="PTObj_DBranchDLine_5_3">
          <a:extLst>
            <a:ext uri="{FF2B5EF4-FFF2-40B4-BE49-F238E27FC236}">
              <a16:creationId xmlns:a16="http://schemas.microsoft.com/office/drawing/2014/main" id="{21DDDE72-5920-413A-9391-760CC35BEAD1}"/>
            </a:ext>
          </a:extLst>
        </xdr:cNvPr>
        <xdr:cNvCxnSpPr/>
      </xdr:nvCxnSpPr>
      <xdr:spPr>
        <a:xfrm>
          <a:off x="2703322" y="7146289"/>
          <a:ext cx="152400" cy="3733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239522</xdr:colOff>
      <xdr:row>35</xdr:row>
      <xdr:rowOff>179070</xdr:rowOff>
    </xdr:from>
    <xdr:to>
      <xdr:col>4</xdr:col>
      <xdr:colOff>127</xdr:colOff>
      <xdr:row>35</xdr:row>
      <xdr:rowOff>179070</xdr:rowOff>
    </xdr:to>
    <xdr:cxnSp macro="_xll.PtreeEvent_ObjectClick">
      <xdr:nvCxnSpPr>
        <xdr:cNvPr id="57" name="PTObj_DBranchHLine_5_6">
          <a:extLst>
            <a:ext uri="{FF2B5EF4-FFF2-40B4-BE49-F238E27FC236}">
              <a16:creationId xmlns:a16="http://schemas.microsoft.com/office/drawing/2014/main" id="{B3AF4FF4-84AD-4694-842F-56E2AC2249B9}"/>
            </a:ext>
          </a:extLst>
        </xdr:cNvPr>
        <xdr:cNvCxnSpPr/>
      </xdr:nvCxnSpPr>
      <xdr:spPr>
        <a:xfrm>
          <a:off x="4811522" y="6783070"/>
          <a:ext cx="1716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87122</xdr:colOff>
      <xdr:row>31</xdr:row>
      <xdr:rowOff>173990</xdr:rowOff>
    </xdr:from>
    <xdr:to>
      <xdr:col>3</xdr:col>
      <xdr:colOff>239522</xdr:colOff>
      <xdr:row>35</xdr:row>
      <xdr:rowOff>179070</xdr:rowOff>
    </xdr:to>
    <xdr:cxnSp macro="_xll.PtreeEvent_ObjectClick">
      <xdr:nvCxnSpPr>
        <xdr:cNvPr id="56" name="PTObj_DBranchDLine_5_6">
          <a:extLst>
            <a:ext uri="{FF2B5EF4-FFF2-40B4-BE49-F238E27FC236}">
              <a16:creationId xmlns:a16="http://schemas.microsoft.com/office/drawing/2014/main" id="{D49FCFDC-04D0-479E-911A-D2083484BFB4}"/>
            </a:ext>
          </a:extLst>
        </xdr:cNvPr>
        <xdr:cNvCxnSpPr/>
      </xdr:nvCxnSpPr>
      <xdr:spPr>
        <a:xfrm>
          <a:off x="4659122" y="6041390"/>
          <a:ext cx="152400" cy="741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239522</xdr:colOff>
      <xdr:row>33</xdr:row>
      <xdr:rowOff>179070</xdr:rowOff>
    </xdr:from>
    <xdr:to>
      <xdr:col>4</xdr:col>
      <xdr:colOff>127</xdr:colOff>
      <xdr:row>33</xdr:row>
      <xdr:rowOff>179070</xdr:rowOff>
    </xdr:to>
    <xdr:cxnSp macro="_xll.PtreeEvent_ObjectClick">
      <xdr:nvCxnSpPr>
        <xdr:cNvPr id="53" name="PTObj_DBranchHLine_5_5">
          <a:extLst>
            <a:ext uri="{FF2B5EF4-FFF2-40B4-BE49-F238E27FC236}">
              <a16:creationId xmlns:a16="http://schemas.microsoft.com/office/drawing/2014/main" id="{29B9DCE2-4E06-4626-9953-143920F2617C}"/>
            </a:ext>
          </a:extLst>
        </xdr:cNvPr>
        <xdr:cNvCxnSpPr/>
      </xdr:nvCxnSpPr>
      <xdr:spPr>
        <a:xfrm>
          <a:off x="4811522" y="6414770"/>
          <a:ext cx="15640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87122</xdr:colOff>
      <xdr:row>31</xdr:row>
      <xdr:rowOff>173990</xdr:rowOff>
    </xdr:from>
    <xdr:to>
      <xdr:col>3</xdr:col>
      <xdr:colOff>239522</xdr:colOff>
      <xdr:row>33</xdr:row>
      <xdr:rowOff>179070</xdr:rowOff>
    </xdr:to>
    <xdr:cxnSp macro="_xll.PtreeEvent_ObjectClick">
      <xdr:nvCxnSpPr>
        <xdr:cNvPr id="52" name="PTObj_DBranchDLine_5_5">
          <a:extLst>
            <a:ext uri="{FF2B5EF4-FFF2-40B4-BE49-F238E27FC236}">
              <a16:creationId xmlns:a16="http://schemas.microsoft.com/office/drawing/2014/main" id="{909A6A49-250C-46F5-BB84-56AB523F6F8E}"/>
            </a:ext>
          </a:extLst>
        </xdr:cNvPr>
        <xdr:cNvCxnSpPr/>
      </xdr:nvCxnSpPr>
      <xdr:spPr>
        <a:xfrm>
          <a:off x="4659122" y="6041390"/>
          <a:ext cx="152400" cy="3733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239522</xdr:colOff>
      <xdr:row>29</xdr:row>
      <xdr:rowOff>179070</xdr:rowOff>
    </xdr:from>
    <xdr:to>
      <xdr:col>4</xdr:col>
      <xdr:colOff>127</xdr:colOff>
      <xdr:row>29</xdr:row>
      <xdr:rowOff>179070</xdr:rowOff>
    </xdr:to>
    <xdr:cxnSp macro="_xll.PtreeEvent_ObjectClick">
      <xdr:nvCxnSpPr>
        <xdr:cNvPr id="49" name="PTObj_DBranchHLine_5_4">
          <a:extLst>
            <a:ext uri="{FF2B5EF4-FFF2-40B4-BE49-F238E27FC236}">
              <a16:creationId xmlns:a16="http://schemas.microsoft.com/office/drawing/2014/main" id="{ACBF61C1-3CA8-40F5-A2E3-4AE220677279}"/>
            </a:ext>
          </a:extLst>
        </xdr:cNvPr>
        <xdr:cNvCxnSpPr/>
      </xdr:nvCxnSpPr>
      <xdr:spPr>
        <a:xfrm>
          <a:off x="4811522" y="5678170"/>
          <a:ext cx="9226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87122</xdr:colOff>
      <xdr:row>29</xdr:row>
      <xdr:rowOff>179070</xdr:rowOff>
    </xdr:from>
    <xdr:to>
      <xdr:col>3</xdr:col>
      <xdr:colOff>239522</xdr:colOff>
      <xdr:row>31</xdr:row>
      <xdr:rowOff>173990</xdr:rowOff>
    </xdr:to>
    <xdr:cxnSp macro="_xll.PtreeEvent_ObjectClick">
      <xdr:nvCxnSpPr>
        <xdr:cNvPr id="48" name="PTObj_DBranchDLine_5_4">
          <a:extLst>
            <a:ext uri="{FF2B5EF4-FFF2-40B4-BE49-F238E27FC236}">
              <a16:creationId xmlns:a16="http://schemas.microsoft.com/office/drawing/2014/main" id="{CD1AF37E-3F3D-4D11-8FF1-52202DEB4D48}"/>
            </a:ext>
          </a:extLst>
        </xdr:cNvPr>
        <xdr:cNvCxnSpPr/>
      </xdr:nvCxnSpPr>
      <xdr:spPr>
        <a:xfrm flipV="1">
          <a:off x="4659122" y="5678170"/>
          <a:ext cx="152400" cy="3632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239522</xdr:colOff>
      <xdr:row>31</xdr:row>
      <xdr:rowOff>179070</xdr:rowOff>
    </xdr:from>
    <xdr:to>
      <xdr:col>3</xdr:col>
      <xdr:colOff>127</xdr:colOff>
      <xdr:row>31</xdr:row>
      <xdr:rowOff>179070</xdr:rowOff>
    </xdr:to>
    <xdr:cxnSp macro="_xll.PtreeEvent_ObjectClick">
      <xdr:nvCxnSpPr>
        <xdr:cNvPr id="45" name="PTObj_DBranchHLine_5_2">
          <a:extLst>
            <a:ext uri="{FF2B5EF4-FFF2-40B4-BE49-F238E27FC236}">
              <a16:creationId xmlns:a16="http://schemas.microsoft.com/office/drawing/2014/main" id="{497DCAF6-C39A-4FD9-B77A-32D9105D9D6E}"/>
            </a:ext>
          </a:extLst>
        </xdr:cNvPr>
        <xdr:cNvCxnSpPr/>
      </xdr:nvCxnSpPr>
      <xdr:spPr>
        <a:xfrm>
          <a:off x="2855722" y="5678170"/>
          <a:ext cx="1716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87122</xdr:colOff>
      <xdr:row>31</xdr:row>
      <xdr:rowOff>179070</xdr:rowOff>
    </xdr:from>
    <xdr:to>
      <xdr:col>2</xdr:col>
      <xdr:colOff>239522</xdr:colOff>
      <xdr:row>37</xdr:row>
      <xdr:rowOff>173990</xdr:rowOff>
    </xdr:to>
    <xdr:cxnSp macro="_xll.PtreeEvent_ObjectClick">
      <xdr:nvCxnSpPr>
        <xdr:cNvPr id="44" name="PTObj_DBranchDLine_5_2">
          <a:extLst>
            <a:ext uri="{FF2B5EF4-FFF2-40B4-BE49-F238E27FC236}">
              <a16:creationId xmlns:a16="http://schemas.microsoft.com/office/drawing/2014/main" id="{EDDB0799-FB66-4409-9CA7-AD69DC67409B}"/>
            </a:ext>
          </a:extLst>
        </xdr:cNvPr>
        <xdr:cNvCxnSpPr/>
      </xdr:nvCxnSpPr>
      <xdr:spPr>
        <a:xfrm flipV="1">
          <a:off x="2703322" y="5678170"/>
          <a:ext cx="152400" cy="3632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177800</xdr:colOff>
      <xdr:row>37</xdr:row>
      <xdr:rowOff>179070</xdr:rowOff>
    </xdr:from>
    <xdr:to>
      <xdr:col>2</xdr:col>
      <xdr:colOff>127</xdr:colOff>
      <xdr:row>37</xdr:row>
      <xdr:rowOff>179070</xdr:rowOff>
    </xdr:to>
    <xdr:cxnSp macro="_xll.PtreeEvent_ObjectClick">
      <xdr:nvCxnSpPr>
        <xdr:cNvPr id="33" name="PTObj_DBranchHLine_5_1">
          <a:extLst>
            <a:ext uri="{FF2B5EF4-FFF2-40B4-BE49-F238E27FC236}">
              <a16:creationId xmlns:a16="http://schemas.microsoft.com/office/drawing/2014/main" id="{6F639BAE-C1FF-4F31-A41B-BA55C5234059}"/>
            </a:ext>
          </a:extLst>
        </xdr:cNvPr>
        <xdr:cNvCxnSpPr/>
      </xdr:nvCxnSpPr>
      <xdr:spPr>
        <a:xfrm>
          <a:off x="1270000" y="5678170"/>
          <a:ext cx="134632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412750</xdr:colOff>
      <xdr:row>14</xdr:row>
      <xdr:rowOff>179848</xdr:rowOff>
    </xdr:from>
    <xdr:to>
      <xdr:col>2</xdr:col>
      <xdr:colOff>1505853</xdr:colOff>
      <xdr:row>18</xdr:row>
      <xdr:rowOff>20040</xdr:rowOff>
    </xdr:to>
    <xdr:cxnSp macro="_xll.PtreeEvent_ObjectClick">
      <xdr:nvCxnSpPr>
        <xdr:cNvPr id="27" name="PTObj_IDiagArc_3_1">
          <a:extLst>
            <a:ext uri="{FF2B5EF4-FFF2-40B4-BE49-F238E27FC236}">
              <a16:creationId xmlns:a16="http://schemas.microsoft.com/office/drawing/2014/main" id="{36D86353-01B7-4C57-8605-B4E4E51CA8EE}"/>
            </a:ext>
          </a:extLst>
        </xdr:cNvPr>
        <xdr:cNvCxnSpPr/>
      </xdr:nvCxnSpPr>
      <xdr:spPr>
        <a:xfrm>
          <a:off x="3028950" y="2923048"/>
          <a:ext cx="1093103" cy="576792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782147</xdr:colOff>
      <xdr:row>0</xdr:row>
      <xdr:rowOff>68437</xdr:rowOff>
    </xdr:from>
    <xdr:to>
      <xdr:col>1</xdr:col>
      <xdr:colOff>310053</xdr:colOff>
      <xdr:row>0</xdr:row>
      <xdr:rowOff>249064</xdr:rowOff>
    </xdr:to>
    <xdr:sp macro="_xll.PtreeEvent_ObjectClick" textlink="">
      <xdr:nvSpPr>
        <xdr:cNvPr id="6" name="PTObj_IDiagName_3_0">
          <a:extLst>
            <a:ext uri="{FF2B5EF4-FFF2-40B4-BE49-F238E27FC236}">
              <a16:creationId xmlns:a16="http://schemas.microsoft.com/office/drawing/2014/main" id="{0CAD1FF1-7ED8-43C5-93D8-31EDA46B1238}"/>
            </a:ext>
          </a:extLst>
        </xdr:cNvPr>
        <xdr:cNvSpPr txBox="1"/>
      </xdr:nvSpPr>
      <xdr:spPr>
        <a:xfrm>
          <a:off x="782147" y="68437"/>
          <a:ext cx="620106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New Diagram</a:t>
          </a:r>
        </a:p>
      </xdr:txBody>
    </xdr:sp>
    <xdr:clientData/>
  </xdr:twoCellAnchor>
  <xdr:twoCellAnchor editAs="absolute">
    <xdr:from>
      <xdr:col>1</xdr:col>
      <xdr:colOff>920750</xdr:colOff>
      <xdr:row>10</xdr:row>
      <xdr:rowOff>139700</xdr:rowOff>
    </xdr:from>
    <xdr:to>
      <xdr:col>2</xdr:col>
      <xdr:colOff>412750</xdr:colOff>
      <xdr:row>16</xdr:row>
      <xdr:rowOff>50800</xdr:rowOff>
    </xdr:to>
    <xdr:sp macro="" textlink="">
      <xdr:nvSpPr>
        <xdr:cNvPr id="13" name="PTObj_IDiagNode_3_2">
          <a:extLst>
            <a:ext uri="{FF2B5EF4-FFF2-40B4-BE49-F238E27FC236}">
              <a16:creationId xmlns:a16="http://schemas.microsoft.com/office/drawing/2014/main" id="{77AD0B62-AF69-4A1B-9AAD-98E647062323}"/>
            </a:ext>
          </a:extLst>
        </xdr:cNvPr>
        <xdr:cNvSpPr/>
      </xdr:nvSpPr>
      <xdr:spPr>
        <a:xfrm>
          <a:off x="2012950" y="2146300"/>
          <a:ext cx="1016000" cy="1016000"/>
        </a:xfrm>
        <a:prstGeom prst="rect">
          <a:avLst/>
        </a:prstGeom>
        <a:gradFill flip="none" rotWithShape="1">
          <a:gsLst>
            <a:gs pos="0">
              <a:srgbClr val="008000"/>
            </a:gs>
            <a:gs pos="100000">
              <a:srgbClr val="008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1</xdr:col>
      <xdr:colOff>1033417</xdr:colOff>
      <xdr:row>13</xdr:row>
      <xdr:rowOff>4937</xdr:rowOff>
    </xdr:from>
    <xdr:to>
      <xdr:col>2</xdr:col>
      <xdr:colOff>300083</xdr:colOff>
      <xdr:row>14</xdr:row>
      <xdr:rowOff>1414</xdr:rowOff>
    </xdr:to>
    <xdr:sp macro="_xll.PtreeEvent_ObjectClick" textlink="">
      <xdr:nvSpPr>
        <xdr:cNvPr id="14" name="PTObj_IDiagNodeTxt_3_2">
          <a:extLst>
            <a:ext uri="{FF2B5EF4-FFF2-40B4-BE49-F238E27FC236}">
              <a16:creationId xmlns:a16="http://schemas.microsoft.com/office/drawing/2014/main" id="{0AF25AAD-A291-4CCE-B35B-8A9DA6593B36}"/>
            </a:ext>
          </a:extLst>
        </xdr:cNvPr>
        <xdr:cNvSpPr txBox="1"/>
      </xdr:nvSpPr>
      <xdr:spPr>
        <a:xfrm>
          <a:off x="2125617" y="2563987"/>
          <a:ext cx="790666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Escolha da loteria</a:t>
          </a:r>
        </a:p>
      </xdr:txBody>
    </xdr:sp>
    <xdr:clientData/>
  </xdr:twoCellAnchor>
  <xdr:twoCellAnchor editAs="absolute">
    <xdr:from>
      <xdr:col>2</xdr:col>
      <xdr:colOff>1276350</xdr:colOff>
      <xdr:row>16</xdr:row>
      <xdr:rowOff>82550</xdr:rowOff>
    </xdr:from>
    <xdr:to>
      <xdr:col>3</xdr:col>
      <xdr:colOff>508000</xdr:colOff>
      <xdr:row>21</xdr:row>
      <xdr:rowOff>158750</xdr:rowOff>
    </xdr:to>
    <xdr:sp macro="" textlink="">
      <xdr:nvSpPr>
        <xdr:cNvPr id="23" name="PTObj_IDiagNode_3_1">
          <a:extLst>
            <a:ext uri="{FF2B5EF4-FFF2-40B4-BE49-F238E27FC236}">
              <a16:creationId xmlns:a16="http://schemas.microsoft.com/office/drawing/2014/main" id="{8FE2E65B-3642-4AFB-8788-768697E01AA0}"/>
            </a:ext>
          </a:extLst>
        </xdr:cNvPr>
        <xdr:cNvSpPr/>
      </xdr:nvSpPr>
      <xdr:spPr>
        <a:xfrm>
          <a:off x="3892550" y="3194050"/>
          <a:ext cx="1187450" cy="996950"/>
        </a:xfrm>
        <a:prstGeom prst="diamond">
          <a:avLst/>
        </a:prstGeom>
        <a:gradFill flip="none" rotWithShape="1">
          <a:gsLst>
            <a:gs pos="0">
              <a:srgbClr val="000080"/>
            </a:gs>
            <a:gs pos="100000">
              <a:srgbClr val="00008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2</xdr:col>
      <xdr:colOff>1462367</xdr:colOff>
      <xdr:row>18</xdr:row>
      <xdr:rowOff>122412</xdr:rowOff>
    </xdr:from>
    <xdr:to>
      <xdr:col>3</xdr:col>
      <xdr:colOff>321983</xdr:colOff>
      <xdr:row>19</xdr:row>
      <xdr:rowOff>118889</xdr:rowOff>
    </xdr:to>
    <xdr:sp macro="_xll.PtreeEvent_ObjectClick" textlink="">
      <xdr:nvSpPr>
        <xdr:cNvPr id="24" name="PTObj_IDiagNodeTxt_3_1">
          <a:extLst>
            <a:ext uri="{FF2B5EF4-FFF2-40B4-BE49-F238E27FC236}">
              <a16:creationId xmlns:a16="http://schemas.microsoft.com/office/drawing/2014/main" id="{DC0DCF3A-6C48-4728-B50C-8C4F7DDBB821}"/>
            </a:ext>
          </a:extLst>
        </xdr:cNvPr>
        <xdr:cNvSpPr txBox="1"/>
      </xdr:nvSpPr>
      <xdr:spPr>
        <a:xfrm>
          <a:off x="4078567" y="3602212"/>
          <a:ext cx="815416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Retorno da loteria</a:t>
          </a:r>
        </a:p>
      </xdr:txBody>
    </xdr:sp>
    <xdr:clientData/>
  </xdr:twoCellAnchor>
  <xdr:twoCellAnchor editAs="oneCell">
    <xdr:from>
      <xdr:col>2</xdr:col>
      <xdr:colOff>127</xdr:colOff>
      <xdr:row>37</xdr:row>
      <xdr:rowOff>86995</xdr:rowOff>
    </xdr:from>
    <xdr:to>
      <xdr:col>2</xdr:col>
      <xdr:colOff>184277</xdr:colOff>
      <xdr:row>38</xdr:row>
      <xdr:rowOff>86995</xdr:rowOff>
    </xdr:to>
    <xdr:sp macro="_xll.PtreeEvent_ObjectClick" textlink="">
      <xdr:nvSpPr>
        <xdr:cNvPr id="32" name="PTObj_DNode_5_1">
          <a:extLst>
            <a:ext uri="{FF2B5EF4-FFF2-40B4-BE49-F238E27FC236}">
              <a16:creationId xmlns:a16="http://schemas.microsoft.com/office/drawing/2014/main" id="{8DAACB76-008C-490D-AB51-32AC3289E7E2}"/>
            </a:ext>
          </a:extLst>
        </xdr:cNvPr>
        <xdr:cNvSpPr/>
      </xdr:nvSpPr>
      <xdr:spPr>
        <a:xfrm>
          <a:off x="2616327" y="5586095"/>
          <a:ext cx="184150" cy="18415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</xdr:col>
      <xdr:colOff>215900</xdr:colOff>
      <xdr:row>37</xdr:row>
      <xdr:rowOff>88757</xdr:rowOff>
    </xdr:from>
    <xdr:ext cx="346505" cy="180627"/>
    <xdr:sp macro="_xll.PtreeEvent_ObjectClick" textlink="">
      <xdr:nvSpPr>
        <xdr:cNvPr id="34" name="PTObj_DBranchName_5_1">
          <a:extLst>
            <a:ext uri="{FF2B5EF4-FFF2-40B4-BE49-F238E27FC236}">
              <a16:creationId xmlns:a16="http://schemas.microsoft.com/office/drawing/2014/main" id="{4D5DBC68-F776-43C1-BA9E-94138F9AEC44}"/>
            </a:ext>
          </a:extLst>
        </xdr:cNvPr>
        <xdr:cNvSpPr txBox="1"/>
      </xdr:nvSpPr>
      <xdr:spPr>
        <a:xfrm>
          <a:off x="1308100" y="5587857"/>
          <a:ext cx="34650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Loteria</a:t>
          </a:r>
        </a:p>
      </xdr:txBody>
    </xdr:sp>
    <xdr:clientData/>
  </xdr:oneCellAnchor>
  <xdr:twoCellAnchor editAs="oneCell">
    <xdr:from>
      <xdr:col>3</xdr:col>
      <xdr:colOff>127</xdr:colOff>
      <xdr:row>31</xdr:row>
      <xdr:rowOff>86995</xdr:rowOff>
    </xdr:from>
    <xdr:to>
      <xdr:col>3</xdr:col>
      <xdr:colOff>184277</xdr:colOff>
      <xdr:row>32</xdr:row>
      <xdr:rowOff>86995</xdr:rowOff>
    </xdr:to>
    <xdr:sp macro="_xll.PtreeEvent_ObjectClick" textlink="">
      <xdr:nvSpPr>
        <xdr:cNvPr id="43" name="PTObj_DNode_5_2">
          <a:extLst>
            <a:ext uri="{FF2B5EF4-FFF2-40B4-BE49-F238E27FC236}">
              <a16:creationId xmlns:a16="http://schemas.microsoft.com/office/drawing/2014/main" id="{93C308B4-317A-44AF-89F6-19A9ED0FCA3C}"/>
            </a:ext>
          </a:extLst>
        </xdr:cNvPr>
        <xdr:cNvSpPr/>
      </xdr:nvSpPr>
      <xdr:spPr>
        <a:xfrm>
          <a:off x="4572127" y="5586095"/>
          <a:ext cx="184150" cy="18415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2</xdr:col>
      <xdr:colOff>274447</xdr:colOff>
      <xdr:row>31</xdr:row>
      <xdr:rowOff>88757</xdr:rowOff>
    </xdr:from>
    <xdr:ext cx="429092" cy="180627"/>
    <xdr:sp macro="_xll.PtreeEvent_ObjectClick" textlink="">
      <xdr:nvSpPr>
        <xdr:cNvPr id="46" name="PTObj_DBranchName_5_2">
          <a:extLst>
            <a:ext uri="{FF2B5EF4-FFF2-40B4-BE49-F238E27FC236}">
              <a16:creationId xmlns:a16="http://schemas.microsoft.com/office/drawing/2014/main" id="{55A73232-0D5A-48A5-9562-05FE728C9269}"/>
            </a:ext>
          </a:extLst>
        </xdr:cNvPr>
        <xdr:cNvSpPr txBox="1"/>
      </xdr:nvSpPr>
      <xdr:spPr>
        <a:xfrm>
          <a:off x="2893822" y="5879957"/>
          <a:ext cx="42909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Loteria A</a:t>
          </a:r>
        </a:p>
      </xdr:txBody>
    </xdr:sp>
    <xdr:clientData/>
  </xdr:oneCellAnchor>
  <xdr:twoCellAnchor editAs="oneCell">
    <xdr:from>
      <xdr:col>4</xdr:col>
      <xdr:colOff>127</xdr:colOff>
      <xdr:row>29</xdr:row>
      <xdr:rowOff>86995</xdr:rowOff>
    </xdr:from>
    <xdr:to>
      <xdr:col>4</xdr:col>
      <xdr:colOff>184277</xdr:colOff>
      <xdr:row>30</xdr:row>
      <xdr:rowOff>86995</xdr:rowOff>
    </xdr:to>
    <xdr:sp macro="_xll.PtreeEvent_ObjectClick" textlink="">
      <xdr:nvSpPr>
        <xdr:cNvPr id="47" name="PTObj_DNode_5_4">
          <a:extLst>
            <a:ext uri="{FF2B5EF4-FFF2-40B4-BE49-F238E27FC236}">
              <a16:creationId xmlns:a16="http://schemas.microsoft.com/office/drawing/2014/main" id="{568CCD4D-CFC8-47B8-9349-B4FD61E50372}"/>
            </a:ext>
          </a:extLst>
        </xdr:cNvPr>
        <xdr:cNvSpPr/>
      </xdr:nvSpPr>
      <xdr:spPr>
        <a:xfrm rot="-5400000">
          <a:off x="5734177" y="5586095"/>
          <a:ext cx="18415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3</xdr:col>
      <xdr:colOff>274447</xdr:colOff>
      <xdr:row>29</xdr:row>
      <xdr:rowOff>88757</xdr:rowOff>
    </xdr:from>
    <xdr:ext cx="452817" cy="180627"/>
    <xdr:sp macro="_xll.PtreeEvent_ObjectClick" textlink="">
      <xdr:nvSpPr>
        <xdr:cNvPr id="50" name="PTObj_DBranchName_5_4">
          <a:extLst>
            <a:ext uri="{FF2B5EF4-FFF2-40B4-BE49-F238E27FC236}">
              <a16:creationId xmlns:a16="http://schemas.microsoft.com/office/drawing/2014/main" id="{E63C6BA9-6865-42A1-8279-382ED19C2C02}"/>
            </a:ext>
          </a:extLst>
        </xdr:cNvPr>
        <xdr:cNvSpPr txBox="1"/>
      </xdr:nvSpPr>
      <xdr:spPr>
        <a:xfrm>
          <a:off x="4846447" y="5518007"/>
          <a:ext cx="452817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Cenário 1</a:t>
          </a:r>
        </a:p>
      </xdr:txBody>
    </xdr:sp>
    <xdr:clientData/>
  </xdr:oneCellAnchor>
  <xdr:twoCellAnchor editAs="oneCell">
    <xdr:from>
      <xdr:col>4</xdr:col>
      <xdr:colOff>127</xdr:colOff>
      <xdr:row>33</xdr:row>
      <xdr:rowOff>86995</xdr:rowOff>
    </xdr:from>
    <xdr:to>
      <xdr:col>4</xdr:col>
      <xdr:colOff>184277</xdr:colOff>
      <xdr:row>34</xdr:row>
      <xdr:rowOff>86995</xdr:rowOff>
    </xdr:to>
    <xdr:sp macro="_xll.PtreeEvent_ObjectClick" textlink="">
      <xdr:nvSpPr>
        <xdr:cNvPr id="51" name="PTObj_DNode_5_5">
          <a:extLst>
            <a:ext uri="{FF2B5EF4-FFF2-40B4-BE49-F238E27FC236}">
              <a16:creationId xmlns:a16="http://schemas.microsoft.com/office/drawing/2014/main" id="{880D6F18-EB94-4035-BDEC-281C63F50872}"/>
            </a:ext>
          </a:extLst>
        </xdr:cNvPr>
        <xdr:cNvSpPr/>
      </xdr:nvSpPr>
      <xdr:spPr>
        <a:xfrm rot="-5400000">
          <a:off x="6375527" y="6322695"/>
          <a:ext cx="18415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3</xdr:col>
      <xdr:colOff>274447</xdr:colOff>
      <xdr:row>33</xdr:row>
      <xdr:rowOff>88757</xdr:rowOff>
    </xdr:from>
    <xdr:ext cx="452817" cy="180627"/>
    <xdr:sp macro="_xll.PtreeEvent_ObjectClick" textlink="">
      <xdr:nvSpPr>
        <xdr:cNvPr id="54" name="PTObj_DBranchName_5_5">
          <a:extLst>
            <a:ext uri="{FF2B5EF4-FFF2-40B4-BE49-F238E27FC236}">
              <a16:creationId xmlns:a16="http://schemas.microsoft.com/office/drawing/2014/main" id="{EA9BD986-67F1-4708-96CB-BA30F4952B0F}"/>
            </a:ext>
          </a:extLst>
        </xdr:cNvPr>
        <xdr:cNvSpPr txBox="1"/>
      </xdr:nvSpPr>
      <xdr:spPr>
        <a:xfrm>
          <a:off x="4846447" y="6241907"/>
          <a:ext cx="452817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Cenário 2</a:t>
          </a:r>
        </a:p>
      </xdr:txBody>
    </xdr:sp>
    <xdr:clientData/>
  </xdr:oneCellAnchor>
  <xdr:twoCellAnchor editAs="oneCell">
    <xdr:from>
      <xdr:col>4</xdr:col>
      <xdr:colOff>127</xdr:colOff>
      <xdr:row>35</xdr:row>
      <xdr:rowOff>86995</xdr:rowOff>
    </xdr:from>
    <xdr:to>
      <xdr:col>4</xdr:col>
      <xdr:colOff>184277</xdr:colOff>
      <xdr:row>36</xdr:row>
      <xdr:rowOff>86995</xdr:rowOff>
    </xdr:to>
    <xdr:sp macro="_xll.PtreeEvent_ObjectClick" textlink="">
      <xdr:nvSpPr>
        <xdr:cNvPr id="55" name="PTObj_DNode_5_6">
          <a:extLst>
            <a:ext uri="{FF2B5EF4-FFF2-40B4-BE49-F238E27FC236}">
              <a16:creationId xmlns:a16="http://schemas.microsoft.com/office/drawing/2014/main" id="{77EEC344-2813-4EF7-AAAE-74D871895254}"/>
            </a:ext>
          </a:extLst>
        </xdr:cNvPr>
        <xdr:cNvSpPr/>
      </xdr:nvSpPr>
      <xdr:spPr>
        <a:xfrm rot="-5400000">
          <a:off x="6527927" y="6690995"/>
          <a:ext cx="18415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3</xdr:col>
      <xdr:colOff>274447</xdr:colOff>
      <xdr:row>35</xdr:row>
      <xdr:rowOff>88757</xdr:rowOff>
    </xdr:from>
    <xdr:ext cx="452817" cy="180627"/>
    <xdr:sp macro="_xll.PtreeEvent_ObjectClick" textlink="">
      <xdr:nvSpPr>
        <xdr:cNvPr id="58" name="PTObj_DBranchName_5_6">
          <a:extLst>
            <a:ext uri="{FF2B5EF4-FFF2-40B4-BE49-F238E27FC236}">
              <a16:creationId xmlns:a16="http://schemas.microsoft.com/office/drawing/2014/main" id="{ABF3F22B-34D1-45BF-A64D-8A3D096BED6B}"/>
            </a:ext>
          </a:extLst>
        </xdr:cNvPr>
        <xdr:cNvSpPr txBox="1"/>
      </xdr:nvSpPr>
      <xdr:spPr>
        <a:xfrm>
          <a:off x="4846447" y="6603857"/>
          <a:ext cx="452817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Cenário 3</a:t>
          </a:r>
        </a:p>
      </xdr:txBody>
    </xdr:sp>
    <xdr:clientData/>
  </xdr:oneCellAnchor>
  <xdr:twoCellAnchor editAs="oneCell">
    <xdr:from>
      <xdr:col>3</xdr:col>
      <xdr:colOff>127</xdr:colOff>
      <xdr:row>41</xdr:row>
      <xdr:rowOff>86995</xdr:rowOff>
    </xdr:from>
    <xdr:to>
      <xdr:col>3</xdr:col>
      <xdr:colOff>184277</xdr:colOff>
      <xdr:row>42</xdr:row>
      <xdr:rowOff>86995</xdr:rowOff>
    </xdr:to>
    <xdr:sp macro="_xll.PtreeEvent_ObjectClick" textlink="">
      <xdr:nvSpPr>
        <xdr:cNvPr id="59" name="PTObj_DNode_5_3">
          <a:extLst>
            <a:ext uri="{FF2B5EF4-FFF2-40B4-BE49-F238E27FC236}">
              <a16:creationId xmlns:a16="http://schemas.microsoft.com/office/drawing/2014/main" id="{860C8118-4EF8-424A-B163-4DA471D4DF62}"/>
            </a:ext>
          </a:extLst>
        </xdr:cNvPr>
        <xdr:cNvSpPr/>
      </xdr:nvSpPr>
      <xdr:spPr>
        <a:xfrm>
          <a:off x="4572127" y="7427595"/>
          <a:ext cx="184150" cy="18415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2</xdr:col>
      <xdr:colOff>274447</xdr:colOff>
      <xdr:row>41</xdr:row>
      <xdr:rowOff>88757</xdr:rowOff>
    </xdr:from>
    <xdr:ext cx="425501" cy="180627"/>
    <xdr:sp macro="_xll.PtreeEvent_ObjectClick" textlink="">
      <xdr:nvSpPr>
        <xdr:cNvPr id="62" name="PTObj_DBranchName_5_3">
          <a:extLst>
            <a:ext uri="{FF2B5EF4-FFF2-40B4-BE49-F238E27FC236}">
              <a16:creationId xmlns:a16="http://schemas.microsoft.com/office/drawing/2014/main" id="{807AEE1B-04CA-4412-B660-44DA701C22EF}"/>
            </a:ext>
          </a:extLst>
        </xdr:cNvPr>
        <xdr:cNvSpPr txBox="1"/>
      </xdr:nvSpPr>
      <xdr:spPr>
        <a:xfrm>
          <a:off x="2893822" y="7689707"/>
          <a:ext cx="42550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Loteria B</a:t>
          </a:r>
        </a:p>
      </xdr:txBody>
    </xdr:sp>
    <xdr:clientData/>
  </xdr:oneCellAnchor>
  <xdr:twoCellAnchor editAs="oneCell">
    <xdr:from>
      <xdr:col>4</xdr:col>
      <xdr:colOff>127</xdr:colOff>
      <xdr:row>39</xdr:row>
      <xdr:rowOff>86995</xdr:rowOff>
    </xdr:from>
    <xdr:to>
      <xdr:col>4</xdr:col>
      <xdr:colOff>184277</xdr:colOff>
      <xdr:row>40</xdr:row>
      <xdr:rowOff>86995</xdr:rowOff>
    </xdr:to>
    <xdr:sp macro="_xll.PtreeEvent_ObjectClick" textlink="">
      <xdr:nvSpPr>
        <xdr:cNvPr id="63" name="PTObj_DNode_5_7">
          <a:extLst>
            <a:ext uri="{FF2B5EF4-FFF2-40B4-BE49-F238E27FC236}">
              <a16:creationId xmlns:a16="http://schemas.microsoft.com/office/drawing/2014/main" id="{09CF324B-61CC-4904-B6DB-C6917C981DD6}"/>
            </a:ext>
          </a:extLst>
        </xdr:cNvPr>
        <xdr:cNvSpPr/>
      </xdr:nvSpPr>
      <xdr:spPr>
        <a:xfrm rot="-5400000">
          <a:off x="6534277" y="7427595"/>
          <a:ext cx="18415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3</xdr:col>
      <xdr:colOff>277622</xdr:colOff>
      <xdr:row>39</xdr:row>
      <xdr:rowOff>85582</xdr:rowOff>
    </xdr:from>
    <xdr:ext cx="452817" cy="180627"/>
    <xdr:sp macro="_xll.PtreeEvent_ObjectClick" textlink="">
      <xdr:nvSpPr>
        <xdr:cNvPr id="66" name="PTObj_DBranchName_5_7">
          <a:extLst>
            <a:ext uri="{FF2B5EF4-FFF2-40B4-BE49-F238E27FC236}">
              <a16:creationId xmlns:a16="http://schemas.microsoft.com/office/drawing/2014/main" id="{28E7ECD2-9515-484F-A1D3-ACC287F0DAF5}"/>
            </a:ext>
          </a:extLst>
        </xdr:cNvPr>
        <xdr:cNvSpPr txBox="1"/>
      </xdr:nvSpPr>
      <xdr:spPr>
        <a:xfrm>
          <a:off x="4849622" y="7324582"/>
          <a:ext cx="452817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Cenário 1</a:t>
          </a:r>
        </a:p>
      </xdr:txBody>
    </xdr:sp>
    <xdr:clientData/>
  </xdr:oneCellAnchor>
  <xdr:twoCellAnchor editAs="oneCell">
    <xdr:from>
      <xdr:col>4</xdr:col>
      <xdr:colOff>127</xdr:colOff>
      <xdr:row>43</xdr:row>
      <xdr:rowOff>86995</xdr:rowOff>
    </xdr:from>
    <xdr:to>
      <xdr:col>4</xdr:col>
      <xdr:colOff>184277</xdr:colOff>
      <xdr:row>44</xdr:row>
      <xdr:rowOff>86995</xdr:rowOff>
    </xdr:to>
    <xdr:sp macro="_xll.PtreeEvent_ObjectClick" textlink="">
      <xdr:nvSpPr>
        <xdr:cNvPr id="67" name="PTObj_DNode_5_8">
          <a:extLst>
            <a:ext uri="{FF2B5EF4-FFF2-40B4-BE49-F238E27FC236}">
              <a16:creationId xmlns:a16="http://schemas.microsoft.com/office/drawing/2014/main" id="{7440573D-FDF3-4444-AEB6-46B8AC19FF35}"/>
            </a:ext>
          </a:extLst>
        </xdr:cNvPr>
        <xdr:cNvSpPr/>
      </xdr:nvSpPr>
      <xdr:spPr>
        <a:xfrm rot="-5400000">
          <a:off x="6534277" y="8164195"/>
          <a:ext cx="18415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3</xdr:col>
      <xdr:colOff>274447</xdr:colOff>
      <xdr:row>43</xdr:row>
      <xdr:rowOff>88757</xdr:rowOff>
    </xdr:from>
    <xdr:ext cx="452817" cy="180627"/>
    <xdr:sp macro="_xll.PtreeEvent_ObjectClick" textlink="">
      <xdr:nvSpPr>
        <xdr:cNvPr id="70" name="PTObj_DBranchName_5_8">
          <a:extLst>
            <a:ext uri="{FF2B5EF4-FFF2-40B4-BE49-F238E27FC236}">
              <a16:creationId xmlns:a16="http://schemas.microsoft.com/office/drawing/2014/main" id="{06FC5FF5-4802-459C-A435-60D4373B3753}"/>
            </a:ext>
          </a:extLst>
        </xdr:cNvPr>
        <xdr:cNvSpPr txBox="1"/>
      </xdr:nvSpPr>
      <xdr:spPr>
        <a:xfrm>
          <a:off x="4846447" y="8051657"/>
          <a:ext cx="452817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Cenário 2</a:t>
          </a:r>
        </a:p>
      </xdr:txBody>
    </xdr:sp>
    <xdr:clientData/>
  </xdr:oneCellAnchor>
  <xdr:twoCellAnchor editAs="oneCell">
    <xdr:from>
      <xdr:col>4</xdr:col>
      <xdr:colOff>127</xdr:colOff>
      <xdr:row>45</xdr:row>
      <xdr:rowOff>86995</xdr:rowOff>
    </xdr:from>
    <xdr:to>
      <xdr:col>4</xdr:col>
      <xdr:colOff>184277</xdr:colOff>
      <xdr:row>46</xdr:row>
      <xdr:rowOff>86995</xdr:rowOff>
    </xdr:to>
    <xdr:sp macro="_xll.PtreeEvent_ObjectClick" textlink="">
      <xdr:nvSpPr>
        <xdr:cNvPr id="71" name="PTObj_DNode_5_9">
          <a:extLst>
            <a:ext uri="{FF2B5EF4-FFF2-40B4-BE49-F238E27FC236}">
              <a16:creationId xmlns:a16="http://schemas.microsoft.com/office/drawing/2014/main" id="{CAE13C16-8F54-4235-9E94-3577F6C7D8A0}"/>
            </a:ext>
          </a:extLst>
        </xdr:cNvPr>
        <xdr:cNvSpPr/>
      </xdr:nvSpPr>
      <xdr:spPr>
        <a:xfrm rot="-5400000">
          <a:off x="6534277" y="8532495"/>
          <a:ext cx="18415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3</xdr:col>
      <xdr:colOff>277622</xdr:colOff>
      <xdr:row>45</xdr:row>
      <xdr:rowOff>85582</xdr:rowOff>
    </xdr:from>
    <xdr:ext cx="452817" cy="180627"/>
    <xdr:sp macro="_xll.PtreeEvent_ObjectClick" textlink="">
      <xdr:nvSpPr>
        <xdr:cNvPr id="74" name="PTObj_DBranchName_5_9">
          <a:extLst>
            <a:ext uri="{FF2B5EF4-FFF2-40B4-BE49-F238E27FC236}">
              <a16:creationId xmlns:a16="http://schemas.microsoft.com/office/drawing/2014/main" id="{2FB0C66C-7DAE-427D-896B-611406CB82C8}"/>
            </a:ext>
          </a:extLst>
        </xdr:cNvPr>
        <xdr:cNvSpPr txBox="1"/>
      </xdr:nvSpPr>
      <xdr:spPr>
        <a:xfrm>
          <a:off x="4849622" y="8410432"/>
          <a:ext cx="452817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Cenário 3</a:t>
          </a:r>
        </a:p>
      </xdr:txBody>
    </xdr:sp>
    <xdr:clientData/>
  </xdr:oneCellAnchor>
  <xdr:twoCellAnchor editAs="absolute">
    <xdr:from>
      <xdr:col>3</xdr:col>
      <xdr:colOff>1187450</xdr:colOff>
      <xdr:row>9</xdr:row>
      <xdr:rowOff>171450</xdr:rowOff>
    </xdr:from>
    <xdr:to>
      <xdr:col>4</xdr:col>
      <xdr:colOff>241300</xdr:colOff>
      <xdr:row>15</xdr:row>
      <xdr:rowOff>82550</xdr:rowOff>
    </xdr:to>
    <xdr:sp macro="" textlink="">
      <xdr:nvSpPr>
        <xdr:cNvPr id="78" name="PTObj_IDiagNode_3_3">
          <a:extLst>
            <a:ext uri="{FF2B5EF4-FFF2-40B4-BE49-F238E27FC236}">
              <a16:creationId xmlns:a16="http://schemas.microsoft.com/office/drawing/2014/main" id="{9EA11C20-7C4E-46B0-A6B8-D04A32C3D528}"/>
            </a:ext>
          </a:extLst>
        </xdr:cNvPr>
        <xdr:cNvSpPr/>
      </xdr:nvSpPr>
      <xdr:spPr>
        <a:xfrm>
          <a:off x="5759450" y="1993900"/>
          <a:ext cx="1016000" cy="1016000"/>
        </a:xfrm>
        <a:prstGeom prst="ellipse">
          <a:avLst/>
        </a:prstGeom>
        <a:gradFill flip="none" rotWithShape="1">
          <a:gsLst>
            <a:gs pos="0">
              <a:srgbClr val="800000"/>
            </a:gs>
            <a:gs pos="100000">
              <a:srgbClr val="800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3</xdr:col>
      <xdr:colOff>1274373</xdr:colOff>
      <xdr:row>12</xdr:row>
      <xdr:rowOff>36687</xdr:rowOff>
    </xdr:from>
    <xdr:to>
      <xdr:col>4</xdr:col>
      <xdr:colOff>154378</xdr:colOff>
      <xdr:row>13</xdr:row>
      <xdr:rowOff>33164</xdr:rowOff>
    </xdr:to>
    <xdr:sp macro="_xll.PtreeEvent_ObjectClick" textlink="">
      <xdr:nvSpPr>
        <xdr:cNvPr id="79" name="PTObj_IDiagNodeTxt_3_3">
          <a:extLst>
            <a:ext uri="{FF2B5EF4-FFF2-40B4-BE49-F238E27FC236}">
              <a16:creationId xmlns:a16="http://schemas.microsoft.com/office/drawing/2014/main" id="{AE9F5EB4-95B4-44D9-9928-788E1D9280B5}"/>
            </a:ext>
          </a:extLst>
        </xdr:cNvPr>
        <xdr:cNvSpPr txBox="1"/>
      </xdr:nvSpPr>
      <xdr:spPr>
        <a:xfrm>
          <a:off x="5846373" y="2411587"/>
          <a:ext cx="842155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Incerteza: cenários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10</xdr:col>
      <xdr:colOff>95250</xdr:colOff>
      <xdr:row>26</xdr:row>
      <xdr:rowOff>177800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3991335-0A82-4045-AB5E-70A9D02BA3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0.05607</cdr:x>
      <cdr:y>0.4227</cdr:y>
    </cdr:from>
    <cdr:to>
      <cdr:x>0.95093</cdr:x>
      <cdr:y>0.58717</cdr:y>
    </cdr:to>
    <cdr:sp macro="[1]!PtreeEvent_WatermarkClick" textlink="">
      <cdr:nvSpPr>
        <cdr:cNvPr id="2" name="gwm_3913          ">
          <a:extLst xmlns:a="http://schemas.openxmlformats.org/drawingml/2006/main">
            <a:ext uri="{FF2B5EF4-FFF2-40B4-BE49-F238E27FC236}">
              <a16:creationId xmlns:a16="http://schemas.microsoft.com/office/drawing/2014/main" id="{60BF2D4B-9889-4B3E-9D97-0CF04647B6AF}"/>
            </a:ext>
          </a:extLst>
        </cdr:cNvPr>
        <cdr:cNvSpPr txBox="1"/>
      </cdr:nvSpPr>
      <cdr:spPr>
        <a:xfrm xmlns:a="http://schemas.openxmlformats.org/drawingml/2006/main">
          <a:off x="304800" y="16319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BR" sz="1400" b="0" i="0">
              <a:solidFill>
                <a:srgbClr val="C0C0C0"/>
              </a:solidFill>
              <a:latin typeface="Arial" panose="020B0604020202020204" pitchFamily="34" charset="0"/>
            </a:rPr>
            <a:t>PrecisionTree Trial Version
</a:t>
          </a:r>
          <a:r>
            <a:rPr lang="pt-BR" sz="1000" b="0" i="0">
              <a:solidFill>
                <a:srgbClr val="C0C0C0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  <cdr:relSizeAnchor xmlns:cdr="http://schemas.openxmlformats.org/drawingml/2006/chartDrawing">
    <cdr:from>
      <cdr:x>0.05607</cdr:x>
      <cdr:y>0.4227</cdr:y>
    </cdr:from>
    <cdr:to>
      <cdr:x>0.95093</cdr:x>
      <cdr:y>0.58717</cdr:y>
    </cdr:to>
    <cdr:sp macro="[1]!PtreeEvent_WatermarkClick" textlink="">
      <cdr:nvSpPr>
        <cdr:cNvPr id="3" name="gwm_3913         ">
          <a:extLst xmlns:a="http://schemas.openxmlformats.org/drawingml/2006/main">
            <a:ext uri="{FF2B5EF4-FFF2-40B4-BE49-F238E27FC236}">
              <a16:creationId xmlns:a16="http://schemas.microsoft.com/office/drawing/2014/main" id="{81C925DD-D400-48C2-8881-D7C8020BFA8F}"/>
            </a:ext>
          </a:extLst>
        </cdr:cNvPr>
        <cdr:cNvSpPr txBox="1"/>
      </cdr:nvSpPr>
      <cdr:spPr>
        <a:xfrm xmlns:a="http://schemas.openxmlformats.org/drawingml/2006/main">
          <a:off x="304800" y="16319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BR" sz="1400" b="0" i="0">
              <a:solidFill>
                <a:srgbClr val="C0C0C0"/>
              </a:solidFill>
              <a:latin typeface="Arial" panose="020B0604020202020204" pitchFamily="34" charset="0"/>
            </a:rPr>
            <a:t>PrecisionTree Trial Version
</a:t>
          </a:r>
          <a:r>
            <a:rPr lang="pt-BR" sz="1000" b="0" i="0">
              <a:solidFill>
                <a:srgbClr val="C0C0C0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  <cdr:relSizeAnchor xmlns:cdr="http://schemas.openxmlformats.org/drawingml/2006/chartDrawing">
    <cdr:from>
      <cdr:x>0.05607</cdr:x>
      <cdr:y>0.4227</cdr:y>
    </cdr:from>
    <cdr:to>
      <cdr:x>0.95093</cdr:x>
      <cdr:y>0.58717</cdr:y>
    </cdr:to>
    <cdr:sp macro="[1]!PtreeEvent_WatermarkClick" textlink="">
      <cdr:nvSpPr>
        <cdr:cNvPr id="4" name="gwm_3913        ">
          <a:extLst xmlns:a="http://schemas.openxmlformats.org/drawingml/2006/main">
            <a:ext uri="{FF2B5EF4-FFF2-40B4-BE49-F238E27FC236}">
              <a16:creationId xmlns:a16="http://schemas.microsoft.com/office/drawing/2014/main" id="{2404AFBE-33F2-407A-AE2F-6BE461C37048}"/>
            </a:ext>
          </a:extLst>
        </cdr:cNvPr>
        <cdr:cNvSpPr txBox="1"/>
      </cdr:nvSpPr>
      <cdr:spPr>
        <a:xfrm xmlns:a="http://schemas.openxmlformats.org/drawingml/2006/main">
          <a:off x="304800" y="16319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BR" sz="1400" b="0" i="0">
              <a:solidFill>
                <a:srgbClr val="C0C0C0"/>
              </a:solidFill>
              <a:latin typeface="Arial" panose="020B0604020202020204" pitchFamily="34" charset="0"/>
            </a:rPr>
            <a:t>PrecisionTree Trial Version
</a:t>
          </a:r>
          <a:r>
            <a:rPr lang="pt-BR" sz="1000" b="0" i="0">
              <a:solidFill>
                <a:srgbClr val="C0C0C0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  <cdr:relSizeAnchor xmlns:cdr="http://schemas.openxmlformats.org/drawingml/2006/chartDrawing">
    <cdr:from>
      <cdr:x>0.05607</cdr:x>
      <cdr:y>0.4227</cdr:y>
    </cdr:from>
    <cdr:to>
      <cdr:x>0.95093</cdr:x>
      <cdr:y>0.58717</cdr:y>
    </cdr:to>
    <cdr:sp macro="[1]!PtreeEvent_WatermarkClick" textlink="">
      <cdr:nvSpPr>
        <cdr:cNvPr id="5" name="gwm_3913       ">
          <a:extLst xmlns:a="http://schemas.openxmlformats.org/drawingml/2006/main">
            <a:ext uri="{FF2B5EF4-FFF2-40B4-BE49-F238E27FC236}">
              <a16:creationId xmlns:a16="http://schemas.microsoft.com/office/drawing/2014/main" id="{89F3C05B-B613-4741-A1B3-36DACA38AC10}"/>
            </a:ext>
          </a:extLst>
        </cdr:cNvPr>
        <cdr:cNvSpPr txBox="1"/>
      </cdr:nvSpPr>
      <cdr:spPr>
        <a:xfrm xmlns:a="http://schemas.openxmlformats.org/drawingml/2006/main">
          <a:off x="304800" y="16319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BR" sz="1400" b="0" i="0">
              <a:solidFill>
                <a:srgbClr val="C0C0C0"/>
              </a:solidFill>
              <a:latin typeface="Arial" panose="020B0604020202020204" pitchFamily="34" charset="0"/>
            </a:rPr>
            <a:t>PrecisionTree Trial Version
</a:t>
          </a:r>
          <a:r>
            <a:rPr lang="pt-BR" sz="1000" b="0" i="0">
              <a:solidFill>
                <a:srgbClr val="C0C0C0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  <cdr:relSizeAnchor xmlns:cdr="http://schemas.openxmlformats.org/drawingml/2006/chartDrawing">
    <cdr:from>
      <cdr:x>0.05607</cdr:x>
      <cdr:y>0.4227</cdr:y>
    </cdr:from>
    <cdr:to>
      <cdr:x>0.95093</cdr:x>
      <cdr:y>0.58717</cdr:y>
    </cdr:to>
    <cdr:sp macro="[1]!PtreeEvent_WatermarkClick" textlink="">
      <cdr:nvSpPr>
        <cdr:cNvPr id="6" name="gwm_3913      ">
          <a:extLst xmlns:a="http://schemas.openxmlformats.org/drawingml/2006/main">
            <a:ext uri="{FF2B5EF4-FFF2-40B4-BE49-F238E27FC236}">
              <a16:creationId xmlns:a16="http://schemas.microsoft.com/office/drawing/2014/main" id="{257811CC-D8FF-4A71-BC38-4F2D8A630FEF}"/>
            </a:ext>
          </a:extLst>
        </cdr:cNvPr>
        <cdr:cNvSpPr txBox="1"/>
      </cdr:nvSpPr>
      <cdr:spPr>
        <a:xfrm xmlns:a="http://schemas.openxmlformats.org/drawingml/2006/main">
          <a:off x="304800" y="16319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BR" sz="1400" b="0" i="0">
              <a:solidFill>
                <a:srgbClr val="C0C0C0"/>
              </a:solidFill>
              <a:latin typeface="Arial" panose="020B0604020202020204" pitchFamily="34" charset="0"/>
            </a:rPr>
            <a:t>PrecisionTree Trial Version
</a:t>
          </a:r>
          <a:r>
            <a:rPr lang="pt-BR" sz="1000" b="0" i="0">
              <a:solidFill>
                <a:srgbClr val="C0C0C0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10</xdr:col>
      <xdr:colOff>95250</xdr:colOff>
      <xdr:row>26</xdr:row>
      <xdr:rowOff>177800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366956B-CD26-4A48-9640-83A10A8BA4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0.05607</cdr:x>
      <cdr:y>0.4227</cdr:y>
    </cdr:from>
    <cdr:to>
      <cdr:x>0.95093</cdr:x>
      <cdr:y>0.58717</cdr:y>
    </cdr:to>
    <cdr:sp macro="[1]!PtreeEvent_WatermarkClick" textlink="">
      <cdr:nvSpPr>
        <cdr:cNvPr id="2" name="gwm_12355          ">
          <a:extLst xmlns:a="http://schemas.openxmlformats.org/drawingml/2006/main">
            <a:ext uri="{FF2B5EF4-FFF2-40B4-BE49-F238E27FC236}">
              <a16:creationId xmlns:a16="http://schemas.microsoft.com/office/drawing/2014/main" id="{C1AD6158-54BE-41FD-B8DF-EF7B629EDFCC}"/>
            </a:ext>
          </a:extLst>
        </cdr:cNvPr>
        <cdr:cNvSpPr txBox="1"/>
      </cdr:nvSpPr>
      <cdr:spPr>
        <a:xfrm xmlns:a="http://schemas.openxmlformats.org/drawingml/2006/main">
          <a:off x="304800" y="16319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BR" sz="1400" b="0" i="0">
              <a:solidFill>
                <a:srgbClr val="C0C0C0"/>
              </a:solidFill>
              <a:latin typeface="Arial" panose="020B0604020202020204" pitchFamily="34" charset="0"/>
            </a:rPr>
            <a:t>PrecisionTree Trial Version
</a:t>
          </a:r>
          <a:r>
            <a:rPr lang="pt-BR" sz="1000" b="0" i="0">
              <a:solidFill>
                <a:srgbClr val="C0C0C0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  <cdr:relSizeAnchor xmlns:cdr="http://schemas.openxmlformats.org/drawingml/2006/chartDrawing">
    <cdr:from>
      <cdr:x>0.05607</cdr:x>
      <cdr:y>0.4227</cdr:y>
    </cdr:from>
    <cdr:to>
      <cdr:x>0.95093</cdr:x>
      <cdr:y>0.58717</cdr:y>
    </cdr:to>
    <cdr:sp macro="[1]!PtreeEvent_WatermarkClick" textlink="">
      <cdr:nvSpPr>
        <cdr:cNvPr id="3" name="gwm_12355         ">
          <a:extLst xmlns:a="http://schemas.openxmlformats.org/drawingml/2006/main">
            <a:ext uri="{FF2B5EF4-FFF2-40B4-BE49-F238E27FC236}">
              <a16:creationId xmlns:a16="http://schemas.microsoft.com/office/drawing/2014/main" id="{2CAA8DE6-5EDF-46CA-8410-F4DB6FF5C840}"/>
            </a:ext>
          </a:extLst>
        </cdr:cNvPr>
        <cdr:cNvSpPr txBox="1"/>
      </cdr:nvSpPr>
      <cdr:spPr>
        <a:xfrm xmlns:a="http://schemas.openxmlformats.org/drawingml/2006/main">
          <a:off x="304800" y="16319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BR" sz="1400" b="0" i="0">
              <a:solidFill>
                <a:srgbClr val="C0C0C0"/>
              </a:solidFill>
              <a:latin typeface="Arial" panose="020B0604020202020204" pitchFamily="34" charset="0"/>
            </a:rPr>
            <a:t>PrecisionTree Trial Version
</a:t>
          </a:r>
          <a:r>
            <a:rPr lang="pt-BR" sz="1000" b="0" i="0">
              <a:solidFill>
                <a:srgbClr val="C0C0C0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  <cdr:relSizeAnchor xmlns:cdr="http://schemas.openxmlformats.org/drawingml/2006/chartDrawing">
    <cdr:from>
      <cdr:x>0.05607</cdr:x>
      <cdr:y>0.4227</cdr:y>
    </cdr:from>
    <cdr:to>
      <cdr:x>0.95093</cdr:x>
      <cdr:y>0.58717</cdr:y>
    </cdr:to>
    <cdr:sp macro="[1]!PtreeEvent_WatermarkClick" textlink="">
      <cdr:nvSpPr>
        <cdr:cNvPr id="4" name="gwm_12355        ">
          <a:extLst xmlns:a="http://schemas.openxmlformats.org/drawingml/2006/main">
            <a:ext uri="{FF2B5EF4-FFF2-40B4-BE49-F238E27FC236}">
              <a16:creationId xmlns:a16="http://schemas.microsoft.com/office/drawing/2014/main" id="{07271BB8-F43A-4D14-8230-1481B28F15A6}"/>
            </a:ext>
          </a:extLst>
        </cdr:cNvPr>
        <cdr:cNvSpPr txBox="1"/>
      </cdr:nvSpPr>
      <cdr:spPr>
        <a:xfrm xmlns:a="http://schemas.openxmlformats.org/drawingml/2006/main">
          <a:off x="304800" y="16319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BR" sz="1400" b="0" i="0">
              <a:solidFill>
                <a:srgbClr val="C0C0C0"/>
              </a:solidFill>
              <a:latin typeface="Arial" panose="020B0604020202020204" pitchFamily="34" charset="0"/>
            </a:rPr>
            <a:t>PrecisionTree Trial Version
</a:t>
          </a:r>
          <a:r>
            <a:rPr lang="pt-BR" sz="1000" b="0" i="0">
              <a:solidFill>
                <a:srgbClr val="C0C0C0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  <cdr:relSizeAnchor xmlns:cdr="http://schemas.openxmlformats.org/drawingml/2006/chartDrawing">
    <cdr:from>
      <cdr:x>0.05607</cdr:x>
      <cdr:y>0.4227</cdr:y>
    </cdr:from>
    <cdr:to>
      <cdr:x>0.95093</cdr:x>
      <cdr:y>0.58717</cdr:y>
    </cdr:to>
    <cdr:sp macro="[1]!PtreeEvent_WatermarkClick" textlink="">
      <cdr:nvSpPr>
        <cdr:cNvPr id="5" name="gwm_12355       ">
          <a:extLst xmlns:a="http://schemas.openxmlformats.org/drawingml/2006/main">
            <a:ext uri="{FF2B5EF4-FFF2-40B4-BE49-F238E27FC236}">
              <a16:creationId xmlns:a16="http://schemas.microsoft.com/office/drawing/2014/main" id="{7A224C43-A609-4E0F-87CF-7BC272F5CCE6}"/>
            </a:ext>
          </a:extLst>
        </cdr:cNvPr>
        <cdr:cNvSpPr txBox="1"/>
      </cdr:nvSpPr>
      <cdr:spPr>
        <a:xfrm xmlns:a="http://schemas.openxmlformats.org/drawingml/2006/main">
          <a:off x="304800" y="16319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BR" sz="1400" b="0" i="0">
              <a:solidFill>
                <a:srgbClr val="C0C0C0"/>
              </a:solidFill>
              <a:latin typeface="Arial" panose="020B0604020202020204" pitchFamily="34" charset="0"/>
            </a:rPr>
            <a:t>PrecisionTree Trial Version
</a:t>
          </a:r>
          <a:r>
            <a:rPr lang="pt-BR" sz="1000" b="0" i="0">
              <a:solidFill>
                <a:srgbClr val="C0C0C0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  <cdr:relSizeAnchor xmlns:cdr="http://schemas.openxmlformats.org/drawingml/2006/chartDrawing">
    <cdr:from>
      <cdr:x>0.05607</cdr:x>
      <cdr:y>0.4227</cdr:y>
    </cdr:from>
    <cdr:to>
      <cdr:x>0.95093</cdr:x>
      <cdr:y>0.58717</cdr:y>
    </cdr:to>
    <cdr:sp macro="[1]!PtreeEvent_WatermarkClick" textlink="">
      <cdr:nvSpPr>
        <cdr:cNvPr id="6" name="gwm_12355      ">
          <a:extLst xmlns:a="http://schemas.openxmlformats.org/drawingml/2006/main">
            <a:ext uri="{FF2B5EF4-FFF2-40B4-BE49-F238E27FC236}">
              <a16:creationId xmlns:a16="http://schemas.microsoft.com/office/drawing/2014/main" id="{D312AA16-3A25-4576-AB41-10151E4DF1C3}"/>
            </a:ext>
          </a:extLst>
        </cdr:cNvPr>
        <cdr:cNvSpPr txBox="1"/>
      </cdr:nvSpPr>
      <cdr:spPr>
        <a:xfrm xmlns:a="http://schemas.openxmlformats.org/drawingml/2006/main">
          <a:off x="304800" y="16319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BR" sz="1400" b="0" i="0">
              <a:solidFill>
                <a:srgbClr val="C0C0C0"/>
              </a:solidFill>
              <a:latin typeface="Arial" panose="020B0604020202020204" pitchFamily="34" charset="0"/>
            </a:rPr>
            <a:t>PrecisionTree Trial Version
</a:t>
          </a:r>
          <a:r>
            <a:rPr lang="pt-BR" sz="1000" b="0" i="0">
              <a:solidFill>
                <a:srgbClr val="C0C0C0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239522</xdr:colOff>
      <xdr:row>54</xdr:row>
      <xdr:rowOff>179070</xdr:rowOff>
    </xdr:from>
    <xdr:to>
      <xdr:col>5</xdr:col>
      <xdr:colOff>127</xdr:colOff>
      <xdr:row>54</xdr:row>
      <xdr:rowOff>179070</xdr:rowOff>
    </xdr:to>
    <xdr:cxnSp macro="_xll.PtreeEvent_ObjectClick">
      <xdr:nvCxnSpPr>
        <xdr:cNvPr id="29" name="PTObj_DBranchHLine_3_3">
          <a:extLst>
            <a:ext uri="{FF2B5EF4-FFF2-40B4-BE49-F238E27FC236}">
              <a16:creationId xmlns:a16="http://schemas.microsoft.com/office/drawing/2014/main" id="{8A89E37A-C116-4EC3-BE32-6EF4B0C34DEB}"/>
            </a:ext>
          </a:extLst>
        </xdr:cNvPr>
        <xdr:cNvCxnSpPr/>
      </xdr:nvCxnSpPr>
      <xdr:spPr>
        <a:xfrm>
          <a:off x="4474972" y="10161270"/>
          <a:ext cx="1716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87122</xdr:colOff>
      <xdr:row>52</xdr:row>
      <xdr:rowOff>173989</xdr:rowOff>
    </xdr:from>
    <xdr:to>
      <xdr:col>4</xdr:col>
      <xdr:colOff>239522</xdr:colOff>
      <xdr:row>54</xdr:row>
      <xdr:rowOff>179070</xdr:rowOff>
    </xdr:to>
    <xdr:cxnSp macro="_xll.PtreeEvent_ObjectClick">
      <xdr:nvCxnSpPr>
        <xdr:cNvPr id="28" name="PTObj_DBranchDLine_3_3">
          <a:extLst>
            <a:ext uri="{FF2B5EF4-FFF2-40B4-BE49-F238E27FC236}">
              <a16:creationId xmlns:a16="http://schemas.microsoft.com/office/drawing/2014/main" id="{15E39743-9DFF-466B-8BEB-5C3ACF90403B}"/>
            </a:ext>
          </a:extLst>
        </xdr:cNvPr>
        <xdr:cNvCxnSpPr/>
      </xdr:nvCxnSpPr>
      <xdr:spPr>
        <a:xfrm>
          <a:off x="4322572" y="9787889"/>
          <a:ext cx="152400" cy="3733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239522</xdr:colOff>
      <xdr:row>50</xdr:row>
      <xdr:rowOff>179070</xdr:rowOff>
    </xdr:from>
    <xdr:to>
      <xdr:col>5</xdr:col>
      <xdr:colOff>127</xdr:colOff>
      <xdr:row>50</xdr:row>
      <xdr:rowOff>179070</xdr:rowOff>
    </xdr:to>
    <xdr:cxnSp macro="_xll.PtreeEvent_ObjectClick">
      <xdr:nvCxnSpPr>
        <xdr:cNvPr id="25" name="PTObj_DBranchHLine_3_2">
          <a:extLst>
            <a:ext uri="{FF2B5EF4-FFF2-40B4-BE49-F238E27FC236}">
              <a16:creationId xmlns:a16="http://schemas.microsoft.com/office/drawing/2014/main" id="{67750C98-47F5-44C2-A8ED-0A63A5802E10}"/>
            </a:ext>
          </a:extLst>
        </xdr:cNvPr>
        <xdr:cNvCxnSpPr/>
      </xdr:nvCxnSpPr>
      <xdr:spPr>
        <a:xfrm>
          <a:off x="4474972" y="9424670"/>
          <a:ext cx="1716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87122</xdr:colOff>
      <xdr:row>50</xdr:row>
      <xdr:rowOff>179070</xdr:rowOff>
    </xdr:from>
    <xdr:to>
      <xdr:col>4</xdr:col>
      <xdr:colOff>239522</xdr:colOff>
      <xdr:row>52</xdr:row>
      <xdr:rowOff>173989</xdr:rowOff>
    </xdr:to>
    <xdr:cxnSp macro="_xll.PtreeEvent_ObjectClick">
      <xdr:nvCxnSpPr>
        <xdr:cNvPr id="24" name="PTObj_DBranchDLine_3_2">
          <a:extLst>
            <a:ext uri="{FF2B5EF4-FFF2-40B4-BE49-F238E27FC236}">
              <a16:creationId xmlns:a16="http://schemas.microsoft.com/office/drawing/2014/main" id="{ABE466EE-D1FB-4DC7-BD34-565EEF51973A}"/>
            </a:ext>
          </a:extLst>
        </xdr:cNvPr>
        <xdr:cNvCxnSpPr/>
      </xdr:nvCxnSpPr>
      <xdr:spPr>
        <a:xfrm flipV="1">
          <a:off x="4322572" y="9424670"/>
          <a:ext cx="152400" cy="3632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177800</xdr:colOff>
      <xdr:row>52</xdr:row>
      <xdr:rowOff>179070</xdr:rowOff>
    </xdr:from>
    <xdr:to>
      <xdr:col>4</xdr:col>
      <xdr:colOff>127</xdr:colOff>
      <xdr:row>52</xdr:row>
      <xdr:rowOff>179070</xdr:rowOff>
    </xdr:to>
    <xdr:cxnSp macro="_xll.PtreeEvent_ObjectClick">
      <xdr:nvCxnSpPr>
        <xdr:cNvPr id="13" name="PTObj_DBranchHLine_3_1">
          <a:extLst>
            <a:ext uri="{FF2B5EF4-FFF2-40B4-BE49-F238E27FC236}">
              <a16:creationId xmlns:a16="http://schemas.microsoft.com/office/drawing/2014/main" id="{B9153FB8-05EA-4740-A65B-D926533FB8A5}"/>
            </a:ext>
          </a:extLst>
        </xdr:cNvPr>
        <xdr:cNvCxnSpPr/>
      </xdr:nvCxnSpPr>
      <xdr:spPr>
        <a:xfrm>
          <a:off x="2006600" y="9424670"/>
          <a:ext cx="222897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239522</xdr:colOff>
      <xdr:row>33</xdr:row>
      <xdr:rowOff>179070</xdr:rowOff>
    </xdr:from>
    <xdr:to>
      <xdr:col>8</xdr:col>
      <xdr:colOff>127</xdr:colOff>
      <xdr:row>33</xdr:row>
      <xdr:rowOff>179070</xdr:rowOff>
    </xdr:to>
    <xdr:cxnSp macro="_xll.PtreeEvent_ObjectClick">
      <xdr:nvCxnSpPr>
        <xdr:cNvPr id="74" name="PTObj_DBranchHLine_2_14">
          <a:extLst>
            <a:ext uri="{FF2B5EF4-FFF2-40B4-BE49-F238E27FC236}">
              <a16:creationId xmlns:a16="http://schemas.microsoft.com/office/drawing/2014/main" id="{FD3A25EC-4F3C-4A16-BFC5-77A1C1CA489C}"/>
            </a:ext>
          </a:extLst>
        </xdr:cNvPr>
        <xdr:cNvCxnSpPr/>
      </xdr:nvCxnSpPr>
      <xdr:spPr>
        <a:xfrm>
          <a:off x="11745722" y="6256020"/>
          <a:ext cx="1716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87122</xdr:colOff>
      <xdr:row>29</xdr:row>
      <xdr:rowOff>173990</xdr:rowOff>
    </xdr:from>
    <xdr:to>
      <xdr:col>7</xdr:col>
      <xdr:colOff>239522</xdr:colOff>
      <xdr:row>33</xdr:row>
      <xdr:rowOff>179070</xdr:rowOff>
    </xdr:to>
    <xdr:cxnSp macro="_xll.PtreeEvent_ObjectClick">
      <xdr:nvCxnSpPr>
        <xdr:cNvPr id="73" name="PTObj_DBranchDLine_2_14">
          <a:extLst>
            <a:ext uri="{FF2B5EF4-FFF2-40B4-BE49-F238E27FC236}">
              <a16:creationId xmlns:a16="http://schemas.microsoft.com/office/drawing/2014/main" id="{552FA756-4AAD-4597-BFEB-E0C7ADC05219}"/>
            </a:ext>
          </a:extLst>
        </xdr:cNvPr>
        <xdr:cNvCxnSpPr/>
      </xdr:nvCxnSpPr>
      <xdr:spPr>
        <a:xfrm>
          <a:off x="11593322" y="5514340"/>
          <a:ext cx="152400" cy="741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239522</xdr:colOff>
      <xdr:row>31</xdr:row>
      <xdr:rowOff>179070</xdr:rowOff>
    </xdr:from>
    <xdr:to>
      <xdr:col>8</xdr:col>
      <xdr:colOff>127</xdr:colOff>
      <xdr:row>31</xdr:row>
      <xdr:rowOff>179070</xdr:rowOff>
    </xdr:to>
    <xdr:cxnSp macro="_xll.PtreeEvent_ObjectClick">
      <xdr:nvCxnSpPr>
        <xdr:cNvPr id="70" name="PTObj_DBranchHLine_2_13">
          <a:extLst>
            <a:ext uri="{FF2B5EF4-FFF2-40B4-BE49-F238E27FC236}">
              <a16:creationId xmlns:a16="http://schemas.microsoft.com/office/drawing/2014/main" id="{EFE8A76D-1CFC-473A-B161-3D15D55D85A0}"/>
            </a:ext>
          </a:extLst>
        </xdr:cNvPr>
        <xdr:cNvCxnSpPr/>
      </xdr:nvCxnSpPr>
      <xdr:spPr>
        <a:xfrm>
          <a:off x="11745722" y="5887720"/>
          <a:ext cx="15640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87122</xdr:colOff>
      <xdr:row>29</xdr:row>
      <xdr:rowOff>173990</xdr:rowOff>
    </xdr:from>
    <xdr:to>
      <xdr:col>7</xdr:col>
      <xdr:colOff>239522</xdr:colOff>
      <xdr:row>31</xdr:row>
      <xdr:rowOff>179070</xdr:rowOff>
    </xdr:to>
    <xdr:cxnSp macro="_xll.PtreeEvent_ObjectClick">
      <xdr:nvCxnSpPr>
        <xdr:cNvPr id="69" name="PTObj_DBranchDLine_2_13">
          <a:extLst>
            <a:ext uri="{FF2B5EF4-FFF2-40B4-BE49-F238E27FC236}">
              <a16:creationId xmlns:a16="http://schemas.microsoft.com/office/drawing/2014/main" id="{DB38FE3C-4C7B-4528-9412-2AAAADD18315}"/>
            </a:ext>
          </a:extLst>
        </xdr:cNvPr>
        <xdr:cNvCxnSpPr/>
      </xdr:nvCxnSpPr>
      <xdr:spPr>
        <a:xfrm>
          <a:off x="11593322" y="5514340"/>
          <a:ext cx="152400" cy="3733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239522</xdr:colOff>
      <xdr:row>27</xdr:row>
      <xdr:rowOff>179070</xdr:rowOff>
    </xdr:from>
    <xdr:to>
      <xdr:col>8</xdr:col>
      <xdr:colOff>127</xdr:colOff>
      <xdr:row>27</xdr:row>
      <xdr:rowOff>179070</xdr:rowOff>
    </xdr:to>
    <xdr:cxnSp macro="_xll.PtreeEvent_ObjectClick">
      <xdr:nvCxnSpPr>
        <xdr:cNvPr id="66" name="PTObj_DBranchHLine_2_12">
          <a:extLst>
            <a:ext uri="{FF2B5EF4-FFF2-40B4-BE49-F238E27FC236}">
              <a16:creationId xmlns:a16="http://schemas.microsoft.com/office/drawing/2014/main" id="{5440C261-DA2B-42AC-BD77-81DF97578E7C}"/>
            </a:ext>
          </a:extLst>
        </xdr:cNvPr>
        <xdr:cNvCxnSpPr/>
      </xdr:nvCxnSpPr>
      <xdr:spPr>
        <a:xfrm>
          <a:off x="11745722" y="5151120"/>
          <a:ext cx="9226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87122</xdr:colOff>
      <xdr:row>27</xdr:row>
      <xdr:rowOff>179070</xdr:rowOff>
    </xdr:from>
    <xdr:to>
      <xdr:col>7</xdr:col>
      <xdr:colOff>239522</xdr:colOff>
      <xdr:row>29</xdr:row>
      <xdr:rowOff>173990</xdr:rowOff>
    </xdr:to>
    <xdr:cxnSp macro="_xll.PtreeEvent_ObjectClick">
      <xdr:nvCxnSpPr>
        <xdr:cNvPr id="65" name="PTObj_DBranchDLine_2_12">
          <a:extLst>
            <a:ext uri="{FF2B5EF4-FFF2-40B4-BE49-F238E27FC236}">
              <a16:creationId xmlns:a16="http://schemas.microsoft.com/office/drawing/2014/main" id="{D948549C-E29C-442B-AA30-5052BDBF2DEE}"/>
            </a:ext>
          </a:extLst>
        </xdr:cNvPr>
        <xdr:cNvCxnSpPr/>
      </xdr:nvCxnSpPr>
      <xdr:spPr>
        <a:xfrm flipV="1">
          <a:off x="11593322" y="5151120"/>
          <a:ext cx="152400" cy="3632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239522</xdr:colOff>
      <xdr:row>29</xdr:row>
      <xdr:rowOff>179070</xdr:rowOff>
    </xdr:from>
    <xdr:to>
      <xdr:col>7</xdr:col>
      <xdr:colOff>127</xdr:colOff>
      <xdr:row>29</xdr:row>
      <xdr:rowOff>179070</xdr:rowOff>
    </xdr:to>
    <xdr:cxnSp macro="_xll.PtreeEvent_ObjectClick">
      <xdr:nvCxnSpPr>
        <xdr:cNvPr id="62" name="PTObj_DBranchHLine_2_11">
          <a:extLst>
            <a:ext uri="{FF2B5EF4-FFF2-40B4-BE49-F238E27FC236}">
              <a16:creationId xmlns:a16="http://schemas.microsoft.com/office/drawing/2014/main" id="{8CDF7056-3150-47B6-8925-93149E742333}"/>
            </a:ext>
          </a:extLst>
        </xdr:cNvPr>
        <xdr:cNvCxnSpPr/>
      </xdr:nvCxnSpPr>
      <xdr:spPr>
        <a:xfrm>
          <a:off x="9281922" y="5151120"/>
          <a:ext cx="2224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87122</xdr:colOff>
      <xdr:row>25</xdr:row>
      <xdr:rowOff>173990</xdr:rowOff>
    </xdr:from>
    <xdr:to>
      <xdr:col>6</xdr:col>
      <xdr:colOff>239522</xdr:colOff>
      <xdr:row>29</xdr:row>
      <xdr:rowOff>179070</xdr:rowOff>
    </xdr:to>
    <xdr:cxnSp macro="_xll.PtreeEvent_ObjectClick">
      <xdr:nvCxnSpPr>
        <xdr:cNvPr id="61" name="PTObj_DBranchDLine_2_11">
          <a:extLst>
            <a:ext uri="{FF2B5EF4-FFF2-40B4-BE49-F238E27FC236}">
              <a16:creationId xmlns:a16="http://schemas.microsoft.com/office/drawing/2014/main" id="{04D22374-C219-4AC0-8228-EC225A7523E4}"/>
            </a:ext>
          </a:extLst>
        </xdr:cNvPr>
        <xdr:cNvCxnSpPr/>
      </xdr:nvCxnSpPr>
      <xdr:spPr>
        <a:xfrm>
          <a:off x="9129522" y="4777740"/>
          <a:ext cx="152400" cy="3733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239522</xdr:colOff>
      <xdr:row>23</xdr:row>
      <xdr:rowOff>179070</xdr:rowOff>
    </xdr:from>
    <xdr:to>
      <xdr:col>7</xdr:col>
      <xdr:colOff>127</xdr:colOff>
      <xdr:row>23</xdr:row>
      <xdr:rowOff>179070</xdr:rowOff>
    </xdr:to>
    <xdr:cxnSp macro="_xll.PtreeEvent_ObjectClick">
      <xdr:nvCxnSpPr>
        <xdr:cNvPr id="54" name="PTObj_DBranchHLine_2_10">
          <a:extLst>
            <a:ext uri="{FF2B5EF4-FFF2-40B4-BE49-F238E27FC236}">
              <a16:creationId xmlns:a16="http://schemas.microsoft.com/office/drawing/2014/main" id="{32E22B20-4F6F-49E0-8547-0CEA6EF5660E}"/>
            </a:ext>
          </a:extLst>
        </xdr:cNvPr>
        <xdr:cNvCxnSpPr/>
      </xdr:nvCxnSpPr>
      <xdr:spPr>
        <a:xfrm>
          <a:off x="9281922" y="4414520"/>
          <a:ext cx="2224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87122</xdr:colOff>
      <xdr:row>23</xdr:row>
      <xdr:rowOff>179070</xdr:rowOff>
    </xdr:from>
    <xdr:to>
      <xdr:col>6</xdr:col>
      <xdr:colOff>239522</xdr:colOff>
      <xdr:row>25</xdr:row>
      <xdr:rowOff>173990</xdr:rowOff>
    </xdr:to>
    <xdr:cxnSp macro="_xll.PtreeEvent_ObjectClick">
      <xdr:nvCxnSpPr>
        <xdr:cNvPr id="53" name="PTObj_DBranchDLine_2_10">
          <a:extLst>
            <a:ext uri="{FF2B5EF4-FFF2-40B4-BE49-F238E27FC236}">
              <a16:creationId xmlns:a16="http://schemas.microsoft.com/office/drawing/2014/main" id="{474DBDFD-8070-4F2F-8AD3-47806EBE7AB4}"/>
            </a:ext>
          </a:extLst>
        </xdr:cNvPr>
        <xdr:cNvCxnSpPr/>
      </xdr:nvCxnSpPr>
      <xdr:spPr>
        <a:xfrm flipV="1">
          <a:off x="9129522" y="4414520"/>
          <a:ext cx="152400" cy="3632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239522</xdr:colOff>
      <xdr:row>25</xdr:row>
      <xdr:rowOff>179070</xdr:rowOff>
    </xdr:from>
    <xdr:to>
      <xdr:col>6</xdr:col>
      <xdr:colOff>127</xdr:colOff>
      <xdr:row>25</xdr:row>
      <xdr:rowOff>179070</xdr:rowOff>
    </xdr:to>
    <xdr:cxnSp macro="_xll.PtreeEvent_ObjectClick">
      <xdr:nvCxnSpPr>
        <xdr:cNvPr id="50" name="PTObj_DBranchHLine_2_6">
          <a:extLst>
            <a:ext uri="{FF2B5EF4-FFF2-40B4-BE49-F238E27FC236}">
              <a16:creationId xmlns:a16="http://schemas.microsoft.com/office/drawing/2014/main" id="{CD9E6084-304E-4A56-AF94-B0998D4FBF33}"/>
            </a:ext>
          </a:extLst>
        </xdr:cNvPr>
        <xdr:cNvCxnSpPr/>
      </xdr:nvCxnSpPr>
      <xdr:spPr>
        <a:xfrm>
          <a:off x="6297422" y="4414520"/>
          <a:ext cx="27387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87122</xdr:colOff>
      <xdr:row>13</xdr:row>
      <xdr:rowOff>173990</xdr:rowOff>
    </xdr:from>
    <xdr:to>
      <xdr:col>5</xdr:col>
      <xdr:colOff>239522</xdr:colOff>
      <xdr:row>25</xdr:row>
      <xdr:rowOff>179070</xdr:rowOff>
    </xdr:to>
    <xdr:cxnSp macro="_xll.PtreeEvent_ObjectClick">
      <xdr:nvCxnSpPr>
        <xdr:cNvPr id="49" name="PTObj_DBranchDLine_2_6">
          <a:extLst>
            <a:ext uri="{FF2B5EF4-FFF2-40B4-BE49-F238E27FC236}">
              <a16:creationId xmlns:a16="http://schemas.microsoft.com/office/drawing/2014/main" id="{2BFF84EE-D8CC-4A47-A6D0-466CFA40FCCA}"/>
            </a:ext>
          </a:extLst>
        </xdr:cNvPr>
        <xdr:cNvCxnSpPr/>
      </xdr:nvCxnSpPr>
      <xdr:spPr>
        <a:xfrm>
          <a:off x="6145022" y="2567940"/>
          <a:ext cx="152400" cy="18465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239522</xdr:colOff>
      <xdr:row>21</xdr:row>
      <xdr:rowOff>179070</xdr:rowOff>
    </xdr:from>
    <xdr:to>
      <xdr:col>7</xdr:col>
      <xdr:colOff>127</xdr:colOff>
      <xdr:row>21</xdr:row>
      <xdr:rowOff>179070</xdr:rowOff>
    </xdr:to>
    <xdr:cxnSp macro="_xll.PtreeEvent_ObjectClick">
      <xdr:nvCxnSpPr>
        <xdr:cNvPr id="46" name="PTObj_DBranchHLine_2_9">
          <a:extLst>
            <a:ext uri="{FF2B5EF4-FFF2-40B4-BE49-F238E27FC236}">
              <a16:creationId xmlns:a16="http://schemas.microsoft.com/office/drawing/2014/main" id="{9A37300F-0C8A-4711-8208-F614F7DDAE67}"/>
            </a:ext>
          </a:extLst>
        </xdr:cNvPr>
        <xdr:cNvCxnSpPr/>
      </xdr:nvCxnSpPr>
      <xdr:spPr>
        <a:xfrm>
          <a:off x="8996172" y="4046220"/>
          <a:ext cx="1716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87122</xdr:colOff>
      <xdr:row>17</xdr:row>
      <xdr:rowOff>173990</xdr:rowOff>
    </xdr:from>
    <xdr:to>
      <xdr:col>6</xdr:col>
      <xdr:colOff>239522</xdr:colOff>
      <xdr:row>21</xdr:row>
      <xdr:rowOff>179070</xdr:rowOff>
    </xdr:to>
    <xdr:cxnSp macro="_xll.PtreeEvent_ObjectClick">
      <xdr:nvCxnSpPr>
        <xdr:cNvPr id="45" name="PTObj_DBranchDLine_2_9">
          <a:extLst>
            <a:ext uri="{FF2B5EF4-FFF2-40B4-BE49-F238E27FC236}">
              <a16:creationId xmlns:a16="http://schemas.microsoft.com/office/drawing/2014/main" id="{388D071A-97A1-4725-BB9F-644E726CC953}"/>
            </a:ext>
          </a:extLst>
        </xdr:cNvPr>
        <xdr:cNvCxnSpPr/>
      </xdr:nvCxnSpPr>
      <xdr:spPr>
        <a:xfrm>
          <a:off x="8843772" y="3304540"/>
          <a:ext cx="152400" cy="741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239522</xdr:colOff>
      <xdr:row>19</xdr:row>
      <xdr:rowOff>179070</xdr:rowOff>
    </xdr:from>
    <xdr:to>
      <xdr:col>7</xdr:col>
      <xdr:colOff>127</xdr:colOff>
      <xdr:row>19</xdr:row>
      <xdr:rowOff>179070</xdr:rowOff>
    </xdr:to>
    <xdr:cxnSp macro="_xll.PtreeEvent_ObjectClick">
      <xdr:nvCxnSpPr>
        <xdr:cNvPr id="42" name="PTObj_DBranchHLine_2_8">
          <a:extLst>
            <a:ext uri="{FF2B5EF4-FFF2-40B4-BE49-F238E27FC236}">
              <a16:creationId xmlns:a16="http://schemas.microsoft.com/office/drawing/2014/main" id="{E36A68F8-7BF5-4BBF-83BB-ACE42708D46B}"/>
            </a:ext>
          </a:extLst>
        </xdr:cNvPr>
        <xdr:cNvCxnSpPr/>
      </xdr:nvCxnSpPr>
      <xdr:spPr>
        <a:xfrm>
          <a:off x="8996172" y="3677920"/>
          <a:ext cx="15640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87122</xdr:colOff>
      <xdr:row>17</xdr:row>
      <xdr:rowOff>173990</xdr:rowOff>
    </xdr:from>
    <xdr:to>
      <xdr:col>6</xdr:col>
      <xdr:colOff>239522</xdr:colOff>
      <xdr:row>19</xdr:row>
      <xdr:rowOff>179070</xdr:rowOff>
    </xdr:to>
    <xdr:cxnSp macro="_xll.PtreeEvent_ObjectClick">
      <xdr:nvCxnSpPr>
        <xdr:cNvPr id="41" name="PTObj_DBranchDLine_2_8">
          <a:extLst>
            <a:ext uri="{FF2B5EF4-FFF2-40B4-BE49-F238E27FC236}">
              <a16:creationId xmlns:a16="http://schemas.microsoft.com/office/drawing/2014/main" id="{D018E7BD-13C5-4AE4-A671-399C12F33DCA}"/>
            </a:ext>
          </a:extLst>
        </xdr:cNvPr>
        <xdr:cNvCxnSpPr/>
      </xdr:nvCxnSpPr>
      <xdr:spPr>
        <a:xfrm>
          <a:off x="8843772" y="3304540"/>
          <a:ext cx="152400" cy="3733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239522</xdr:colOff>
      <xdr:row>15</xdr:row>
      <xdr:rowOff>179070</xdr:rowOff>
    </xdr:from>
    <xdr:to>
      <xdr:col>7</xdr:col>
      <xdr:colOff>127</xdr:colOff>
      <xdr:row>15</xdr:row>
      <xdr:rowOff>179070</xdr:rowOff>
    </xdr:to>
    <xdr:cxnSp macro="_xll.PtreeEvent_ObjectClick">
      <xdr:nvCxnSpPr>
        <xdr:cNvPr id="38" name="PTObj_DBranchHLine_2_7">
          <a:extLst>
            <a:ext uri="{FF2B5EF4-FFF2-40B4-BE49-F238E27FC236}">
              <a16:creationId xmlns:a16="http://schemas.microsoft.com/office/drawing/2014/main" id="{2BD0F442-3E58-4F84-B370-8805FCBF20E8}"/>
            </a:ext>
          </a:extLst>
        </xdr:cNvPr>
        <xdr:cNvCxnSpPr/>
      </xdr:nvCxnSpPr>
      <xdr:spPr>
        <a:xfrm>
          <a:off x="8996172" y="2941320"/>
          <a:ext cx="9226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87122</xdr:colOff>
      <xdr:row>15</xdr:row>
      <xdr:rowOff>179070</xdr:rowOff>
    </xdr:from>
    <xdr:to>
      <xdr:col>6</xdr:col>
      <xdr:colOff>239522</xdr:colOff>
      <xdr:row>17</xdr:row>
      <xdr:rowOff>173990</xdr:rowOff>
    </xdr:to>
    <xdr:cxnSp macro="_xll.PtreeEvent_ObjectClick">
      <xdr:nvCxnSpPr>
        <xdr:cNvPr id="37" name="PTObj_DBranchDLine_2_7">
          <a:extLst>
            <a:ext uri="{FF2B5EF4-FFF2-40B4-BE49-F238E27FC236}">
              <a16:creationId xmlns:a16="http://schemas.microsoft.com/office/drawing/2014/main" id="{C7F2FEEC-0DA8-48B4-AB3F-5A56E169C04D}"/>
            </a:ext>
          </a:extLst>
        </xdr:cNvPr>
        <xdr:cNvCxnSpPr/>
      </xdr:nvCxnSpPr>
      <xdr:spPr>
        <a:xfrm flipV="1">
          <a:off x="8843772" y="2941320"/>
          <a:ext cx="152400" cy="3632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239522</xdr:colOff>
      <xdr:row>17</xdr:row>
      <xdr:rowOff>179070</xdr:rowOff>
    </xdr:from>
    <xdr:to>
      <xdr:col>6</xdr:col>
      <xdr:colOff>127</xdr:colOff>
      <xdr:row>17</xdr:row>
      <xdr:rowOff>179070</xdr:rowOff>
    </xdr:to>
    <xdr:cxnSp macro="_xll.PtreeEvent_ObjectClick">
      <xdr:nvCxnSpPr>
        <xdr:cNvPr id="34" name="PTObj_DBranchHLine_2_5">
          <a:extLst>
            <a:ext uri="{FF2B5EF4-FFF2-40B4-BE49-F238E27FC236}">
              <a16:creationId xmlns:a16="http://schemas.microsoft.com/office/drawing/2014/main" id="{F40E551E-D549-4190-9F75-C5576108F232}"/>
            </a:ext>
          </a:extLst>
        </xdr:cNvPr>
        <xdr:cNvCxnSpPr/>
      </xdr:nvCxnSpPr>
      <xdr:spPr>
        <a:xfrm>
          <a:off x="6297422" y="2941320"/>
          <a:ext cx="24403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87122</xdr:colOff>
      <xdr:row>13</xdr:row>
      <xdr:rowOff>173990</xdr:rowOff>
    </xdr:from>
    <xdr:to>
      <xdr:col>5</xdr:col>
      <xdr:colOff>239522</xdr:colOff>
      <xdr:row>17</xdr:row>
      <xdr:rowOff>179070</xdr:rowOff>
    </xdr:to>
    <xdr:cxnSp macro="_xll.PtreeEvent_ObjectClick">
      <xdr:nvCxnSpPr>
        <xdr:cNvPr id="33" name="PTObj_DBranchDLine_2_5">
          <a:extLst>
            <a:ext uri="{FF2B5EF4-FFF2-40B4-BE49-F238E27FC236}">
              <a16:creationId xmlns:a16="http://schemas.microsoft.com/office/drawing/2014/main" id="{8C26C792-987D-4637-9C70-A9E600DFD030}"/>
            </a:ext>
          </a:extLst>
        </xdr:cNvPr>
        <xdr:cNvCxnSpPr/>
      </xdr:nvCxnSpPr>
      <xdr:spPr>
        <a:xfrm>
          <a:off x="6145022" y="2567940"/>
          <a:ext cx="152400" cy="3733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239522</xdr:colOff>
      <xdr:row>11</xdr:row>
      <xdr:rowOff>179070</xdr:rowOff>
    </xdr:from>
    <xdr:to>
      <xdr:col>6</xdr:col>
      <xdr:colOff>127</xdr:colOff>
      <xdr:row>11</xdr:row>
      <xdr:rowOff>179070</xdr:rowOff>
    </xdr:to>
    <xdr:cxnSp macro="_xll.PtreeEvent_ObjectClick">
      <xdr:nvCxnSpPr>
        <xdr:cNvPr id="22" name="PTObj_DBranchHLine_2_4">
          <a:extLst>
            <a:ext uri="{FF2B5EF4-FFF2-40B4-BE49-F238E27FC236}">
              <a16:creationId xmlns:a16="http://schemas.microsoft.com/office/drawing/2014/main" id="{09526D04-DDC8-4C93-8CEF-BA22CC889EF7}"/>
            </a:ext>
          </a:extLst>
        </xdr:cNvPr>
        <xdr:cNvCxnSpPr/>
      </xdr:nvCxnSpPr>
      <xdr:spPr>
        <a:xfrm>
          <a:off x="6297422" y="2204720"/>
          <a:ext cx="9226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87122</xdr:colOff>
      <xdr:row>11</xdr:row>
      <xdr:rowOff>179070</xdr:rowOff>
    </xdr:from>
    <xdr:to>
      <xdr:col>5</xdr:col>
      <xdr:colOff>239522</xdr:colOff>
      <xdr:row>13</xdr:row>
      <xdr:rowOff>173990</xdr:rowOff>
    </xdr:to>
    <xdr:cxnSp macro="_xll.PtreeEvent_ObjectClick">
      <xdr:nvCxnSpPr>
        <xdr:cNvPr id="21" name="PTObj_DBranchDLine_2_4">
          <a:extLst>
            <a:ext uri="{FF2B5EF4-FFF2-40B4-BE49-F238E27FC236}">
              <a16:creationId xmlns:a16="http://schemas.microsoft.com/office/drawing/2014/main" id="{FA226660-EA92-4927-AA96-4CBAC79F527B}"/>
            </a:ext>
          </a:extLst>
        </xdr:cNvPr>
        <xdr:cNvCxnSpPr/>
      </xdr:nvCxnSpPr>
      <xdr:spPr>
        <a:xfrm flipV="1">
          <a:off x="6145022" y="2204720"/>
          <a:ext cx="152400" cy="3632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239522</xdr:colOff>
      <xdr:row>13</xdr:row>
      <xdr:rowOff>179070</xdr:rowOff>
    </xdr:from>
    <xdr:to>
      <xdr:col>5</xdr:col>
      <xdr:colOff>127</xdr:colOff>
      <xdr:row>13</xdr:row>
      <xdr:rowOff>179070</xdr:rowOff>
    </xdr:to>
    <xdr:cxnSp macro="_xll.PtreeEvent_ObjectClick">
      <xdr:nvCxnSpPr>
        <xdr:cNvPr id="18" name="PTObj_DBranchHLine_2_3">
          <a:extLst>
            <a:ext uri="{FF2B5EF4-FFF2-40B4-BE49-F238E27FC236}">
              <a16:creationId xmlns:a16="http://schemas.microsoft.com/office/drawing/2014/main" id="{3E03C5EE-2DE1-43BB-A578-EF3B6005268E}"/>
            </a:ext>
          </a:extLst>
        </xdr:cNvPr>
        <xdr:cNvCxnSpPr/>
      </xdr:nvCxnSpPr>
      <xdr:spPr>
        <a:xfrm>
          <a:off x="4341622" y="2204720"/>
          <a:ext cx="1716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87122</xdr:colOff>
      <xdr:row>9</xdr:row>
      <xdr:rowOff>173990</xdr:rowOff>
    </xdr:from>
    <xdr:to>
      <xdr:col>4</xdr:col>
      <xdr:colOff>239522</xdr:colOff>
      <xdr:row>13</xdr:row>
      <xdr:rowOff>179070</xdr:rowOff>
    </xdr:to>
    <xdr:cxnSp macro="_xll.PtreeEvent_ObjectClick">
      <xdr:nvCxnSpPr>
        <xdr:cNvPr id="17" name="PTObj_DBranchDLine_2_3">
          <a:extLst>
            <a:ext uri="{FF2B5EF4-FFF2-40B4-BE49-F238E27FC236}">
              <a16:creationId xmlns:a16="http://schemas.microsoft.com/office/drawing/2014/main" id="{272750B0-51D8-48A9-88A5-74FB191A119C}"/>
            </a:ext>
          </a:extLst>
        </xdr:cNvPr>
        <xdr:cNvCxnSpPr/>
      </xdr:nvCxnSpPr>
      <xdr:spPr>
        <a:xfrm>
          <a:off x="4189222" y="1831340"/>
          <a:ext cx="152400" cy="3733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239522</xdr:colOff>
      <xdr:row>7</xdr:row>
      <xdr:rowOff>179070</xdr:rowOff>
    </xdr:from>
    <xdr:to>
      <xdr:col>5</xdr:col>
      <xdr:colOff>127</xdr:colOff>
      <xdr:row>7</xdr:row>
      <xdr:rowOff>179070</xdr:rowOff>
    </xdr:to>
    <xdr:cxnSp macro="_xll.PtreeEvent_ObjectClick">
      <xdr:nvCxnSpPr>
        <xdr:cNvPr id="10" name="PTObj_DBranchHLine_2_2">
          <a:extLst>
            <a:ext uri="{FF2B5EF4-FFF2-40B4-BE49-F238E27FC236}">
              <a16:creationId xmlns:a16="http://schemas.microsoft.com/office/drawing/2014/main" id="{D762E276-5367-4E3F-98C8-DFC5F09EF6FB}"/>
            </a:ext>
          </a:extLst>
        </xdr:cNvPr>
        <xdr:cNvCxnSpPr/>
      </xdr:nvCxnSpPr>
      <xdr:spPr>
        <a:xfrm>
          <a:off x="4341622" y="1468120"/>
          <a:ext cx="9226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87122</xdr:colOff>
      <xdr:row>7</xdr:row>
      <xdr:rowOff>179070</xdr:rowOff>
    </xdr:from>
    <xdr:to>
      <xdr:col>4</xdr:col>
      <xdr:colOff>239522</xdr:colOff>
      <xdr:row>9</xdr:row>
      <xdr:rowOff>173990</xdr:rowOff>
    </xdr:to>
    <xdr:cxnSp macro="_xll.PtreeEvent_ObjectClick">
      <xdr:nvCxnSpPr>
        <xdr:cNvPr id="9" name="PTObj_DBranchDLine_2_2">
          <a:extLst>
            <a:ext uri="{FF2B5EF4-FFF2-40B4-BE49-F238E27FC236}">
              <a16:creationId xmlns:a16="http://schemas.microsoft.com/office/drawing/2014/main" id="{5F36ED09-54BC-4B41-85F3-1684FB2FD5C4}"/>
            </a:ext>
          </a:extLst>
        </xdr:cNvPr>
        <xdr:cNvCxnSpPr/>
      </xdr:nvCxnSpPr>
      <xdr:spPr>
        <a:xfrm flipV="1">
          <a:off x="4189222" y="1468120"/>
          <a:ext cx="152400" cy="3632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177800</xdr:colOff>
      <xdr:row>9</xdr:row>
      <xdr:rowOff>179070</xdr:rowOff>
    </xdr:from>
    <xdr:to>
      <xdr:col>4</xdr:col>
      <xdr:colOff>127</xdr:colOff>
      <xdr:row>9</xdr:row>
      <xdr:rowOff>179070</xdr:rowOff>
    </xdr:to>
    <xdr:cxnSp macro="_xll.PtreeEvent_ObjectClick">
      <xdr:nvCxnSpPr>
        <xdr:cNvPr id="6" name="PTObj_DBranchHLine_2_1">
          <a:extLst>
            <a:ext uri="{FF2B5EF4-FFF2-40B4-BE49-F238E27FC236}">
              <a16:creationId xmlns:a16="http://schemas.microsoft.com/office/drawing/2014/main" id="{2DBDA350-B266-460C-AA2F-006B5DEC1172}"/>
            </a:ext>
          </a:extLst>
        </xdr:cNvPr>
        <xdr:cNvCxnSpPr/>
      </xdr:nvCxnSpPr>
      <xdr:spPr>
        <a:xfrm>
          <a:off x="2006600" y="1468120"/>
          <a:ext cx="207657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127</xdr:colOff>
      <xdr:row>9</xdr:row>
      <xdr:rowOff>86995</xdr:rowOff>
    </xdr:from>
    <xdr:to>
      <xdr:col>4</xdr:col>
      <xdr:colOff>184277</xdr:colOff>
      <xdr:row>10</xdr:row>
      <xdr:rowOff>86995</xdr:rowOff>
    </xdr:to>
    <xdr:sp macro="_xll.PtreeEvent_ObjectClick" textlink="">
      <xdr:nvSpPr>
        <xdr:cNvPr id="5" name="PTObj_DNode_2_1">
          <a:extLst>
            <a:ext uri="{FF2B5EF4-FFF2-40B4-BE49-F238E27FC236}">
              <a16:creationId xmlns:a16="http://schemas.microsoft.com/office/drawing/2014/main" id="{07FF4C73-10F7-40EE-8219-4A73378F44FD}"/>
            </a:ext>
          </a:extLst>
        </xdr:cNvPr>
        <xdr:cNvSpPr/>
      </xdr:nvSpPr>
      <xdr:spPr>
        <a:xfrm>
          <a:off x="4083177" y="1376045"/>
          <a:ext cx="184150" cy="18415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3</xdr:col>
      <xdr:colOff>215900</xdr:colOff>
      <xdr:row>9</xdr:row>
      <xdr:rowOff>88757</xdr:rowOff>
    </xdr:from>
    <xdr:ext cx="1195776" cy="180627"/>
    <xdr:sp macro="_xll.PtreeEvent_ObjectClick" textlink="">
      <xdr:nvSpPr>
        <xdr:cNvPr id="7" name="PTObj_DBranchName_2_1">
          <a:extLst>
            <a:ext uri="{FF2B5EF4-FFF2-40B4-BE49-F238E27FC236}">
              <a16:creationId xmlns:a16="http://schemas.microsoft.com/office/drawing/2014/main" id="{B98CF88A-5ECA-4775-B443-F01EDD2C4D09}"/>
            </a:ext>
          </a:extLst>
        </xdr:cNvPr>
        <xdr:cNvSpPr txBox="1"/>
      </xdr:nvSpPr>
      <xdr:spPr>
        <a:xfrm>
          <a:off x="2044700" y="1377807"/>
          <a:ext cx="1195776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Processo Pennzoil X Texaco</a:t>
          </a:r>
        </a:p>
      </xdr:txBody>
    </xdr:sp>
    <xdr:clientData/>
  </xdr:oneCellAnchor>
  <xdr:twoCellAnchor editAs="oneCell">
    <xdr:from>
      <xdr:col>5</xdr:col>
      <xdr:colOff>127</xdr:colOff>
      <xdr:row>7</xdr:row>
      <xdr:rowOff>86995</xdr:rowOff>
    </xdr:from>
    <xdr:to>
      <xdr:col>5</xdr:col>
      <xdr:colOff>184277</xdr:colOff>
      <xdr:row>8</xdr:row>
      <xdr:rowOff>86995</xdr:rowOff>
    </xdr:to>
    <xdr:sp macro="_xll.PtreeEvent_ObjectClick" textlink="">
      <xdr:nvSpPr>
        <xdr:cNvPr id="8" name="PTObj_DNode_2_2">
          <a:extLst>
            <a:ext uri="{FF2B5EF4-FFF2-40B4-BE49-F238E27FC236}">
              <a16:creationId xmlns:a16="http://schemas.microsoft.com/office/drawing/2014/main" id="{D92E0229-B375-49B8-B1D6-EBB2D30A0A2A}"/>
            </a:ext>
          </a:extLst>
        </xdr:cNvPr>
        <xdr:cNvSpPr/>
      </xdr:nvSpPr>
      <xdr:spPr>
        <a:xfrm rot="-5400000">
          <a:off x="5264277" y="1376045"/>
          <a:ext cx="18415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4</xdr:col>
      <xdr:colOff>277622</xdr:colOff>
      <xdr:row>7</xdr:row>
      <xdr:rowOff>88757</xdr:rowOff>
    </xdr:from>
    <xdr:ext cx="208006" cy="180627"/>
    <xdr:sp macro="_xll.PtreeEvent_ObjectClick" textlink="">
      <xdr:nvSpPr>
        <xdr:cNvPr id="11" name="PTObj_DBranchName_2_2">
          <a:extLst>
            <a:ext uri="{FF2B5EF4-FFF2-40B4-BE49-F238E27FC236}">
              <a16:creationId xmlns:a16="http://schemas.microsoft.com/office/drawing/2014/main" id="{8CBCEB03-A508-4A7F-AA2F-15E7954E241A}"/>
            </a:ext>
          </a:extLst>
        </xdr:cNvPr>
        <xdr:cNvSpPr txBox="1"/>
      </xdr:nvSpPr>
      <xdr:spPr>
        <a:xfrm>
          <a:off x="4379722" y="1377807"/>
          <a:ext cx="20800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Sim</a:t>
          </a:r>
        </a:p>
      </xdr:txBody>
    </xdr:sp>
    <xdr:clientData/>
  </xdr:oneCellAnchor>
  <xdr:twoCellAnchor editAs="oneCell">
    <xdr:from>
      <xdr:col>5</xdr:col>
      <xdr:colOff>127</xdr:colOff>
      <xdr:row>13</xdr:row>
      <xdr:rowOff>86995</xdr:rowOff>
    </xdr:from>
    <xdr:to>
      <xdr:col>5</xdr:col>
      <xdr:colOff>184277</xdr:colOff>
      <xdr:row>14</xdr:row>
      <xdr:rowOff>86995</xdr:rowOff>
    </xdr:to>
    <xdr:sp macro="_xll.PtreeEvent_ObjectClick" textlink="">
      <xdr:nvSpPr>
        <xdr:cNvPr id="16" name="PTObj_DNode_2_3">
          <a:extLst>
            <a:ext uri="{FF2B5EF4-FFF2-40B4-BE49-F238E27FC236}">
              <a16:creationId xmlns:a16="http://schemas.microsoft.com/office/drawing/2014/main" id="{A2D47F64-5630-46BB-B1DB-3700E7659881}"/>
            </a:ext>
          </a:extLst>
        </xdr:cNvPr>
        <xdr:cNvSpPr/>
      </xdr:nvSpPr>
      <xdr:spPr>
        <a:xfrm>
          <a:off x="6058027" y="2112645"/>
          <a:ext cx="184150" cy="18415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4</xdr:col>
      <xdr:colOff>277622</xdr:colOff>
      <xdr:row>13</xdr:row>
      <xdr:rowOff>88757</xdr:rowOff>
    </xdr:from>
    <xdr:ext cx="224870" cy="180627"/>
    <xdr:sp macro="_xll.PtreeEvent_ObjectClick" textlink="">
      <xdr:nvSpPr>
        <xdr:cNvPr id="19" name="PTObj_DBranchName_2_3">
          <a:extLst>
            <a:ext uri="{FF2B5EF4-FFF2-40B4-BE49-F238E27FC236}">
              <a16:creationId xmlns:a16="http://schemas.microsoft.com/office/drawing/2014/main" id="{FA7DCCE1-48FA-49FB-8CE9-DC64C9A41508}"/>
            </a:ext>
          </a:extLst>
        </xdr:cNvPr>
        <xdr:cNvSpPr txBox="1"/>
      </xdr:nvSpPr>
      <xdr:spPr>
        <a:xfrm>
          <a:off x="4379722" y="2114407"/>
          <a:ext cx="22487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Não</a:t>
          </a:r>
        </a:p>
      </xdr:txBody>
    </xdr:sp>
    <xdr:clientData/>
  </xdr:oneCellAnchor>
  <xdr:twoCellAnchor editAs="oneCell">
    <xdr:from>
      <xdr:col>6</xdr:col>
      <xdr:colOff>127</xdr:colOff>
      <xdr:row>11</xdr:row>
      <xdr:rowOff>86995</xdr:rowOff>
    </xdr:from>
    <xdr:to>
      <xdr:col>6</xdr:col>
      <xdr:colOff>184277</xdr:colOff>
      <xdr:row>12</xdr:row>
      <xdr:rowOff>86995</xdr:rowOff>
    </xdr:to>
    <xdr:sp macro="_xll.PtreeEvent_ObjectClick" textlink="">
      <xdr:nvSpPr>
        <xdr:cNvPr id="20" name="PTObj_DNode_2_4">
          <a:extLst>
            <a:ext uri="{FF2B5EF4-FFF2-40B4-BE49-F238E27FC236}">
              <a16:creationId xmlns:a16="http://schemas.microsoft.com/office/drawing/2014/main" id="{46EDC519-6592-4465-8381-85B13C9C9487}"/>
            </a:ext>
          </a:extLst>
        </xdr:cNvPr>
        <xdr:cNvSpPr/>
      </xdr:nvSpPr>
      <xdr:spPr>
        <a:xfrm rot="-5400000">
          <a:off x="7220077" y="2112645"/>
          <a:ext cx="18415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5</xdr:col>
      <xdr:colOff>277622</xdr:colOff>
      <xdr:row>11</xdr:row>
      <xdr:rowOff>88757</xdr:rowOff>
    </xdr:from>
    <xdr:ext cx="316240" cy="180627"/>
    <xdr:sp macro="_xll.PtreeEvent_ObjectClick" textlink="">
      <xdr:nvSpPr>
        <xdr:cNvPr id="23" name="PTObj_DBranchName_2_4">
          <a:extLst>
            <a:ext uri="{FF2B5EF4-FFF2-40B4-BE49-F238E27FC236}">
              <a16:creationId xmlns:a16="http://schemas.microsoft.com/office/drawing/2014/main" id="{81A59B98-B28D-477B-B7A2-FD5D907531BC}"/>
            </a:ext>
          </a:extLst>
        </xdr:cNvPr>
        <xdr:cNvSpPr txBox="1"/>
      </xdr:nvSpPr>
      <xdr:spPr>
        <a:xfrm>
          <a:off x="6335522" y="2114407"/>
          <a:ext cx="31624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Aceita</a:t>
          </a:r>
        </a:p>
      </xdr:txBody>
    </xdr:sp>
    <xdr:clientData/>
  </xdr:oneCellAnchor>
  <xdr:twoCellAnchor editAs="oneCell">
    <xdr:from>
      <xdr:col>6</xdr:col>
      <xdr:colOff>127</xdr:colOff>
      <xdr:row>17</xdr:row>
      <xdr:rowOff>86995</xdr:rowOff>
    </xdr:from>
    <xdr:to>
      <xdr:col>6</xdr:col>
      <xdr:colOff>184277</xdr:colOff>
      <xdr:row>18</xdr:row>
      <xdr:rowOff>86995</xdr:rowOff>
    </xdr:to>
    <xdr:sp macro="_xll.PtreeEvent_ObjectClick" textlink="">
      <xdr:nvSpPr>
        <xdr:cNvPr id="32" name="PTObj_DNode_2_5">
          <a:extLst>
            <a:ext uri="{FF2B5EF4-FFF2-40B4-BE49-F238E27FC236}">
              <a16:creationId xmlns:a16="http://schemas.microsoft.com/office/drawing/2014/main" id="{F2905F1E-775C-4204-9176-B297F38054D3}"/>
            </a:ext>
          </a:extLst>
        </xdr:cNvPr>
        <xdr:cNvSpPr/>
      </xdr:nvSpPr>
      <xdr:spPr>
        <a:xfrm>
          <a:off x="8737727" y="2849245"/>
          <a:ext cx="184150" cy="18415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5</xdr:col>
      <xdr:colOff>277622</xdr:colOff>
      <xdr:row>17</xdr:row>
      <xdr:rowOff>88757</xdr:rowOff>
    </xdr:from>
    <xdr:ext cx="1091516" cy="180627"/>
    <xdr:sp macro="_xll.PtreeEvent_ObjectClick" textlink="">
      <xdr:nvSpPr>
        <xdr:cNvPr id="35" name="PTObj_DBranchName_2_5">
          <a:extLst>
            <a:ext uri="{FF2B5EF4-FFF2-40B4-BE49-F238E27FC236}">
              <a16:creationId xmlns:a16="http://schemas.microsoft.com/office/drawing/2014/main" id="{FDE03733-0224-4DBB-9612-D761AA1503E0}"/>
            </a:ext>
          </a:extLst>
        </xdr:cNvPr>
        <xdr:cNvSpPr txBox="1"/>
      </xdr:nvSpPr>
      <xdr:spPr>
        <a:xfrm>
          <a:off x="6335522" y="3219307"/>
          <a:ext cx="1091516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Rejeita e  Suprema Corte</a:t>
          </a:r>
        </a:p>
      </xdr:txBody>
    </xdr:sp>
    <xdr:clientData/>
  </xdr:oneCellAnchor>
  <xdr:twoCellAnchor editAs="oneCell">
    <xdr:from>
      <xdr:col>7</xdr:col>
      <xdr:colOff>127</xdr:colOff>
      <xdr:row>15</xdr:row>
      <xdr:rowOff>86995</xdr:rowOff>
    </xdr:from>
    <xdr:to>
      <xdr:col>7</xdr:col>
      <xdr:colOff>184277</xdr:colOff>
      <xdr:row>16</xdr:row>
      <xdr:rowOff>86995</xdr:rowOff>
    </xdr:to>
    <xdr:sp macro="_xll.PtreeEvent_ObjectClick" textlink="">
      <xdr:nvSpPr>
        <xdr:cNvPr id="36" name="PTObj_DNode_2_7">
          <a:extLst>
            <a:ext uri="{FF2B5EF4-FFF2-40B4-BE49-F238E27FC236}">
              <a16:creationId xmlns:a16="http://schemas.microsoft.com/office/drawing/2014/main" id="{88F22803-AE51-4EC6-B5CD-00BC7389274D}"/>
            </a:ext>
          </a:extLst>
        </xdr:cNvPr>
        <xdr:cNvSpPr/>
      </xdr:nvSpPr>
      <xdr:spPr>
        <a:xfrm rot="-5400000">
          <a:off x="9918827" y="2849245"/>
          <a:ext cx="18415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6</xdr:col>
      <xdr:colOff>277622</xdr:colOff>
      <xdr:row>15</xdr:row>
      <xdr:rowOff>88757</xdr:rowOff>
    </xdr:from>
    <xdr:ext cx="1215462" cy="180627"/>
    <xdr:sp macro="_xll.PtreeEvent_ObjectClick" textlink="">
      <xdr:nvSpPr>
        <xdr:cNvPr id="39" name="PTObj_DBranchName_2_7">
          <a:extLst>
            <a:ext uri="{FF2B5EF4-FFF2-40B4-BE49-F238E27FC236}">
              <a16:creationId xmlns:a16="http://schemas.microsoft.com/office/drawing/2014/main" id="{61A75109-8BFE-4E6F-B422-6F6CDB2C1495}"/>
            </a:ext>
          </a:extLst>
        </xdr:cNvPr>
        <xdr:cNvSpPr txBox="1"/>
      </xdr:nvSpPr>
      <xdr:spPr>
        <a:xfrm>
          <a:off x="9034272" y="2851007"/>
          <a:ext cx="121546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Manutenção do Pagamento</a:t>
          </a:r>
        </a:p>
      </xdr:txBody>
    </xdr:sp>
    <xdr:clientData/>
  </xdr:oneCellAnchor>
  <xdr:twoCellAnchor editAs="oneCell">
    <xdr:from>
      <xdr:col>7</xdr:col>
      <xdr:colOff>127</xdr:colOff>
      <xdr:row>19</xdr:row>
      <xdr:rowOff>86995</xdr:rowOff>
    </xdr:from>
    <xdr:to>
      <xdr:col>7</xdr:col>
      <xdr:colOff>184277</xdr:colOff>
      <xdr:row>20</xdr:row>
      <xdr:rowOff>86995</xdr:rowOff>
    </xdr:to>
    <xdr:sp macro="_xll.PtreeEvent_ObjectClick" textlink="">
      <xdr:nvSpPr>
        <xdr:cNvPr id="40" name="PTObj_DNode_2_8">
          <a:extLst>
            <a:ext uri="{FF2B5EF4-FFF2-40B4-BE49-F238E27FC236}">
              <a16:creationId xmlns:a16="http://schemas.microsoft.com/office/drawing/2014/main" id="{6AD69D05-9FE3-47BC-AF88-3D157972392C}"/>
            </a:ext>
          </a:extLst>
        </xdr:cNvPr>
        <xdr:cNvSpPr/>
      </xdr:nvSpPr>
      <xdr:spPr>
        <a:xfrm rot="-5400000">
          <a:off x="10560177" y="3585845"/>
          <a:ext cx="18415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6</xdr:col>
      <xdr:colOff>277622</xdr:colOff>
      <xdr:row>19</xdr:row>
      <xdr:rowOff>88757</xdr:rowOff>
    </xdr:from>
    <xdr:ext cx="832472" cy="180627"/>
    <xdr:sp macro="_xll.PtreeEvent_ObjectClick" textlink="">
      <xdr:nvSpPr>
        <xdr:cNvPr id="43" name="PTObj_DBranchName_2_8">
          <a:extLst>
            <a:ext uri="{FF2B5EF4-FFF2-40B4-BE49-F238E27FC236}">
              <a16:creationId xmlns:a16="http://schemas.microsoft.com/office/drawing/2014/main" id="{CC926BA8-15DC-425E-B076-B858B779E511}"/>
            </a:ext>
          </a:extLst>
        </xdr:cNvPr>
        <xdr:cNvSpPr txBox="1"/>
      </xdr:nvSpPr>
      <xdr:spPr>
        <a:xfrm>
          <a:off x="9034272" y="3587607"/>
          <a:ext cx="83247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Redução para $5bi</a:t>
          </a:r>
        </a:p>
      </xdr:txBody>
    </xdr:sp>
    <xdr:clientData/>
  </xdr:oneCellAnchor>
  <xdr:twoCellAnchor editAs="oneCell">
    <xdr:from>
      <xdr:col>7</xdr:col>
      <xdr:colOff>127</xdr:colOff>
      <xdr:row>21</xdr:row>
      <xdr:rowOff>86995</xdr:rowOff>
    </xdr:from>
    <xdr:to>
      <xdr:col>7</xdr:col>
      <xdr:colOff>184277</xdr:colOff>
      <xdr:row>22</xdr:row>
      <xdr:rowOff>86995</xdr:rowOff>
    </xdr:to>
    <xdr:sp macro="_xll.PtreeEvent_ObjectClick" textlink="">
      <xdr:nvSpPr>
        <xdr:cNvPr id="44" name="PTObj_DNode_2_9">
          <a:extLst>
            <a:ext uri="{FF2B5EF4-FFF2-40B4-BE49-F238E27FC236}">
              <a16:creationId xmlns:a16="http://schemas.microsoft.com/office/drawing/2014/main" id="{709E8519-0F30-4141-98BF-66335E8EEACB}"/>
            </a:ext>
          </a:extLst>
        </xdr:cNvPr>
        <xdr:cNvSpPr/>
      </xdr:nvSpPr>
      <xdr:spPr>
        <a:xfrm rot="-5400000">
          <a:off x="10712577" y="3954145"/>
          <a:ext cx="18415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6</xdr:col>
      <xdr:colOff>277622</xdr:colOff>
      <xdr:row>21</xdr:row>
      <xdr:rowOff>88757</xdr:rowOff>
    </xdr:from>
    <xdr:ext cx="622863" cy="180627"/>
    <xdr:sp macro="_xll.PtreeEvent_ObjectClick" textlink="">
      <xdr:nvSpPr>
        <xdr:cNvPr id="47" name="PTObj_DBranchName_2_9">
          <a:extLst>
            <a:ext uri="{FF2B5EF4-FFF2-40B4-BE49-F238E27FC236}">
              <a16:creationId xmlns:a16="http://schemas.microsoft.com/office/drawing/2014/main" id="{7B6EAA9C-C27D-47BF-8A4B-27FE63DCF97B}"/>
            </a:ext>
          </a:extLst>
        </xdr:cNvPr>
        <xdr:cNvSpPr txBox="1"/>
      </xdr:nvSpPr>
      <xdr:spPr>
        <a:xfrm>
          <a:off x="9034272" y="3955907"/>
          <a:ext cx="62286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Texaco isenta</a:t>
          </a:r>
        </a:p>
      </xdr:txBody>
    </xdr:sp>
    <xdr:clientData/>
  </xdr:oneCellAnchor>
  <xdr:twoCellAnchor editAs="oneCell">
    <xdr:from>
      <xdr:col>6</xdr:col>
      <xdr:colOff>127</xdr:colOff>
      <xdr:row>25</xdr:row>
      <xdr:rowOff>86995</xdr:rowOff>
    </xdr:from>
    <xdr:to>
      <xdr:col>6</xdr:col>
      <xdr:colOff>184277</xdr:colOff>
      <xdr:row>26</xdr:row>
      <xdr:rowOff>86995</xdr:rowOff>
    </xdr:to>
    <xdr:sp macro="_xll.PtreeEvent_ObjectClick" textlink="">
      <xdr:nvSpPr>
        <xdr:cNvPr id="48" name="PTObj_DNode_2_6">
          <a:extLst>
            <a:ext uri="{FF2B5EF4-FFF2-40B4-BE49-F238E27FC236}">
              <a16:creationId xmlns:a16="http://schemas.microsoft.com/office/drawing/2014/main" id="{EDE0721C-1AD1-494E-B427-D1F12646D7B5}"/>
            </a:ext>
          </a:extLst>
        </xdr:cNvPr>
        <xdr:cNvSpPr/>
      </xdr:nvSpPr>
      <xdr:spPr>
        <a:xfrm>
          <a:off x="9036177" y="4322445"/>
          <a:ext cx="184150" cy="18415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5</xdr:col>
      <xdr:colOff>277622</xdr:colOff>
      <xdr:row>25</xdr:row>
      <xdr:rowOff>88757</xdr:rowOff>
    </xdr:from>
    <xdr:ext cx="1451166" cy="180627"/>
    <xdr:sp macro="_xll.PtreeEvent_ObjectClick" textlink="">
      <xdr:nvSpPr>
        <xdr:cNvPr id="51" name="PTObj_DBranchName_2_6">
          <a:extLst>
            <a:ext uri="{FF2B5EF4-FFF2-40B4-BE49-F238E27FC236}">
              <a16:creationId xmlns:a16="http://schemas.microsoft.com/office/drawing/2014/main" id="{A3118173-BB63-4BC4-9374-06AF4CFAD14B}"/>
            </a:ext>
          </a:extLst>
        </xdr:cNvPr>
        <xdr:cNvSpPr txBox="1"/>
      </xdr:nvSpPr>
      <xdr:spPr>
        <a:xfrm>
          <a:off x="6335522" y="4692507"/>
          <a:ext cx="1451166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Texaco propõe contra oferta $3bi</a:t>
          </a:r>
        </a:p>
      </xdr:txBody>
    </xdr:sp>
    <xdr:clientData/>
  </xdr:oneCellAnchor>
  <xdr:twoCellAnchor editAs="oneCell">
    <xdr:from>
      <xdr:col>7</xdr:col>
      <xdr:colOff>127</xdr:colOff>
      <xdr:row>23</xdr:row>
      <xdr:rowOff>86995</xdr:rowOff>
    </xdr:from>
    <xdr:to>
      <xdr:col>7</xdr:col>
      <xdr:colOff>184277</xdr:colOff>
      <xdr:row>24</xdr:row>
      <xdr:rowOff>86995</xdr:rowOff>
    </xdr:to>
    <xdr:sp macro="_xll.PtreeEvent_ObjectClick" textlink="">
      <xdr:nvSpPr>
        <xdr:cNvPr id="52" name="PTObj_DNode_2_10">
          <a:extLst>
            <a:ext uri="{FF2B5EF4-FFF2-40B4-BE49-F238E27FC236}">
              <a16:creationId xmlns:a16="http://schemas.microsoft.com/office/drawing/2014/main" id="{B1C9C422-D223-411C-946F-5E775FD26773}"/>
            </a:ext>
          </a:extLst>
        </xdr:cNvPr>
        <xdr:cNvSpPr/>
      </xdr:nvSpPr>
      <xdr:spPr>
        <a:xfrm rot="-5400000">
          <a:off x="11506327" y="4322445"/>
          <a:ext cx="18415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6</xdr:col>
      <xdr:colOff>277622</xdr:colOff>
      <xdr:row>23</xdr:row>
      <xdr:rowOff>88757</xdr:rowOff>
    </xdr:from>
    <xdr:ext cx="316240" cy="180627"/>
    <xdr:sp macro="_xll.PtreeEvent_ObjectClick" textlink="">
      <xdr:nvSpPr>
        <xdr:cNvPr id="55" name="PTObj_DBranchName_2_10">
          <a:extLst>
            <a:ext uri="{FF2B5EF4-FFF2-40B4-BE49-F238E27FC236}">
              <a16:creationId xmlns:a16="http://schemas.microsoft.com/office/drawing/2014/main" id="{90C0129F-6836-4E97-90C5-2223DE7D6B0A}"/>
            </a:ext>
          </a:extLst>
        </xdr:cNvPr>
        <xdr:cNvSpPr txBox="1"/>
      </xdr:nvSpPr>
      <xdr:spPr>
        <a:xfrm>
          <a:off x="9320022" y="4324207"/>
          <a:ext cx="316240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Aceita</a:t>
          </a:r>
        </a:p>
      </xdr:txBody>
    </xdr:sp>
    <xdr:clientData/>
  </xdr:oneCellAnchor>
  <xdr:twoCellAnchor editAs="oneCell">
    <xdr:from>
      <xdr:col>7</xdr:col>
      <xdr:colOff>127</xdr:colOff>
      <xdr:row>29</xdr:row>
      <xdr:rowOff>86995</xdr:rowOff>
    </xdr:from>
    <xdr:to>
      <xdr:col>7</xdr:col>
      <xdr:colOff>184277</xdr:colOff>
      <xdr:row>30</xdr:row>
      <xdr:rowOff>86995</xdr:rowOff>
    </xdr:to>
    <xdr:sp macro="_xll.PtreeEvent_ObjectClick" textlink="">
      <xdr:nvSpPr>
        <xdr:cNvPr id="60" name="PTObj_DNode_2_11">
          <a:extLst>
            <a:ext uri="{FF2B5EF4-FFF2-40B4-BE49-F238E27FC236}">
              <a16:creationId xmlns:a16="http://schemas.microsoft.com/office/drawing/2014/main" id="{0300D46B-EA89-43CB-99E5-1BFEA3A2815F}"/>
            </a:ext>
          </a:extLst>
        </xdr:cNvPr>
        <xdr:cNvSpPr/>
      </xdr:nvSpPr>
      <xdr:spPr>
        <a:xfrm>
          <a:off x="11506327" y="5059045"/>
          <a:ext cx="184150" cy="18415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6</xdr:col>
      <xdr:colOff>277622</xdr:colOff>
      <xdr:row>29</xdr:row>
      <xdr:rowOff>88757</xdr:rowOff>
    </xdr:from>
    <xdr:ext cx="1068305" cy="180627"/>
    <xdr:sp macro="_xll.PtreeEvent_ObjectClick" textlink="">
      <xdr:nvSpPr>
        <xdr:cNvPr id="63" name="PTObj_DBranchName_2_11">
          <a:extLst>
            <a:ext uri="{FF2B5EF4-FFF2-40B4-BE49-F238E27FC236}">
              <a16:creationId xmlns:a16="http://schemas.microsoft.com/office/drawing/2014/main" id="{4FDCB479-3C89-4742-9FF5-D4DCDD3825AC}"/>
            </a:ext>
          </a:extLst>
        </xdr:cNvPr>
        <xdr:cNvSpPr txBox="1"/>
      </xdr:nvSpPr>
      <xdr:spPr>
        <a:xfrm>
          <a:off x="9320022" y="5060807"/>
          <a:ext cx="106830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Rejeita e Suprema Corte</a:t>
          </a:r>
        </a:p>
      </xdr:txBody>
    </xdr:sp>
    <xdr:clientData/>
  </xdr:oneCellAnchor>
  <xdr:twoCellAnchor editAs="oneCell">
    <xdr:from>
      <xdr:col>8</xdr:col>
      <xdr:colOff>127</xdr:colOff>
      <xdr:row>27</xdr:row>
      <xdr:rowOff>86995</xdr:rowOff>
    </xdr:from>
    <xdr:to>
      <xdr:col>8</xdr:col>
      <xdr:colOff>184277</xdr:colOff>
      <xdr:row>28</xdr:row>
      <xdr:rowOff>86995</xdr:rowOff>
    </xdr:to>
    <xdr:sp macro="_xll.PtreeEvent_ObjectClick" textlink="">
      <xdr:nvSpPr>
        <xdr:cNvPr id="64" name="PTObj_DNode_2_12">
          <a:extLst>
            <a:ext uri="{FF2B5EF4-FFF2-40B4-BE49-F238E27FC236}">
              <a16:creationId xmlns:a16="http://schemas.microsoft.com/office/drawing/2014/main" id="{A2F2019E-76CF-4A4E-BFED-56DEA09E75AC}"/>
            </a:ext>
          </a:extLst>
        </xdr:cNvPr>
        <xdr:cNvSpPr/>
      </xdr:nvSpPr>
      <xdr:spPr>
        <a:xfrm rot="-5400000">
          <a:off x="12668377" y="5059045"/>
          <a:ext cx="18415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277622</xdr:colOff>
      <xdr:row>27</xdr:row>
      <xdr:rowOff>88757</xdr:rowOff>
    </xdr:from>
    <xdr:ext cx="1215461" cy="180627"/>
    <xdr:sp macro="_xll.PtreeEvent_ObjectClick" textlink="">
      <xdr:nvSpPr>
        <xdr:cNvPr id="67" name="PTObj_DBranchName_2_12">
          <a:extLst>
            <a:ext uri="{FF2B5EF4-FFF2-40B4-BE49-F238E27FC236}">
              <a16:creationId xmlns:a16="http://schemas.microsoft.com/office/drawing/2014/main" id="{EC9D6B71-6E2A-4DB8-A5C3-656EC0ACF6DE}"/>
            </a:ext>
          </a:extLst>
        </xdr:cNvPr>
        <xdr:cNvSpPr txBox="1"/>
      </xdr:nvSpPr>
      <xdr:spPr>
        <a:xfrm>
          <a:off x="11783822" y="5060807"/>
          <a:ext cx="121546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Manutenção do Pagamento</a:t>
          </a:r>
        </a:p>
      </xdr:txBody>
    </xdr:sp>
    <xdr:clientData/>
  </xdr:oneCellAnchor>
  <xdr:twoCellAnchor editAs="oneCell">
    <xdr:from>
      <xdr:col>8</xdr:col>
      <xdr:colOff>127</xdr:colOff>
      <xdr:row>31</xdr:row>
      <xdr:rowOff>86995</xdr:rowOff>
    </xdr:from>
    <xdr:to>
      <xdr:col>8</xdr:col>
      <xdr:colOff>184277</xdr:colOff>
      <xdr:row>32</xdr:row>
      <xdr:rowOff>86995</xdr:rowOff>
    </xdr:to>
    <xdr:sp macro="_xll.PtreeEvent_ObjectClick" textlink="">
      <xdr:nvSpPr>
        <xdr:cNvPr id="68" name="PTObj_DNode_2_13">
          <a:extLst>
            <a:ext uri="{FF2B5EF4-FFF2-40B4-BE49-F238E27FC236}">
              <a16:creationId xmlns:a16="http://schemas.microsoft.com/office/drawing/2014/main" id="{F79E3C44-B7E2-45ED-8CDE-164B4EEEA62C}"/>
            </a:ext>
          </a:extLst>
        </xdr:cNvPr>
        <xdr:cNvSpPr/>
      </xdr:nvSpPr>
      <xdr:spPr>
        <a:xfrm rot="-5400000">
          <a:off x="13309727" y="5795645"/>
          <a:ext cx="18415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277622</xdr:colOff>
      <xdr:row>31</xdr:row>
      <xdr:rowOff>88757</xdr:rowOff>
    </xdr:from>
    <xdr:ext cx="855683" cy="180627"/>
    <xdr:sp macro="_xll.PtreeEvent_ObjectClick" textlink="">
      <xdr:nvSpPr>
        <xdr:cNvPr id="71" name="PTObj_DBranchName_2_13">
          <a:extLst>
            <a:ext uri="{FF2B5EF4-FFF2-40B4-BE49-F238E27FC236}">
              <a16:creationId xmlns:a16="http://schemas.microsoft.com/office/drawing/2014/main" id="{12B8B9A0-EDC2-4C60-BF9B-6945575F2308}"/>
            </a:ext>
          </a:extLst>
        </xdr:cNvPr>
        <xdr:cNvSpPr txBox="1"/>
      </xdr:nvSpPr>
      <xdr:spPr>
        <a:xfrm>
          <a:off x="11783822" y="5797407"/>
          <a:ext cx="85568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Redução para $ 5bi</a:t>
          </a:r>
        </a:p>
      </xdr:txBody>
    </xdr:sp>
    <xdr:clientData/>
  </xdr:oneCellAnchor>
  <xdr:twoCellAnchor editAs="oneCell">
    <xdr:from>
      <xdr:col>8</xdr:col>
      <xdr:colOff>127</xdr:colOff>
      <xdr:row>33</xdr:row>
      <xdr:rowOff>86995</xdr:rowOff>
    </xdr:from>
    <xdr:to>
      <xdr:col>8</xdr:col>
      <xdr:colOff>184277</xdr:colOff>
      <xdr:row>34</xdr:row>
      <xdr:rowOff>86995</xdr:rowOff>
    </xdr:to>
    <xdr:sp macro="_xll.PtreeEvent_ObjectClick" textlink="">
      <xdr:nvSpPr>
        <xdr:cNvPr id="72" name="PTObj_DNode_2_14">
          <a:extLst>
            <a:ext uri="{FF2B5EF4-FFF2-40B4-BE49-F238E27FC236}">
              <a16:creationId xmlns:a16="http://schemas.microsoft.com/office/drawing/2014/main" id="{1AB41934-3C6C-4FC7-AE57-0155F62249BA}"/>
            </a:ext>
          </a:extLst>
        </xdr:cNvPr>
        <xdr:cNvSpPr/>
      </xdr:nvSpPr>
      <xdr:spPr>
        <a:xfrm rot="-5400000">
          <a:off x="13462127" y="6163945"/>
          <a:ext cx="18415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277622</xdr:colOff>
      <xdr:row>33</xdr:row>
      <xdr:rowOff>88757</xdr:rowOff>
    </xdr:from>
    <xdr:ext cx="622863" cy="180627"/>
    <xdr:sp macro="_xll.PtreeEvent_ObjectClick" textlink="">
      <xdr:nvSpPr>
        <xdr:cNvPr id="75" name="PTObj_DBranchName_2_14">
          <a:extLst>
            <a:ext uri="{FF2B5EF4-FFF2-40B4-BE49-F238E27FC236}">
              <a16:creationId xmlns:a16="http://schemas.microsoft.com/office/drawing/2014/main" id="{D930FB59-055F-48FE-9901-88CBDAAA5828}"/>
            </a:ext>
          </a:extLst>
        </xdr:cNvPr>
        <xdr:cNvSpPr txBox="1"/>
      </xdr:nvSpPr>
      <xdr:spPr>
        <a:xfrm>
          <a:off x="11783822" y="6165707"/>
          <a:ext cx="62286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Texaco isenta</a:t>
          </a:r>
        </a:p>
      </xdr:txBody>
    </xdr:sp>
    <xdr:clientData/>
  </xdr:oneCellAnchor>
  <xdr:twoCellAnchor editAs="oneCell">
    <xdr:from>
      <xdr:col>4</xdr:col>
      <xdr:colOff>127</xdr:colOff>
      <xdr:row>52</xdr:row>
      <xdr:rowOff>86995</xdr:rowOff>
    </xdr:from>
    <xdr:to>
      <xdr:col>4</xdr:col>
      <xdr:colOff>184277</xdr:colOff>
      <xdr:row>53</xdr:row>
      <xdr:rowOff>86995</xdr:rowOff>
    </xdr:to>
    <xdr:sp macro="_xll.PtreeEvent_ObjectClick" textlink="">
      <xdr:nvSpPr>
        <xdr:cNvPr id="12" name="PTObj_DNode_3_1">
          <a:extLst>
            <a:ext uri="{FF2B5EF4-FFF2-40B4-BE49-F238E27FC236}">
              <a16:creationId xmlns:a16="http://schemas.microsoft.com/office/drawing/2014/main" id="{90B7FB6B-E90E-4E28-9D9A-D7635D4338F0}"/>
            </a:ext>
          </a:extLst>
        </xdr:cNvPr>
        <xdr:cNvSpPr/>
      </xdr:nvSpPr>
      <xdr:spPr>
        <a:xfrm>
          <a:off x="4235577" y="9332595"/>
          <a:ext cx="184150" cy="18415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3</xdr:col>
      <xdr:colOff>215900</xdr:colOff>
      <xdr:row>52</xdr:row>
      <xdr:rowOff>88757</xdr:rowOff>
    </xdr:from>
    <xdr:ext cx="758541" cy="180627"/>
    <xdr:sp macro="_xll.PtreeEvent_ObjectClick" textlink="">
      <xdr:nvSpPr>
        <xdr:cNvPr id="14" name="PTObj_DBranchName_3_1">
          <a:extLst>
            <a:ext uri="{FF2B5EF4-FFF2-40B4-BE49-F238E27FC236}">
              <a16:creationId xmlns:a16="http://schemas.microsoft.com/office/drawing/2014/main" id="{AF56C74A-88DF-4D6D-87E1-7541CC1F7C10}"/>
            </a:ext>
          </a:extLst>
        </xdr:cNvPr>
        <xdr:cNvSpPr txBox="1"/>
      </xdr:nvSpPr>
      <xdr:spPr>
        <a:xfrm>
          <a:off x="2044700" y="9334357"/>
          <a:ext cx="75854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Árvore Resolvida</a:t>
          </a:r>
        </a:p>
      </xdr:txBody>
    </xdr:sp>
    <xdr:clientData/>
  </xdr:oneCellAnchor>
  <xdr:twoCellAnchor editAs="oneCell">
    <xdr:from>
      <xdr:col>5</xdr:col>
      <xdr:colOff>127</xdr:colOff>
      <xdr:row>50</xdr:row>
      <xdr:rowOff>86995</xdr:rowOff>
    </xdr:from>
    <xdr:to>
      <xdr:col>5</xdr:col>
      <xdr:colOff>184277</xdr:colOff>
      <xdr:row>51</xdr:row>
      <xdr:rowOff>86995</xdr:rowOff>
    </xdr:to>
    <xdr:sp macro="_xll.PtreeEvent_ObjectClick" textlink="">
      <xdr:nvSpPr>
        <xdr:cNvPr id="15" name="PTObj_DNode_3_2">
          <a:extLst>
            <a:ext uri="{FF2B5EF4-FFF2-40B4-BE49-F238E27FC236}">
              <a16:creationId xmlns:a16="http://schemas.microsoft.com/office/drawing/2014/main" id="{7AC56225-57AD-493F-9B66-6E15B921A842}"/>
            </a:ext>
          </a:extLst>
        </xdr:cNvPr>
        <xdr:cNvSpPr/>
      </xdr:nvSpPr>
      <xdr:spPr>
        <a:xfrm rot="-5400000">
          <a:off x="6191377" y="9332595"/>
          <a:ext cx="18415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4</xdr:col>
      <xdr:colOff>277622</xdr:colOff>
      <xdr:row>50</xdr:row>
      <xdr:rowOff>88757</xdr:rowOff>
    </xdr:from>
    <xdr:ext cx="208006" cy="180627"/>
    <xdr:sp macro="_xll.PtreeEvent_ObjectClick" textlink="">
      <xdr:nvSpPr>
        <xdr:cNvPr id="26" name="PTObj_DBranchName_3_2">
          <a:extLst>
            <a:ext uri="{FF2B5EF4-FFF2-40B4-BE49-F238E27FC236}">
              <a16:creationId xmlns:a16="http://schemas.microsoft.com/office/drawing/2014/main" id="{638F14B6-C947-456C-9A8A-447EF11EC70E}"/>
            </a:ext>
          </a:extLst>
        </xdr:cNvPr>
        <xdr:cNvSpPr txBox="1"/>
      </xdr:nvSpPr>
      <xdr:spPr>
        <a:xfrm>
          <a:off x="4513072" y="9334357"/>
          <a:ext cx="20800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Sim</a:t>
          </a:r>
        </a:p>
      </xdr:txBody>
    </xdr:sp>
    <xdr:clientData/>
  </xdr:oneCellAnchor>
  <xdr:twoCellAnchor editAs="oneCell">
    <xdr:from>
      <xdr:col>5</xdr:col>
      <xdr:colOff>127</xdr:colOff>
      <xdr:row>54</xdr:row>
      <xdr:rowOff>86995</xdr:rowOff>
    </xdr:from>
    <xdr:to>
      <xdr:col>5</xdr:col>
      <xdr:colOff>184277</xdr:colOff>
      <xdr:row>55</xdr:row>
      <xdr:rowOff>86995</xdr:rowOff>
    </xdr:to>
    <xdr:sp macro="_xll.PtreeEvent_ObjectClick" textlink="">
      <xdr:nvSpPr>
        <xdr:cNvPr id="27" name="PTObj_DNode_3_3">
          <a:extLst>
            <a:ext uri="{FF2B5EF4-FFF2-40B4-BE49-F238E27FC236}">
              <a16:creationId xmlns:a16="http://schemas.microsoft.com/office/drawing/2014/main" id="{67D8BB75-FB16-445B-A991-DDB908E220E0}"/>
            </a:ext>
          </a:extLst>
        </xdr:cNvPr>
        <xdr:cNvSpPr/>
      </xdr:nvSpPr>
      <xdr:spPr>
        <a:xfrm rot="-5400000">
          <a:off x="6191377" y="10069195"/>
          <a:ext cx="18415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4</xdr:col>
      <xdr:colOff>277622</xdr:colOff>
      <xdr:row>54</xdr:row>
      <xdr:rowOff>88757</xdr:rowOff>
    </xdr:from>
    <xdr:ext cx="224869" cy="180627"/>
    <xdr:sp macro="_xll.PtreeEvent_ObjectClick" textlink="">
      <xdr:nvSpPr>
        <xdr:cNvPr id="30" name="PTObj_DBranchName_3_3">
          <a:extLst>
            <a:ext uri="{FF2B5EF4-FFF2-40B4-BE49-F238E27FC236}">
              <a16:creationId xmlns:a16="http://schemas.microsoft.com/office/drawing/2014/main" id="{1EE24BF0-8851-4712-9648-5ABA89F0505B}"/>
            </a:ext>
          </a:extLst>
        </xdr:cNvPr>
        <xdr:cNvSpPr txBox="1"/>
      </xdr:nvSpPr>
      <xdr:spPr>
        <a:xfrm>
          <a:off x="4513072" y="10070957"/>
          <a:ext cx="22486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Não</a:t>
          </a: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506029</xdr:colOff>
      <xdr:row>9</xdr:row>
      <xdr:rowOff>22659</xdr:rowOff>
    </xdr:from>
    <xdr:to>
      <xdr:col>9</xdr:col>
      <xdr:colOff>514506</xdr:colOff>
      <xdr:row>11</xdr:row>
      <xdr:rowOff>102526</xdr:rowOff>
    </xdr:to>
    <xdr:cxnSp macro="_xll.PtreeEvent_ObjectClick">
      <xdr:nvCxnSpPr>
        <xdr:cNvPr id="19" name="PTObj_IDiagArc_2_3">
          <a:extLst>
            <a:ext uri="{FF2B5EF4-FFF2-40B4-BE49-F238E27FC236}">
              <a16:creationId xmlns:a16="http://schemas.microsoft.com/office/drawing/2014/main" id="{7DF7D1D8-CEB0-436F-80F6-C21E2BD53974}"/>
            </a:ext>
          </a:extLst>
        </xdr:cNvPr>
        <xdr:cNvCxnSpPr/>
      </xdr:nvCxnSpPr>
      <xdr:spPr>
        <a:xfrm flipH="1">
          <a:off x="6957629" y="1832409"/>
          <a:ext cx="8477" cy="448167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6</xdr:col>
      <xdr:colOff>29936</xdr:colOff>
      <xdr:row>7</xdr:row>
      <xdr:rowOff>116778</xdr:rowOff>
    </xdr:from>
    <xdr:to>
      <xdr:col>9</xdr:col>
      <xdr:colOff>68645</xdr:colOff>
      <xdr:row>12</xdr:row>
      <xdr:rowOff>164091</xdr:rowOff>
    </xdr:to>
    <xdr:cxnSp macro="_xll.PtreeEvent_ObjectClick">
      <xdr:nvCxnSpPr>
        <xdr:cNvPr id="16" name="PTObj_IDiagArc_2_1">
          <a:extLst>
            <a:ext uri="{FF2B5EF4-FFF2-40B4-BE49-F238E27FC236}">
              <a16:creationId xmlns:a16="http://schemas.microsoft.com/office/drawing/2014/main" id="{2B9FD05B-02A7-4F51-B03D-2FBEF23BCF01}"/>
            </a:ext>
          </a:extLst>
        </xdr:cNvPr>
        <xdr:cNvCxnSpPr/>
      </xdr:nvCxnSpPr>
      <xdr:spPr>
        <a:xfrm flipV="1">
          <a:off x="4652736" y="1558228"/>
          <a:ext cx="1867509" cy="968063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6</xdr:col>
      <xdr:colOff>29936</xdr:colOff>
      <xdr:row>14</xdr:row>
      <xdr:rowOff>59418</xdr:rowOff>
    </xdr:from>
    <xdr:to>
      <xdr:col>8</xdr:col>
      <xdr:colOff>603250</xdr:colOff>
      <xdr:row>14</xdr:row>
      <xdr:rowOff>61232</xdr:rowOff>
    </xdr:to>
    <xdr:cxnSp macro="_xll.PtreeEvent_ObjectClick">
      <xdr:nvCxnSpPr>
        <xdr:cNvPr id="15" name="PTObj_IDiagArc_2_2">
          <a:extLst>
            <a:ext uri="{FF2B5EF4-FFF2-40B4-BE49-F238E27FC236}">
              <a16:creationId xmlns:a16="http://schemas.microsoft.com/office/drawing/2014/main" id="{72958945-4932-44E4-9C42-3B076C997622}"/>
            </a:ext>
          </a:extLst>
        </xdr:cNvPr>
        <xdr:cNvCxnSpPr/>
      </xdr:nvCxnSpPr>
      <xdr:spPr>
        <a:xfrm flipV="1">
          <a:off x="4652736" y="2789918"/>
          <a:ext cx="1792514" cy="1814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9</xdr:col>
      <xdr:colOff>508000</xdr:colOff>
      <xdr:row>24</xdr:row>
      <xdr:rowOff>173265</xdr:rowOff>
    </xdr:from>
    <xdr:to>
      <xdr:col>9</xdr:col>
      <xdr:colOff>508000</xdr:colOff>
      <xdr:row>27</xdr:row>
      <xdr:rowOff>63500</xdr:rowOff>
    </xdr:to>
    <xdr:cxnSp macro="_xll.PtreeEvent_ObjectClick">
      <xdr:nvCxnSpPr>
        <xdr:cNvPr id="9" name="PTObj_IDiagArc_2_5">
          <a:extLst>
            <a:ext uri="{FF2B5EF4-FFF2-40B4-BE49-F238E27FC236}">
              <a16:creationId xmlns:a16="http://schemas.microsoft.com/office/drawing/2014/main" id="{23565215-0BE9-4E89-9716-3372E2053938}"/>
            </a:ext>
          </a:extLst>
        </xdr:cNvPr>
        <xdr:cNvCxnSpPr/>
      </xdr:nvCxnSpPr>
      <xdr:spPr>
        <a:xfrm>
          <a:off x="6959600" y="4745265"/>
          <a:ext cx="0" cy="442685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9</xdr:col>
      <xdr:colOff>501650</xdr:colOff>
      <xdr:row>17</xdr:row>
      <xdr:rowOff>16329</xdr:rowOff>
    </xdr:from>
    <xdr:to>
      <xdr:col>9</xdr:col>
      <xdr:colOff>508000</xdr:colOff>
      <xdr:row>19</xdr:row>
      <xdr:rowOff>80736</xdr:rowOff>
    </xdr:to>
    <xdr:cxnSp macro="_xll.PtreeEvent_ObjectClick">
      <xdr:nvCxnSpPr>
        <xdr:cNvPr id="8" name="PTObj_IDiagArc_2_4">
          <a:extLst>
            <a:ext uri="{FF2B5EF4-FFF2-40B4-BE49-F238E27FC236}">
              <a16:creationId xmlns:a16="http://schemas.microsoft.com/office/drawing/2014/main" id="{D534012B-9E00-4C91-A040-160CE754BC79}"/>
            </a:ext>
          </a:extLst>
        </xdr:cNvPr>
        <xdr:cNvCxnSpPr/>
      </xdr:nvCxnSpPr>
      <xdr:spPr>
        <a:xfrm>
          <a:off x="6953250" y="3299279"/>
          <a:ext cx="6350" cy="432707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5</xdr:col>
      <xdr:colOff>342900</xdr:colOff>
      <xdr:row>30</xdr:row>
      <xdr:rowOff>12700</xdr:rowOff>
    </xdr:from>
    <xdr:to>
      <xdr:col>9</xdr:col>
      <xdr:colOff>0</xdr:colOff>
      <xdr:row>30</xdr:row>
      <xdr:rowOff>19050</xdr:rowOff>
    </xdr:to>
    <xdr:cxnSp macro="_xll.PtreeEvent_ObjectClick">
      <xdr:nvCxnSpPr>
        <xdr:cNvPr id="62" name="PTObj_IDiagArc_2_6">
          <a:extLst>
            <a:ext uri="{FF2B5EF4-FFF2-40B4-BE49-F238E27FC236}">
              <a16:creationId xmlns:a16="http://schemas.microsoft.com/office/drawing/2014/main" id="{6ADB381D-7109-4DB5-B68A-C71C72599C77}"/>
            </a:ext>
          </a:extLst>
        </xdr:cNvPr>
        <xdr:cNvCxnSpPr/>
      </xdr:nvCxnSpPr>
      <xdr:spPr>
        <a:xfrm flipH="1" flipV="1">
          <a:off x="4356100" y="5689600"/>
          <a:ext cx="2095500" cy="6350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971462</xdr:colOff>
      <xdr:row>0</xdr:row>
      <xdr:rowOff>68437</xdr:rowOff>
    </xdr:from>
    <xdr:to>
      <xdr:col>1</xdr:col>
      <xdr:colOff>120738</xdr:colOff>
      <xdr:row>0</xdr:row>
      <xdr:rowOff>249064</xdr:rowOff>
    </xdr:to>
    <xdr:sp macro="_xll.PtreeEvent_ObjectClick" textlink="">
      <xdr:nvSpPr>
        <xdr:cNvPr id="2" name="PTObj_IDiagName_2_0">
          <a:extLst>
            <a:ext uri="{FF2B5EF4-FFF2-40B4-BE49-F238E27FC236}">
              <a16:creationId xmlns:a16="http://schemas.microsoft.com/office/drawing/2014/main" id="{A217B93F-EB6C-410E-A288-BE1D721DFDB7}"/>
            </a:ext>
          </a:extLst>
        </xdr:cNvPr>
        <xdr:cNvSpPr txBox="1"/>
      </xdr:nvSpPr>
      <xdr:spPr>
        <a:xfrm>
          <a:off x="971462" y="68437"/>
          <a:ext cx="241476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P&amp;D</a:t>
          </a:r>
        </a:p>
      </xdr:txBody>
    </xdr:sp>
    <xdr:clientData/>
  </xdr:twoCellAnchor>
  <xdr:twoCellAnchor editAs="absolute">
    <xdr:from>
      <xdr:col>9</xdr:col>
      <xdr:colOff>10885</xdr:colOff>
      <xdr:row>3</xdr:row>
      <xdr:rowOff>118835</xdr:rowOff>
    </xdr:from>
    <xdr:to>
      <xdr:col>10</xdr:col>
      <xdr:colOff>417285</xdr:colOff>
      <xdr:row>9</xdr:row>
      <xdr:rowOff>22678</xdr:rowOff>
    </xdr:to>
    <xdr:sp macro="" textlink="">
      <xdr:nvSpPr>
        <xdr:cNvPr id="11" name="PTObj_IDiagNode_2_2">
          <a:extLst>
            <a:ext uri="{FF2B5EF4-FFF2-40B4-BE49-F238E27FC236}">
              <a16:creationId xmlns:a16="http://schemas.microsoft.com/office/drawing/2014/main" id="{78128CCB-CE1F-4046-8802-A0ED36ACC535}"/>
            </a:ext>
          </a:extLst>
        </xdr:cNvPr>
        <xdr:cNvSpPr/>
      </xdr:nvSpPr>
      <xdr:spPr>
        <a:xfrm>
          <a:off x="6442528" y="808264"/>
          <a:ext cx="1014186" cy="1010557"/>
        </a:xfrm>
        <a:prstGeom prst="ellipse">
          <a:avLst/>
        </a:prstGeom>
        <a:gradFill flip="none" rotWithShape="1">
          <a:gsLst>
            <a:gs pos="0">
              <a:srgbClr val="800000"/>
            </a:gs>
            <a:gs pos="100000">
              <a:srgbClr val="800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9</xdr:col>
      <xdr:colOff>372948</xdr:colOff>
      <xdr:row>5</xdr:row>
      <xdr:rowOff>164593</xdr:rowOff>
    </xdr:from>
    <xdr:to>
      <xdr:col>10</xdr:col>
      <xdr:colOff>55223</xdr:colOff>
      <xdr:row>6</xdr:row>
      <xdr:rowOff>154720</xdr:rowOff>
    </xdr:to>
    <xdr:sp macro="_xll.PtreeEvent_ObjectClick" textlink="">
      <xdr:nvSpPr>
        <xdr:cNvPr id="12" name="PTObj_IDiagNodeTxt_2_2">
          <a:extLst>
            <a:ext uri="{FF2B5EF4-FFF2-40B4-BE49-F238E27FC236}">
              <a16:creationId xmlns:a16="http://schemas.microsoft.com/office/drawing/2014/main" id="{5C5F268B-5103-4C84-BAB5-6D34B9D94277}"/>
            </a:ext>
          </a:extLst>
        </xdr:cNvPr>
        <xdr:cNvSpPr txBox="1"/>
      </xdr:nvSpPr>
      <xdr:spPr>
        <a:xfrm>
          <a:off x="6824548" y="1231393"/>
          <a:ext cx="291875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Fase I</a:t>
          </a:r>
        </a:p>
      </xdr:txBody>
    </xdr:sp>
    <xdr:clientData/>
  </xdr:twoCellAnchor>
  <xdr:twoCellAnchor editAs="absolute">
    <xdr:from>
      <xdr:col>8</xdr:col>
      <xdr:colOff>603250</xdr:colOff>
      <xdr:row>11</xdr:row>
      <xdr:rowOff>102507</xdr:rowOff>
    </xdr:from>
    <xdr:to>
      <xdr:col>10</xdr:col>
      <xdr:colOff>400050</xdr:colOff>
      <xdr:row>17</xdr:row>
      <xdr:rowOff>16329</xdr:rowOff>
    </xdr:to>
    <xdr:sp macro="" textlink="">
      <xdr:nvSpPr>
        <xdr:cNvPr id="17" name="PTObj_IDiagNode_2_3">
          <a:extLst>
            <a:ext uri="{FF2B5EF4-FFF2-40B4-BE49-F238E27FC236}">
              <a16:creationId xmlns:a16="http://schemas.microsoft.com/office/drawing/2014/main" id="{53F4199F-69D2-4DEC-8A4C-D548789EF180}"/>
            </a:ext>
          </a:extLst>
        </xdr:cNvPr>
        <xdr:cNvSpPr/>
      </xdr:nvSpPr>
      <xdr:spPr>
        <a:xfrm>
          <a:off x="6427107" y="2261507"/>
          <a:ext cx="1012372" cy="1002393"/>
        </a:xfrm>
        <a:prstGeom prst="ellipse">
          <a:avLst/>
        </a:prstGeom>
        <a:gradFill flip="none" rotWithShape="1">
          <a:gsLst>
            <a:gs pos="0">
              <a:srgbClr val="800000"/>
            </a:gs>
            <a:gs pos="100000">
              <a:srgbClr val="800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9</xdr:col>
      <xdr:colOff>342792</xdr:colOff>
      <xdr:row>13</xdr:row>
      <xdr:rowOff>153254</xdr:rowOff>
    </xdr:from>
    <xdr:to>
      <xdr:col>10</xdr:col>
      <xdr:colOff>50908</xdr:colOff>
      <xdr:row>14</xdr:row>
      <xdr:rowOff>149731</xdr:rowOff>
    </xdr:to>
    <xdr:sp macro="_xll.PtreeEvent_ObjectClick" textlink="">
      <xdr:nvSpPr>
        <xdr:cNvPr id="18" name="PTObj_IDiagNodeTxt_2_3">
          <a:extLst>
            <a:ext uri="{FF2B5EF4-FFF2-40B4-BE49-F238E27FC236}">
              <a16:creationId xmlns:a16="http://schemas.microsoft.com/office/drawing/2014/main" id="{31EBC01E-9299-4541-AD4E-1E928A538161}"/>
            </a:ext>
          </a:extLst>
        </xdr:cNvPr>
        <xdr:cNvSpPr txBox="1"/>
      </xdr:nvSpPr>
      <xdr:spPr>
        <a:xfrm>
          <a:off x="6794392" y="2699604"/>
          <a:ext cx="317716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Fase II</a:t>
          </a:r>
        </a:p>
      </xdr:txBody>
    </xdr:sp>
    <xdr:clientData/>
  </xdr:twoCellAnchor>
  <xdr:twoCellAnchor editAs="absolute">
    <xdr:from>
      <xdr:col>9</xdr:col>
      <xdr:colOff>0</xdr:colOff>
      <xdr:row>27</xdr:row>
      <xdr:rowOff>63500</xdr:rowOff>
    </xdr:from>
    <xdr:to>
      <xdr:col>10</xdr:col>
      <xdr:colOff>406400</xdr:colOff>
      <xdr:row>32</xdr:row>
      <xdr:rowOff>158750</xdr:rowOff>
    </xdr:to>
    <xdr:sp macro="" textlink="">
      <xdr:nvSpPr>
        <xdr:cNvPr id="27" name="PTObj_IDiagNode_2_5">
          <a:extLst>
            <a:ext uri="{FF2B5EF4-FFF2-40B4-BE49-F238E27FC236}">
              <a16:creationId xmlns:a16="http://schemas.microsoft.com/office/drawing/2014/main" id="{9663EA94-D3FD-4A8D-87B3-57ABAA2FC226}"/>
            </a:ext>
          </a:extLst>
        </xdr:cNvPr>
        <xdr:cNvSpPr/>
      </xdr:nvSpPr>
      <xdr:spPr>
        <a:xfrm>
          <a:off x="6451600" y="5187950"/>
          <a:ext cx="1016000" cy="1016000"/>
        </a:xfrm>
        <a:prstGeom prst="ellipse">
          <a:avLst/>
        </a:prstGeom>
        <a:gradFill flip="none" rotWithShape="1">
          <a:gsLst>
            <a:gs pos="0">
              <a:srgbClr val="800000"/>
            </a:gs>
            <a:gs pos="100000">
              <a:srgbClr val="800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9</xdr:col>
      <xdr:colOff>332952</xdr:colOff>
      <xdr:row>29</xdr:row>
      <xdr:rowOff>112887</xdr:rowOff>
    </xdr:from>
    <xdr:to>
      <xdr:col>10</xdr:col>
      <xdr:colOff>73448</xdr:colOff>
      <xdr:row>30</xdr:row>
      <xdr:rowOff>109364</xdr:rowOff>
    </xdr:to>
    <xdr:sp macro="_xll.PtreeEvent_ObjectClick" textlink="">
      <xdr:nvSpPr>
        <xdr:cNvPr id="28" name="PTObj_IDiagNodeTxt_2_5">
          <a:extLst>
            <a:ext uri="{FF2B5EF4-FFF2-40B4-BE49-F238E27FC236}">
              <a16:creationId xmlns:a16="http://schemas.microsoft.com/office/drawing/2014/main" id="{4B84248C-465B-432B-BFCF-AFA3929357B3}"/>
            </a:ext>
          </a:extLst>
        </xdr:cNvPr>
        <xdr:cNvSpPr txBox="1"/>
      </xdr:nvSpPr>
      <xdr:spPr>
        <a:xfrm>
          <a:off x="6784552" y="5605637"/>
          <a:ext cx="350096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Fase IV</a:t>
          </a:r>
        </a:p>
      </xdr:txBody>
    </xdr:sp>
    <xdr:clientData/>
  </xdr:twoCellAnchor>
  <xdr:twoCellAnchor editAs="absolute">
    <xdr:from>
      <xdr:col>9</xdr:col>
      <xdr:colOff>0</xdr:colOff>
      <xdr:row>19</xdr:row>
      <xdr:rowOff>80736</xdr:rowOff>
    </xdr:from>
    <xdr:to>
      <xdr:col>10</xdr:col>
      <xdr:colOff>406400</xdr:colOff>
      <xdr:row>24</xdr:row>
      <xdr:rowOff>173265</xdr:rowOff>
    </xdr:to>
    <xdr:sp macro="" textlink="">
      <xdr:nvSpPr>
        <xdr:cNvPr id="29" name="PTObj_IDiagNode_2_4">
          <a:extLst>
            <a:ext uri="{FF2B5EF4-FFF2-40B4-BE49-F238E27FC236}">
              <a16:creationId xmlns:a16="http://schemas.microsoft.com/office/drawing/2014/main" id="{0D0D7DD4-BC7B-4542-B019-3F94AFB510B6}"/>
            </a:ext>
          </a:extLst>
        </xdr:cNvPr>
        <xdr:cNvSpPr/>
      </xdr:nvSpPr>
      <xdr:spPr>
        <a:xfrm>
          <a:off x="6431643" y="3691165"/>
          <a:ext cx="1014186" cy="999671"/>
        </a:xfrm>
        <a:prstGeom prst="ellipse">
          <a:avLst/>
        </a:prstGeom>
        <a:gradFill flip="none" rotWithShape="1">
          <a:gsLst>
            <a:gs pos="0">
              <a:srgbClr val="800000"/>
            </a:gs>
            <a:gs pos="100000">
              <a:srgbClr val="800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9</xdr:col>
      <xdr:colOff>322981</xdr:colOff>
      <xdr:row>21</xdr:row>
      <xdr:rowOff>128762</xdr:rowOff>
    </xdr:from>
    <xdr:to>
      <xdr:col>10</xdr:col>
      <xdr:colOff>83419</xdr:colOff>
      <xdr:row>22</xdr:row>
      <xdr:rowOff>125239</xdr:rowOff>
    </xdr:to>
    <xdr:sp macro="_xll.PtreeEvent_ObjectClick" textlink="">
      <xdr:nvSpPr>
        <xdr:cNvPr id="30" name="PTObj_IDiagNodeTxt_2_4">
          <a:extLst>
            <a:ext uri="{FF2B5EF4-FFF2-40B4-BE49-F238E27FC236}">
              <a16:creationId xmlns:a16="http://schemas.microsoft.com/office/drawing/2014/main" id="{A3277E59-39B1-4A48-94F7-D64267EBC14A}"/>
            </a:ext>
          </a:extLst>
        </xdr:cNvPr>
        <xdr:cNvSpPr txBox="1"/>
      </xdr:nvSpPr>
      <xdr:spPr>
        <a:xfrm>
          <a:off x="6774581" y="4148312"/>
          <a:ext cx="370038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Fase 03</a:t>
          </a:r>
        </a:p>
      </xdr:txBody>
    </xdr:sp>
    <xdr:clientData/>
  </xdr:twoCellAnchor>
  <xdr:twoCellAnchor editAs="absolute">
    <xdr:from>
      <xdr:col>3</xdr:col>
      <xdr:colOff>546100</xdr:colOff>
      <xdr:row>27</xdr:row>
      <xdr:rowOff>57150</xdr:rowOff>
    </xdr:from>
    <xdr:to>
      <xdr:col>5</xdr:col>
      <xdr:colOff>342900</xdr:colOff>
      <xdr:row>32</xdr:row>
      <xdr:rowOff>152400</xdr:rowOff>
    </xdr:to>
    <xdr:sp macro="" textlink="">
      <xdr:nvSpPr>
        <xdr:cNvPr id="35" name="PTObj_IDiagNode_2_6">
          <a:extLst>
            <a:ext uri="{FF2B5EF4-FFF2-40B4-BE49-F238E27FC236}">
              <a16:creationId xmlns:a16="http://schemas.microsoft.com/office/drawing/2014/main" id="{9E570BEA-2EFD-4A89-82A2-9D8DFDE709B4}"/>
            </a:ext>
          </a:extLst>
        </xdr:cNvPr>
        <xdr:cNvSpPr/>
      </xdr:nvSpPr>
      <xdr:spPr>
        <a:xfrm>
          <a:off x="3340100" y="5181600"/>
          <a:ext cx="1016000" cy="1016000"/>
        </a:xfrm>
        <a:prstGeom prst="diamond">
          <a:avLst/>
        </a:prstGeom>
        <a:gradFill flip="none" rotWithShape="1">
          <a:gsLst>
            <a:gs pos="0">
              <a:srgbClr val="000080"/>
            </a:gs>
            <a:gs pos="100000">
              <a:srgbClr val="00008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4</xdr:col>
      <xdr:colOff>41601</xdr:colOff>
      <xdr:row>29</xdr:row>
      <xdr:rowOff>106537</xdr:rowOff>
    </xdr:from>
    <xdr:to>
      <xdr:col>5</xdr:col>
      <xdr:colOff>237799</xdr:colOff>
      <xdr:row>30</xdr:row>
      <xdr:rowOff>103014</xdr:rowOff>
    </xdr:to>
    <xdr:sp macro="_xll.PtreeEvent_ObjectClick" textlink="">
      <xdr:nvSpPr>
        <xdr:cNvPr id="36" name="PTObj_IDiagNodeTxt_2_6">
          <a:extLst>
            <a:ext uri="{FF2B5EF4-FFF2-40B4-BE49-F238E27FC236}">
              <a16:creationId xmlns:a16="http://schemas.microsoft.com/office/drawing/2014/main" id="{C979B26F-FF32-467B-9B1E-C4A30D5D8464}"/>
            </a:ext>
          </a:extLst>
        </xdr:cNvPr>
        <xdr:cNvSpPr txBox="1"/>
      </xdr:nvSpPr>
      <xdr:spPr>
        <a:xfrm>
          <a:off x="3445201" y="5599287"/>
          <a:ext cx="805798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Retorno Esperado</a:t>
          </a:r>
        </a:p>
      </xdr:txBody>
    </xdr:sp>
    <xdr:clientData/>
  </xdr:twoCellAnchor>
  <xdr:twoCellAnchor editAs="absolute">
    <xdr:from>
      <xdr:col>4</xdr:col>
      <xdr:colOff>233137</xdr:colOff>
      <xdr:row>11</xdr:row>
      <xdr:rowOff>104321</xdr:rowOff>
    </xdr:from>
    <xdr:to>
      <xdr:col>6</xdr:col>
      <xdr:colOff>29936</xdr:colOff>
      <xdr:row>17</xdr:row>
      <xdr:rowOff>18143</xdr:rowOff>
    </xdr:to>
    <xdr:sp macro="" textlink="">
      <xdr:nvSpPr>
        <xdr:cNvPr id="39" name="PTObj_IDiagNode_2_1">
          <a:extLst>
            <a:ext uri="{FF2B5EF4-FFF2-40B4-BE49-F238E27FC236}">
              <a16:creationId xmlns:a16="http://schemas.microsoft.com/office/drawing/2014/main" id="{A5FA1C9C-7B90-427B-A3DB-ECEFB4E7AB47}"/>
            </a:ext>
          </a:extLst>
        </xdr:cNvPr>
        <xdr:cNvSpPr/>
      </xdr:nvSpPr>
      <xdr:spPr>
        <a:xfrm>
          <a:off x="3625851" y="2263321"/>
          <a:ext cx="1012371" cy="1002393"/>
        </a:xfrm>
        <a:prstGeom prst="rect">
          <a:avLst/>
        </a:prstGeom>
        <a:gradFill flip="none" rotWithShape="1">
          <a:gsLst>
            <a:gs pos="0">
              <a:srgbClr val="008000"/>
            </a:gs>
            <a:gs pos="100000">
              <a:srgbClr val="008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4</xdr:col>
      <xdr:colOff>281331</xdr:colOff>
      <xdr:row>13</xdr:row>
      <xdr:rowOff>155068</xdr:rowOff>
    </xdr:from>
    <xdr:to>
      <xdr:col>5</xdr:col>
      <xdr:colOff>591343</xdr:colOff>
      <xdr:row>14</xdr:row>
      <xdr:rowOff>151545</xdr:rowOff>
    </xdr:to>
    <xdr:sp macro="_xll.PtreeEvent_ObjectClick" textlink="">
      <xdr:nvSpPr>
        <xdr:cNvPr id="40" name="PTObj_IDiagNodeTxt_2_1">
          <a:extLst>
            <a:ext uri="{FF2B5EF4-FFF2-40B4-BE49-F238E27FC236}">
              <a16:creationId xmlns:a16="http://schemas.microsoft.com/office/drawing/2014/main" id="{C624E9C7-DEAF-49D6-BBDE-D743D173B5FE}"/>
            </a:ext>
          </a:extLst>
        </xdr:cNvPr>
        <xdr:cNvSpPr txBox="1"/>
      </xdr:nvSpPr>
      <xdr:spPr>
        <a:xfrm>
          <a:off x="3684931" y="2701418"/>
          <a:ext cx="919612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Investimento Inicial?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239522</xdr:colOff>
      <xdr:row>51</xdr:row>
      <xdr:rowOff>179070</xdr:rowOff>
    </xdr:from>
    <xdr:to>
      <xdr:col>7</xdr:col>
      <xdr:colOff>127</xdr:colOff>
      <xdr:row>51</xdr:row>
      <xdr:rowOff>179070</xdr:rowOff>
    </xdr:to>
    <xdr:cxnSp macro="_xll.PtreeEvent_ObjectClick">
      <xdr:nvCxnSpPr>
        <xdr:cNvPr id="35" name="PTObj_DBranchHLine_6_19">
          <a:extLst>
            <a:ext uri="{FF2B5EF4-FFF2-40B4-BE49-F238E27FC236}">
              <a16:creationId xmlns:a16="http://schemas.microsoft.com/office/drawing/2014/main" id="{6FDC1DBC-AC8F-4BBF-A0DF-F89E11C77EFC}"/>
            </a:ext>
          </a:extLst>
        </xdr:cNvPr>
        <xdr:cNvCxnSpPr/>
      </xdr:nvCxnSpPr>
      <xdr:spPr>
        <a:xfrm>
          <a:off x="10437622" y="9570720"/>
          <a:ext cx="17227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87122</xdr:colOff>
      <xdr:row>49</xdr:row>
      <xdr:rowOff>173989</xdr:rowOff>
    </xdr:from>
    <xdr:to>
      <xdr:col>6</xdr:col>
      <xdr:colOff>239522</xdr:colOff>
      <xdr:row>51</xdr:row>
      <xdr:rowOff>179070</xdr:rowOff>
    </xdr:to>
    <xdr:cxnSp macro="_xll.PtreeEvent_ObjectClick">
      <xdr:nvCxnSpPr>
        <xdr:cNvPr id="34" name="PTObj_DBranchDLine_6_19">
          <a:extLst>
            <a:ext uri="{FF2B5EF4-FFF2-40B4-BE49-F238E27FC236}">
              <a16:creationId xmlns:a16="http://schemas.microsoft.com/office/drawing/2014/main" id="{FAA11730-9FEA-436D-BCCB-0F01F8A9AA72}"/>
            </a:ext>
          </a:extLst>
        </xdr:cNvPr>
        <xdr:cNvCxnSpPr/>
      </xdr:nvCxnSpPr>
      <xdr:spPr>
        <a:xfrm>
          <a:off x="10285222" y="9197339"/>
          <a:ext cx="152400" cy="3733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239522</xdr:colOff>
      <xdr:row>47</xdr:row>
      <xdr:rowOff>179070</xdr:rowOff>
    </xdr:from>
    <xdr:to>
      <xdr:col>7</xdr:col>
      <xdr:colOff>127</xdr:colOff>
      <xdr:row>47</xdr:row>
      <xdr:rowOff>179070</xdr:rowOff>
    </xdr:to>
    <xdr:cxnSp macro="_xll.PtreeEvent_ObjectClick">
      <xdr:nvCxnSpPr>
        <xdr:cNvPr id="32" name="PTObj_DBranchHLine_6_18">
          <a:extLst>
            <a:ext uri="{FF2B5EF4-FFF2-40B4-BE49-F238E27FC236}">
              <a16:creationId xmlns:a16="http://schemas.microsoft.com/office/drawing/2014/main" id="{5D7068EB-3EEF-4849-945C-33926C4494BC}"/>
            </a:ext>
          </a:extLst>
        </xdr:cNvPr>
        <xdr:cNvCxnSpPr/>
      </xdr:nvCxnSpPr>
      <xdr:spPr>
        <a:xfrm>
          <a:off x="10437622" y="8834120"/>
          <a:ext cx="17227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87122</xdr:colOff>
      <xdr:row>47</xdr:row>
      <xdr:rowOff>179070</xdr:rowOff>
    </xdr:from>
    <xdr:to>
      <xdr:col>6</xdr:col>
      <xdr:colOff>239522</xdr:colOff>
      <xdr:row>49</xdr:row>
      <xdr:rowOff>173989</xdr:rowOff>
    </xdr:to>
    <xdr:cxnSp macro="_xll.PtreeEvent_ObjectClick">
      <xdr:nvCxnSpPr>
        <xdr:cNvPr id="23" name="PTObj_DBranchDLine_6_18">
          <a:extLst>
            <a:ext uri="{FF2B5EF4-FFF2-40B4-BE49-F238E27FC236}">
              <a16:creationId xmlns:a16="http://schemas.microsoft.com/office/drawing/2014/main" id="{EA119A1E-30CA-4289-8FD9-6023B3880956}"/>
            </a:ext>
          </a:extLst>
        </xdr:cNvPr>
        <xdr:cNvCxnSpPr/>
      </xdr:nvCxnSpPr>
      <xdr:spPr>
        <a:xfrm flipV="1">
          <a:off x="10285222" y="8834120"/>
          <a:ext cx="152400" cy="3632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239522</xdr:colOff>
      <xdr:row>49</xdr:row>
      <xdr:rowOff>179070</xdr:rowOff>
    </xdr:from>
    <xdr:to>
      <xdr:col>6</xdr:col>
      <xdr:colOff>127</xdr:colOff>
      <xdr:row>49</xdr:row>
      <xdr:rowOff>179070</xdr:rowOff>
    </xdr:to>
    <xdr:cxnSp macro="_xll.PtreeEvent_ObjectClick">
      <xdr:nvCxnSpPr>
        <xdr:cNvPr id="21" name="PTObj_DBranchHLine_6_17">
          <a:extLst>
            <a:ext uri="{FF2B5EF4-FFF2-40B4-BE49-F238E27FC236}">
              <a16:creationId xmlns:a16="http://schemas.microsoft.com/office/drawing/2014/main" id="{70ACA5C7-F700-4CBE-BCB7-C01DE3E144B5}"/>
            </a:ext>
          </a:extLst>
        </xdr:cNvPr>
        <xdr:cNvCxnSpPr/>
      </xdr:nvCxnSpPr>
      <xdr:spPr>
        <a:xfrm>
          <a:off x="8475472" y="9202420"/>
          <a:ext cx="17227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87122</xdr:colOff>
      <xdr:row>45</xdr:row>
      <xdr:rowOff>173989</xdr:rowOff>
    </xdr:from>
    <xdr:to>
      <xdr:col>5</xdr:col>
      <xdr:colOff>239522</xdr:colOff>
      <xdr:row>49</xdr:row>
      <xdr:rowOff>179070</xdr:rowOff>
    </xdr:to>
    <xdr:cxnSp macro="_xll.PtreeEvent_ObjectClick">
      <xdr:nvCxnSpPr>
        <xdr:cNvPr id="20" name="PTObj_DBranchDLine_6_17">
          <a:extLst>
            <a:ext uri="{FF2B5EF4-FFF2-40B4-BE49-F238E27FC236}">
              <a16:creationId xmlns:a16="http://schemas.microsoft.com/office/drawing/2014/main" id="{3B66B6EB-AF2F-44E3-932E-5862F4F00A96}"/>
            </a:ext>
          </a:extLst>
        </xdr:cNvPr>
        <xdr:cNvCxnSpPr/>
      </xdr:nvCxnSpPr>
      <xdr:spPr>
        <a:xfrm>
          <a:off x="8323072" y="8460739"/>
          <a:ext cx="152400" cy="7416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239522</xdr:colOff>
      <xdr:row>43</xdr:row>
      <xdr:rowOff>179070</xdr:rowOff>
    </xdr:from>
    <xdr:to>
      <xdr:col>6</xdr:col>
      <xdr:colOff>127</xdr:colOff>
      <xdr:row>43</xdr:row>
      <xdr:rowOff>179070</xdr:rowOff>
    </xdr:to>
    <xdr:cxnSp macro="_xll.PtreeEvent_ObjectClick">
      <xdr:nvCxnSpPr>
        <xdr:cNvPr id="10" name="PTObj_DBranchHLine_6_16">
          <a:extLst>
            <a:ext uri="{FF2B5EF4-FFF2-40B4-BE49-F238E27FC236}">
              <a16:creationId xmlns:a16="http://schemas.microsoft.com/office/drawing/2014/main" id="{577784FD-EE6E-4617-B52A-4044891D4955}"/>
            </a:ext>
          </a:extLst>
        </xdr:cNvPr>
        <xdr:cNvCxnSpPr/>
      </xdr:nvCxnSpPr>
      <xdr:spPr>
        <a:xfrm>
          <a:off x="8475472" y="8097520"/>
          <a:ext cx="17227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87122</xdr:colOff>
      <xdr:row>43</xdr:row>
      <xdr:rowOff>179070</xdr:rowOff>
    </xdr:from>
    <xdr:to>
      <xdr:col>5</xdr:col>
      <xdr:colOff>239522</xdr:colOff>
      <xdr:row>45</xdr:row>
      <xdr:rowOff>173989</xdr:rowOff>
    </xdr:to>
    <xdr:cxnSp macro="_xll.PtreeEvent_ObjectClick">
      <xdr:nvCxnSpPr>
        <xdr:cNvPr id="9" name="PTObj_DBranchDLine_6_16">
          <a:extLst>
            <a:ext uri="{FF2B5EF4-FFF2-40B4-BE49-F238E27FC236}">
              <a16:creationId xmlns:a16="http://schemas.microsoft.com/office/drawing/2014/main" id="{CEF43F42-0B42-414E-A579-675F4009D629}"/>
            </a:ext>
          </a:extLst>
        </xdr:cNvPr>
        <xdr:cNvCxnSpPr/>
      </xdr:nvCxnSpPr>
      <xdr:spPr>
        <a:xfrm flipV="1">
          <a:off x="8323072" y="8097520"/>
          <a:ext cx="152400" cy="3632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239522</xdr:colOff>
      <xdr:row>45</xdr:row>
      <xdr:rowOff>179070</xdr:rowOff>
    </xdr:from>
    <xdr:to>
      <xdr:col>5</xdr:col>
      <xdr:colOff>127</xdr:colOff>
      <xdr:row>45</xdr:row>
      <xdr:rowOff>179070</xdr:rowOff>
    </xdr:to>
    <xdr:cxnSp macro="_xll.PtreeEvent_ObjectClick">
      <xdr:nvCxnSpPr>
        <xdr:cNvPr id="4" name="PTObj_DBranchHLine_6_15">
          <a:extLst>
            <a:ext uri="{FF2B5EF4-FFF2-40B4-BE49-F238E27FC236}">
              <a16:creationId xmlns:a16="http://schemas.microsoft.com/office/drawing/2014/main" id="{14917087-65E0-41E4-936A-A89F63E30FF7}"/>
            </a:ext>
          </a:extLst>
        </xdr:cNvPr>
        <xdr:cNvCxnSpPr/>
      </xdr:nvCxnSpPr>
      <xdr:spPr>
        <a:xfrm>
          <a:off x="6513322" y="8465820"/>
          <a:ext cx="17227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87122</xdr:colOff>
      <xdr:row>41</xdr:row>
      <xdr:rowOff>173989</xdr:rowOff>
    </xdr:from>
    <xdr:to>
      <xdr:col>4</xdr:col>
      <xdr:colOff>239522</xdr:colOff>
      <xdr:row>45</xdr:row>
      <xdr:rowOff>179070</xdr:rowOff>
    </xdr:to>
    <xdr:cxnSp macro="_xll.PtreeEvent_ObjectClick">
      <xdr:nvCxnSpPr>
        <xdr:cNvPr id="3" name="PTObj_DBranchDLine_6_15">
          <a:extLst>
            <a:ext uri="{FF2B5EF4-FFF2-40B4-BE49-F238E27FC236}">
              <a16:creationId xmlns:a16="http://schemas.microsoft.com/office/drawing/2014/main" id="{6019B650-6E6D-4058-A3B3-69021C391786}"/>
            </a:ext>
          </a:extLst>
        </xdr:cNvPr>
        <xdr:cNvCxnSpPr/>
      </xdr:nvCxnSpPr>
      <xdr:spPr>
        <a:xfrm>
          <a:off x="6360922" y="7724139"/>
          <a:ext cx="152400" cy="7416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239522</xdr:colOff>
      <xdr:row>39</xdr:row>
      <xdr:rowOff>179070</xdr:rowOff>
    </xdr:from>
    <xdr:to>
      <xdr:col>5</xdr:col>
      <xdr:colOff>127</xdr:colOff>
      <xdr:row>39</xdr:row>
      <xdr:rowOff>179070</xdr:rowOff>
    </xdr:to>
    <xdr:cxnSp macro="_xll.PtreeEvent_ObjectClick">
      <xdr:nvCxnSpPr>
        <xdr:cNvPr id="82" name="PTObj_DBranchHLine_6_14">
          <a:extLst>
            <a:ext uri="{FF2B5EF4-FFF2-40B4-BE49-F238E27FC236}">
              <a16:creationId xmlns:a16="http://schemas.microsoft.com/office/drawing/2014/main" id="{D04CEFC6-E9BA-461B-AA4E-EA4B5C28BB91}"/>
            </a:ext>
          </a:extLst>
        </xdr:cNvPr>
        <xdr:cNvCxnSpPr/>
      </xdr:nvCxnSpPr>
      <xdr:spPr>
        <a:xfrm>
          <a:off x="6513322" y="14542770"/>
          <a:ext cx="1716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87122</xdr:colOff>
      <xdr:row>39</xdr:row>
      <xdr:rowOff>179070</xdr:rowOff>
    </xdr:from>
    <xdr:to>
      <xdr:col>4</xdr:col>
      <xdr:colOff>239522</xdr:colOff>
      <xdr:row>41</xdr:row>
      <xdr:rowOff>173989</xdr:rowOff>
    </xdr:to>
    <xdr:cxnSp macro="_xll.PtreeEvent_ObjectClick">
      <xdr:nvCxnSpPr>
        <xdr:cNvPr id="81" name="PTObj_DBranchDLine_6_14">
          <a:extLst>
            <a:ext uri="{FF2B5EF4-FFF2-40B4-BE49-F238E27FC236}">
              <a16:creationId xmlns:a16="http://schemas.microsoft.com/office/drawing/2014/main" id="{CCEFDB79-1253-46EE-9CCF-EFC380812669}"/>
            </a:ext>
          </a:extLst>
        </xdr:cNvPr>
        <xdr:cNvCxnSpPr/>
      </xdr:nvCxnSpPr>
      <xdr:spPr>
        <a:xfrm flipV="1">
          <a:off x="6360922" y="14542770"/>
          <a:ext cx="152400" cy="3632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239522</xdr:colOff>
      <xdr:row>41</xdr:row>
      <xdr:rowOff>179070</xdr:rowOff>
    </xdr:from>
    <xdr:to>
      <xdr:col>4</xdr:col>
      <xdr:colOff>127</xdr:colOff>
      <xdr:row>41</xdr:row>
      <xdr:rowOff>179070</xdr:rowOff>
    </xdr:to>
    <xdr:cxnSp macro="_xll.PtreeEvent_ObjectClick">
      <xdr:nvCxnSpPr>
        <xdr:cNvPr id="78" name="PTObj_DBranchHLine_6_13">
          <a:extLst>
            <a:ext uri="{FF2B5EF4-FFF2-40B4-BE49-F238E27FC236}">
              <a16:creationId xmlns:a16="http://schemas.microsoft.com/office/drawing/2014/main" id="{ACC4B735-2C35-4AE1-A217-302C56FCC17C}"/>
            </a:ext>
          </a:extLst>
        </xdr:cNvPr>
        <xdr:cNvCxnSpPr/>
      </xdr:nvCxnSpPr>
      <xdr:spPr>
        <a:xfrm>
          <a:off x="4551172" y="14542770"/>
          <a:ext cx="17227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87122</xdr:colOff>
      <xdr:row>37</xdr:row>
      <xdr:rowOff>173989</xdr:rowOff>
    </xdr:from>
    <xdr:to>
      <xdr:col>3</xdr:col>
      <xdr:colOff>239522</xdr:colOff>
      <xdr:row>41</xdr:row>
      <xdr:rowOff>179070</xdr:rowOff>
    </xdr:to>
    <xdr:cxnSp macro="_xll.PtreeEvent_ObjectClick">
      <xdr:nvCxnSpPr>
        <xdr:cNvPr id="77" name="PTObj_DBranchDLine_6_13">
          <a:extLst>
            <a:ext uri="{FF2B5EF4-FFF2-40B4-BE49-F238E27FC236}">
              <a16:creationId xmlns:a16="http://schemas.microsoft.com/office/drawing/2014/main" id="{A9821BBA-C74E-4455-AB19-07EC8FF21F8E}"/>
            </a:ext>
          </a:extLst>
        </xdr:cNvPr>
        <xdr:cNvCxnSpPr/>
      </xdr:nvCxnSpPr>
      <xdr:spPr>
        <a:xfrm>
          <a:off x="4398772" y="14169389"/>
          <a:ext cx="152400" cy="3733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239522</xdr:colOff>
      <xdr:row>35</xdr:row>
      <xdr:rowOff>179070</xdr:rowOff>
    </xdr:from>
    <xdr:to>
      <xdr:col>4</xdr:col>
      <xdr:colOff>127</xdr:colOff>
      <xdr:row>35</xdr:row>
      <xdr:rowOff>179070</xdr:rowOff>
    </xdr:to>
    <xdr:cxnSp macro="_xll.PtreeEvent_ObjectClick">
      <xdr:nvCxnSpPr>
        <xdr:cNvPr id="70" name="PTObj_DBranchHLine_6_12">
          <a:extLst>
            <a:ext uri="{FF2B5EF4-FFF2-40B4-BE49-F238E27FC236}">
              <a16:creationId xmlns:a16="http://schemas.microsoft.com/office/drawing/2014/main" id="{363F73E4-2030-4A18-8936-ED11BBEBD55C}"/>
            </a:ext>
          </a:extLst>
        </xdr:cNvPr>
        <xdr:cNvCxnSpPr/>
      </xdr:nvCxnSpPr>
      <xdr:spPr>
        <a:xfrm>
          <a:off x="4551172" y="13806170"/>
          <a:ext cx="1716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87122</xdr:colOff>
      <xdr:row>35</xdr:row>
      <xdr:rowOff>179070</xdr:rowOff>
    </xdr:from>
    <xdr:to>
      <xdr:col>3</xdr:col>
      <xdr:colOff>239522</xdr:colOff>
      <xdr:row>37</xdr:row>
      <xdr:rowOff>173989</xdr:rowOff>
    </xdr:to>
    <xdr:cxnSp macro="_xll.PtreeEvent_ObjectClick">
      <xdr:nvCxnSpPr>
        <xdr:cNvPr id="69" name="PTObj_DBranchDLine_6_12">
          <a:extLst>
            <a:ext uri="{FF2B5EF4-FFF2-40B4-BE49-F238E27FC236}">
              <a16:creationId xmlns:a16="http://schemas.microsoft.com/office/drawing/2014/main" id="{42D3CC33-27A0-4D4A-BD5D-A6152BB7883A}"/>
            </a:ext>
          </a:extLst>
        </xdr:cNvPr>
        <xdr:cNvCxnSpPr/>
      </xdr:nvCxnSpPr>
      <xdr:spPr>
        <a:xfrm flipV="1">
          <a:off x="4398772" y="13806170"/>
          <a:ext cx="152400" cy="3632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239522</xdr:colOff>
      <xdr:row>37</xdr:row>
      <xdr:rowOff>179070</xdr:rowOff>
    </xdr:from>
    <xdr:to>
      <xdr:col>3</xdr:col>
      <xdr:colOff>127</xdr:colOff>
      <xdr:row>37</xdr:row>
      <xdr:rowOff>179070</xdr:rowOff>
    </xdr:to>
    <xdr:cxnSp macro="_xll.PtreeEvent_ObjectClick">
      <xdr:nvCxnSpPr>
        <xdr:cNvPr id="66" name="PTObj_DBranchHLine_6_3">
          <a:extLst>
            <a:ext uri="{FF2B5EF4-FFF2-40B4-BE49-F238E27FC236}">
              <a16:creationId xmlns:a16="http://schemas.microsoft.com/office/drawing/2014/main" id="{0F9F5092-3712-460C-87D5-16ADD51A7420}"/>
            </a:ext>
          </a:extLst>
        </xdr:cNvPr>
        <xdr:cNvCxnSpPr/>
      </xdr:nvCxnSpPr>
      <xdr:spPr>
        <a:xfrm>
          <a:off x="2595372" y="13806170"/>
          <a:ext cx="1716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87122</xdr:colOff>
      <xdr:row>33</xdr:row>
      <xdr:rowOff>173989</xdr:rowOff>
    </xdr:from>
    <xdr:to>
      <xdr:col>2</xdr:col>
      <xdr:colOff>239522</xdr:colOff>
      <xdr:row>37</xdr:row>
      <xdr:rowOff>179070</xdr:rowOff>
    </xdr:to>
    <xdr:cxnSp macro="_xll.PtreeEvent_ObjectClick">
      <xdr:nvCxnSpPr>
        <xdr:cNvPr id="65" name="PTObj_DBranchDLine_6_3">
          <a:extLst>
            <a:ext uri="{FF2B5EF4-FFF2-40B4-BE49-F238E27FC236}">
              <a16:creationId xmlns:a16="http://schemas.microsoft.com/office/drawing/2014/main" id="{0CD3CE15-8441-4275-BD5A-FC20593B5E48}"/>
            </a:ext>
          </a:extLst>
        </xdr:cNvPr>
        <xdr:cNvCxnSpPr/>
      </xdr:nvCxnSpPr>
      <xdr:spPr>
        <a:xfrm>
          <a:off x="2442972" y="13432789"/>
          <a:ext cx="152400" cy="3733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239522</xdr:colOff>
      <xdr:row>19</xdr:row>
      <xdr:rowOff>179070</xdr:rowOff>
    </xdr:from>
    <xdr:to>
      <xdr:col>7</xdr:col>
      <xdr:colOff>127</xdr:colOff>
      <xdr:row>19</xdr:row>
      <xdr:rowOff>179070</xdr:rowOff>
    </xdr:to>
    <xdr:cxnSp macro="_xll.PtreeEvent_ObjectClick">
      <xdr:nvCxnSpPr>
        <xdr:cNvPr id="62" name="PTObj_DBranchHLine_6_11">
          <a:extLst>
            <a:ext uri="{FF2B5EF4-FFF2-40B4-BE49-F238E27FC236}">
              <a16:creationId xmlns:a16="http://schemas.microsoft.com/office/drawing/2014/main" id="{4175E3BF-D01A-42F9-9113-F2F2F841847D}"/>
            </a:ext>
          </a:extLst>
        </xdr:cNvPr>
        <xdr:cNvCxnSpPr/>
      </xdr:nvCxnSpPr>
      <xdr:spPr>
        <a:xfrm>
          <a:off x="10418572" y="10859770"/>
          <a:ext cx="15640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87122</xdr:colOff>
      <xdr:row>17</xdr:row>
      <xdr:rowOff>173989</xdr:rowOff>
    </xdr:from>
    <xdr:to>
      <xdr:col>6</xdr:col>
      <xdr:colOff>239522</xdr:colOff>
      <xdr:row>19</xdr:row>
      <xdr:rowOff>179070</xdr:rowOff>
    </xdr:to>
    <xdr:cxnSp macro="_xll.PtreeEvent_ObjectClick">
      <xdr:nvCxnSpPr>
        <xdr:cNvPr id="61" name="PTObj_DBranchDLine_6_11">
          <a:extLst>
            <a:ext uri="{FF2B5EF4-FFF2-40B4-BE49-F238E27FC236}">
              <a16:creationId xmlns:a16="http://schemas.microsoft.com/office/drawing/2014/main" id="{9CB8ABEB-C2E7-4990-B78D-B1AEC57B3EBA}"/>
            </a:ext>
          </a:extLst>
        </xdr:cNvPr>
        <xdr:cNvCxnSpPr/>
      </xdr:nvCxnSpPr>
      <xdr:spPr>
        <a:xfrm>
          <a:off x="10266172" y="10486389"/>
          <a:ext cx="152400" cy="3733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239522</xdr:colOff>
      <xdr:row>15</xdr:row>
      <xdr:rowOff>179070</xdr:rowOff>
    </xdr:from>
    <xdr:to>
      <xdr:col>7</xdr:col>
      <xdr:colOff>127</xdr:colOff>
      <xdr:row>15</xdr:row>
      <xdr:rowOff>179070</xdr:rowOff>
    </xdr:to>
    <xdr:cxnSp macro="_xll.PtreeEvent_ObjectClick">
      <xdr:nvCxnSpPr>
        <xdr:cNvPr id="58" name="PTObj_DBranchHLine_6_10">
          <a:extLst>
            <a:ext uri="{FF2B5EF4-FFF2-40B4-BE49-F238E27FC236}">
              <a16:creationId xmlns:a16="http://schemas.microsoft.com/office/drawing/2014/main" id="{E60AE6E5-86E0-442D-849E-C1EA92EF9D95}"/>
            </a:ext>
          </a:extLst>
        </xdr:cNvPr>
        <xdr:cNvCxnSpPr/>
      </xdr:nvCxnSpPr>
      <xdr:spPr>
        <a:xfrm>
          <a:off x="10418572" y="10123170"/>
          <a:ext cx="9226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87122</xdr:colOff>
      <xdr:row>15</xdr:row>
      <xdr:rowOff>179070</xdr:rowOff>
    </xdr:from>
    <xdr:to>
      <xdr:col>6</xdr:col>
      <xdr:colOff>239522</xdr:colOff>
      <xdr:row>17</xdr:row>
      <xdr:rowOff>173989</xdr:rowOff>
    </xdr:to>
    <xdr:cxnSp macro="_xll.PtreeEvent_ObjectClick">
      <xdr:nvCxnSpPr>
        <xdr:cNvPr id="57" name="PTObj_DBranchDLine_6_10">
          <a:extLst>
            <a:ext uri="{FF2B5EF4-FFF2-40B4-BE49-F238E27FC236}">
              <a16:creationId xmlns:a16="http://schemas.microsoft.com/office/drawing/2014/main" id="{6A3BE775-8DFA-43DB-BA3C-FC770104101C}"/>
            </a:ext>
          </a:extLst>
        </xdr:cNvPr>
        <xdr:cNvCxnSpPr/>
      </xdr:nvCxnSpPr>
      <xdr:spPr>
        <a:xfrm flipV="1">
          <a:off x="10266172" y="10123170"/>
          <a:ext cx="152400" cy="3632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239522</xdr:colOff>
      <xdr:row>17</xdr:row>
      <xdr:rowOff>179070</xdr:rowOff>
    </xdr:from>
    <xdr:to>
      <xdr:col>6</xdr:col>
      <xdr:colOff>127</xdr:colOff>
      <xdr:row>17</xdr:row>
      <xdr:rowOff>179070</xdr:rowOff>
    </xdr:to>
    <xdr:cxnSp macro="_xll.PtreeEvent_ObjectClick">
      <xdr:nvCxnSpPr>
        <xdr:cNvPr id="54" name="PTObj_DBranchHLine_6_8">
          <a:extLst>
            <a:ext uri="{FF2B5EF4-FFF2-40B4-BE49-F238E27FC236}">
              <a16:creationId xmlns:a16="http://schemas.microsoft.com/office/drawing/2014/main" id="{9768B4AC-4A69-4EA7-B149-B488E09EF0D3}"/>
            </a:ext>
          </a:extLst>
        </xdr:cNvPr>
        <xdr:cNvCxnSpPr/>
      </xdr:nvCxnSpPr>
      <xdr:spPr>
        <a:xfrm>
          <a:off x="8462772" y="10123170"/>
          <a:ext cx="1716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87122</xdr:colOff>
      <xdr:row>17</xdr:row>
      <xdr:rowOff>179070</xdr:rowOff>
    </xdr:from>
    <xdr:to>
      <xdr:col>5</xdr:col>
      <xdr:colOff>239522</xdr:colOff>
      <xdr:row>21</xdr:row>
      <xdr:rowOff>173989</xdr:rowOff>
    </xdr:to>
    <xdr:cxnSp macro="_xll.PtreeEvent_ObjectClick">
      <xdr:nvCxnSpPr>
        <xdr:cNvPr id="53" name="PTObj_DBranchDLine_6_8">
          <a:extLst>
            <a:ext uri="{FF2B5EF4-FFF2-40B4-BE49-F238E27FC236}">
              <a16:creationId xmlns:a16="http://schemas.microsoft.com/office/drawing/2014/main" id="{C12ECADE-241D-4008-971C-E89DD3FF513B}"/>
            </a:ext>
          </a:extLst>
        </xdr:cNvPr>
        <xdr:cNvCxnSpPr/>
      </xdr:nvCxnSpPr>
      <xdr:spPr>
        <a:xfrm flipV="1">
          <a:off x="8310372" y="10123170"/>
          <a:ext cx="152400" cy="3632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239522</xdr:colOff>
      <xdr:row>23</xdr:row>
      <xdr:rowOff>179070</xdr:rowOff>
    </xdr:from>
    <xdr:to>
      <xdr:col>6</xdr:col>
      <xdr:colOff>127</xdr:colOff>
      <xdr:row>23</xdr:row>
      <xdr:rowOff>179070</xdr:rowOff>
    </xdr:to>
    <xdr:cxnSp macro="_xll.PtreeEvent_ObjectClick">
      <xdr:nvCxnSpPr>
        <xdr:cNvPr id="50" name="PTObj_DBranchHLine_6_9">
          <a:extLst>
            <a:ext uri="{FF2B5EF4-FFF2-40B4-BE49-F238E27FC236}">
              <a16:creationId xmlns:a16="http://schemas.microsoft.com/office/drawing/2014/main" id="{619D481C-D60D-4A26-A27E-60C31EEA55AB}"/>
            </a:ext>
          </a:extLst>
        </xdr:cNvPr>
        <xdr:cNvCxnSpPr/>
      </xdr:nvCxnSpPr>
      <xdr:spPr>
        <a:xfrm>
          <a:off x="8462772" y="10859770"/>
          <a:ext cx="15640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87122</xdr:colOff>
      <xdr:row>21</xdr:row>
      <xdr:rowOff>173989</xdr:rowOff>
    </xdr:from>
    <xdr:to>
      <xdr:col>5</xdr:col>
      <xdr:colOff>239522</xdr:colOff>
      <xdr:row>23</xdr:row>
      <xdr:rowOff>179070</xdr:rowOff>
    </xdr:to>
    <xdr:cxnSp macro="_xll.PtreeEvent_ObjectClick">
      <xdr:nvCxnSpPr>
        <xdr:cNvPr id="49" name="PTObj_DBranchDLine_6_9">
          <a:extLst>
            <a:ext uri="{FF2B5EF4-FFF2-40B4-BE49-F238E27FC236}">
              <a16:creationId xmlns:a16="http://schemas.microsoft.com/office/drawing/2014/main" id="{559541A5-596A-4AC4-B7FE-8A24223BE8A3}"/>
            </a:ext>
          </a:extLst>
        </xdr:cNvPr>
        <xdr:cNvCxnSpPr/>
      </xdr:nvCxnSpPr>
      <xdr:spPr>
        <a:xfrm>
          <a:off x="8310372" y="10486389"/>
          <a:ext cx="152400" cy="3733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239522</xdr:colOff>
      <xdr:row>21</xdr:row>
      <xdr:rowOff>179070</xdr:rowOff>
    </xdr:from>
    <xdr:to>
      <xdr:col>5</xdr:col>
      <xdr:colOff>127</xdr:colOff>
      <xdr:row>21</xdr:row>
      <xdr:rowOff>179070</xdr:rowOff>
    </xdr:to>
    <xdr:cxnSp macro="_xll.PtreeEvent_ObjectClick">
      <xdr:nvCxnSpPr>
        <xdr:cNvPr id="42" name="PTObj_DBranchHLine_6_6">
          <a:extLst>
            <a:ext uri="{FF2B5EF4-FFF2-40B4-BE49-F238E27FC236}">
              <a16:creationId xmlns:a16="http://schemas.microsoft.com/office/drawing/2014/main" id="{B177401E-3A72-4CD1-9370-5B5B5D8266B4}"/>
            </a:ext>
          </a:extLst>
        </xdr:cNvPr>
        <xdr:cNvCxnSpPr/>
      </xdr:nvCxnSpPr>
      <xdr:spPr>
        <a:xfrm>
          <a:off x="6506972" y="10123170"/>
          <a:ext cx="1716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87122</xdr:colOff>
      <xdr:row>21</xdr:row>
      <xdr:rowOff>179070</xdr:rowOff>
    </xdr:from>
    <xdr:to>
      <xdr:col>4</xdr:col>
      <xdr:colOff>239522</xdr:colOff>
      <xdr:row>25</xdr:row>
      <xdr:rowOff>173989</xdr:rowOff>
    </xdr:to>
    <xdr:cxnSp macro="_xll.PtreeEvent_ObjectClick">
      <xdr:nvCxnSpPr>
        <xdr:cNvPr id="41" name="PTObj_DBranchDLine_6_6">
          <a:extLst>
            <a:ext uri="{FF2B5EF4-FFF2-40B4-BE49-F238E27FC236}">
              <a16:creationId xmlns:a16="http://schemas.microsoft.com/office/drawing/2014/main" id="{04CD25C3-946D-4264-B9B5-C59619B41812}"/>
            </a:ext>
          </a:extLst>
        </xdr:cNvPr>
        <xdr:cNvCxnSpPr/>
      </xdr:nvCxnSpPr>
      <xdr:spPr>
        <a:xfrm flipV="1">
          <a:off x="6354572" y="10123170"/>
          <a:ext cx="152400" cy="3632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239522</xdr:colOff>
      <xdr:row>27</xdr:row>
      <xdr:rowOff>179070</xdr:rowOff>
    </xdr:from>
    <xdr:to>
      <xdr:col>5</xdr:col>
      <xdr:colOff>127</xdr:colOff>
      <xdr:row>27</xdr:row>
      <xdr:rowOff>179070</xdr:rowOff>
    </xdr:to>
    <xdr:cxnSp macro="_xll.PtreeEvent_ObjectClick">
      <xdr:nvCxnSpPr>
        <xdr:cNvPr id="38" name="PTObj_DBranchHLine_6_7">
          <a:extLst>
            <a:ext uri="{FF2B5EF4-FFF2-40B4-BE49-F238E27FC236}">
              <a16:creationId xmlns:a16="http://schemas.microsoft.com/office/drawing/2014/main" id="{4D5BACC0-A5FE-422E-9A89-FFB4AD52A26D}"/>
            </a:ext>
          </a:extLst>
        </xdr:cNvPr>
        <xdr:cNvCxnSpPr/>
      </xdr:nvCxnSpPr>
      <xdr:spPr>
        <a:xfrm>
          <a:off x="6506972" y="10859770"/>
          <a:ext cx="15640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87122</xdr:colOff>
      <xdr:row>25</xdr:row>
      <xdr:rowOff>173989</xdr:rowOff>
    </xdr:from>
    <xdr:to>
      <xdr:col>4</xdr:col>
      <xdr:colOff>239522</xdr:colOff>
      <xdr:row>27</xdr:row>
      <xdr:rowOff>179070</xdr:rowOff>
    </xdr:to>
    <xdr:cxnSp macro="_xll.PtreeEvent_ObjectClick">
      <xdr:nvCxnSpPr>
        <xdr:cNvPr id="37" name="PTObj_DBranchDLine_6_7">
          <a:extLst>
            <a:ext uri="{FF2B5EF4-FFF2-40B4-BE49-F238E27FC236}">
              <a16:creationId xmlns:a16="http://schemas.microsoft.com/office/drawing/2014/main" id="{17E9DA3F-75D6-498C-BC30-4A491F5FD4FB}"/>
            </a:ext>
          </a:extLst>
        </xdr:cNvPr>
        <xdr:cNvCxnSpPr/>
      </xdr:nvCxnSpPr>
      <xdr:spPr>
        <a:xfrm>
          <a:off x="6354572" y="10486389"/>
          <a:ext cx="152400" cy="3733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239522</xdr:colOff>
      <xdr:row>25</xdr:row>
      <xdr:rowOff>179070</xdr:rowOff>
    </xdr:from>
    <xdr:to>
      <xdr:col>4</xdr:col>
      <xdr:colOff>127</xdr:colOff>
      <xdr:row>25</xdr:row>
      <xdr:rowOff>179070</xdr:rowOff>
    </xdr:to>
    <xdr:cxnSp macro="_xll.PtreeEvent_ObjectClick">
      <xdr:nvCxnSpPr>
        <xdr:cNvPr id="30" name="PTObj_DBranchHLine_6_4">
          <a:extLst>
            <a:ext uri="{FF2B5EF4-FFF2-40B4-BE49-F238E27FC236}">
              <a16:creationId xmlns:a16="http://schemas.microsoft.com/office/drawing/2014/main" id="{4F15A75B-6663-4B36-A00E-1AC36D4CF385}"/>
            </a:ext>
          </a:extLst>
        </xdr:cNvPr>
        <xdr:cNvCxnSpPr/>
      </xdr:nvCxnSpPr>
      <xdr:spPr>
        <a:xfrm>
          <a:off x="4551172" y="10123170"/>
          <a:ext cx="1716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87122</xdr:colOff>
      <xdr:row>25</xdr:row>
      <xdr:rowOff>179070</xdr:rowOff>
    </xdr:from>
    <xdr:to>
      <xdr:col>3</xdr:col>
      <xdr:colOff>239522</xdr:colOff>
      <xdr:row>29</xdr:row>
      <xdr:rowOff>173989</xdr:rowOff>
    </xdr:to>
    <xdr:cxnSp macro="_xll.PtreeEvent_ObjectClick">
      <xdr:nvCxnSpPr>
        <xdr:cNvPr id="29" name="PTObj_DBranchDLine_6_4">
          <a:extLst>
            <a:ext uri="{FF2B5EF4-FFF2-40B4-BE49-F238E27FC236}">
              <a16:creationId xmlns:a16="http://schemas.microsoft.com/office/drawing/2014/main" id="{5D0427F4-1E62-448A-AF2B-E883255D9343}"/>
            </a:ext>
          </a:extLst>
        </xdr:cNvPr>
        <xdr:cNvCxnSpPr/>
      </xdr:nvCxnSpPr>
      <xdr:spPr>
        <a:xfrm flipV="1">
          <a:off x="4398772" y="10123170"/>
          <a:ext cx="152400" cy="3632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239522</xdr:colOff>
      <xdr:row>31</xdr:row>
      <xdr:rowOff>179070</xdr:rowOff>
    </xdr:from>
    <xdr:to>
      <xdr:col>4</xdr:col>
      <xdr:colOff>127</xdr:colOff>
      <xdr:row>31</xdr:row>
      <xdr:rowOff>179070</xdr:rowOff>
    </xdr:to>
    <xdr:cxnSp macro="_xll.PtreeEvent_ObjectClick">
      <xdr:nvCxnSpPr>
        <xdr:cNvPr id="26" name="PTObj_DBranchHLine_6_5">
          <a:extLst>
            <a:ext uri="{FF2B5EF4-FFF2-40B4-BE49-F238E27FC236}">
              <a16:creationId xmlns:a16="http://schemas.microsoft.com/office/drawing/2014/main" id="{702E6CD3-5DCA-4369-8DDF-CBAA636EEAEB}"/>
            </a:ext>
          </a:extLst>
        </xdr:cNvPr>
        <xdr:cNvCxnSpPr/>
      </xdr:nvCxnSpPr>
      <xdr:spPr>
        <a:xfrm>
          <a:off x="4551172" y="10859770"/>
          <a:ext cx="15640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87122</xdr:colOff>
      <xdr:row>29</xdr:row>
      <xdr:rowOff>173989</xdr:rowOff>
    </xdr:from>
    <xdr:to>
      <xdr:col>3</xdr:col>
      <xdr:colOff>239522</xdr:colOff>
      <xdr:row>31</xdr:row>
      <xdr:rowOff>179070</xdr:rowOff>
    </xdr:to>
    <xdr:cxnSp macro="_xll.PtreeEvent_ObjectClick">
      <xdr:nvCxnSpPr>
        <xdr:cNvPr id="25" name="PTObj_DBranchDLine_6_5">
          <a:extLst>
            <a:ext uri="{FF2B5EF4-FFF2-40B4-BE49-F238E27FC236}">
              <a16:creationId xmlns:a16="http://schemas.microsoft.com/office/drawing/2014/main" id="{F9B1D1A6-C604-43E9-BD86-D264D9D19CA5}"/>
            </a:ext>
          </a:extLst>
        </xdr:cNvPr>
        <xdr:cNvCxnSpPr/>
      </xdr:nvCxnSpPr>
      <xdr:spPr>
        <a:xfrm>
          <a:off x="4398772" y="10486389"/>
          <a:ext cx="152400" cy="3733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239522</xdr:colOff>
      <xdr:row>29</xdr:row>
      <xdr:rowOff>179070</xdr:rowOff>
    </xdr:from>
    <xdr:to>
      <xdr:col>3</xdr:col>
      <xdr:colOff>127</xdr:colOff>
      <xdr:row>29</xdr:row>
      <xdr:rowOff>179070</xdr:rowOff>
    </xdr:to>
    <xdr:cxnSp macro="_xll.PtreeEvent_ObjectClick">
      <xdr:nvCxnSpPr>
        <xdr:cNvPr id="18" name="PTObj_DBranchHLine_6_2">
          <a:extLst>
            <a:ext uri="{FF2B5EF4-FFF2-40B4-BE49-F238E27FC236}">
              <a16:creationId xmlns:a16="http://schemas.microsoft.com/office/drawing/2014/main" id="{7FD20892-6AE2-447D-9EEE-BD385E2816A9}"/>
            </a:ext>
          </a:extLst>
        </xdr:cNvPr>
        <xdr:cNvCxnSpPr/>
      </xdr:nvCxnSpPr>
      <xdr:spPr>
        <a:xfrm>
          <a:off x="2595372" y="10123170"/>
          <a:ext cx="1716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87122</xdr:colOff>
      <xdr:row>29</xdr:row>
      <xdr:rowOff>179070</xdr:rowOff>
    </xdr:from>
    <xdr:to>
      <xdr:col>2</xdr:col>
      <xdr:colOff>239522</xdr:colOff>
      <xdr:row>33</xdr:row>
      <xdr:rowOff>173989</xdr:rowOff>
    </xdr:to>
    <xdr:cxnSp macro="_xll.PtreeEvent_ObjectClick">
      <xdr:nvCxnSpPr>
        <xdr:cNvPr id="17" name="PTObj_DBranchDLine_6_2">
          <a:extLst>
            <a:ext uri="{FF2B5EF4-FFF2-40B4-BE49-F238E27FC236}">
              <a16:creationId xmlns:a16="http://schemas.microsoft.com/office/drawing/2014/main" id="{52266019-5252-407A-9875-FA472C350512}"/>
            </a:ext>
          </a:extLst>
        </xdr:cNvPr>
        <xdr:cNvCxnSpPr/>
      </xdr:nvCxnSpPr>
      <xdr:spPr>
        <a:xfrm flipV="1">
          <a:off x="2442972" y="10123170"/>
          <a:ext cx="152400" cy="3632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177800</xdr:colOff>
      <xdr:row>33</xdr:row>
      <xdr:rowOff>179070</xdr:rowOff>
    </xdr:from>
    <xdr:to>
      <xdr:col>2</xdr:col>
      <xdr:colOff>127</xdr:colOff>
      <xdr:row>33</xdr:row>
      <xdr:rowOff>179070</xdr:rowOff>
    </xdr:to>
    <xdr:cxnSp macro="_xll.PtreeEvent_ObjectClick">
      <xdr:nvCxnSpPr>
        <xdr:cNvPr id="6" name="PTObj_DBranchHLine_6_1">
          <a:extLst>
            <a:ext uri="{FF2B5EF4-FFF2-40B4-BE49-F238E27FC236}">
              <a16:creationId xmlns:a16="http://schemas.microsoft.com/office/drawing/2014/main" id="{953C7024-EF36-4C86-AED5-3BCB5E8FEB7B}"/>
            </a:ext>
          </a:extLst>
        </xdr:cNvPr>
        <xdr:cNvCxnSpPr/>
      </xdr:nvCxnSpPr>
      <xdr:spPr>
        <a:xfrm>
          <a:off x="787400" y="10123170"/>
          <a:ext cx="156857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127</xdr:colOff>
      <xdr:row>33</xdr:row>
      <xdr:rowOff>86995</xdr:rowOff>
    </xdr:from>
    <xdr:to>
      <xdr:col>2</xdr:col>
      <xdr:colOff>184277</xdr:colOff>
      <xdr:row>34</xdr:row>
      <xdr:rowOff>86995</xdr:rowOff>
    </xdr:to>
    <xdr:sp macro="_xll.PtreeEvent_ObjectClick" textlink="">
      <xdr:nvSpPr>
        <xdr:cNvPr id="5" name="PTObj_DNode_6_1">
          <a:extLst>
            <a:ext uri="{FF2B5EF4-FFF2-40B4-BE49-F238E27FC236}">
              <a16:creationId xmlns:a16="http://schemas.microsoft.com/office/drawing/2014/main" id="{90A09A68-316F-4A7B-9910-F33CDADCA21D}"/>
            </a:ext>
          </a:extLst>
        </xdr:cNvPr>
        <xdr:cNvSpPr/>
      </xdr:nvSpPr>
      <xdr:spPr>
        <a:xfrm>
          <a:off x="2355977" y="10031095"/>
          <a:ext cx="184150" cy="18415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</xdr:col>
      <xdr:colOff>215900</xdr:colOff>
      <xdr:row>33</xdr:row>
      <xdr:rowOff>88757</xdr:rowOff>
    </xdr:from>
    <xdr:ext cx="670760" cy="180627"/>
    <xdr:sp macro="_xll.PtreeEvent_ObjectClick" textlink="">
      <xdr:nvSpPr>
        <xdr:cNvPr id="7" name="PTObj_DBranchName_6_1">
          <a:extLst>
            <a:ext uri="{FF2B5EF4-FFF2-40B4-BE49-F238E27FC236}">
              <a16:creationId xmlns:a16="http://schemas.microsoft.com/office/drawing/2014/main" id="{483B3807-839A-4386-BC19-66D5962006F6}"/>
            </a:ext>
          </a:extLst>
        </xdr:cNvPr>
        <xdr:cNvSpPr txBox="1"/>
      </xdr:nvSpPr>
      <xdr:spPr>
        <a:xfrm>
          <a:off x="825500" y="10032857"/>
          <a:ext cx="67076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Novo Remédio</a:t>
          </a:r>
        </a:p>
      </xdr:txBody>
    </xdr:sp>
    <xdr:clientData/>
  </xdr:oneCellAnchor>
  <xdr:twoCellAnchor editAs="oneCell">
    <xdr:from>
      <xdr:col>3</xdr:col>
      <xdr:colOff>127</xdr:colOff>
      <xdr:row>29</xdr:row>
      <xdr:rowOff>86995</xdr:rowOff>
    </xdr:from>
    <xdr:to>
      <xdr:col>3</xdr:col>
      <xdr:colOff>184277</xdr:colOff>
      <xdr:row>30</xdr:row>
      <xdr:rowOff>86995</xdr:rowOff>
    </xdr:to>
    <xdr:sp macro="_xll.PtreeEvent_ObjectClick" textlink="">
      <xdr:nvSpPr>
        <xdr:cNvPr id="16" name="PTObj_DNode_6_2">
          <a:extLst>
            <a:ext uri="{FF2B5EF4-FFF2-40B4-BE49-F238E27FC236}">
              <a16:creationId xmlns:a16="http://schemas.microsoft.com/office/drawing/2014/main" id="{6FC31823-BEDD-455E-8A0B-CE4C48702FC5}"/>
            </a:ext>
          </a:extLst>
        </xdr:cNvPr>
        <xdr:cNvSpPr/>
      </xdr:nvSpPr>
      <xdr:spPr>
        <a:xfrm>
          <a:off x="4311777" y="10031095"/>
          <a:ext cx="184150" cy="18415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2</xdr:col>
      <xdr:colOff>277622</xdr:colOff>
      <xdr:row>29</xdr:row>
      <xdr:rowOff>88757</xdr:rowOff>
    </xdr:from>
    <xdr:ext cx="208006" cy="180627"/>
    <xdr:sp macro="_xll.PtreeEvent_ObjectClick" textlink="">
      <xdr:nvSpPr>
        <xdr:cNvPr id="19" name="PTObj_DBranchName_6_2">
          <a:extLst>
            <a:ext uri="{FF2B5EF4-FFF2-40B4-BE49-F238E27FC236}">
              <a16:creationId xmlns:a16="http://schemas.microsoft.com/office/drawing/2014/main" id="{32101FBD-51F2-4D0E-9384-8B7FCE2448A2}"/>
            </a:ext>
          </a:extLst>
        </xdr:cNvPr>
        <xdr:cNvSpPr txBox="1"/>
      </xdr:nvSpPr>
      <xdr:spPr>
        <a:xfrm>
          <a:off x="2633472" y="10032857"/>
          <a:ext cx="20800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Sim</a:t>
          </a:r>
        </a:p>
      </xdr:txBody>
    </xdr:sp>
    <xdr:clientData/>
  </xdr:oneCellAnchor>
  <xdr:twoCellAnchor editAs="oneCell">
    <xdr:from>
      <xdr:col>4</xdr:col>
      <xdr:colOff>127</xdr:colOff>
      <xdr:row>31</xdr:row>
      <xdr:rowOff>86995</xdr:rowOff>
    </xdr:from>
    <xdr:to>
      <xdr:col>4</xdr:col>
      <xdr:colOff>184277</xdr:colOff>
      <xdr:row>32</xdr:row>
      <xdr:rowOff>86995</xdr:rowOff>
    </xdr:to>
    <xdr:sp macro="_xll.PtreeEvent_ObjectClick" textlink="">
      <xdr:nvSpPr>
        <xdr:cNvPr id="24" name="PTObj_DNode_6_5">
          <a:extLst>
            <a:ext uri="{FF2B5EF4-FFF2-40B4-BE49-F238E27FC236}">
              <a16:creationId xmlns:a16="http://schemas.microsoft.com/office/drawing/2014/main" id="{1D663530-4152-44E6-9D48-3262C58CFE83}"/>
            </a:ext>
          </a:extLst>
        </xdr:cNvPr>
        <xdr:cNvSpPr/>
      </xdr:nvSpPr>
      <xdr:spPr>
        <a:xfrm rot="-5400000">
          <a:off x="6115177" y="10767695"/>
          <a:ext cx="18415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3</xdr:col>
      <xdr:colOff>277622</xdr:colOff>
      <xdr:row>31</xdr:row>
      <xdr:rowOff>88757</xdr:rowOff>
    </xdr:from>
    <xdr:ext cx="414344" cy="180627"/>
    <xdr:sp macro="_xll.PtreeEvent_ObjectClick" textlink="">
      <xdr:nvSpPr>
        <xdr:cNvPr id="27" name="PTObj_DBranchName_6_5">
          <a:extLst>
            <a:ext uri="{FF2B5EF4-FFF2-40B4-BE49-F238E27FC236}">
              <a16:creationId xmlns:a16="http://schemas.microsoft.com/office/drawing/2014/main" id="{BF8A9FB8-8969-43E8-A200-2072EE1AF8CC}"/>
            </a:ext>
          </a:extLst>
        </xdr:cNvPr>
        <xdr:cNvSpPr txBox="1"/>
      </xdr:nvSpPr>
      <xdr:spPr>
        <a:xfrm>
          <a:off x="4589272" y="10769457"/>
          <a:ext cx="41434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Fracasso</a:t>
          </a:r>
        </a:p>
      </xdr:txBody>
    </xdr:sp>
    <xdr:clientData/>
  </xdr:oneCellAnchor>
  <xdr:twoCellAnchor editAs="oneCell">
    <xdr:from>
      <xdr:col>4</xdr:col>
      <xdr:colOff>127</xdr:colOff>
      <xdr:row>25</xdr:row>
      <xdr:rowOff>86995</xdr:rowOff>
    </xdr:from>
    <xdr:to>
      <xdr:col>4</xdr:col>
      <xdr:colOff>184277</xdr:colOff>
      <xdr:row>26</xdr:row>
      <xdr:rowOff>86995</xdr:rowOff>
    </xdr:to>
    <xdr:sp macro="_xll.PtreeEvent_ObjectClick" textlink="">
      <xdr:nvSpPr>
        <xdr:cNvPr id="28" name="PTObj_DNode_6_4">
          <a:extLst>
            <a:ext uri="{FF2B5EF4-FFF2-40B4-BE49-F238E27FC236}">
              <a16:creationId xmlns:a16="http://schemas.microsoft.com/office/drawing/2014/main" id="{FF775C9C-DFA1-4FFA-9245-3274B897CDAF}"/>
            </a:ext>
          </a:extLst>
        </xdr:cNvPr>
        <xdr:cNvSpPr/>
      </xdr:nvSpPr>
      <xdr:spPr>
        <a:xfrm>
          <a:off x="6267577" y="10031095"/>
          <a:ext cx="184150" cy="18415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3</xdr:col>
      <xdr:colOff>277622</xdr:colOff>
      <xdr:row>25</xdr:row>
      <xdr:rowOff>88757</xdr:rowOff>
    </xdr:from>
    <xdr:ext cx="385297" cy="180627"/>
    <xdr:sp macro="_xll.PtreeEvent_ObjectClick" textlink="">
      <xdr:nvSpPr>
        <xdr:cNvPr id="31" name="PTObj_DBranchName_6_4">
          <a:extLst>
            <a:ext uri="{FF2B5EF4-FFF2-40B4-BE49-F238E27FC236}">
              <a16:creationId xmlns:a16="http://schemas.microsoft.com/office/drawing/2014/main" id="{22FB0ED5-73B1-4879-8E58-C760F37D0BDF}"/>
            </a:ext>
          </a:extLst>
        </xdr:cNvPr>
        <xdr:cNvSpPr txBox="1"/>
      </xdr:nvSpPr>
      <xdr:spPr>
        <a:xfrm>
          <a:off x="4589272" y="10032857"/>
          <a:ext cx="38529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Sucesso</a:t>
          </a:r>
        </a:p>
      </xdr:txBody>
    </xdr:sp>
    <xdr:clientData/>
  </xdr:oneCellAnchor>
  <xdr:twoCellAnchor editAs="oneCell">
    <xdr:from>
      <xdr:col>5</xdr:col>
      <xdr:colOff>127</xdr:colOff>
      <xdr:row>27</xdr:row>
      <xdr:rowOff>86995</xdr:rowOff>
    </xdr:from>
    <xdr:to>
      <xdr:col>5</xdr:col>
      <xdr:colOff>184277</xdr:colOff>
      <xdr:row>28</xdr:row>
      <xdr:rowOff>86995</xdr:rowOff>
    </xdr:to>
    <xdr:sp macro="_xll.PtreeEvent_ObjectClick" textlink="">
      <xdr:nvSpPr>
        <xdr:cNvPr id="36" name="PTObj_DNode_6_7">
          <a:extLst>
            <a:ext uri="{FF2B5EF4-FFF2-40B4-BE49-F238E27FC236}">
              <a16:creationId xmlns:a16="http://schemas.microsoft.com/office/drawing/2014/main" id="{EDCA5399-B038-4F7D-9926-EE27CC297BD8}"/>
            </a:ext>
          </a:extLst>
        </xdr:cNvPr>
        <xdr:cNvSpPr/>
      </xdr:nvSpPr>
      <xdr:spPr>
        <a:xfrm rot="-5400000">
          <a:off x="8070977" y="10767695"/>
          <a:ext cx="18415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4</xdr:col>
      <xdr:colOff>277622</xdr:colOff>
      <xdr:row>27</xdr:row>
      <xdr:rowOff>88757</xdr:rowOff>
    </xdr:from>
    <xdr:ext cx="414344" cy="180627"/>
    <xdr:sp macro="_xll.PtreeEvent_ObjectClick" textlink="">
      <xdr:nvSpPr>
        <xdr:cNvPr id="39" name="PTObj_DBranchName_6_7">
          <a:extLst>
            <a:ext uri="{FF2B5EF4-FFF2-40B4-BE49-F238E27FC236}">
              <a16:creationId xmlns:a16="http://schemas.microsoft.com/office/drawing/2014/main" id="{1505E92A-7079-4633-8A66-03A209391965}"/>
            </a:ext>
          </a:extLst>
        </xdr:cNvPr>
        <xdr:cNvSpPr txBox="1"/>
      </xdr:nvSpPr>
      <xdr:spPr>
        <a:xfrm>
          <a:off x="6545072" y="10769457"/>
          <a:ext cx="41434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Fracasso</a:t>
          </a:r>
        </a:p>
      </xdr:txBody>
    </xdr:sp>
    <xdr:clientData/>
  </xdr:oneCellAnchor>
  <xdr:twoCellAnchor editAs="oneCell">
    <xdr:from>
      <xdr:col>5</xdr:col>
      <xdr:colOff>127</xdr:colOff>
      <xdr:row>21</xdr:row>
      <xdr:rowOff>86995</xdr:rowOff>
    </xdr:from>
    <xdr:to>
      <xdr:col>5</xdr:col>
      <xdr:colOff>184277</xdr:colOff>
      <xdr:row>22</xdr:row>
      <xdr:rowOff>86995</xdr:rowOff>
    </xdr:to>
    <xdr:sp macro="_xll.PtreeEvent_ObjectClick" textlink="">
      <xdr:nvSpPr>
        <xdr:cNvPr id="40" name="PTObj_DNode_6_6">
          <a:extLst>
            <a:ext uri="{FF2B5EF4-FFF2-40B4-BE49-F238E27FC236}">
              <a16:creationId xmlns:a16="http://schemas.microsoft.com/office/drawing/2014/main" id="{712BFC7B-6D3F-426D-AAD3-09A3E8BF6229}"/>
            </a:ext>
          </a:extLst>
        </xdr:cNvPr>
        <xdr:cNvSpPr/>
      </xdr:nvSpPr>
      <xdr:spPr>
        <a:xfrm>
          <a:off x="8223377" y="10031095"/>
          <a:ext cx="184150" cy="18415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4</xdr:col>
      <xdr:colOff>277622</xdr:colOff>
      <xdr:row>21</xdr:row>
      <xdr:rowOff>88757</xdr:rowOff>
    </xdr:from>
    <xdr:ext cx="385297" cy="180627"/>
    <xdr:sp macro="_xll.PtreeEvent_ObjectClick" textlink="">
      <xdr:nvSpPr>
        <xdr:cNvPr id="43" name="PTObj_DBranchName_6_6">
          <a:extLst>
            <a:ext uri="{FF2B5EF4-FFF2-40B4-BE49-F238E27FC236}">
              <a16:creationId xmlns:a16="http://schemas.microsoft.com/office/drawing/2014/main" id="{FEDBA5DA-DB8C-4906-88EA-7C45C1A71A27}"/>
            </a:ext>
          </a:extLst>
        </xdr:cNvPr>
        <xdr:cNvSpPr txBox="1"/>
      </xdr:nvSpPr>
      <xdr:spPr>
        <a:xfrm>
          <a:off x="6545072" y="10032857"/>
          <a:ext cx="38529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Sucesso</a:t>
          </a:r>
        </a:p>
      </xdr:txBody>
    </xdr:sp>
    <xdr:clientData/>
  </xdr:oneCellAnchor>
  <xdr:twoCellAnchor editAs="oneCell">
    <xdr:from>
      <xdr:col>6</xdr:col>
      <xdr:colOff>127</xdr:colOff>
      <xdr:row>23</xdr:row>
      <xdr:rowOff>86995</xdr:rowOff>
    </xdr:from>
    <xdr:to>
      <xdr:col>6</xdr:col>
      <xdr:colOff>184277</xdr:colOff>
      <xdr:row>24</xdr:row>
      <xdr:rowOff>86995</xdr:rowOff>
    </xdr:to>
    <xdr:sp macro="_xll.PtreeEvent_ObjectClick" textlink="">
      <xdr:nvSpPr>
        <xdr:cNvPr id="48" name="PTObj_DNode_6_9">
          <a:extLst>
            <a:ext uri="{FF2B5EF4-FFF2-40B4-BE49-F238E27FC236}">
              <a16:creationId xmlns:a16="http://schemas.microsoft.com/office/drawing/2014/main" id="{83904F02-9045-4C9A-AB6E-A42EEC815B4A}"/>
            </a:ext>
          </a:extLst>
        </xdr:cNvPr>
        <xdr:cNvSpPr/>
      </xdr:nvSpPr>
      <xdr:spPr>
        <a:xfrm rot="-5400000">
          <a:off x="10026777" y="10767695"/>
          <a:ext cx="18415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5</xdr:col>
      <xdr:colOff>277622</xdr:colOff>
      <xdr:row>23</xdr:row>
      <xdr:rowOff>88757</xdr:rowOff>
    </xdr:from>
    <xdr:ext cx="414344" cy="180627"/>
    <xdr:sp macro="_xll.PtreeEvent_ObjectClick" textlink="">
      <xdr:nvSpPr>
        <xdr:cNvPr id="51" name="PTObj_DBranchName_6_9">
          <a:extLst>
            <a:ext uri="{FF2B5EF4-FFF2-40B4-BE49-F238E27FC236}">
              <a16:creationId xmlns:a16="http://schemas.microsoft.com/office/drawing/2014/main" id="{384E43CD-9C42-446D-9FFF-D1C4DB4CA903}"/>
            </a:ext>
          </a:extLst>
        </xdr:cNvPr>
        <xdr:cNvSpPr txBox="1"/>
      </xdr:nvSpPr>
      <xdr:spPr>
        <a:xfrm>
          <a:off x="8500872" y="10769457"/>
          <a:ext cx="41434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Fracasso</a:t>
          </a:r>
        </a:p>
      </xdr:txBody>
    </xdr:sp>
    <xdr:clientData/>
  </xdr:oneCellAnchor>
  <xdr:twoCellAnchor editAs="oneCell">
    <xdr:from>
      <xdr:col>6</xdr:col>
      <xdr:colOff>127</xdr:colOff>
      <xdr:row>17</xdr:row>
      <xdr:rowOff>86995</xdr:rowOff>
    </xdr:from>
    <xdr:to>
      <xdr:col>6</xdr:col>
      <xdr:colOff>184277</xdr:colOff>
      <xdr:row>18</xdr:row>
      <xdr:rowOff>86995</xdr:rowOff>
    </xdr:to>
    <xdr:sp macro="_xll.PtreeEvent_ObjectClick" textlink="">
      <xdr:nvSpPr>
        <xdr:cNvPr id="52" name="PTObj_DNode_6_8">
          <a:extLst>
            <a:ext uri="{FF2B5EF4-FFF2-40B4-BE49-F238E27FC236}">
              <a16:creationId xmlns:a16="http://schemas.microsoft.com/office/drawing/2014/main" id="{D9658BC9-23D8-4652-ACFC-B03C85F625A2}"/>
            </a:ext>
          </a:extLst>
        </xdr:cNvPr>
        <xdr:cNvSpPr/>
      </xdr:nvSpPr>
      <xdr:spPr>
        <a:xfrm>
          <a:off x="10179177" y="10031095"/>
          <a:ext cx="184150" cy="18415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5</xdr:col>
      <xdr:colOff>277622</xdr:colOff>
      <xdr:row>17</xdr:row>
      <xdr:rowOff>88757</xdr:rowOff>
    </xdr:from>
    <xdr:ext cx="385297" cy="180627"/>
    <xdr:sp macro="_xll.PtreeEvent_ObjectClick" textlink="">
      <xdr:nvSpPr>
        <xdr:cNvPr id="55" name="PTObj_DBranchName_6_8">
          <a:extLst>
            <a:ext uri="{FF2B5EF4-FFF2-40B4-BE49-F238E27FC236}">
              <a16:creationId xmlns:a16="http://schemas.microsoft.com/office/drawing/2014/main" id="{4C3385BF-81CF-4C82-A5C3-D6AE4C2D9BB4}"/>
            </a:ext>
          </a:extLst>
        </xdr:cNvPr>
        <xdr:cNvSpPr txBox="1"/>
      </xdr:nvSpPr>
      <xdr:spPr>
        <a:xfrm>
          <a:off x="8500872" y="10032857"/>
          <a:ext cx="38529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Sucesso</a:t>
          </a:r>
        </a:p>
      </xdr:txBody>
    </xdr:sp>
    <xdr:clientData/>
  </xdr:oneCellAnchor>
  <xdr:twoCellAnchor editAs="oneCell">
    <xdr:from>
      <xdr:col>7</xdr:col>
      <xdr:colOff>127</xdr:colOff>
      <xdr:row>15</xdr:row>
      <xdr:rowOff>86995</xdr:rowOff>
    </xdr:from>
    <xdr:to>
      <xdr:col>7</xdr:col>
      <xdr:colOff>184277</xdr:colOff>
      <xdr:row>16</xdr:row>
      <xdr:rowOff>86995</xdr:rowOff>
    </xdr:to>
    <xdr:sp macro="_xll.PtreeEvent_ObjectClick" textlink="">
      <xdr:nvSpPr>
        <xdr:cNvPr id="56" name="PTObj_DNode_6_10">
          <a:extLst>
            <a:ext uri="{FF2B5EF4-FFF2-40B4-BE49-F238E27FC236}">
              <a16:creationId xmlns:a16="http://schemas.microsoft.com/office/drawing/2014/main" id="{084866F8-250F-4E81-9A3B-EF1F958E60B7}"/>
            </a:ext>
          </a:extLst>
        </xdr:cNvPr>
        <xdr:cNvSpPr/>
      </xdr:nvSpPr>
      <xdr:spPr>
        <a:xfrm rot="-5400000">
          <a:off x="11341227" y="10031095"/>
          <a:ext cx="18415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6</xdr:col>
      <xdr:colOff>277622</xdr:colOff>
      <xdr:row>15</xdr:row>
      <xdr:rowOff>88757</xdr:rowOff>
    </xdr:from>
    <xdr:ext cx="385298" cy="180627"/>
    <xdr:sp macro="_xll.PtreeEvent_ObjectClick" textlink="">
      <xdr:nvSpPr>
        <xdr:cNvPr id="59" name="PTObj_DBranchName_6_10">
          <a:extLst>
            <a:ext uri="{FF2B5EF4-FFF2-40B4-BE49-F238E27FC236}">
              <a16:creationId xmlns:a16="http://schemas.microsoft.com/office/drawing/2014/main" id="{5E3BBEE5-3AEE-4609-9D3D-75B1CA43871D}"/>
            </a:ext>
          </a:extLst>
        </xdr:cNvPr>
        <xdr:cNvSpPr txBox="1"/>
      </xdr:nvSpPr>
      <xdr:spPr>
        <a:xfrm>
          <a:off x="10456672" y="10032857"/>
          <a:ext cx="38529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Sucesso</a:t>
          </a:r>
        </a:p>
      </xdr:txBody>
    </xdr:sp>
    <xdr:clientData/>
  </xdr:oneCellAnchor>
  <xdr:twoCellAnchor editAs="oneCell">
    <xdr:from>
      <xdr:col>7</xdr:col>
      <xdr:colOff>127</xdr:colOff>
      <xdr:row>19</xdr:row>
      <xdr:rowOff>86995</xdr:rowOff>
    </xdr:from>
    <xdr:to>
      <xdr:col>7</xdr:col>
      <xdr:colOff>184277</xdr:colOff>
      <xdr:row>20</xdr:row>
      <xdr:rowOff>86995</xdr:rowOff>
    </xdr:to>
    <xdr:sp macro="_xll.PtreeEvent_ObjectClick" textlink="">
      <xdr:nvSpPr>
        <xdr:cNvPr id="60" name="PTObj_DNode_6_11">
          <a:extLst>
            <a:ext uri="{FF2B5EF4-FFF2-40B4-BE49-F238E27FC236}">
              <a16:creationId xmlns:a16="http://schemas.microsoft.com/office/drawing/2014/main" id="{79E408AB-CA70-4586-B730-8B94E1596D5B}"/>
            </a:ext>
          </a:extLst>
        </xdr:cNvPr>
        <xdr:cNvSpPr/>
      </xdr:nvSpPr>
      <xdr:spPr>
        <a:xfrm rot="-5400000">
          <a:off x="11982577" y="10767695"/>
          <a:ext cx="18415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6</xdr:col>
      <xdr:colOff>277622</xdr:colOff>
      <xdr:row>19</xdr:row>
      <xdr:rowOff>88757</xdr:rowOff>
    </xdr:from>
    <xdr:ext cx="414344" cy="180627"/>
    <xdr:sp macro="_xll.PtreeEvent_ObjectClick" textlink="">
      <xdr:nvSpPr>
        <xdr:cNvPr id="63" name="PTObj_DBranchName_6_11">
          <a:extLst>
            <a:ext uri="{FF2B5EF4-FFF2-40B4-BE49-F238E27FC236}">
              <a16:creationId xmlns:a16="http://schemas.microsoft.com/office/drawing/2014/main" id="{EADB1EA1-A543-42A8-8AFF-21AE54E54267}"/>
            </a:ext>
          </a:extLst>
        </xdr:cNvPr>
        <xdr:cNvSpPr txBox="1"/>
      </xdr:nvSpPr>
      <xdr:spPr>
        <a:xfrm>
          <a:off x="10456672" y="10769457"/>
          <a:ext cx="41434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Fracasso</a:t>
          </a:r>
        </a:p>
      </xdr:txBody>
    </xdr:sp>
    <xdr:clientData/>
  </xdr:oneCellAnchor>
  <xdr:twoCellAnchor editAs="oneCell">
    <xdr:from>
      <xdr:col>3</xdr:col>
      <xdr:colOff>127</xdr:colOff>
      <xdr:row>37</xdr:row>
      <xdr:rowOff>86995</xdr:rowOff>
    </xdr:from>
    <xdr:to>
      <xdr:col>3</xdr:col>
      <xdr:colOff>184277</xdr:colOff>
      <xdr:row>38</xdr:row>
      <xdr:rowOff>86995</xdr:rowOff>
    </xdr:to>
    <xdr:sp macro="_xll.PtreeEvent_ObjectClick" textlink="">
      <xdr:nvSpPr>
        <xdr:cNvPr id="64" name="PTObj_DNode_6_3">
          <a:extLst>
            <a:ext uri="{FF2B5EF4-FFF2-40B4-BE49-F238E27FC236}">
              <a16:creationId xmlns:a16="http://schemas.microsoft.com/office/drawing/2014/main" id="{693F476C-23EB-46A4-8FD1-B80D4D86D6DB}"/>
            </a:ext>
          </a:extLst>
        </xdr:cNvPr>
        <xdr:cNvSpPr/>
      </xdr:nvSpPr>
      <xdr:spPr>
        <a:xfrm>
          <a:off x="4311777" y="13714095"/>
          <a:ext cx="184150" cy="18415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2</xdr:col>
      <xdr:colOff>277622</xdr:colOff>
      <xdr:row>37</xdr:row>
      <xdr:rowOff>88756</xdr:rowOff>
    </xdr:from>
    <xdr:ext cx="224870" cy="180627"/>
    <xdr:sp macro="_xll.PtreeEvent_ObjectClick" textlink="">
      <xdr:nvSpPr>
        <xdr:cNvPr id="67" name="PTObj_DBranchName_6_3">
          <a:extLst>
            <a:ext uri="{FF2B5EF4-FFF2-40B4-BE49-F238E27FC236}">
              <a16:creationId xmlns:a16="http://schemas.microsoft.com/office/drawing/2014/main" id="{524ACA8E-3755-4792-961E-E15C1D6383AF}"/>
            </a:ext>
          </a:extLst>
        </xdr:cNvPr>
        <xdr:cNvSpPr txBox="1"/>
      </xdr:nvSpPr>
      <xdr:spPr>
        <a:xfrm>
          <a:off x="2633472" y="13715856"/>
          <a:ext cx="22487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Não</a:t>
          </a:r>
        </a:p>
      </xdr:txBody>
    </xdr:sp>
    <xdr:clientData/>
  </xdr:oneCellAnchor>
  <xdr:twoCellAnchor editAs="oneCell">
    <xdr:from>
      <xdr:col>4</xdr:col>
      <xdr:colOff>127</xdr:colOff>
      <xdr:row>35</xdr:row>
      <xdr:rowOff>86995</xdr:rowOff>
    </xdr:from>
    <xdr:to>
      <xdr:col>4</xdr:col>
      <xdr:colOff>184277</xdr:colOff>
      <xdr:row>36</xdr:row>
      <xdr:rowOff>86995</xdr:rowOff>
    </xdr:to>
    <xdr:sp macro="_xll.PtreeEvent_ObjectClick" textlink="">
      <xdr:nvSpPr>
        <xdr:cNvPr id="68" name="PTObj_DNode_6_12">
          <a:extLst>
            <a:ext uri="{FF2B5EF4-FFF2-40B4-BE49-F238E27FC236}">
              <a16:creationId xmlns:a16="http://schemas.microsoft.com/office/drawing/2014/main" id="{6357E265-32F6-4B16-A1B7-0E76E524AFF6}"/>
            </a:ext>
          </a:extLst>
        </xdr:cNvPr>
        <xdr:cNvSpPr/>
      </xdr:nvSpPr>
      <xdr:spPr>
        <a:xfrm rot="-5400000">
          <a:off x="6267577" y="13714095"/>
          <a:ext cx="18415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3</xdr:col>
      <xdr:colOff>277622</xdr:colOff>
      <xdr:row>35</xdr:row>
      <xdr:rowOff>88756</xdr:rowOff>
    </xdr:from>
    <xdr:ext cx="414344" cy="180627"/>
    <xdr:sp macro="_xll.PtreeEvent_ObjectClick" textlink="">
      <xdr:nvSpPr>
        <xdr:cNvPr id="71" name="PTObj_DBranchName_6_12">
          <a:extLst>
            <a:ext uri="{FF2B5EF4-FFF2-40B4-BE49-F238E27FC236}">
              <a16:creationId xmlns:a16="http://schemas.microsoft.com/office/drawing/2014/main" id="{213E9AFF-11D5-415C-AC59-53BDE8C0E609}"/>
            </a:ext>
          </a:extLst>
        </xdr:cNvPr>
        <xdr:cNvSpPr txBox="1"/>
      </xdr:nvSpPr>
      <xdr:spPr>
        <a:xfrm>
          <a:off x="4589272" y="13715856"/>
          <a:ext cx="41434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Fracasso</a:t>
          </a:r>
        </a:p>
      </xdr:txBody>
    </xdr:sp>
    <xdr:clientData/>
  </xdr:oneCellAnchor>
  <xdr:twoCellAnchor editAs="oneCell">
    <xdr:from>
      <xdr:col>4</xdr:col>
      <xdr:colOff>127</xdr:colOff>
      <xdr:row>41</xdr:row>
      <xdr:rowOff>86995</xdr:rowOff>
    </xdr:from>
    <xdr:to>
      <xdr:col>4</xdr:col>
      <xdr:colOff>184277</xdr:colOff>
      <xdr:row>42</xdr:row>
      <xdr:rowOff>86995</xdr:rowOff>
    </xdr:to>
    <xdr:sp macro="_xll.PtreeEvent_ObjectClick" textlink="">
      <xdr:nvSpPr>
        <xdr:cNvPr id="76" name="PTObj_DNode_6_13">
          <a:extLst>
            <a:ext uri="{FF2B5EF4-FFF2-40B4-BE49-F238E27FC236}">
              <a16:creationId xmlns:a16="http://schemas.microsoft.com/office/drawing/2014/main" id="{07CE38DE-6A88-4F1B-95B4-370783F7EF58}"/>
            </a:ext>
          </a:extLst>
        </xdr:cNvPr>
        <xdr:cNvSpPr/>
      </xdr:nvSpPr>
      <xdr:spPr>
        <a:xfrm>
          <a:off x="6273927" y="14450695"/>
          <a:ext cx="184150" cy="18415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3</xdr:col>
      <xdr:colOff>277622</xdr:colOff>
      <xdr:row>41</xdr:row>
      <xdr:rowOff>88756</xdr:rowOff>
    </xdr:from>
    <xdr:ext cx="385297" cy="180627"/>
    <xdr:sp macro="_xll.PtreeEvent_ObjectClick" textlink="">
      <xdr:nvSpPr>
        <xdr:cNvPr id="79" name="PTObj_DBranchName_6_13">
          <a:extLst>
            <a:ext uri="{FF2B5EF4-FFF2-40B4-BE49-F238E27FC236}">
              <a16:creationId xmlns:a16="http://schemas.microsoft.com/office/drawing/2014/main" id="{BAAE1EAF-6803-478D-8A1D-CA081A0EA656}"/>
            </a:ext>
          </a:extLst>
        </xdr:cNvPr>
        <xdr:cNvSpPr txBox="1"/>
      </xdr:nvSpPr>
      <xdr:spPr>
        <a:xfrm>
          <a:off x="4589272" y="14452456"/>
          <a:ext cx="38529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Sucesso</a:t>
          </a:r>
        </a:p>
      </xdr:txBody>
    </xdr:sp>
    <xdr:clientData/>
  </xdr:oneCellAnchor>
  <xdr:twoCellAnchor editAs="oneCell">
    <xdr:from>
      <xdr:col>5</xdr:col>
      <xdr:colOff>127</xdr:colOff>
      <xdr:row>39</xdr:row>
      <xdr:rowOff>86995</xdr:rowOff>
    </xdr:from>
    <xdr:to>
      <xdr:col>5</xdr:col>
      <xdr:colOff>184277</xdr:colOff>
      <xdr:row>40</xdr:row>
      <xdr:rowOff>86995</xdr:rowOff>
    </xdr:to>
    <xdr:sp macro="_xll.PtreeEvent_ObjectClick" textlink="">
      <xdr:nvSpPr>
        <xdr:cNvPr id="80" name="PTObj_DNode_6_14">
          <a:extLst>
            <a:ext uri="{FF2B5EF4-FFF2-40B4-BE49-F238E27FC236}">
              <a16:creationId xmlns:a16="http://schemas.microsoft.com/office/drawing/2014/main" id="{052B43D4-3426-4294-8F6F-E84C91C2F561}"/>
            </a:ext>
          </a:extLst>
        </xdr:cNvPr>
        <xdr:cNvSpPr/>
      </xdr:nvSpPr>
      <xdr:spPr>
        <a:xfrm rot="-5400000">
          <a:off x="8229727" y="14450695"/>
          <a:ext cx="18415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4</xdr:col>
      <xdr:colOff>277622</xdr:colOff>
      <xdr:row>39</xdr:row>
      <xdr:rowOff>88756</xdr:rowOff>
    </xdr:from>
    <xdr:ext cx="414344" cy="180627"/>
    <xdr:sp macro="_xll.PtreeEvent_ObjectClick" textlink="">
      <xdr:nvSpPr>
        <xdr:cNvPr id="83" name="PTObj_DBranchName_6_14">
          <a:extLst>
            <a:ext uri="{FF2B5EF4-FFF2-40B4-BE49-F238E27FC236}">
              <a16:creationId xmlns:a16="http://schemas.microsoft.com/office/drawing/2014/main" id="{30F7017B-12DC-4E41-B007-A2E4A8D08FA7}"/>
            </a:ext>
          </a:extLst>
        </xdr:cNvPr>
        <xdr:cNvSpPr txBox="1"/>
      </xdr:nvSpPr>
      <xdr:spPr>
        <a:xfrm>
          <a:off x="6551422" y="14452456"/>
          <a:ext cx="41434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Fracasso</a:t>
          </a:r>
        </a:p>
      </xdr:txBody>
    </xdr:sp>
    <xdr:clientData/>
  </xdr:oneCellAnchor>
  <xdr:twoCellAnchor editAs="oneCell">
    <xdr:from>
      <xdr:col>6</xdr:col>
      <xdr:colOff>127</xdr:colOff>
      <xdr:row>43</xdr:row>
      <xdr:rowOff>86995</xdr:rowOff>
    </xdr:from>
    <xdr:to>
      <xdr:col>6</xdr:col>
      <xdr:colOff>184277</xdr:colOff>
      <xdr:row>44</xdr:row>
      <xdr:rowOff>86995</xdr:rowOff>
    </xdr:to>
    <xdr:sp macro="_xll.PtreeEvent_ObjectClick" textlink="">
      <xdr:nvSpPr>
        <xdr:cNvPr id="92" name="PTObj_DNode_6_16">
          <a:extLst>
            <a:ext uri="{FF2B5EF4-FFF2-40B4-BE49-F238E27FC236}">
              <a16:creationId xmlns:a16="http://schemas.microsoft.com/office/drawing/2014/main" id="{08B2AB63-85A7-4366-B88F-35D8707566B2}"/>
            </a:ext>
          </a:extLst>
        </xdr:cNvPr>
        <xdr:cNvSpPr/>
      </xdr:nvSpPr>
      <xdr:spPr>
        <a:xfrm rot="-5400000">
          <a:off x="10191877" y="15187295"/>
          <a:ext cx="18415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7</xdr:col>
      <xdr:colOff>127</xdr:colOff>
      <xdr:row>47</xdr:row>
      <xdr:rowOff>86995</xdr:rowOff>
    </xdr:from>
    <xdr:to>
      <xdr:col>7</xdr:col>
      <xdr:colOff>184277</xdr:colOff>
      <xdr:row>48</xdr:row>
      <xdr:rowOff>86995</xdr:rowOff>
    </xdr:to>
    <xdr:sp macro="_xll.PtreeEvent_ObjectClick" textlink="">
      <xdr:nvSpPr>
        <xdr:cNvPr id="104" name="PTObj_DNode_6_18">
          <a:extLst>
            <a:ext uri="{FF2B5EF4-FFF2-40B4-BE49-F238E27FC236}">
              <a16:creationId xmlns:a16="http://schemas.microsoft.com/office/drawing/2014/main" id="{335CA4F8-0660-4C80-B600-B7A9638BE695}"/>
            </a:ext>
          </a:extLst>
        </xdr:cNvPr>
        <xdr:cNvSpPr/>
      </xdr:nvSpPr>
      <xdr:spPr>
        <a:xfrm rot="-5400000">
          <a:off x="12154027" y="15923895"/>
          <a:ext cx="18415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7</xdr:col>
      <xdr:colOff>127</xdr:colOff>
      <xdr:row>51</xdr:row>
      <xdr:rowOff>86995</xdr:rowOff>
    </xdr:from>
    <xdr:to>
      <xdr:col>7</xdr:col>
      <xdr:colOff>184277</xdr:colOff>
      <xdr:row>52</xdr:row>
      <xdr:rowOff>86995</xdr:rowOff>
    </xdr:to>
    <xdr:sp macro="_xll.PtreeEvent_ObjectClick" textlink="">
      <xdr:nvSpPr>
        <xdr:cNvPr id="108" name="PTObj_DNode_6_19">
          <a:extLst>
            <a:ext uri="{FF2B5EF4-FFF2-40B4-BE49-F238E27FC236}">
              <a16:creationId xmlns:a16="http://schemas.microsoft.com/office/drawing/2014/main" id="{BDE27104-1571-46D8-BE3E-BE113B4EDA7C}"/>
            </a:ext>
          </a:extLst>
        </xdr:cNvPr>
        <xdr:cNvSpPr/>
      </xdr:nvSpPr>
      <xdr:spPr>
        <a:xfrm rot="-5400000">
          <a:off x="12154027" y="16660495"/>
          <a:ext cx="18415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5</xdr:col>
      <xdr:colOff>127</xdr:colOff>
      <xdr:row>45</xdr:row>
      <xdr:rowOff>86995</xdr:rowOff>
    </xdr:from>
    <xdr:to>
      <xdr:col>5</xdr:col>
      <xdr:colOff>184277</xdr:colOff>
      <xdr:row>46</xdr:row>
      <xdr:rowOff>86995</xdr:rowOff>
    </xdr:to>
    <xdr:sp macro="_xll.PtreeEvent_ObjectClick" textlink="">
      <xdr:nvSpPr>
        <xdr:cNvPr id="2" name="PTObj_DNode_6_15">
          <a:extLst>
            <a:ext uri="{FF2B5EF4-FFF2-40B4-BE49-F238E27FC236}">
              <a16:creationId xmlns:a16="http://schemas.microsoft.com/office/drawing/2014/main" id="{6AA83322-210E-4F2C-8EB0-6DC41CBCF725}"/>
            </a:ext>
          </a:extLst>
        </xdr:cNvPr>
        <xdr:cNvSpPr/>
      </xdr:nvSpPr>
      <xdr:spPr>
        <a:xfrm>
          <a:off x="8236077" y="8373745"/>
          <a:ext cx="184150" cy="18415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4</xdr:col>
      <xdr:colOff>277622</xdr:colOff>
      <xdr:row>45</xdr:row>
      <xdr:rowOff>88757</xdr:rowOff>
    </xdr:from>
    <xdr:ext cx="385297" cy="180627"/>
    <xdr:sp macro="_xll.PtreeEvent_ObjectClick" textlink="">
      <xdr:nvSpPr>
        <xdr:cNvPr id="8" name="PTObj_DBranchName_6_15">
          <a:extLst>
            <a:ext uri="{FF2B5EF4-FFF2-40B4-BE49-F238E27FC236}">
              <a16:creationId xmlns:a16="http://schemas.microsoft.com/office/drawing/2014/main" id="{E253D23B-F251-468D-91E4-74F87F23B63B}"/>
            </a:ext>
          </a:extLst>
        </xdr:cNvPr>
        <xdr:cNvSpPr txBox="1"/>
      </xdr:nvSpPr>
      <xdr:spPr>
        <a:xfrm>
          <a:off x="6551422" y="8375507"/>
          <a:ext cx="38529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Sucesso</a:t>
          </a:r>
        </a:p>
      </xdr:txBody>
    </xdr:sp>
    <xdr:clientData/>
  </xdr:oneCellAnchor>
  <xdr:oneCellAnchor>
    <xdr:from>
      <xdr:col>5</xdr:col>
      <xdr:colOff>277622</xdr:colOff>
      <xdr:row>43</xdr:row>
      <xdr:rowOff>88757</xdr:rowOff>
    </xdr:from>
    <xdr:ext cx="414344" cy="180627"/>
    <xdr:sp macro="_xll.PtreeEvent_ObjectClick" textlink="">
      <xdr:nvSpPr>
        <xdr:cNvPr id="11" name="PTObj_DBranchName_6_16">
          <a:extLst>
            <a:ext uri="{FF2B5EF4-FFF2-40B4-BE49-F238E27FC236}">
              <a16:creationId xmlns:a16="http://schemas.microsoft.com/office/drawing/2014/main" id="{53DD4A1B-74A7-4E2C-9970-BEDBB2D3DC05}"/>
            </a:ext>
          </a:extLst>
        </xdr:cNvPr>
        <xdr:cNvSpPr txBox="1"/>
      </xdr:nvSpPr>
      <xdr:spPr>
        <a:xfrm>
          <a:off x="8513572" y="8007207"/>
          <a:ext cx="41434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Fracasso</a:t>
          </a:r>
        </a:p>
      </xdr:txBody>
    </xdr:sp>
    <xdr:clientData/>
  </xdr:oneCellAnchor>
  <xdr:twoCellAnchor editAs="oneCell">
    <xdr:from>
      <xdr:col>6</xdr:col>
      <xdr:colOff>127</xdr:colOff>
      <xdr:row>49</xdr:row>
      <xdr:rowOff>86995</xdr:rowOff>
    </xdr:from>
    <xdr:to>
      <xdr:col>6</xdr:col>
      <xdr:colOff>184277</xdr:colOff>
      <xdr:row>50</xdr:row>
      <xdr:rowOff>86995</xdr:rowOff>
    </xdr:to>
    <xdr:sp macro="_xll.PtreeEvent_ObjectClick" textlink="">
      <xdr:nvSpPr>
        <xdr:cNvPr id="15" name="PTObj_DNode_6_17">
          <a:extLst>
            <a:ext uri="{FF2B5EF4-FFF2-40B4-BE49-F238E27FC236}">
              <a16:creationId xmlns:a16="http://schemas.microsoft.com/office/drawing/2014/main" id="{02050D2D-1DB4-4804-BD23-961E6B27EEEB}"/>
            </a:ext>
          </a:extLst>
        </xdr:cNvPr>
        <xdr:cNvSpPr/>
      </xdr:nvSpPr>
      <xdr:spPr>
        <a:xfrm>
          <a:off x="10198227" y="9110345"/>
          <a:ext cx="184150" cy="18415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5</xdr:col>
      <xdr:colOff>277622</xdr:colOff>
      <xdr:row>49</xdr:row>
      <xdr:rowOff>88757</xdr:rowOff>
    </xdr:from>
    <xdr:ext cx="378309" cy="180627"/>
    <xdr:sp macro="_xll.PtreeEvent_ObjectClick" textlink="">
      <xdr:nvSpPr>
        <xdr:cNvPr id="22" name="PTObj_DBranchName_6_17">
          <a:extLst>
            <a:ext uri="{FF2B5EF4-FFF2-40B4-BE49-F238E27FC236}">
              <a16:creationId xmlns:a16="http://schemas.microsoft.com/office/drawing/2014/main" id="{0F2297DB-F2F1-4B07-9E46-30071E3CC02A}"/>
            </a:ext>
          </a:extLst>
        </xdr:cNvPr>
        <xdr:cNvSpPr txBox="1"/>
      </xdr:nvSpPr>
      <xdr:spPr>
        <a:xfrm>
          <a:off x="8513572" y="9112107"/>
          <a:ext cx="37830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sucesso</a:t>
          </a:r>
        </a:p>
      </xdr:txBody>
    </xdr:sp>
    <xdr:clientData/>
  </xdr:oneCellAnchor>
  <xdr:oneCellAnchor>
    <xdr:from>
      <xdr:col>6</xdr:col>
      <xdr:colOff>277622</xdr:colOff>
      <xdr:row>47</xdr:row>
      <xdr:rowOff>88757</xdr:rowOff>
    </xdr:from>
    <xdr:ext cx="414344" cy="180627"/>
    <xdr:sp macro="_xll.PtreeEvent_ObjectClick" textlink="">
      <xdr:nvSpPr>
        <xdr:cNvPr id="33" name="PTObj_DBranchName_6_18">
          <a:extLst>
            <a:ext uri="{FF2B5EF4-FFF2-40B4-BE49-F238E27FC236}">
              <a16:creationId xmlns:a16="http://schemas.microsoft.com/office/drawing/2014/main" id="{C838D029-A601-4A3C-8647-075B45FD016A}"/>
            </a:ext>
          </a:extLst>
        </xdr:cNvPr>
        <xdr:cNvSpPr txBox="1"/>
      </xdr:nvSpPr>
      <xdr:spPr>
        <a:xfrm>
          <a:off x="10475722" y="8743807"/>
          <a:ext cx="41434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Fracasso</a:t>
          </a:r>
        </a:p>
      </xdr:txBody>
    </xdr:sp>
    <xdr:clientData/>
  </xdr:oneCellAnchor>
  <xdr:oneCellAnchor>
    <xdr:from>
      <xdr:col>6</xdr:col>
      <xdr:colOff>277622</xdr:colOff>
      <xdr:row>51</xdr:row>
      <xdr:rowOff>88757</xdr:rowOff>
    </xdr:from>
    <xdr:ext cx="385297" cy="180627"/>
    <xdr:sp macro="_xll.PtreeEvent_ObjectClick" textlink="">
      <xdr:nvSpPr>
        <xdr:cNvPr id="44" name="PTObj_DBranchName_6_19">
          <a:extLst>
            <a:ext uri="{FF2B5EF4-FFF2-40B4-BE49-F238E27FC236}">
              <a16:creationId xmlns:a16="http://schemas.microsoft.com/office/drawing/2014/main" id="{0D565FF8-B70F-41FF-A7B4-E819F0A0EFDF}"/>
            </a:ext>
          </a:extLst>
        </xdr:cNvPr>
        <xdr:cNvSpPr txBox="1"/>
      </xdr:nvSpPr>
      <xdr:spPr>
        <a:xfrm>
          <a:off x="10475722" y="9480407"/>
          <a:ext cx="38529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Sucesso</a:t>
          </a: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11</xdr:col>
      <xdr:colOff>0</xdr:colOff>
      <xdr:row>26</xdr:row>
      <xdr:rowOff>177800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E4F457F-CF8B-4181-830B-ACD1A44CC9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0.05607</cdr:x>
      <cdr:y>0.4227</cdr:y>
    </cdr:from>
    <cdr:to>
      <cdr:x>0.95093</cdr:x>
      <cdr:y>0.58717</cdr:y>
    </cdr:to>
    <cdr:sp macro="[1]!PtreeEvent_WatermarkClick" textlink="">
      <cdr:nvSpPr>
        <cdr:cNvPr id="2" name="gwm_23610          ">
          <a:extLst xmlns:a="http://schemas.openxmlformats.org/drawingml/2006/main">
            <a:ext uri="{FF2B5EF4-FFF2-40B4-BE49-F238E27FC236}">
              <a16:creationId xmlns:a16="http://schemas.microsoft.com/office/drawing/2014/main" id="{0EEBFDDB-813C-4F1E-8330-8D6073F5F523}"/>
            </a:ext>
          </a:extLst>
        </cdr:cNvPr>
        <cdr:cNvSpPr txBox="1"/>
      </cdr:nvSpPr>
      <cdr:spPr>
        <a:xfrm xmlns:a="http://schemas.openxmlformats.org/drawingml/2006/main">
          <a:off x="304800" y="16319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BR" sz="1400" b="0" i="0">
              <a:solidFill>
                <a:srgbClr val="C0C0C0"/>
              </a:solidFill>
              <a:latin typeface="Arial" panose="020B0604020202020204" pitchFamily="34" charset="0"/>
            </a:rPr>
            <a:t>PrecisionTree Trial Version
</a:t>
          </a:r>
          <a:r>
            <a:rPr lang="pt-BR" sz="1000" b="0" i="0">
              <a:solidFill>
                <a:srgbClr val="C0C0C0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  <cdr:relSizeAnchor xmlns:cdr="http://schemas.openxmlformats.org/drawingml/2006/chartDrawing">
    <cdr:from>
      <cdr:x>0.05607</cdr:x>
      <cdr:y>0.4227</cdr:y>
    </cdr:from>
    <cdr:to>
      <cdr:x>0.95093</cdr:x>
      <cdr:y>0.58717</cdr:y>
    </cdr:to>
    <cdr:sp macro="[1]!PtreeEvent_WatermarkClick" textlink="">
      <cdr:nvSpPr>
        <cdr:cNvPr id="3" name="gwm_23610         ">
          <a:extLst xmlns:a="http://schemas.openxmlformats.org/drawingml/2006/main">
            <a:ext uri="{FF2B5EF4-FFF2-40B4-BE49-F238E27FC236}">
              <a16:creationId xmlns:a16="http://schemas.microsoft.com/office/drawing/2014/main" id="{3399A250-06E9-4685-93D8-86446A11A124}"/>
            </a:ext>
          </a:extLst>
        </cdr:cNvPr>
        <cdr:cNvSpPr txBox="1"/>
      </cdr:nvSpPr>
      <cdr:spPr>
        <a:xfrm xmlns:a="http://schemas.openxmlformats.org/drawingml/2006/main">
          <a:off x="304800" y="16319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BR" sz="1400" b="0" i="0">
              <a:solidFill>
                <a:srgbClr val="C0C0C0"/>
              </a:solidFill>
              <a:latin typeface="Arial" panose="020B0604020202020204" pitchFamily="34" charset="0"/>
            </a:rPr>
            <a:t>PrecisionTree Trial Version
</a:t>
          </a:r>
          <a:r>
            <a:rPr lang="pt-BR" sz="1000" b="0" i="0">
              <a:solidFill>
                <a:srgbClr val="C0C0C0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  <cdr:relSizeAnchor xmlns:cdr="http://schemas.openxmlformats.org/drawingml/2006/chartDrawing">
    <cdr:from>
      <cdr:x>0.05607</cdr:x>
      <cdr:y>0.4227</cdr:y>
    </cdr:from>
    <cdr:to>
      <cdr:x>0.95093</cdr:x>
      <cdr:y>0.58717</cdr:y>
    </cdr:to>
    <cdr:sp macro="[1]!PtreeEvent_WatermarkClick" textlink="">
      <cdr:nvSpPr>
        <cdr:cNvPr id="4" name="gwm_23610        ">
          <a:extLst xmlns:a="http://schemas.openxmlformats.org/drawingml/2006/main">
            <a:ext uri="{FF2B5EF4-FFF2-40B4-BE49-F238E27FC236}">
              <a16:creationId xmlns:a16="http://schemas.microsoft.com/office/drawing/2014/main" id="{88852FD8-2F8F-4C7E-A26C-7081535E1AE9}"/>
            </a:ext>
          </a:extLst>
        </cdr:cNvPr>
        <cdr:cNvSpPr txBox="1"/>
      </cdr:nvSpPr>
      <cdr:spPr>
        <a:xfrm xmlns:a="http://schemas.openxmlformats.org/drawingml/2006/main">
          <a:off x="304800" y="16319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BR" sz="1400" b="0" i="0">
              <a:solidFill>
                <a:srgbClr val="C0C0C0"/>
              </a:solidFill>
              <a:latin typeface="Arial" panose="020B0604020202020204" pitchFamily="34" charset="0"/>
            </a:rPr>
            <a:t>PrecisionTree Trial Version
</a:t>
          </a:r>
          <a:r>
            <a:rPr lang="pt-BR" sz="1000" b="0" i="0">
              <a:solidFill>
                <a:srgbClr val="C0C0C0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  <cdr:relSizeAnchor xmlns:cdr="http://schemas.openxmlformats.org/drawingml/2006/chartDrawing">
    <cdr:from>
      <cdr:x>0.05607</cdr:x>
      <cdr:y>0.4227</cdr:y>
    </cdr:from>
    <cdr:to>
      <cdr:x>0.95093</cdr:x>
      <cdr:y>0.58717</cdr:y>
    </cdr:to>
    <cdr:sp macro="[1]!PtreeEvent_WatermarkClick" textlink="">
      <cdr:nvSpPr>
        <cdr:cNvPr id="5" name="gwm_23610       ">
          <a:extLst xmlns:a="http://schemas.openxmlformats.org/drawingml/2006/main">
            <a:ext uri="{FF2B5EF4-FFF2-40B4-BE49-F238E27FC236}">
              <a16:creationId xmlns:a16="http://schemas.microsoft.com/office/drawing/2014/main" id="{85B1A6CD-3B36-4DDF-8BC0-C3E0075A148A}"/>
            </a:ext>
          </a:extLst>
        </cdr:cNvPr>
        <cdr:cNvSpPr txBox="1"/>
      </cdr:nvSpPr>
      <cdr:spPr>
        <a:xfrm xmlns:a="http://schemas.openxmlformats.org/drawingml/2006/main">
          <a:off x="304800" y="16319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BR" sz="1400" b="0" i="0">
              <a:solidFill>
                <a:srgbClr val="C0C0C0"/>
              </a:solidFill>
              <a:latin typeface="Arial" panose="020B0604020202020204" pitchFamily="34" charset="0"/>
            </a:rPr>
            <a:t>PrecisionTree Trial Version
</a:t>
          </a:r>
          <a:r>
            <a:rPr lang="pt-BR" sz="1000" b="0" i="0">
              <a:solidFill>
                <a:srgbClr val="C0C0C0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  <cdr:relSizeAnchor xmlns:cdr="http://schemas.openxmlformats.org/drawingml/2006/chartDrawing">
    <cdr:from>
      <cdr:x>0.05607</cdr:x>
      <cdr:y>0.4227</cdr:y>
    </cdr:from>
    <cdr:to>
      <cdr:x>0.95093</cdr:x>
      <cdr:y>0.58717</cdr:y>
    </cdr:to>
    <cdr:sp macro="[1]!PtreeEvent_WatermarkClick" textlink="">
      <cdr:nvSpPr>
        <cdr:cNvPr id="6" name="gwm_23610      ">
          <a:extLst xmlns:a="http://schemas.openxmlformats.org/drawingml/2006/main">
            <a:ext uri="{FF2B5EF4-FFF2-40B4-BE49-F238E27FC236}">
              <a16:creationId xmlns:a16="http://schemas.microsoft.com/office/drawing/2014/main" id="{820C12CF-B2B5-4C07-B30E-186DDE666ADB}"/>
            </a:ext>
          </a:extLst>
        </cdr:cNvPr>
        <cdr:cNvSpPr txBox="1"/>
      </cdr:nvSpPr>
      <cdr:spPr>
        <a:xfrm xmlns:a="http://schemas.openxmlformats.org/drawingml/2006/main">
          <a:off x="304800" y="16319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BR" sz="1400" b="0" i="0">
              <a:solidFill>
                <a:srgbClr val="C0C0C0"/>
              </a:solidFill>
              <a:latin typeface="Arial" panose="020B0604020202020204" pitchFamily="34" charset="0"/>
            </a:rPr>
            <a:t>PrecisionTree Trial Version
</a:t>
          </a:r>
          <a:r>
            <a:rPr lang="pt-BR" sz="1000" b="0" i="0">
              <a:solidFill>
                <a:srgbClr val="C0C0C0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10</xdr:col>
      <xdr:colOff>482600</xdr:colOff>
      <xdr:row>26</xdr:row>
      <xdr:rowOff>177800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7007354-80D9-4578-9912-E298F902B0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0.05607</cdr:x>
      <cdr:y>0.4227</cdr:y>
    </cdr:from>
    <cdr:to>
      <cdr:x>0.95093</cdr:x>
      <cdr:y>0.58717</cdr:y>
    </cdr:to>
    <cdr:sp macro="[1]!PtreeEvent_WatermarkClick" textlink="">
      <cdr:nvSpPr>
        <cdr:cNvPr id="2" name="gwm_15672          ">
          <a:extLst xmlns:a="http://schemas.openxmlformats.org/drawingml/2006/main">
            <a:ext uri="{FF2B5EF4-FFF2-40B4-BE49-F238E27FC236}">
              <a16:creationId xmlns:a16="http://schemas.microsoft.com/office/drawing/2014/main" id="{EB9239F5-4BAB-4E9B-AEDF-52B582AEA9C6}"/>
            </a:ext>
          </a:extLst>
        </cdr:cNvPr>
        <cdr:cNvSpPr txBox="1"/>
      </cdr:nvSpPr>
      <cdr:spPr>
        <a:xfrm xmlns:a="http://schemas.openxmlformats.org/drawingml/2006/main">
          <a:off x="304800" y="16319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BR" sz="1400" b="0" i="0">
              <a:solidFill>
                <a:srgbClr val="C0C0C0"/>
              </a:solidFill>
              <a:latin typeface="Arial" panose="020B0604020202020204" pitchFamily="34" charset="0"/>
            </a:rPr>
            <a:t>PrecisionTree Trial Version
</a:t>
          </a:r>
          <a:r>
            <a:rPr lang="pt-BR" sz="1000" b="0" i="0">
              <a:solidFill>
                <a:srgbClr val="C0C0C0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  <cdr:relSizeAnchor xmlns:cdr="http://schemas.openxmlformats.org/drawingml/2006/chartDrawing">
    <cdr:from>
      <cdr:x>0.05607</cdr:x>
      <cdr:y>0.4227</cdr:y>
    </cdr:from>
    <cdr:to>
      <cdr:x>0.95093</cdr:x>
      <cdr:y>0.58717</cdr:y>
    </cdr:to>
    <cdr:sp macro="[1]!PtreeEvent_WatermarkClick" textlink="">
      <cdr:nvSpPr>
        <cdr:cNvPr id="3" name="gwm_15672         ">
          <a:extLst xmlns:a="http://schemas.openxmlformats.org/drawingml/2006/main">
            <a:ext uri="{FF2B5EF4-FFF2-40B4-BE49-F238E27FC236}">
              <a16:creationId xmlns:a16="http://schemas.microsoft.com/office/drawing/2014/main" id="{E972874E-F975-47E3-8533-F3F07134FA45}"/>
            </a:ext>
          </a:extLst>
        </cdr:cNvPr>
        <cdr:cNvSpPr txBox="1"/>
      </cdr:nvSpPr>
      <cdr:spPr>
        <a:xfrm xmlns:a="http://schemas.openxmlformats.org/drawingml/2006/main">
          <a:off x="304800" y="16319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BR" sz="1400" b="0" i="0">
              <a:solidFill>
                <a:srgbClr val="C0C0C0"/>
              </a:solidFill>
              <a:latin typeface="Arial" panose="020B0604020202020204" pitchFamily="34" charset="0"/>
            </a:rPr>
            <a:t>PrecisionTree Trial Version
</a:t>
          </a:r>
          <a:r>
            <a:rPr lang="pt-BR" sz="1000" b="0" i="0">
              <a:solidFill>
                <a:srgbClr val="C0C0C0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  <cdr:relSizeAnchor xmlns:cdr="http://schemas.openxmlformats.org/drawingml/2006/chartDrawing">
    <cdr:from>
      <cdr:x>0.05607</cdr:x>
      <cdr:y>0.4227</cdr:y>
    </cdr:from>
    <cdr:to>
      <cdr:x>0.95093</cdr:x>
      <cdr:y>0.58717</cdr:y>
    </cdr:to>
    <cdr:sp macro="[1]!PtreeEvent_WatermarkClick" textlink="">
      <cdr:nvSpPr>
        <cdr:cNvPr id="4" name="gwm_15672        ">
          <a:extLst xmlns:a="http://schemas.openxmlformats.org/drawingml/2006/main">
            <a:ext uri="{FF2B5EF4-FFF2-40B4-BE49-F238E27FC236}">
              <a16:creationId xmlns:a16="http://schemas.microsoft.com/office/drawing/2014/main" id="{3CFA6E0D-7089-4A7E-92D4-803DDBDDBADC}"/>
            </a:ext>
          </a:extLst>
        </cdr:cNvPr>
        <cdr:cNvSpPr txBox="1"/>
      </cdr:nvSpPr>
      <cdr:spPr>
        <a:xfrm xmlns:a="http://schemas.openxmlformats.org/drawingml/2006/main">
          <a:off x="304800" y="16319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BR" sz="1400" b="0" i="0">
              <a:solidFill>
                <a:srgbClr val="C0C0C0"/>
              </a:solidFill>
              <a:latin typeface="Arial" panose="020B0604020202020204" pitchFamily="34" charset="0"/>
            </a:rPr>
            <a:t>PrecisionTree Trial Version
</a:t>
          </a:r>
          <a:r>
            <a:rPr lang="pt-BR" sz="1000" b="0" i="0">
              <a:solidFill>
                <a:srgbClr val="C0C0C0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  <cdr:relSizeAnchor xmlns:cdr="http://schemas.openxmlformats.org/drawingml/2006/chartDrawing">
    <cdr:from>
      <cdr:x>0.05607</cdr:x>
      <cdr:y>0.4227</cdr:y>
    </cdr:from>
    <cdr:to>
      <cdr:x>0.95093</cdr:x>
      <cdr:y>0.58717</cdr:y>
    </cdr:to>
    <cdr:sp macro="[1]!PtreeEvent_WatermarkClick" textlink="">
      <cdr:nvSpPr>
        <cdr:cNvPr id="5" name="gwm_15672       ">
          <a:extLst xmlns:a="http://schemas.openxmlformats.org/drawingml/2006/main">
            <a:ext uri="{FF2B5EF4-FFF2-40B4-BE49-F238E27FC236}">
              <a16:creationId xmlns:a16="http://schemas.microsoft.com/office/drawing/2014/main" id="{39894E07-5869-45EE-8CD5-BA880FCA40A2}"/>
            </a:ext>
          </a:extLst>
        </cdr:cNvPr>
        <cdr:cNvSpPr txBox="1"/>
      </cdr:nvSpPr>
      <cdr:spPr>
        <a:xfrm xmlns:a="http://schemas.openxmlformats.org/drawingml/2006/main">
          <a:off x="304800" y="16319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BR" sz="1400" b="0" i="0">
              <a:solidFill>
                <a:srgbClr val="C0C0C0"/>
              </a:solidFill>
              <a:latin typeface="Arial" panose="020B0604020202020204" pitchFamily="34" charset="0"/>
            </a:rPr>
            <a:t>PrecisionTree Trial Version
</a:t>
          </a:r>
          <a:r>
            <a:rPr lang="pt-BR" sz="1000" b="0" i="0">
              <a:solidFill>
                <a:srgbClr val="C0C0C0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  <cdr:relSizeAnchor xmlns:cdr="http://schemas.openxmlformats.org/drawingml/2006/chartDrawing">
    <cdr:from>
      <cdr:x>0.05607</cdr:x>
      <cdr:y>0.4227</cdr:y>
    </cdr:from>
    <cdr:to>
      <cdr:x>0.95093</cdr:x>
      <cdr:y>0.58717</cdr:y>
    </cdr:to>
    <cdr:sp macro="[1]!PtreeEvent_WatermarkClick" textlink="">
      <cdr:nvSpPr>
        <cdr:cNvPr id="6" name="gwm_15672      ">
          <a:extLst xmlns:a="http://schemas.openxmlformats.org/drawingml/2006/main">
            <a:ext uri="{FF2B5EF4-FFF2-40B4-BE49-F238E27FC236}">
              <a16:creationId xmlns:a16="http://schemas.microsoft.com/office/drawing/2014/main" id="{684A11AE-D562-43EB-BFC0-CC429171F795}"/>
            </a:ext>
          </a:extLst>
        </cdr:cNvPr>
        <cdr:cNvSpPr txBox="1"/>
      </cdr:nvSpPr>
      <cdr:spPr>
        <a:xfrm xmlns:a="http://schemas.openxmlformats.org/drawingml/2006/main">
          <a:off x="304800" y="16319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BR" sz="1400" b="0" i="0">
              <a:solidFill>
                <a:srgbClr val="C0C0C0"/>
              </a:solidFill>
              <a:latin typeface="Arial" panose="020B0604020202020204" pitchFamily="34" charset="0"/>
            </a:rPr>
            <a:t>PrecisionTree Trial Version
</a:t>
          </a:r>
          <a:r>
            <a:rPr lang="pt-BR" sz="1000" b="0" i="0">
              <a:solidFill>
                <a:srgbClr val="C0C0C0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</c:userShapes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239522</xdr:colOff>
      <xdr:row>57</xdr:row>
      <xdr:rowOff>179070</xdr:rowOff>
    </xdr:from>
    <xdr:to>
      <xdr:col>8</xdr:col>
      <xdr:colOff>127</xdr:colOff>
      <xdr:row>57</xdr:row>
      <xdr:rowOff>179070</xdr:rowOff>
    </xdr:to>
    <xdr:cxnSp macro="_xll.PtreeEvent_ObjectClick">
      <xdr:nvCxnSpPr>
        <xdr:cNvPr id="98" name="PTObj_DBranchHLine_4_17">
          <a:extLst>
            <a:ext uri="{FF2B5EF4-FFF2-40B4-BE49-F238E27FC236}">
              <a16:creationId xmlns:a16="http://schemas.microsoft.com/office/drawing/2014/main" id="{7F402633-BDA4-416D-A8A8-9BC5A68C73D0}"/>
            </a:ext>
          </a:extLst>
        </xdr:cNvPr>
        <xdr:cNvCxnSpPr/>
      </xdr:nvCxnSpPr>
      <xdr:spPr>
        <a:xfrm>
          <a:off x="13663422" y="10675620"/>
          <a:ext cx="1716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87122</xdr:colOff>
      <xdr:row>55</xdr:row>
      <xdr:rowOff>173989</xdr:rowOff>
    </xdr:from>
    <xdr:to>
      <xdr:col>7</xdr:col>
      <xdr:colOff>239522</xdr:colOff>
      <xdr:row>57</xdr:row>
      <xdr:rowOff>179070</xdr:rowOff>
    </xdr:to>
    <xdr:cxnSp macro="_xll.PtreeEvent_ObjectClick">
      <xdr:nvCxnSpPr>
        <xdr:cNvPr id="97" name="PTObj_DBranchDLine_4_17">
          <a:extLst>
            <a:ext uri="{FF2B5EF4-FFF2-40B4-BE49-F238E27FC236}">
              <a16:creationId xmlns:a16="http://schemas.microsoft.com/office/drawing/2014/main" id="{65CEF161-E883-4485-A47E-F1E8C82BC595}"/>
            </a:ext>
          </a:extLst>
        </xdr:cNvPr>
        <xdr:cNvCxnSpPr/>
      </xdr:nvCxnSpPr>
      <xdr:spPr>
        <a:xfrm>
          <a:off x="13511022" y="10302239"/>
          <a:ext cx="152400" cy="3733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239522</xdr:colOff>
      <xdr:row>53</xdr:row>
      <xdr:rowOff>179070</xdr:rowOff>
    </xdr:from>
    <xdr:to>
      <xdr:col>8</xdr:col>
      <xdr:colOff>127</xdr:colOff>
      <xdr:row>53</xdr:row>
      <xdr:rowOff>179070</xdr:rowOff>
    </xdr:to>
    <xdr:cxnSp macro="_xll.PtreeEvent_ObjectClick">
      <xdr:nvCxnSpPr>
        <xdr:cNvPr id="94" name="PTObj_DBranchHLine_4_16">
          <a:extLst>
            <a:ext uri="{FF2B5EF4-FFF2-40B4-BE49-F238E27FC236}">
              <a16:creationId xmlns:a16="http://schemas.microsoft.com/office/drawing/2014/main" id="{EB999C56-2A3B-47B6-B3CA-7768F8E83D41}"/>
            </a:ext>
          </a:extLst>
        </xdr:cNvPr>
        <xdr:cNvCxnSpPr/>
      </xdr:nvCxnSpPr>
      <xdr:spPr>
        <a:xfrm>
          <a:off x="13663422" y="9939020"/>
          <a:ext cx="1716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87122</xdr:colOff>
      <xdr:row>53</xdr:row>
      <xdr:rowOff>179070</xdr:rowOff>
    </xdr:from>
    <xdr:to>
      <xdr:col>7</xdr:col>
      <xdr:colOff>239522</xdr:colOff>
      <xdr:row>55</xdr:row>
      <xdr:rowOff>173989</xdr:rowOff>
    </xdr:to>
    <xdr:cxnSp macro="_xll.PtreeEvent_ObjectClick">
      <xdr:nvCxnSpPr>
        <xdr:cNvPr id="93" name="PTObj_DBranchDLine_4_16">
          <a:extLst>
            <a:ext uri="{FF2B5EF4-FFF2-40B4-BE49-F238E27FC236}">
              <a16:creationId xmlns:a16="http://schemas.microsoft.com/office/drawing/2014/main" id="{77DB921D-6CB1-4A2A-B212-6E253FC85E84}"/>
            </a:ext>
          </a:extLst>
        </xdr:cNvPr>
        <xdr:cNvCxnSpPr/>
      </xdr:nvCxnSpPr>
      <xdr:spPr>
        <a:xfrm flipV="1">
          <a:off x="13511022" y="9939020"/>
          <a:ext cx="152400" cy="3632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239522</xdr:colOff>
      <xdr:row>55</xdr:row>
      <xdr:rowOff>179070</xdr:rowOff>
    </xdr:from>
    <xdr:to>
      <xdr:col>7</xdr:col>
      <xdr:colOff>127</xdr:colOff>
      <xdr:row>55</xdr:row>
      <xdr:rowOff>179070</xdr:rowOff>
    </xdr:to>
    <xdr:cxnSp macro="_xll.PtreeEvent_ObjectClick">
      <xdr:nvCxnSpPr>
        <xdr:cNvPr id="90" name="PTObj_DBranchHLine_4_15">
          <a:extLst>
            <a:ext uri="{FF2B5EF4-FFF2-40B4-BE49-F238E27FC236}">
              <a16:creationId xmlns:a16="http://schemas.microsoft.com/office/drawing/2014/main" id="{6F940078-EDF2-4435-A7BB-742869CF1430}"/>
            </a:ext>
          </a:extLst>
        </xdr:cNvPr>
        <xdr:cNvCxnSpPr/>
      </xdr:nvCxnSpPr>
      <xdr:spPr>
        <a:xfrm>
          <a:off x="11701272" y="9939020"/>
          <a:ext cx="17227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87122</xdr:colOff>
      <xdr:row>51</xdr:row>
      <xdr:rowOff>173989</xdr:rowOff>
    </xdr:from>
    <xdr:to>
      <xdr:col>6</xdr:col>
      <xdr:colOff>239522</xdr:colOff>
      <xdr:row>55</xdr:row>
      <xdr:rowOff>179070</xdr:rowOff>
    </xdr:to>
    <xdr:cxnSp macro="_xll.PtreeEvent_ObjectClick">
      <xdr:nvCxnSpPr>
        <xdr:cNvPr id="89" name="PTObj_DBranchDLine_4_15">
          <a:extLst>
            <a:ext uri="{FF2B5EF4-FFF2-40B4-BE49-F238E27FC236}">
              <a16:creationId xmlns:a16="http://schemas.microsoft.com/office/drawing/2014/main" id="{E7557B13-C16F-4CA4-BD48-CC290C60F392}"/>
            </a:ext>
          </a:extLst>
        </xdr:cNvPr>
        <xdr:cNvCxnSpPr/>
      </xdr:nvCxnSpPr>
      <xdr:spPr>
        <a:xfrm>
          <a:off x="11548872" y="9565639"/>
          <a:ext cx="152400" cy="3733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239522</xdr:colOff>
      <xdr:row>49</xdr:row>
      <xdr:rowOff>179070</xdr:rowOff>
    </xdr:from>
    <xdr:to>
      <xdr:col>7</xdr:col>
      <xdr:colOff>127</xdr:colOff>
      <xdr:row>49</xdr:row>
      <xdr:rowOff>179070</xdr:rowOff>
    </xdr:to>
    <xdr:cxnSp macro="_xll.PtreeEvent_ObjectClick">
      <xdr:nvCxnSpPr>
        <xdr:cNvPr id="82" name="PTObj_DBranchHLine_4_14">
          <a:extLst>
            <a:ext uri="{FF2B5EF4-FFF2-40B4-BE49-F238E27FC236}">
              <a16:creationId xmlns:a16="http://schemas.microsoft.com/office/drawing/2014/main" id="{DEE8CC34-30FA-4D48-B216-5B15F27E94E7}"/>
            </a:ext>
          </a:extLst>
        </xdr:cNvPr>
        <xdr:cNvCxnSpPr/>
      </xdr:nvCxnSpPr>
      <xdr:spPr>
        <a:xfrm>
          <a:off x="11701272" y="9202420"/>
          <a:ext cx="1716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87122</xdr:colOff>
      <xdr:row>49</xdr:row>
      <xdr:rowOff>179070</xdr:rowOff>
    </xdr:from>
    <xdr:to>
      <xdr:col>6</xdr:col>
      <xdr:colOff>239522</xdr:colOff>
      <xdr:row>51</xdr:row>
      <xdr:rowOff>173989</xdr:rowOff>
    </xdr:to>
    <xdr:cxnSp macro="_xll.PtreeEvent_ObjectClick">
      <xdr:nvCxnSpPr>
        <xdr:cNvPr id="81" name="PTObj_DBranchDLine_4_14">
          <a:extLst>
            <a:ext uri="{FF2B5EF4-FFF2-40B4-BE49-F238E27FC236}">
              <a16:creationId xmlns:a16="http://schemas.microsoft.com/office/drawing/2014/main" id="{35C7B512-CDD8-40AE-8438-BA1B7CBE147E}"/>
            </a:ext>
          </a:extLst>
        </xdr:cNvPr>
        <xdr:cNvCxnSpPr/>
      </xdr:nvCxnSpPr>
      <xdr:spPr>
        <a:xfrm flipV="1">
          <a:off x="11548872" y="9202420"/>
          <a:ext cx="152400" cy="3632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239522</xdr:colOff>
      <xdr:row>51</xdr:row>
      <xdr:rowOff>179070</xdr:rowOff>
    </xdr:from>
    <xdr:to>
      <xdr:col>6</xdr:col>
      <xdr:colOff>127</xdr:colOff>
      <xdr:row>51</xdr:row>
      <xdr:rowOff>179070</xdr:rowOff>
    </xdr:to>
    <xdr:cxnSp macro="_xll.PtreeEvent_ObjectClick">
      <xdr:nvCxnSpPr>
        <xdr:cNvPr id="78" name="PTObj_DBranchHLine_4_13">
          <a:extLst>
            <a:ext uri="{FF2B5EF4-FFF2-40B4-BE49-F238E27FC236}">
              <a16:creationId xmlns:a16="http://schemas.microsoft.com/office/drawing/2014/main" id="{C9EBC7A2-E841-4561-BBBF-E536700456EF}"/>
            </a:ext>
          </a:extLst>
        </xdr:cNvPr>
        <xdr:cNvCxnSpPr/>
      </xdr:nvCxnSpPr>
      <xdr:spPr>
        <a:xfrm>
          <a:off x="9739122" y="9202420"/>
          <a:ext cx="17227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87122</xdr:colOff>
      <xdr:row>47</xdr:row>
      <xdr:rowOff>173989</xdr:rowOff>
    </xdr:from>
    <xdr:to>
      <xdr:col>5</xdr:col>
      <xdr:colOff>239522</xdr:colOff>
      <xdr:row>51</xdr:row>
      <xdr:rowOff>179070</xdr:rowOff>
    </xdr:to>
    <xdr:cxnSp macro="_xll.PtreeEvent_ObjectClick">
      <xdr:nvCxnSpPr>
        <xdr:cNvPr id="77" name="PTObj_DBranchDLine_4_13">
          <a:extLst>
            <a:ext uri="{FF2B5EF4-FFF2-40B4-BE49-F238E27FC236}">
              <a16:creationId xmlns:a16="http://schemas.microsoft.com/office/drawing/2014/main" id="{4777361A-9D47-41DF-815D-0BA07BDEFEDC}"/>
            </a:ext>
          </a:extLst>
        </xdr:cNvPr>
        <xdr:cNvCxnSpPr/>
      </xdr:nvCxnSpPr>
      <xdr:spPr>
        <a:xfrm>
          <a:off x="9586722" y="8829039"/>
          <a:ext cx="152400" cy="3733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239522</xdr:colOff>
      <xdr:row>45</xdr:row>
      <xdr:rowOff>179070</xdr:rowOff>
    </xdr:from>
    <xdr:to>
      <xdr:col>6</xdr:col>
      <xdr:colOff>127</xdr:colOff>
      <xdr:row>45</xdr:row>
      <xdr:rowOff>179070</xdr:rowOff>
    </xdr:to>
    <xdr:cxnSp macro="_xll.PtreeEvent_ObjectClick">
      <xdr:nvCxnSpPr>
        <xdr:cNvPr id="70" name="PTObj_DBranchHLine_4_12">
          <a:extLst>
            <a:ext uri="{FF2B5EF4-FFF2-40B4-BE49-F238E27FC236}">
              <a16:creationId xmlns:a16="http://schemas.microsoft.com/office/drawing/2014/main" id="{D6A2E42B-6D6C-42BC-B37D-63C53FE085BD}"/>
            </a:ext>
          </a:extLst>
        </xdr:cNvPr>
        <xdr:cNvCxnSpPr/>
      </xdr:nvCxnSpPr>
      <xdr:spPr>
        <a:xfrm>
          <a:off x="9739122" y="8465820"/>
          <a:ext cx="1716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87122</xdr:colOff>
      <xdr:row>45</xdr:row>
      <xdr:rowOff>179070</xdr:rowOff>
    </xdr:from>
    <xdr:to>
      <xdr:col>5</xdr:col>
      <xdr:colOff>239522</xdr:colOff>
      <xdr:row>47</xdr:row>
      <xdr:rowOff>173989</xdr:rowOff>
    </xdr:to>
    <xdr:cxnSp macro="_xll.PtreeEvent_ObjectClick">
      <xdr:nvCxnSpPr>
        <xdr:cNvPr id="69" name="PTObj_DBranchDLine_4_12">
          <a:extLst>
            <a:ext uri="{FF2B5EF4-FFF2-40B4-BE49-F238E27FC236}">
              <a16:creationId xmlns:a16="http://schemas.microsoft.com/office/drawing/2014/main" id="{3F092CBB-F3ED-42E8-8646-148E14F99610}"/>
            </a:ext>
          </a:extLst>
        </xdr:cNvPr>
        <xdr:cNvCxnSpPr/>
      </xdr:nvCxnSpPr>
      <xdr:spPr>
        <a:xfrm flipV="1">
          <a:off x="9586722" y="8465820"/>
          <a:ext cx="152400" cy="3632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239522</xdr:colOff>
      <xdr:row>47</xdr:row>
      <xdr:rowOff>179070</xdr:rowOff>
    </xdr:from>
    <xdr:to>
      <xdr:col>5</xdr:col>
      <xdr:colOff>127</xdr:colOff>
      <xdr:row>47</xdr:row>
      <xdr:rowOff>179070</xdr:rowOff>
    </xdr:to>
    <xdr:cxnSp macro="_xll.PtreeEvent_ObjectClick">
      <xdr:nvCxnSpPr>
        <xdr:cNvPr id="66" name="PTObj_DBranchHLine_4_5">
          <a:extLst>
            <a:ext uri="{FF2B5EF4-FFF2-40B4-BE49-F238E27FC236}">
              <a16:creationId xmlns:a16="http://schemas.microsoft.com/office/drawing/2014/main" id="{6B7DFF01-9BFE-4CE5-A5DF-B9D43CC0CE83}"/>
            </a:ext>
          </a:extLst>
        </xdr:cNvPr>
        <xdr:cNvCxnSpPr/>
      </xdr:nvCxnSpPr>
      <xdr:spPr>
        <a:xfrm>
          <a:off x="7783322" y="8465820"/>
          <a:ext cx="1716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87122</xdr:colOff>
      <xdr:row>43</xdr:row>
      <xdr:rowOff>173989</xdr:rowOff>
    </xdr:from>
    <xdr:to>
      <xdr:col>4</xdr:col>
      <xdr:colOff>239522</xdr:colOff>
      <xdr:row>47</xdr:row>
      <xdr:rowOff>179070</xdr:rowOff>
    </xdr:to>
    <xdr:cxnSp macro="_xll.PtreeEvent_ObjectClick">
      <xdr:nvCxnSpPr>
        <xdr:cNvPr id="65" name="PTObj_DBranchDLine_4_5">
          <a:extLst>
            <a:ext uri="{FF2B5EF4-FFF2-40B4-BE49-F238E27FC236}">
              <a16:creationId xmlns:a16="http://schemas.microsoft.com/office/drawing/2014/main" id="{D1093C1B-FE90-48D7-94DE-F83609853FC7}"/>
            </a:ext>
          </a:extLst>
        </xdr:cNvPr>
        <xdr:cNvCxnSpPr/>
      </xdr:nvCxnSpPr>
      <xdr:spPr>
        <a:xfrm>
          <a:off x="7630922" y="8092439"/>
          <a:ext cx="152400" cy="3733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239522</xdr:colOff>
      <xdr:row>33</xdr:row>
      <xdr:rowOff>179070</xdr:rowOff>
    </xdr:from>
    <xdr:to>
      <xdr:col>8</xdr:col>
      <xdr:colOff>127</xdr:colOff>
      <xdr:row>33</xdr:row>
      <xdr:rowOff>179070</xdr:rowOff>
    </xdr:to>
    <xdr:cxnSp macro="_xll.PtreeEvent_ObjectClick">
      <xdr:nvCxnSpPr>
        <xdr:cNvPr id="62" name="PTObj_DBranchHLine_4_11">
          <a:extLst>
            <a:ext uri="{FF2B5EF4-FFF2-40B4-BE49-F238E27FC236}">
              <a16:creationId xmlns:a16="http://schemas.microsoft.com/office/drawing/2014/main" id="{65AC01CE-C42B-479C-8511-3F785ADA8E25}"/>
            </a:ext>
          </a:extLst>
        </xdr:cNvPr>
        <xdr:cNvCxnSpPr/>
      </xdr:nvCxnSpPr>
      <xdr:spPr>
        <a:xfrm>
          <a:off x="13650722" y="6256020"/>
          <a:ext cx="15640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87122</xdr:colOff>
      <xdr:row>31</xdr:row>
      <xdr:rowOff>173990</xdr:rowOff>
    </xdr:from>
    <xdr:to>
      <xdr:col>7</xdr:col>
      <xdr:colOff>239522</xdr:colOff>
      <xdr:row>33</xdr:row>
      <xdr:rowOff>179070</xdr:rowOff>
    </xdr:to>
    <xdr:cxnSp macro="_xll.PtreeEvent_ObjectClick">
      <xdr:nvCxnSpPr>
        <xdr:cNvPr id="61" name="PTObj_DBranchDLine_4_11">
          <a:extLst>
            <a:ext uri="{FF2B5EF4-FFF2-40B4-BE49-F238E27FC236}">
              <a16:creationId xmlns:a16="http://schemas.microsoft.com/office/drawing/2014/main" id="{477D570A-0E1A-496C-882E-08EDE1EFA89E}"/>
            </a:ext>
          </a:extLst>
        </xdr:cNvPr>
        <xdr:cNvCxnSpPr/>
      </xdr:nvCxnSpPr>
      <xdr:spPr>
        <a:xfrm>
          <a:off x="13498322" y="5882640"/>
          <a:ext cx="152400" cy="3733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239522</xdr:colOff>
      <xdr:row>29</xdr:row>
      <xdr:rowOff>179070</xdr:rowOff>
    </xdr:from>
    <xdr:to>
      <xdr:col>8</xdr:col>
      <xdr:colOff>127</xdr:colOff>
      <xdr:row>29</xdr:row>
      <xdr:rowOff>179070</xdr:rowOff>
    </xdr:to>
    <xdr:cxnSp macro="_xll.PtreeEvent_ObjectClick">
      <xdr:nvCxnSpPr>
        <xdr:cNvPr id="58" name="PTObj_DBranchHLine_4_10">
          <a:extLst>
            <a:ext uri="{FF2B5EF4-FFF2-40B4-BE49-F238E27FC236}">
              <a16:creationId xmlns:a16="http://schemas.microsoft.com/office/drawing/2014/main" id="{3A0A75CC-7015-4455-BEDE-A9411AF098ED}"/>
            </a:ext>
          </a:extLst>
        </xdr:cNvPr>
        <xdr:cNvCxnSpPr/>
      </xdr:nvCxnSpPr>
      <xdr:spPr>
        <a:xfrm>
          <a:off x="13650722" y="5519420"/>
          <a:ext cx="9226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87122</xdr:colOff>
      <xdr:row>29</xdr:row>
      <xdr:rowOff>179070</xdr:rowOff>
    </xdr:from>
    <xdr:to>
      <xdr:col>7</xdr:col>
      <xdr:colOff>239522</xdr:colOff>
      <xdr:row>31</xdr:row>
      <xdr:rowOff>173990</xdr:rowOff>
    </xdr:to>
    <xdr:cxnSp macro="_xll.PtreeEvent_ObjectClick">
      <xdr:nvCxnSpPr>
        <xdr:cNvPr id="57" name="PTObj_DBranchDLine_4_10">
          <a:extLst>
            <a:ext uri="{FF2B5EF4-FFF2-40B4-BE49-F238E27FC236}">
              <a16:creationId xmlns:a16="http://schemas.microsoft.com/office/drawing/2014/main" id="{4997D442-34AC-41D4-AB59-1971D5C06AB4}"/>
            </a:ext>
          </a:extLst>
        </xdr:cNvPr>
        <xdr:cNvCxnSpPr/>
      </xdr:nvCxnSpPr>
      <xdr:spPr>
        <a:xfrm flipV="1">
          <a:off x="13498322" y="5519420"/>
          <a:ext cx="152400" cy="3632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239522</xdr:colOff>
      <xdr:row>31</xdr:row>
      <xdr:rowOff>179070</xdr:rowOff>
    </xdr:from>
    <xdr:to>
      <xdr:col>7</xdr:col>
      <xdr:colOff>127</xdr:colOff>
      <xdr:row>31</xdr:row>
      <xdr:rowOff>179070</xdr:rowOff>
    </xdr:to>
    <xdr:cxnSp macro="_xll.PtreeEvent_ObjectClick">
      <xdr:nvCxnSpPr>
        <xdr:cNvPr id="54" name="PTObj_DBranchHLine_4_8">
          <a:extLst>
            <a:ext uri="{FF2B5EF4-FFF2-40B4-BE49-F238E27FC236}">
              <a16:creationId xmlns:a16="http://schemas.microsoft.com/office/drawing/2014/main" id="{B04807B3-273F-49CF-9AA2-246720E38A87}"/>
            </a:ext>
          </a:extLst>
        </xdr:cNvPr>
        <xdr:cNvCxnSpPr/>
      </xdr:nvCxnSpPr>
      <xdr:spPr>
        <a:xfrm>
          <a:off x="11694922" y="5519420"/>
          <a:ext cx="1716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87122</xdr:colOff>
      <xdr:row>31</xdr:row>
      <xdr:rowOff>179070</xdr:rowOff>
    </xdr:from>
    <xdr:to>
      <xdr:col>6</xdr:col>
      <xdr:colOff>239522</xdr:colOff>
      <xdr:row>35</xdr:row>
      <xdr:rowOff>173990</xdr:rowOff>
    </xdr:to>
    <xdr:cxnSp macro="_xll.PtreeEvent_ObjectClick">
      <xdr:nvCxnSpPr>
        <xdr:cNvPr id="53" name="PTObj_DBranchDLine_4_8">
          <a:extLst>
            <a:ext uri="{FF2B5EF4-FFF2-40B4-BE49-F238E27FC236}">
              <a16:creationId xmlns:a16="http://schemas.microsoft.com/office/drawing/2014/main" id="{8629B5F4-8871-4FB1-9815-2DC2FDF55688}"/>
            </a:ext>
          </a:extLst>
        </xdr:cNvPr>
        <xdr:cNvCxnSpPr/>
      </xdr:nvCxnSpPr>
      <xdr:spPr>
        <a:xfrm flipV="1">
          <a:off x="11542522" y="5519420"/>
          <a:ext cx="152400" cy="3632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239522</xdr:colOff>
      <xdr:row>37</xdr:row>
      <xdr:rowOff>179070</xdr:rowOff>
    </xdr:from>
    <xdr:to>
      <xdr:col>7</xdr:col>
      <xdr:colOff>127</xdr:colOff>
      <xdr:row>37</xdr:row>
      <xdr:rowOff>179070</xdr:rowOff>
    </xdr:to>
    <xdr:cxnSp macro="_xll.PtreeEvent_ObjectClick">
      <xdr:nvCxnSpPr>
        <xdr:cNvPr id="50" name="PTObj_DBranchHLine_4_9">
          <a:extLst>
            <a:ext uri="{FF2B5EF4-FFF2-40B4-BE49-F238E27FC236}">
              <a16:creationId xmlns:a16="http://schemas.microsoft.com/office/drawing/2014/main" id="{0FE79D5F-1B3F-4001-83E9-B7EDC3B2DD55}"/>
            </a:ext>
          </a:extLst>
        </xdr:cNvPr>
        <xdr:cNvCxnSpPr/>
      </xdr:nvCxnSpPr>
      <xdr:spPr>
        <a:xfrm>
          <a:off x="11694922" y="6256020"/>
          <a:ext cx="15640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87122</xdr:colOff>
      <xdr:row>35</xdr:row>
      <xdr:rowOff>173990</xdr:rowOff>
    </xdr:from>
    <xdr:to>
      <xdr:col>6</xdr:col>
      <xdr:colOff>239522</xdr:colOff>
      <xdr:row>37</xdr:row>
      <xdr:rowOff>179070</xdr:rowOff>
    </xdr:to>
    <xdr:cxnSp macro="_xll.PtreeEvent_ObjectClick">
      <xdr:nvCxnSpPr>
        <xdr:cNvPr id="49" name="PTObj_DBranchDLine_4_9">
          <a:extLst>
            <a:ext uri="{FF2B5EF4-FFF2-40B4-BE49-F238E27FC236}">
              <a16:creationId xmlns:a16="http://schemas.microsoft.com/office/drawing/2014/main" id="{109590BA-C728-448C-A5FB-C3AF3E0A2976}"/>
            </a:ext>
          </a:extLst>
        </xdr:cNvPr>
        <xdr:cNvCxnSpPr/>
      </xdr:nvCxnSpPr>
      <xdr:spPr>
        <a:xfrm>
          <a:off x="11542522" y="5882640"/>
          <a:ext cx="152400" cy="3733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239522</xdr:colOff>
      <xdr:row>35</xdr:row>
      <xdr:rowOff>179070</xdr:rowOff>
    </xdr:from>
    <xdr:to>
      <xdr:col>6</xdr:col>
      <xdr:colOff>127</xdr:colOff>
      <xdr:row>35</xdr:row>
      <xdr:rowOff>179070</xdr:rowOff>
    </xdr:to>
    <xdr:cxnSp macro="_xll.PtreeEvent_ObjectClick">
      <xdr:nvCxnSpPr>
        <xdr:cNvPr id="42" name="PTObj_DBranchHLine_4_6">
          <a:extLst>
            <a:ext uri="{FF2B5EF4-FFF2-40B4-BE49-F238E27FC236}">
              <a16:creationId xmlns:a16="http://schemas.microsoft.com/office/drawing/2014/main" id="{569E2D2F-3E71-423B-8F23-9D47BD2A8FD8}"/>
            </a:ext>
          </a:extLst>
        </xdr:cNvPr>
        <xdr:cNvCxnSpPr/>
      </xdr:nvCxnSpPr>
      <xdr:spPr>
        <a:xfrm>
          <a:off x="9739122" y="5519420"/>
          <a:ext cx="1716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87122</xdr:colOff>
      <xdr:row>35</xdr:row>
      <xdr:rowOff>179070</xdr:rowOff>
    </xdr:from>
    <xdr:to>
      <xdr:col>5</xdr:col>
      <xdr:colOff>239522</xdr:colOff>
      <xdr:row>39</xdr:row>
      <xdr:rowOff>173990</xdr:rowOff>
    </xdr:to>
    <xdr:cxnSp macro="_xll.PtreeEvent_ObjectClick">
      <xdr:nvCxnSpPr>
        <xdr:cNvPr id="41" name="PTObj_DBranchDLine_4_6">
          <a:extLst>
            <a:ext uri="{FF2B5EF4-FFF2-40B4-BE49-F238E27FC236}">
              <a16:creationId xmlns:a16="http://schemas.microsoft.com/office/drawing/2014/main" id="{07B55958-1373-482E-856B-46C05CCB4159}"/>
            </a:ext>
          </a:extLst>
        </xdr:cNvPr>
        <xdr:cNvCxnSpPr/>
      </xdr:nvCxnSpPr>
      <xdr:spPr>
        <a:xfrm flipV="1">
          <a:off x="9586722" y="5519420"/>
          <a:ext cx="152400" cy="3632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239522</xdr:colOff>
      <xdr:row>41</xdr:row>
      <xdr:rowOff>179070</xdr:rowOff>
    </xdr:from>
    <xdr:to>
      <xdr:col>6</xdr:col>
      <xdr:colOff>127</xdr:colOff>
      <xdr:row>41</xdr:row>
      <xdr:rowOff>179070</xdr:rowOff>
    </xdr:to>
    <xdr:cxnSp macro="_xll.PtreeEvent_ObjectClick">
      <xdr:nvCxnSpPr>
        <xdr:cNvPr id="38" name="PTObj_DBranchHLine_4_7">
          <a:extLst>
            <a:ext uri="{FF2B5EF4-FFF2-40B4-BE49-F238E27FC236}">
              <a16:creationId xmlns:a16="http://schemas.microsoft.com/office/drawing/2014/main" id="{8C083019-E3B5-4D9F-8549-CA8E9CA5ACC3}"/>
            </a:ext>
          </a:extLst>
        </xdr:cNvPr>
        <xdr:cNvCxnSpPr/>
      </xdr:nvCxnSpPr>
      <xdr:spPr>
        <a:xfrm>
          <a:off x="9739122" y="6256020"/>
          <a:ext cx="15640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87122</xdr:colOff>
      <xdr:row>39</xdr:row>
      <xdr:rowOff>173990</xdr:rowOff>
    </xdr:from>
    <xdr:to>
      <xdr:col>5</xdr:col>
      <xdr:colOff>239522</xdr:colOff>
      <xdr:row>41</xdr:row>
      <xdr:rowOff>179070</xdr:rowOff>
    </xdr:to>
    <xdr:cxnSp macro="_xll.PtreeEvent_ObjectClick">
      <xdr:nvCxnSpPr>
        <xdr:cNvPr id="37" name="PTObj_DBranchDLine_4_7">
          <a:extLst>
            <a:ext uri="{FF2B5EF4-FFF2-40B4-BE49-F238E27FC236}">
              <a16:creationId xmlns:a16="http://schemas.microsoft.com/office/drawing/2014/main" id="{46005B02-6449-4A16-8493-EF2B85E7DAAA}"/>
            </a:ext>
          </a:extLst>
        </xdr:cNvPr>
        <xdr:cNvCxnSpPr/>
      </xdr:nvCxnSpPr>
      <xdr:spPr>
        <a:xfrm>
          <a:off x="9586722" y="5882640"/>
          <a:ext cx="152400" cy="3733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239522</xdr:colOff>
      <xdr:row>39</xdr:row>
      <xdr:rowOff>179070</xdr:rowOff>
    </xdr:from>
    <xdr:to>
      <xdr:col>5</xdr:col>
      <xdr:colOff>127</xdr:colOff>
      <xdr:row>39</xdr:row>
      <xdr:rowOff>179070</xdr:rowOff>
    </xdr:to>
    <xdr:cxnSp macro="_xll.PtreeEvent_ObjectClick">
      <xdr:nvCxnSpPr>
        <xdr:cNvPr id="30" name="PTObj_DBranchHLine_4_4">
          <a:extLst>
            <a:ext uri="{FF2B5EF4-FFF2-40B4-BE49-F238E27FC236}">
              <a16:creationId xmlns:a16="http://schemas.microsoft.com/office/drawing/2014/main" id="{C67AB7CF-D134-46F5-ACDB-24E0BE7F0A41}"/>
            </a:ext>
          </a:extLst>
        </xdr:cNvPr>
        <xdr:cNvCxnSpPr/>
      </xdr:nvCxnSpPr>
      <xdr:spPr>
        <a:xfrm>
          <a:off x="7783322" y="5519420"/>
          <a:ext cx="1716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87122</xdr:colOff>
      <xdr:row>39</xdr:row>
      <xdr:rowOff>179070</xdr:rowOff>
    </xdr:from>
    <xdr:to>
      <xdr:col>4</xdr:col>
      <xdr:colOff>239522</xdr:colOff>
      <xdr:row>43</xdr:row>
      <xdr:rowOff>173990</xdr:rowOff>
    </xdr:to>
    <xdr:cxnSp macro="_xll.PtreeEvent_ObjectClick">
      <xdr:nvCxnSpPr>
        <xdr:cNvPr id="29" name="PTObj_DBranchDLine_4_4">
          <a:extLst>
            <a:ext uri="{FF2B5EF4-FFF2-40B4-BE49-F238E27FC236}">
              <a16:creationId xmlns:a16="http://schemas.microsoft.com/office/drawing/2014/main" id="{7B1EE5A0-E74E-4F34-B09F-5C1E177184F7}"/>
            </a:ext>
          </a:extLst>
        </xdr:cNvPr>
        <xdr:cNvCxnSpPr/>
      </xdr:nvCxnSpPr>
      <xdr:spPr>
        <a:xfrm flipV="1">
          <a:off x="7630922" y="5519420"/>
          <a:ext cx="152400" cy="3632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239522</xdr:colOff>
      <xdr:row>43</xdr:row>
      <xdr:rowOff>179070</xdr:rowOff>
    </xdr:from>
    <xdr:to>
      <xdr:col>4</xdr:col>
      <xdr:colOff>127</xdr:colOff>
      <xdr:row>43</xdr:row>
      <xdr:rowOff>179070</xdr:rowOff>
    </xdr:to>
    <xdr:cxnSp macro="_xll.PtreeEvent_ObjectClick">
      <xdr:nvCxnSpPr>
        <xdr:cNvPr id="18" name="PTObj_DBranchHLine_4_2">
          <a:extLst>
            <a:ext uri="{FF2B5EF4-FFF2-40B4-BE49-F238E27FC236}">
              <a16:creationId xmlns:a16="http://schemas.microsoft.com/office/drawing/2014/main" id="{ECAB4DD0-6D58-40F7-82F2-13E8E8367837}"/>
            </a:ext>
          </a:extLst>
        </xdr:cNvPr>
        <xdr:cNvCxnSpPr/>
      </xdr:nvCxnSpPr>
      <xdr:spPr>
        <a:xfrm>
          <a:off x="5827522" y="5519420"/>
          <a:ext cx="1716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87122</xdr:colOff>
      <xdr:row>43</xdr:row>
      <xdr:rowOff>179070</xdr:rowOff>
    </xdr:from>
    <xdr:to>
      <xdr:col>3</xdr:col>
      <xdr:colOff>239522</xdr:colOff>
      <xdr:row>59</xdr:row>
      <xdr:rowOff>173990</xdr:rowOff>
    </xdr:to>
    <xdr:cxnSp macro="_xll.PtreeEvent_ObjectClick">
      <xdr:nvCxnSpPr>
        <xdr:cNvPr id="17" name="PTObj_DBranchDLine_4_2">
          <a:extLst>
            <a:ext uri="{FF2B5EF4-FFF2-40B4-BE49-F238E27FC236}">
              <a16:creationId xmlns:a16="http://schemas.microsoft.com/office/drawing/2014/main" id="{4DB00279-9FE7-40F3-81B5-395BF81075F1}"/>
            </a:ext>
          </a:extLst>
        </xdr:cNvPr>
        <xdr:cNvCxnSpPr/>
      </xdr:nvCxnSpPr>
      <xdr:spPr>
        <a:xfrm flipV="1">
          <a:off x="5675122" y="5519420"/>
          <a:ext cx="152400" cy="3632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239522</xdr:colOff>
      <xdr:row>61</xdr:row>
      <xdr:rowOff>179070</xdr:rowOff>
    </xdr:from>
    <xdr:to>
      <xdr:col>4</xdr:col>
      <xdr:colOff>127</xdr:colOff>
      <xdr:row>61</xdr:row>
      <xdr:rowOff>179070</xdr:rowOff>
    </xdr:to>
    <xdr:cxnSp macro="_xll.PtreeEvent_ObjectClick">
      <xdr:nvCxnSpPr>
        <xdr:cNvPr id="14" name="PTObj_DBranchHLine_4_3">
          <a:extLst>
            <a:ext uri="{FF2B5EF4-FFF2-40B4-BE49-F238E27FC236}">
              <a16:creationId xmlns:a16="http://schemas.microsoft.com/office/drawing/2014/main" id="{C1B05C59-52C3-4802-B0F4-5EAF12ADA686}"/>
            </a:ext>
          </a:extLst>
        </xdr:cNvPr>
        <xdr:cNvCxnSpPr/>
      </xdr:nvCxnSpPr>
      <xdr:spPr>
        <a:xfrm>
          <a:off x="5827522" y="6256020"/>
          <a:ext cx="15640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87122</xdr:colOff>
      <xdr:row>59</xdr:row>
      <xdr:rowOff>173990</xdr:rowOff>
    </xdr:from>
    <xdr:to>
      <xdr:col>3</xdr:col>
      <xdr:colOff>239522</xdr:colOff>
      <xdr:row>61</xdr:row>
      <xdr:rowOff>179070</xdr:rowOff>
    </xdr:to>
    <xdr:cxnSp macro="_xll.PtreeEvent_ObjectClick">
      <xdr:nvCxnSpPr>
        <xdr:cNvPr id="13" name="PTObj_DBranchDLine_4_3">
          <a:extLst>
            <a:ext uri="{FF2B5EF4-FFF2-40B4-BE49-F238E27FC236}">
              <a16:creationId xmlns:a16="http://schemas.microsoft.com/office/drawing/2014/main" id="{3F02E27B-D449-4123-9D7A-E28C44B693B4}"/>
            </a:ext>
          </a:extLst>
        </xdr:cNvPr>
        <xdr:cNvCxnSpPr/>
      </xdr:nvCxnSpPr>
      <xdr:spPr>
        <a:xfrm>
          <a:off x="5675122" y="5882640"/>
          <a:ext cx="152400" cy="3733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177800</xdr:colOff>
      <xdr:row>59</xdr:row>
      <xdr:rowOff>179070</xdr:rowOff>
    </xdr:from>
    <xdr:to>
      <xdr:col>3</xdr:col>
      <xdr:colOff>127</xdr:colOff>
      <xdr:row>59</xdr:row>
      <xdr:rowOff>179070</xdr:rowOff>
    </xdr:to>
    <xdr:cxnSp macro="_xll.PtreeEvent_ObjectClick">
      <xdr:nvCxnSpPr>
        <xdr:cNvPr id="6" name="PTObj_DBranchHLine_4_1">
          <a:extLst>
            <a:ext uri="{FF2B5EF4-FFF2-40B4-BE49-F238E27FC236}">
              <a16:creationId xmlns:a16="http://schemas.microsoft.com/office/drawing/2014/main" id="{5032B538-33F8-4EA7-A1CA-7FC715B8FC4C}"/>
            </a:ext>
          </a:extLst>
        </xdr:cNvPr>
        <xdr:cNvCxnSpPr/>
      </xdr:nvCxnSpPr>
      <xdr:spPr>
        <a:xfrm>
          <a:off x="4019550" y="5519420"/>
          <a:ext cx="156857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127</xdr:colOff>
      <xdr:row>59</xdr:row>
      <xdr:rowOff>86995</xdr:rowOff>
    </xdr:from>
    <xdr:to>
      <xdr:col>3</xdr:col>
      <xdr:colOff>184277</xdr:colOff>
      <xdr:row>60</xdr:row>
      <xdr:rowOff>86995</xdr:rowOff>
    </xdr:to>
    <xdr:sp macro="_xll.PtreeEvent_ObjectClick" textlink="">
      <xdr:nvSpPr>
        <xdr:cNvPr id="5" name="PTObj_DNode_4_1">
          <a:extLst>
            <a:ext uri="{FF2B5EF4-FFF2-40B4-BE49-F238E27FC236}">
              <a16:creationId xmlns:a16="http://schemas.microsoft.com/office/drawing/2014/main" id="{E7D86B38-B974-479B-B436-5D4F4590444F}"/>
            </a:ext>
          </a:extLst>
        </xdr:cNvPr>
        <xdr:cNvSpPr/>
      </xdr:nvSpPr>
      <xdr:spPr>
        <a:xfrm>
          <a:off x="5588127" y="5427345"/>
          <a:ext cx="184150" cy="18415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2</xdr:col>
      <xdr:colOff>215900</xdr:colOff>
      <xdr:row>59</xdr:row>
      <xdr:rowOff>88757</xdr:rowOff>
    </xdr:from>
    <xdr:ext cx="670760" cy="180627"/>
    <xdr:sp macro="_xll.PtreeEvent_ObjectClick" textlink="">
      <xdr:nvSpPr>
        <xdr:cNvPr id="7" name="PTObj_DBranchName_4_1">
          <a:extLst>
            <a:ext uri="{FF2B5EF4-FFF2-40B4-BE49-F238E27FC236}">
              <a16:creationId xmlns:a16="http://schemas.microsoft.com/office/drawing/2014/main" id="{C35C111F-33E4-46D1-BB90-6AB5B30035B0}"/>
            </a:ext>
          </a:extLst>
        </xdr:cNvPr>
        <xdr:cNvSpPr txBox="1"/>
      </xdr:nvSpPr>
      <xdr:spPr>
        <a:xfrm>
          <a:off x="4057650" y="5429107"/>
          <a:ext cx="67076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Remédio Novo</a:t>
          </a:r>
        </a:p>
      </xdr:txBody>
    </xdr:sp>
    <xdr:clientData/>
  </xdr:oneCellAnchor>
  <xdr:twoCellAnchor editAs="oneCell">
    <xdr:from>
      <xdr:col>4</xdr:col>
      <xdr:colOff>127</xdr:colOff>
      <xdr:row>61</xdr:row>
      <xdr:rowOff>86995</xdr:rowOff>
    </xdr:from>
    <xdr:to>
      <xdr:col>4</xdr:col>
      <xdr:colOff>184277</xdr:colOff>
      <xdr:row>62</xdr:row>
      <xdr:rowOff>86995</xdr:rowOff>
    </xdr:to>
    <xdr:sp macro="_xll.PtreeEvent_ObjectClick" textlink="">
      <xdr:nvSpPr>
        <xdr:cNvPr id="12" name="PTObj_DNode_4_3">
          <a:extLst>
            <a:ext uri="{FF2B5EF4-FFF2-40B4-BE49-F238E27FC236}">
              <a16:creationId xmlns:a16="http://schemas.microsoft.com/office/drawing/2014/main" id="{9EA30634-4C7E-469A-8C85-5420375B2333}"/>
            </a:ext>
          </a:extLst>
        </xdr:cNvPr>
        <xdr:cNvSpPr/>
      </xdr:nvSpPr>
      <xdr:spPr>
        <a:xfrm rot="-5400000">
          <a:off x="7391527" y="6163945"/>
          <a:ext cx="18415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3</xdr:col>
      <xdr:colOff>277622</xdr:colOff>
      <xdr:row>61</xdr:row>
      <xdr:rowOff>88757</xdr:rowOff>
    </xdr:from>
    <xdr:ext cx="414344" cy="180627"/>
    <xdr:sp macro="_xll.PtreeEvent_ObjectClick" textlink="">
      <xdr:nvSpPr>
        <xdr:cNvPr id="15" name="PTObj_DBranchName_4_3">
          <a:extLst>
            <a:ext uri="{FF2B5EF4-FFF2-40B4-BE49-F238E27FC236}">
              <a16:creationId xmlns:a16="http://schemas.microsoft.com/office/drawing/2014/main" id="{40DC0ADD-9429-415C-8F83-B32F8AD272FA}"/>
            </a:ext>
          </a:extLst>
        </xdr:cNvPr>
        <xdr:cNvSpPr txBox="1"/>
      </xdr:nvSpPr>
      <xdr:spPr>
        <a:xfrm>
          <a:off x="5865622" y="6165707"/>
          <a:ext cx="41434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Fracasso</a:t>
          </a:r>
        </a:p>
      </xdr:txBody>
    </xdr:sp>
    <xdr:clientData/>
  </xdr:oneCellAnchor>
  <xdr:twoCellAnchor editAs="oneCell">
    <xdr:from>
      <xdr:col>4</xdr:col>
      <xdr:colOff>127</xdr:colOff>
      <xdr:row>43</xdr:row>
      <xdr:rowOff>86995</xdr:rowOff>
    </xdr:from>
    <xdr:to>
      <xdr:col>4</xdr:col>
      <xdr:colOff>184277</xdr:colOff>
      <xdr:row>44</xdr:row>
      <xdr:rowOff>86995</xdr:rowOff>
    </xdr:to>
    <xdr:sp macro="_xll.PtreeEvent_ObjectClick" textlink="">
      <xdr:nvSpPr>
        <xdr:cNvPr id="16" name="PTObj_DNode_4_2">
          <a:extLst>
            <a:ext uri="{FF2B5EF4-FFF2-40B4-BE49-F238E27FC236}">
              <a16:creationId xmlns:a16="http://schemas.microsoft.com/office/drawing/2014/main" id="{69094FE6-4983-445A-A556-E190ED4F287E}"/>
            </a:ext>
          </a:extLst>
        </xdr:cNvPr>
        <xdr:cNvSpPr/>
      </xdr:nvSpPr>
      <xdr:spPr>
        <a:xfrm>
          <a:off x="7543927" y="5427345"/>
          <a:ext cx="184150" cy="18415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3</xdr:col>
      <xdr:colOff>277622</xdr:colOff>
      <xdr:row>43</xdr:row>
      <xdr:rowOff>88757</xdr:rowOff>
    </xdr:from>
    <xdr:ext cx="385297" cy="180627"/>
    <xdr:sp macro="_xll.PtreeEvent_ObjectClick" textlink="">
      <xdr:nvSpPr>
        <xdr:cNvPr id="19" name="PTObj_DBranchName_4_2">
          <a:extLst>
            <a:ext uri="{FF2B5EF4-FFF2-40B4-BE49-F238E27FC236}">
              <a16:creationId xmlns:a16="http://schemas.microsoft.com/office/drawing/2014/main" id="{00E93423-78DD-43CD-9912-BA05DB6C7BBC}"/>
            </a:ext>
          </a:extLst>
        </xdr:cNvPr>
        <xdr:cNvSpPr txBox="1"/>
      </xdr:nvSpPr>
      <xdr:spPr>
        <a:xfrm>
          <a:off x="5865622" y="5429107"/>
          <a:ext cx="38529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Sucesso</a:t>
          </a:r>
        </a:p>
      </xdr:txBody>
    </xdr:sp>
    <xdr:clientData/>
  </xdr:oneCellAnchor>
  <xdr:twoCellAnchor editAs="oneCell">
    <xdr:from>
      <xdr:col>5</xdr:col>
      <xdr:colOff>127</xdr:colOff>
      <xdr:row>39</xdr:row>
      <xdr:rowOff>86995</xdr:rowOff>
    </xdr:from>
    <xdr:to>
      <xdr:col>5</xdr:col>
      <xdr:colOff>184277</xdr:colOff>
      <xdr:row>40</xdr:row>
      <xdr:rowOff>86995</xdr:rowOff>
    </xdr:to>
    <xdr:sp macro="_xll.PtreeEvent_ObjectClick" textlink="">
      <xdr:nvSpPr>
        <xdr:cNvPr id="28" name="PTObj_DNode_4_4">
          <a:extLst>
            <a:ext uri="{FF2B5EF4-FFF2-40B4-BE49-F238E27FC236}">
              <a16:creationId xmlns:a16="http://schemas.microsoft.com/office/drawing/2014/main" id="{CCDF77C8-7066-4F1E-A3CF-DBEAE98AD9CF}"/>
            </a:ext>
          </a:extLst>
        </xdr:cNvPr>
        <xdr:cNvSpPr/>
      </xdr:nvSpPr>
      <xdr:spPr>
        <a:xfrm>
          <a:off x="9499727" y="5427345"/>
          <a:ext cx="184150" cy="18415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4</xdr:col>
      <xdr:colOff>277622</xdr:colOff>
      <xdr:row>39</xdr:row>
      <xdr:rowOff>88757</xdr:rowOff>
    </xdr:from>
    <xdr:ext cx="208006" cy="180627"/>
    <xdr:sp macro="_xll.PtreeEvent_ObjectClick" textlink="">
      <xdr:nvSpPr>
        <xdr:cNvPr id="31" name="PTObj_DBranchName_4_4">
          <a:extLst>
            <a:ext uri="{FF2B5EF4-FFF2-40B4-BE49-F238E27FC236}">
              <a16:creationId xmlns:a16="http://schemas.microsoft.com/office/drawing/2014/main" id="{DB48EA67-A1C3-4444-AE34-99E40DE1C07C}"/>
            </a:ext>
          </a:extLst>
        </xdr:cNvPr>
        <xdr:cNvSpPr txBox="1"/>
      </xdr:nvSpPr>
      <xdr:spPr>
        <a:xfrm>
          <a:off x="7821422" y="5429107"/>
          <a:ext cx="20800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Sim</a:t>
          </a:r>
        </a:p>
      </xdr:txBody>
    </xdr:sp>
    <xdr:clientData/>
  </xdr:oneCellAnchor>
  <xdr:twoCellAnchor editAs="oneCell">
    <xdr:from>
      <xdr:col>6</xdr:col>
      <xdr:colOff>127</xdr:colOff>
      <xdr:row>41</xdr:row>
      <xdr:rowOff>86995</xdr:rowOff>
    </xdr:from>
    <xdr:to>
      <xdr:col>6</xdr:col>
      <xdr:colOff>184277</xdr:colOff>
      <xdr:row>42</xdr:row>
      <xdr:rowOff>86995</xdr:rowOff>
    </xdr:to>
    <xdr:sp macro="_xll.PtreeEvent_ObjectClick" textlink="">
      <xdr:nvSpPr>
        <xdr:cNvPr id="36" name="PTObj_DNode_4_7">
          <a:extLst>
            <a:ext uri="{FF2B5EF4-FFF2-40B4-BE49-F238E27FC236}">
              <a16:creationId xmlns:a16="http://schemas.microsoft.com/office/drawing/2014/main" id="{8D5FEFEE-D1B9-4090-9F47-B16CE9E6A4AC}"/>
            </a:ext>
          </a:extLst>
        </xdr:cNvPr>
        <xdr:cNvSpPr/>
      </xdr:nvSpPr>
      <xdr:spPr>
        <a:xfrm rot="-5400000">
          <a:off x="11303127" y="6163945"/>
          <a:ext cx="18415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5</xdr:col>
      <xdr:colOff>277622</xdr:colOff>
      <xdr:row>41</xdr:row>
      <xdr:rowOff>88757</xdr:rowOff>
    </xdr:from>
    <xdr:ext cx="414344" cy="180627"/>
    <xdr:sp macro="_xll.PtreeEvent_ObjectClick" textlink="">
      <xdr:nvSpPr>
        <xdr:cNvPr id="39" name="PTObj_DBranchName_4_7">
          <a:extLst>
            <a:ext uri="{FF2B5EF4-FFF2-40B4-BE49-F238E27FC236}">
              <a16:creationId xmlns:a16="http://schemas.microsoft.com/office/drawing/2014/main" id="{C2BC29ED-BA41-44CF-B52E-7A99999CCD55}"/>
            </a:ext>
          </a:extLst>
        </xdr:cNvPr>
        <xdr:cNvSpPr txBox="1"/>
      </xdr:nvSpPr>
      <xdr:spPr>
        <a:xfrm>
          <a:off x="9777222" y="6165707"/>
          <a:ext cx="41434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Fracasso</a:t>
          </a:r>
        </a:p>
      </xdr:txBody>
    </xdr:sp>
    <xdr:clientData/>
  </xdr:oneCellAnchor>
  <xdr:twoCellAnchor editAs="oneCell">
    <xdr:from>
      <xdr:col>6</xdr:col>
      <xdr:colOff>127</xdr:colOff>
      <xdr:row>35</xdr:row>
      <xdr:rowOff>86995</xdr:rowOff>
    </xdr:from>
    <xdr:to>
      <xdr:col>6</xdr:col>
      <xdr:colOff>184277</xdr:colOff>
      <xdr:row>36</xdr:row>
      <xdr:rowOff>86995</xdr:rowOff>
    </xdr:to>
    <xdr:sp macro="_xll.PtreeEvent_ObjectClick" textlink="">
      <xdr:nvSpPr>
        <xdr:cNvPr id="40" name="PTObj_DNode_4_6">
          <a:extLst>
            <a:ext uri="{FF2B5EF4-FFF2-40B4-BE49-F238E27FC236}">
              <a16:creationId xmlns:a16="http://schemas.microsoft.com/office/drawing/2014/main" id="{B541086C-01A3-4E39-B51F-00D8D6FA14B2}"/>
            </a:ext>
          </a:extLst>
        </xdr:cNvPr>
        <xdr:cNvSpPr/>
      </xdr:nvSpPr>
      <xdr:spPr>
        <a:xfrm>
          <a:off x="11455527" y="5427345"/>
          <a:ext cx="184150" cy="18415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5</xdr:col>
      <xdr:colOff>277622</xdr:colOff>
      <xdr:row>35</xdr:row>
      <xdr:rowOff>88757</xdr:rowOff>
    </xdr:from>
    <xdr:ext cx="385297" cy="180627"/>
    <xdr:sp macro="_xll.PtreeEvent_ObjectClick" textlink="">
      <xdr:nvSpPr>
        <xdr:cNvPr id="43" name="PTObj_DBranchName_4_6">
          <a:extLst>
            <a:ext uri="{FF2B5EF4-FFF2-40B4-BE49-F238E27FC236}">
              <a16:creationId xmlns:a16="http://schemas.microsoft.com/office/drawing/2014/main" id="{F660A9BD-C711-402D-BFE0-848A5EC35073}"/>
            </a:ext>
          </a:extLst>
        </xdr:cNvPr>
        <xdr:cNvSpPr txBox="1"/>
      </xdr:nvSpPr>
      <xdr:spPr>
        <a:xfrm>
          <a:off x="9777222" y="5429107"/>
          <a:ext cx="38529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Sucesso</a:t>
          </a:r>
        </a:p>
      </xdr:txBody>
    </xdr:sp>
    <xdr:clientData/>
  </xdr:oneCellAnchor>
  <xdr:twoCellAnchor editAs="oneCell">
    <xdr:from>
      <xdr:col>7</xdr:col>
      <xdr:colOff>127</xdr:colOff>
      <xdr:row>37</xdr:row>
      <xdr:rowOff>86995</xdr:rowOff>
    </xdr:from>
    <xdr:to>
      <xdr:col>7</xdr:col>
      <xdr:colOff>184277</xdr:colOff>
      <xdr:row>38</xdr:row>
      <xdr:rowOff>86995</xdr:rowOff>
    </xdr:to>
    <xdr:sp macro="_xll.PtreeEvent_ObjectClick" textlink="">
      <xdr:nvSpPr>
        <xdr:cNvPr id="48" name="PTObj_DNode_4_9">
          <a:extLst>
            <a:ext uri="{FF2B5EF4-FFF2-40B4-BE49-F238E27FC236}">
              <a16:creationId xmlns:a16="http://schemas.microsoft.com/office/drawing/2014/main" id="{DD2CA2A0-AF92-46DA-9994-01D981B0AD0E}"/>
            </a:ext>
          </a:extLst>
        </xdr:cNvPr>
        <xdr:cNvSpPr/>
      </xdr:nvSpPr>
      <xdr:spPr>
        <a:xfrm rot="-5400000">
          <a:off x="13258927" y="6163945"/>
          <a:ext cx="18415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6</xdr:col>
      <xdr:colOff>277622</xdr:colOff>
      <xdr:row>37</xdr:row>
      <xdr:rowOff>88757</xdr:rowOff>
    </xdr:from>
    <xdr:ext cx="414344" cy="180627"/>
    <xdr:sp macro="_xll.PtreeEvent_ObjectClick" textlink="">
      <xdr:nvSpPr>
        <xdr:cNvPr id="51" name="PTObj_DBranchName_4_9">
          <a:extLst>
            <a:ext uri="{FF2B5EF4-FFF2-40B4-BE49-F238E27FC236}">
              <a16:creationId xmlns:a16="http://schemas.microsoft.com/office/drawing/2014/main" id="{05FD9527-CC58-4D9D-A4BD-A5CA9C32A763}"/>
            </a:ext>
          </a:extLst>
        </xdr:cNvPr>
        <xdr:cNvSpPr txBox="1"/>
      </xdr:nvSpPr>
      <xdr:spPr>
        <a:xfrm>
          <a:off x="11733022" y="6165707"/>
          <a:ext cx="41434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Fracasso</a:t>
          </a:r>
        </a:p>
      </xdr:txBody>
    </xdr:sp>
    <xdr:clientData/>
  </xdr:oneCellAnchor>
  <xdr:twoCellAnchor editAs="oneCell">
    <xdr:from>
      <xdr:col>7</xdr:col>
      <xdr:colOff>127</xdr:colOff>
      <xdr:row>31</xdr:row>
      <xdr:rowOff>86995</xdr:rowOff>
    </xdr:from>
    <xdr:to>
      <xdr:col>7</xdr:col>
      <xdr:colOff>184277</xdr:colOff>
      <xdr:row>32</xdr:row>
      <xdr:rowOff>86995</xdr:rowOff>
    </xdr:to>
    <xdr:sp macro="_xll.PtreeEvent_ObjectClick" textlink="">
      <xdr:nvSpPr>
        <xdr:cNvPr id="52" name="PTObj_DNode_4_8">
          <a:extLst>
            <a:ext uri="{FF2B5EF4-FFF2-40B4-BE49-F238E27FC236}">
              <a16:creationId xmlns:a16="http://schemas.microsoft.com/office/drawing/2014/main" id="{65FA1C06-12E0-475A-B371-2B085260796C}"/>
            </a:ext>
          </a:extLst>
        </xdr:cNvPr>
        <xdr:cNvSpPr/>
      </xdr:nvSpPr>
      <xdr:spPr>
        <a:xfrm>
          <a:off x="13411327" y="5427345"/>
          <a:ext cx="184150" cy="18415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6</xdr:col>
      <xdr:colOff>277622</xdr:colOff>
      <xdr:row>31</xdr:row>
      <xdr:rowOff>88757</xdr:rowOff>
    </xdr:from>
    <xdr:ext cx="385297" cy="180627"/>
    <xdr:sp macro="_xll.PtreeEvent_ObjectClick" textlink="">
      <xdr:nvSpPr>
        <xdr:cNvPr id="55" name="PTObj_DBranchName_4_8">
          <a:extLst>
            <a:ext uri="{FF2B5EF4-FFF2-40B4-BE49-F238E27FC236}">
              <a16:creationId xmlns:a16="http://schemas.microsoft.com/office/drawing/2014/main" id="{61FF48E7-58FF-4CBD-86B7-92E2C07F3FD2}"/>
            </a:ext>
          </a:extLst>
        </xdr:cNvPr>
        <xdr:cNvSpPr txBox="1"/>
      </xdr:nvSpPr>
      <xdr:spPr>
        <a:xfrm>
          <a:off x="11733022" y="5429107"/>
          <a:ext cx="38529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Sucesso</a:t>
          </a:r>
        </a:p>
      </xdr:txBody>
    </xdr:sp>
    <xdr:clientData/>
  </xdr:oneCellAnchor>
  <xdr:twoCellAnchor editAs="oneCell">
    <xdr:from>
      <xdr:col>8</xdr:col>
      <xdr:colOff>127</xdr:colOff>
      <xdr:row>29</xdr:row>
      <xdr:rowOff>86995</xdr:rowOff>
    </xdr:from>
    <xdr:to>
      <xdr:col>8</xdr:col>
      <xdr:colOff>184277</xdr:colOff>
      <xdr:row>30</xdr:row>
      <xdr:rowOff>86995</xdr:rowOff>
    </xdr:to>
    <xdr:sp macro="_xll.PtreeEvent_ObjectClick" textlink="">
      <xdr:nvSpPr>
        <xdr:cNvPr id="56" name="PTObj_DNode_4_10">
          <a:extLst>
            <a:ext uri="{FF2B5EF4-FFF2-40B4-BE49-F238E27FC236}">
              <a16:creationId xmlns:a16="http://schemas.microsoft.com/office/drawing/2014/main" id="{91674033-95BB-4474-9DFD-684CFE05AB12}"/>
            </a:ext>
          </a:extLst>
        </xdr:cNvPr>
        <xdr:cNvSpPr/>
      </xdr:nvSpPr>
      <xdr:spPr>
        <a:xfrm rot="-5400000">
          <a:off x="14573377" y="5427345"/>
          <a:ext cx="18415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277622</xdr:colOff>
      <xdr:row>29</xdr:row>
      <xdr:rowOff>88757</xdr:rowOff>
    </xdr:from>
    <xdr:ext cx="385298" cy="180627"/>
    <xdr:sp macro="_xll.PtreeEvent_ObjectClick" textlink="">
      <xdr:nvSpPr>
        <xdr:cNvPr id="59" name="PTObj_DBranchName_4_10">
          <a:extLst>
            <a:ext uri="{FF2B5EF4-FFF2-40B4-BE49-F238E27FC236}">
              <a16:creationId xmlns:a16="http://schemas.microsoft.com/office/drawing/2014/main" id="{B7FF0AAC-481E-4979-A127-ABA46C990F86}"/>
            </a:ext>
          </a:extLst>
        </xdr:cNvPr>
        <xdr:cNvSpPr txBox="1"/>
      </xdr:nvSpPr>
      <xdr:spPr>
        <a:xfrm>
          <a:off x="13688822" y="5429107"/>
          <a:ext cx="38529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Sucesso</a:t>
          </a:r>
        </a:p>
      </xdr:txBody>
    </xdr:sp>
    <xdr:clientData/>
  </xdr:oneCellAnchor>
  <xdr:twoCellAnchor editAs="oneCell">
    <xdr:from>
      <xdr:col>8</xdr:col>
      <xdr:colOff>127</xdr:colOff>
      <xdr:row>33</xdr:row>
      <xdr:rowOff>86995</xdr:rowOff>
    </xdr:from>
    <xdr:to>
      <xdr:col>8</xdr:col>
      <xdr:colOff>184277</xdr:colOff>
      <xdr:row>34</xdr:row>
      <xdr:rowOff>86995</xdr:rowOff>
    </xdr:to>
    <xdr:sp macro="_xll.PtreeEvent_ObjectClick" textlink="">
      <xdr:nvSpPr>
        <xdr:cNvPr id="60" name="PTObj_DNode_4_11">
          <a:extLst>
            <a:ext uri="{FF2B5EF4-FFF2-40B4-BE49-F238E27FC236}">
              <a16:creationId xmlns:a16="http://schemas.microsoft.com/office/drawing/2014/main" id="{C0397F63-152E-482A-86B4-C7527B7B83CF}"/>
            </a:ext>
          </a:extLst>
        </xdr:cNvPr>
        <xdr:cNvSpPr/>
      </xdr:nvSpPr>
      <xdr:spPr>
        <a:xfrm rot="-5400000">
          <a:off x="15214727" y="6163945"/>
          <a:ext cx="18415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277622</xdr:colOff>
      <xdr:row>33</xdr:row>
      <xdr:rowOff>88757</xdr:rowOff>
    </xdr:from>
    <xdr:ext cx="414344" cy="180627"/>
    <xdr:sp macro="_xll.PtreeEvent_ObjectClick" textlink="">
      <xdr:nvSpPr>
        <xdr:cNvPr id="63" name="PTObj_DBranchName_4_11">
          <a:extLst>
            <a:ext uri="{FF2B5EF4-FFF2-40B4-BE49-F238E27FC236}">
              <a16:creationId xmlns:a16="http://schemas.microsoft.com/office/drawing/2014/main" id="{4A57AB76-FA06-46D7-84D7-20D8ED8D871A}"/>
            </a:ext>
          </a:extLst>
        </xdr:cNvPr>
        <xdr:cNvSpPr txBox="1"/>
      </xdr:nvSpPr>
      <xdr:spPr>
        <a:xfrm>
          <a:off x="13688822" y="6165707"/>
          <a:ext cx="41434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Fracasso</a:t>
          </a:r>
        </a:p>
      </xdr:txBody>
    </xdr:sp>
    <xdr:clientData/>
  </xdr:oneCellAnchor>
  <xdr:twoCellAnchor editAs="oneCell">
    <xdr:from>
      <xdr:col>5</xdr:col>
      <xdr:colOff>127</xdr:colOff>
      <xdr:row>47</xdr:row>
      <xdr:rowOff>86995</xdr:rowOff>
    </xdr:from>
    <xdr:to>
      <xdr:col>5</xdr:col>
      <xdr:colOff>184277</xdr:colOff>
      <xdr:row>48</xdr:row>
      <xdr:rowOff>86995</xdr:rowOff>
    </xdr:to>
    <xdr:sp macro="_xll.PtreeEvent_ObjectClick" textlink="">
      <xdr:nvSpPr>
        <xdr:cNvPr id="64" name="PTObj_DNode_4_5">
          <a:extLst>
            <a:ext uri="{FF2B5EF4-FFF2-40B4-BE49-F238E27FC236}">
              <a16:creationId xmlns:a16="http://schemas.microsoft.com/office/drawing/2014/main" id="{F3BB1B78-4807-405C-BD1B-A8697754B287}"/>
            </a:ext>
          </a:extLst>
        </xdr:cNvPr>
        <xdr:cNvSpPr/>
      </xdr:nvSpPr>
      <xdr:spPr>
        <a:xfrm>
          <a:off x="9499727" y="8373745"/>
          <a:ext cx="184150" cy="18415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4</xdr:col>
      <xdr:colOff>277622</xdr:colOff>
      <xdr:row>47</xdr:row>
      <xdr:rowOff>88757</xdr:rowOff>
    </xdr:from>
    <xdr:ext cx="224870" cy="180627"/>
    <xdr:sp macro="_xll.PtreeEvent_ObjectClick" textlink="">
      <xdr:nvSpPr>
        <xdr:cNvPr id="67" name="PTObj_DBranchName_4_5">
          <a:extLst>
            <a:ext uri="{FF2B5EF4-FFF2-40B4-BE49-F238E27FC236}">
              <a16:creationId xmlns:a16="http://schemas.microsoft.com/office/drawing/2014/main" id="{35455B26-CD51-4672-85C1-278E6B1AEB46}"/>
            </a:ext>
          </a:extLst>
        </xdr:cNvPr>
        <xdr:cNvSpPr txBox="1"/>
      </xdr:nvSpPr>
      <xdr:spPr>
        <a:xfrm>
          <a:off x="7821422" y="8375507"/>
          <a:ext cx="22487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Não</a:t>
          </a:r>
        </a:p>
      </xdr:txBody>
    </xdr:sp>
    <xdr:clientData/>
  </xdr:oneCellAnchor>
  <xdr:twoCellAnchor editAs="oneCell">
    <xdr:from>
      <xdr:col>6</xdr:col>
      <xdr:colOff>127</xdr:colOff>
      <xdr:row>45</xdr:row>
      <xdr:rowOff>86995</xdr:rowOff>
    </xdr:from>
    <xdr:to>
      <xdr:col>6</xdr:col>
      <xdr:colOff>184277</xdr:colOff>
      <xdr:row>46</xdr:row>
      <xdr:rowOff>86995</xdr:rowOff>
    </xdr:to>
    <xdr:sp macro="_xll.PtreeEvent_ObjectClick" textlink="">
      <xdr:nvSpPr>
        <xdr:cNvPr id="68" name="PTObj_DNode_4_12">
          <a:extLst>
            <a:ext uri="{FF2B5EF4-FFF2-40B4-BE49-F238E27FC236}">
              <a16:creationId xmlns:a16="http://schemas.microsoft.com/office/drawing/2014/main" id="{5065B18B-8C2A-40CC-91DF-826D2BE17716}"/>
            </a:ext>
          </a:extLst>
        </xdr:cNvPr>
        <xdr:cNvSpPr/>
      </xdr:nvSpPr>
      <xdr:spPr>
        <a:xfrm rot="-5400000">
          <a:off x="11455527" y="8373745"/>
          <a:ext cx="18415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5</xdr:col>
      <xdr:colOff>277622</xdr:colOff>
      <xdr:row>45</xdr:row>
      <xdr:rowOff>88757</xdr:rowOff>
    </xdr:from>
    <xdr:ext cx="414344" cy="180627"/>
    <xdr:sp macro="_xll.PtreeEvent_ObjectClick" textlink="">
      <xdr:nvSpPr>
        <xdr:cNvPr id="71" name="PTObj_DBranchName_4_12">
          <a:extLst>
            <a:ext uri="{FF2B5EF4-FFF2-40B4-BE49-F238E27FC236}">
              <a16:creationId xmlns:a16="http://schemas.microsoft.com/office/drawing/2014/main" id="{C1D50893-4CAF-4215-B260-9AD9D2D91A7F}"/>
            </a:ext>
          </a:extLst>
        </xdr:cNvPr>
        <xdr:cNvSpPr txBox="1"/>
      </xdr:nvSpPr>
      <xdr:spPr>
        <a:xfrm>
          <a:off x="9777222" y="8375507"/>
          <a:ext cx="41434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Fracasso</a:t>
          </a:r>
        </a:p>
      </xdr:txBody>
    </xdr:sp>
    <xdr:clientData/>
  </xdr:oneCellAnchor>
  <xdr:twoCellAnchor editAs="oneCell">
    <xdr:from>
      <xdr:col>6</xdr:col>
      <xdr:colOff>127</xdr:colOff>
      <xdr:row>51</xdr:row>
      <xdr:rowOff>86995</xdr:rowOff>
    </xdr:from>
    <xdr:to>
      <xdr:col>6</xdr:col>
      <xdr:colOff>184277</xdr:colOff>
      <xdr:row>52</xdr:row>
      <xdr:rowOff>86995</xdr:rowOff>
    </xdr:to>
    <xdr:sp macro="_xll.PtreeEvent_ObjectClick" textlink="">
      <xdr:nvSpPr>
        <xdr:cNvPr id="76" name="PTObj_DNode_4_13">
          <a:extLst>
            <a:ext uri="{FF2B5EF4-FFF2-40B4-BE49-F238E27FC236}">
              <a16:creationId xmlns:a16="http://schemas.microsoft.com/office/drawing/2014/main" id="{3103C41B-CD4B-4D9C-A381-1BF128925D83}"/>
            </a:ext>
          </a:extLst>
        </xdr:cNvPr>
        <xdr:cNvSpPr/>
      </xdr:nvSpPr>
      <xdr:spPr>
        <a:xfrm>
          <a:off x="11461877" y="9110345"/>
          <a:ext cx="184150" cy="18415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5</xdr:col>
      <xdr:colOff>277622</xdr:colOff>
      <xdr:row>51</xdr:row>
      <xdr:rowOff>88757</xdr:rowOff>
    </xdr:from>
    <xdr:ext cx="385297" cy="180627"/>
    <xdr:sp macro="_xll.PtreeEvent_ObjectClick" textlink="">
      <xdr:nvSpPr>
        <xdr:cNvPr id="79" name="PTObj_DBranchName_4_13">
          <a:extLst>
            <a:ext uri="{FF2B5EF4-FFF2-40B4-BE49-F238E27FC236}">
              <a16:creationId xmlns:a16="http://schemas.microsoft.com/office/drawing/2014/main" id="{8E33DF87-64BD-4959-B37D-22917D12FF2E}"/>
            </a:ext>
          </a:extLst>
        </xdr:cNvPr>
        <xdr:cNvSpPr txBox="1"/>
      </xdr:nvSpPr>
      <xdr:spPr>
        <a:xfrm>
          <a:off x="9777222" y="9112107"/>
          <a:ext cx="38529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Sucesso</a:t>
          </a:r>
        </a:p>
      </xdr:txBody>
    </xdr:sp>
    <xdr:clientData/>
  </xdr:oneCellAnchor>
  <xdr:twoCellAnchor editAs="oneCell">
    <xdr:from>
      <xdr:col>7</xdr:col>
      <xdr:colOff>127</xdr:colOff>
      <xdr:row>49</xdr:row>
      <xdr:rowOff>86995</xdr:rowOff>
    </xdr:from>
    <xdr:to>
      <xdr:col>7</xdr:col>
      <xdr:colOff>184277</xdr:colOff>
      <xdr:row>50</xdr:row>
      <xdr:rowOff>86995</xdr:rowOff>
    </xdr:to>
    <xdr:sp macro="_xll.PtreeEvent_ObjectClick" textlink="">
      <xdr:nvSpPr>
        <xdr:cNvPr id="80" name="PTObj_DNode_4_14">
          <a:extLst>
            <a:ext uri="{FF2B5EF4-FFF2-40B4-BE49-F238E27FC236}">
              <a16:creationId xmlns:a16="http://schemas.microsoft.com/office/drawing/2014/main" id="{2D6E2C12-5F71-4776-9DAB-41F3E3773958}"/>
            </a:ext>
          </a:extLst>
        </xdr:cNvPr>
        <xdr:cNvSpPr/>
      </xdr:nvSpPr>
      <xdr:spPr>
        <a:xfrm rot="-5400000">
          <a:off x="13417677" y="9110345"/>
          <a:ext cx="18415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6</xdr:col>
      <xdr:colOff>277622</xdr:colOff>
      <xdr:row>49</xdr:row>
      <xdr:rowOff>88757</xdr:rowOff>
    </xdr:from>
    <xdr:ext cx="414344" cy="180627"/>
    <xdr:sp macro="_xll.PtreeEvent_ObjectClick" textlink="">
      <xdr:nvSpPr>
        <xdr:cNvPr id="83" name="PTObj_DBranchName_4_14">
          <a:extLst>
            <a:ext uri="{FF2B5EF4-FFF2-40B4-BE49-F238E27FC236}">
              <a16:creationId xmlns:a16="http://schemas.microsoft.com/office/drawing/2014/main" id="{753F7714-CD55-40AD-AADF-C658D5572B4B}"/>
            </a:ext>
          </a:extLst>
        </xdr:cNvPr>
        <xdr:cNvSpPr txBox="1"/>
      </xdr:nvSpPr>
      <xdr:spPr>
        <a:xfrm>
          <a:off x="11739372" y="9112107"/>
          <a:ext cx="41434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Fracasso</a:t>
          </a:r>
        </a:p>
      </xdr:txBody>
    </xdr:sp>
    <xdr:clientData/>
  </xdr:oneCellAnchor>
  <xdr:twoCellAnchor editAs="oneCell">
    <xdr:from>
      <xdr:col>7</xdr:col>
      <xdr:colOff>127</xdr:colOff>
      <xdr:row>55</xdr:row>
      <xdr:rowOff>86995</xdr:rowOff>
    </xdr:from>
    <xdr:to>
      <xdr:col>7</xdr:col>
      <xdr:colOff>184277</xdr:colOff>
      <xdr:row>56</xdr:row>
      <xdr:rowOff>86995</xdr:rowOff>
    </xdr:to>
    <xdr:sp macro="_xll.PtreeEvent_ObjectClick" textlink="">
      <xdr:nvSpPr>
        <xdr:cNvPr id="88" name="PTObj_DNode_4_15">
          <a:extLst>
            <a:ext uri="{FF2B5EF4-FFF2-40B4-BE49-F238E27FC236}">
              <a16:creationId xmlns:a16="http://schemas.microsoft.com/office/drawing/2014/main" id="{E4CB4655-6BCC-4A83-9330-91B77F3E3946}"/>
            </a:ext>
          </a:extLst>
        </xdr:cNvPr>
        <xdr:cNvSpPr/>
      </xdr:nvSpPr>
      <xdr:spPr>
        <a:xfrm>
          <a:off x="13424027" y="9846945"/>
          <a:ext cx="184150" cy="18415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6</xdr:col>
      <xdr:colOff>277622</xdr:colOff>
      <xdr:row>55</xdr:row>
      <xdr:rowOff>88757</xdr:rowOff>
    </xdr:from>
    <xdr:ext cx="385297" cy="180627"/>
    <xdr:sp macro="_xll.PtreeEvent_ObjectClick" textlink="">
      <xdr:nvSpPr>
        <xdr:cNvPr id="91" name="PTObj_DBranchName_4_15">
          <a:extLst>
            <a:ext uri="{FF2B5EF4-FFF2-40B4-BE49-F238E27FC236}">
              <a16:creationId xmlns:a16="http://schemas.microsoft.com/office/drawing/2014/main" id="{4602A4F3-9839-4718-A391-ACCAAF912EBD}"/>
            </a:ext>
          </a:extLst>
        </xdr:cNvPr>
        <xdr:cNvSpPr txBox="1"/>
      </xdr:nvSpPr>
      <xdr:spPr>
        <a:xfrm>
          <a:off x="11739372" y="9848707"/>
          <a:ext cx="38529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Sucesso</a:t>
          </a:r>
        </a:p>
      </xdr:txBody>
    </xdr:sp>
    <xdr:clientData/>
  </xdr:oneCellAnchor>
  <xdr:twoCellAnchor editAs="oneCell">
    <xdr:from>
      <xdr:col>8</xdr:col>
      <xdr:colOff>127</xdr:colOff>
      <xdr:row>53</xdr:row>
      <xdr:rowOff>86995</xdr:rowOff>
    </xdr:from>
    <xdr:to>
      <xdr:col>8</xdr:col>
      <xdr:colOff>184277</xdr:colOff>
      <xdr:row>54</xdr:row>
      <xdr:rowOff>86995</xdr:rowOff>
    </xdr:to>
    <xdr:sp macro="_xll.PtreeEvent_ObjectClick" textlink="">
      <xdr:nvSpPr>
        <xdr:cNvPr id="92" name="PTObj_DNode_4_16">
          <a:extLst>
            <a:ext uri="{FF2B5EF4-FFF2-40B4-BE49-F238E27FC236}">
              <a16:creationId xmlns:a16="http://schemas.microsoft.com/office/drawing/2014/main" id="{89AFB848-DF89-4AA8-AD11-1F2FC0CF23BC}"/>
            </a:ext>
          </a:extLst>
        </xdr:cNvPr>
        <xdr:cNvSpPr/>
      </xdr:nvSpPr>
      <xdr:spPr>
        <a:xfrm rot="-5400000">
          <a:off x="15379827" y="9846945"/>
          <a:ext cx="18415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277622</xdr:colOff>
      <xdr:row>53</xdr:row>
      <xdr:rowOff>88757</xdr:rowOff>
    </xdr:from>
    <xdr:ext cx="414344" cy="180627"/>
    <xdr:sp macro="_xll.PtreeEvent_ObjectClick" textlink="">
      <xdr:nvSpPr>
        <xdr:cNvPr id="95" name="PTObj_DBranchName_4_16">
          <a:extLst>
            <a:ext uri="{FF2B5EF4-FFF2-40B4-BE49-F238E27FC236}">
              <a16:creationId xmlns:a16="http://schemas.microsoft.com/office/drawing/2014/main" id="{08B2D7F0-BC44-436A-9D4F-5B75242909B1}"/>
            </a:ext>
          </a:extLst>
        </xdr:cNvPr>
        <xdr:cNvSpPr txBox="1"/>
      </xdr:nvSpPr>
      <xdr:spPr>
        <a:xfrm>
          <a:off x="13701522" y="9848707"/>
          <a:ext cx="41434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Fracasso</a:t>
          </a:r>
        </a:p>
      </xdr:txBody>
    </xdr:sp>
    <xdr:clientData/>
  </xdr:oneCellAnchor>
  <xdr:twoCellAnchor editAs="oneCell">
    <xdr:from>
      <xdr:col>8</xdr:col>
      <xdr:colOff>127</xdr:colOff>
      <xdr:row>57</xdr:row>
      <xdr:rowOff>86995</xdr:rowOff>
    </xdr:from>
    <xdr:to>
      <xdr:col>8</xdr:col>
      <xdr:colOff>184277</xdr:colOff>
      <xdr:row>58</xdr:row>
      <xdr:rowOff>86995</xdr:rowOff>
    </xdr:to>
    <xdr:sp macro="_xll.PtreeEvent_ObjectClick" textlink="">
      <xdr:nvSpPr>
        <xdr:cNvPr id="96" name="PTObj_DNode_4_17">
          <a:extLst>
            <a:ext uri="{FF2B5EF4-FFF2-40B4-BE49-F238E27FC236}">
              <a16:creationId xmlns:a16="http://schemas.microsoft.com/office/drawing/2014/main" id="{283B6FBF-6467-40D8-A23E-EBD5DB312DA9}"/>
            </a:ext>
          </a:extLst>
        </xdr:cNvPr>
        <xdr:cNvSpPr/>
      </xdr:nvSpPr>
      <xdr:spPr>
        <a:xfrm rot="-5400000">
          <a:off x="15379827" y="10583545"/>
          <a:ext cx="18415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277622</xdr:colOff>
      <xdr:row>57</xdr:row>
      <xdr:rowOff>88757</xdr:rowOff>
    </xdr:from>
    <xdr:ext cx="385298" cy="180627"/>
    <xdr:sp macro="_xll.PtreeEvent_ObjectClick" textlink="">
      <xdr:nvSpPr>
        <xdr:cNvPr id="99" name="PTObj_DBranchName_4_17">
          <a:extLst>
            <a:ext uri="{FF2B5EF4-FFF2-40B4-BE49-F238E27FC236}">
              <a16:creationId xmlns:a16="http://schemas.microsoft.com/office/drawing/2014/main" id="{83DC3217-B682-48CD-96BA-2A6F855D1721}"/>
            </a:ext>
          </a:extLst>
        </xdr:cNvPr>
        <xdr:cNvSpPr txBox="1"/>
      </xdr:nvSpPr>
      <xdr:spPr>
        <a:xfrm>
          <a:off x="13701522" y="10585307"/>
          <a:ext cx="38529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Sucesso</a:t>
          </a:r>
        </a:p>
      </xdr:txBody>
    </xdr:sp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236347</xdr:colOff>
      <xdr:row>48</xdr:row>
      <xdr:rowOff>147320</xdr:rowOff>
    </xdr:from>
    <xdr:to>
      <xdr:col>5</xdr:col>
      <xdr:colOff>8065</xdr:colOff>
      <xdr:row>48</xdr:row>
      <xdr:rowOff>147320</xdr:rowOff>
    </xdr:to>
    <xdr:cxnSp macro="_xll.PtreeEvent_ObjectClick">
      <xdr:nvCxnSpPr>
        <xdr:cNvPr id="81" name="PTObj_DBranchHLine_7_13">
          <a:extLst>
            <a:ext uri="{FF2B5EF4-FFF2-40B4-BE49-F238E27FC236}">
              <a16:creationId xmlns:a16="http://schemas.microsoft.com/office/drawing/2014/main" id="{D13060EC-E39E-4102-8D2C-BD89038A9379}"/>
            </a:ext>
          </a:extLst>
        </xdr:cNvPr>
        <xdr:cNvCxnSpPr/>
      </xdr:nvCxnSpPr>
      <xdr:spPr>
        <a:xfrm>
          <a:off x="6141847" y="10167620"/>
          <a:ext cx="187674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83947</xdr:colOff>
      <xdr:row>44</xdr:row>
      <xdr:rowOff>123189</xdr:rowOff>
    </xdr:from>
    <xdr:to>
      <xdr:col>4</xdr:col>
      <xdr:colOff>236347</xdr:colOff>
      <xdr:row>48</xdr:row>
      <xdr:rowOff>147320</xdr:rowOff>
    </xdr:to>
    <xdr:cxnSp macro="_xll.PtreeEvent_ObjectClick">
      <xdr:nvCxnSpPr>
        <xdr:cNvPr id="80" name="PTObj_DBranchDLine_7_13">
          <a:extLst>
            <a:ext uri="{FF2B5EF4-FFF2-40B4-BE49-F238E27FC236}">
              <a16:creationId xmlns:a16="http://schemas.microsoft.com/office/drawing/2014/main" id="{E4BFD39A-81B3-46AE-9CE5-64D02E50166C}"/>
            </a:ext>
          </a:extLst>
        </xdr:cNvPr>
        <xdr:cNvCxnSpPr/>
      </xdr:nvCxnSpPr>
      <xdr:spPr>
        <a:xfrm>
          <a:off x="5989447" y="9419589"/>
          <a:ext cx="152400" cy="74803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237935</xdr:colOff>
      <xdr:row>46</xdr:row>
      <xdr:rowOff>140970</xdr:rowOff>
    </xdr:from>
    <xdr:to>
      <xdr:col>5</xdr:col>
      <xdr:colOff>9653</xdr:colOff>
      <xdr:row>46</xdr:row>
      <xdr:rowOff>140970</xdr:rowOff>
    </xdr:to>
    <xdr:cxnSp macro="_xll.PtreeEvent_ObjectClick">
      <xdr:nvCxnSpPr>
        <xdr:cNvPr id="77" name="PTObj_DBranchHLine_7_12">
          <a:extLst>
            <a:ext uri="{FF2B5EF4-FFF2-40B4-BE49-F238E27FC236}">
              <a16:creationId xmlns:a16="http://schemas.microsoft.com/office/drawing/2014/main" id="{D35189CA-B041-49DB-904C-D571EBB1A310}"/>
            </a:ext>
          </a:extLst>
        </xdr:cNvPr>
        <xdr:cNvCxnSpPr/>
      </xdr:nvCxnSpPr>
      <xdr:spPr>
        <a:xfrm>
          <a:off x="6143435" y="9799320"/>
          <a:ext cx="187674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85535</xdr:colOff>
      <xdr:row>44</xdr:row>
      <xdr:rowOff>123189</xdr:rowOff>
    </xdr:from>
    <xdr:to>
      <xdr:col>4</xdr:col>
      <xdr:colOff>237935</xdr:colOff>
      <xdr:row>46</xdr:row>
      <xdr:rowOff>140970</xdr:rowOff>
    </xdr:to>
    <xdr:cxnSp macro="_xll.PtreeEvent_ObjectClick">
      <xdr:nvCxnSpPr>
        <xdr:cNvPr id="76" name="PTObj_DBranchDLine_7_12">
          <a:extLst>
            <a:ext uri="{FF2B5EF4-FFF2-40B4-BE49-F238E27FC236}">
              <a16:creationId xmlns:a16="http://schemas.microsoft.com/office/drawing/2014/main" id="{036C2EBD-94BB-4DDC-AD32-34C317AF2F1D}"/>
            </a:ext>
          </a:extLst>
        </xdr:cNvPr>
        <xdr:cNvCxnSpPr/>
      </xdr:nvCxnSpPr>
      <xdr:spPr>
        <a:xfrm>
          <a:off x="5991035" y="9419589"/>
          <a:ext cx="152400" cy="37973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236347</xdr:colOff>
      <xdr:row>42</xdr:row>
      <xdr:rowOff>128270</xdr:rowOff>
    </xdr:from>
    <xdr:to>
      <xdr:col>5</xdr:col>
      <xdr:colOff>8065</xdr:colOff>
      <xdr:row>42</xdr:row>
      <xdr:rowOff>128270</xdr:rowOff>
    </xdr:to>
    <xdr:cxnSp macro="_xll.PtreeEvent_ObjectClick">
      <xdr:nvCxnSpPr>
        <xdr:cNvPr id="73" name="PTObj_DBranchHLine_7_11">
          <a:extLst>
            <a:ext uri="{FF2B5EF4-FFF2-40B4-BE49-F238E27FC236}">
              <a16:creationId xmlns:a16="http://schemas.microsoft.com/office/drawing/2014/main" id="{F4095F24-1C6A-4737-BDB5-779B1A9C9AAA}"/>
            </a:ext>
          </a:extLst>
        </xdr:cNvPr>
        <xdr:cNvCxnSpPr/>
      </xdr:nvCxnSpPr>
      <xdr:spPr>
        <a:xfrm>
          <a:off x="6141847" y="9062720"/>
          <a:ext cx="187674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83947</xdr:colOff>
      <xdr:row>42</xdr:row>
      <xdr:rowOff>128270</xdr:rowOff>
    </xdr:from>
    <xdr:to>
      <xdr:col>4</xdr:col>
      <xdr:colOff>236347</xdr:colOff>
      <xdr:row>44</xdr:row>
      <xdr:rowOff>123189</xdr:rowOff>
    </xdr:to>
    <xdr:cxnSp macro="_xll.PtreeEvent_ObjectClick">
      <xdr:nvCxnSpPr>
        <xdr:cNvPr id="72" name="PTObj_DBranchDLine_7_11">
          <a:extLst>
            <a:ext uri="{FF2B5EF4-FFF2-40B4-BE49-F238E27FC236}">
              <a16:creationId xmlns:a16="http://schemas.microsoft.com/office/drawing/2014/main" id="{45B7FF0B-C838-44E8-BC75-3A85735BDD4D}"/>
            </a:ext>
          </a:extLst>
        </xdr:cNvPr>
        <xdr:cNvCxnSpPr/>
      </xdr:nvCxnSpPr>
      <xdr:spPr>
        <a:xfrm flipV="1">
          <a:off x="5989447" y="9062720"/>
          <a:ext cx="152400" cy="35686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244285</xdr:colOff>
      <xdr:row>44</xdr:row>
      <xdr:rowOff>128270</xdr:rowOff>
    </xdr:from>
    <xdr:to>
      <xdr:col>4</xdr:col>
      <xdr:colOff>127</xdr:colOff>
      <xdr:row>44</xdr:row>
      <xdr:rowOff>128270</xdr:rowOff>
    </xdr:to>
    <xdr:cxnSp macro="_xll.PtreeEvent_ObjectClick">
      <xdr:nvCxnSpPr>
        <xdr:cNvPr id="69" name="PTObj_DBranchHLine_7_4">
          <a:extLst>
            <a:ext uri="{FF2B5EF4-FFF2-40B4-BE49-F238E27FC236}">
              <a16:creationId xmlns:a16="http://schemas.microsoft.com/office/drawing/2014/main" id="{D92E18A1-6FE7-4917-A264-4F6285F0EAD3}"/>
            </a:ext>
          </a:extLst>
        </xdr:cNvPr>
        <xdr:cNvCxnSpPr/>
      </xdr:nvCxnSpPr>
      <xdr:spPr>
        <a:xfrm>
          <a:off x="4168585" y="9062720"/>
          <a:ext cx="173704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91885</xdr:colOff>
      <xdr:row>32</xdr:row>
      <xdr:rowOff>89852</xdr:rowOff>
    </xdr:from>
    <xdr:to>
      <xdr:col>3</xdr:col>
      <xdr:colOff>244285</xdr:colOff>
      <xdr:row>44</xdr:row>
      <xdr:rowOff>128270</xdr:rowOff>
    </xdr:to>
    <xdr:cxnSp macro="_xll.PtreeEvent_ObjectClick">
      <xdr:nvCxnSpPr>
        <xdr:cNvPr id="68" name="PTObj_DBranchDLine_7_4">
          <a:extLst>
            <a:ext uri="{FF2B5EF4-FFF2-40B4-BE49-F238E27FC236}">
              <a16:creationId xmlns:a16="http://schemas.microsoft.com/office/drawing/2014/main" id="{4EB7DE2D-730F-43B7-BC2F-DF59137529C6}"/>
            </a:ext>
          </a:extLst>
        </xdr:cNvPr>
        <xdr:cNvCxnSpPr/>
      </xdr:nvCxnSpPr>
      <xdr:spPr>
        <a:xfrm>
          <a:off x="4016185" y="7214552"/>
          <a:ext cx="152400" cy="184816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236347</xdr:colOff>
      <xdr:row>40</xdr:row>
      <xdr:rowOff>121920</xdr:rowOff>
    </xdr:from>
    <xdr:to>
      <xdr:col>5</xdr:col>
      <xdr:colOff>127</xdr:colOff>
      <xdr:row>40</xdr:row>
      <xdr:rowOff>121920</xdr:rowOff>
    </xdr:to>
    <xdr:cxnSp macro="_xll.PtreeEvent_ObjectClick">
      <xdr:nvCxnSpPr>
        <xdr:cNvPr id="65" name="PTObj_DBranchHLine_7_10">
          <a:extLst>
            <a:ext uri="{FF2B5EF4-FFF2-40B4-BE49-F238E27FC236}">
              <a16:creationId xmlns:a16="http://schemas.microsoft.com/office/drawing/2014/main" id="{323DB9C9-6993-495D-AF30-8C1784701815}"/>
            </a:ext>
          </a:extLst>
        </xdr:cNvPr>
        <xdr:cNvCxnSpPr/>
      </xdr:nvCxnSpPr>
      <xdr:spPr>
        <a:xfrm>
          <a:off x="6141847" y="8694420"/>
          <a:ext cx="18688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83947</xdr:colOff>
      <xdr:row>36</xdr:row>
      <xdr:rowOff>93027</xdr:rowOff>
    </xdr:from>
    <xdr:to>
      <xdr:col>4</xdr:col>
      <xdr:colOff>236347</xdr:colOff>
      <xdr:row>40</xdr:row>
      <xdr:rowOff>121920</xdr:rowOff>
    </xdr:to>
    <xdr:cxnSp macro="_xll.PtreeEvent_ObjectClick">
      <xdr:nvCxnSpPr>
        <xdr:cNvPr id="64" name="PTObj_DBranchDLine_7_10">
          <a:extLst>
            <a:ext uri="{FF2B5EF4-FFF2-40B4-BE49-F238E27FC236}">
              <a16:creationId xmlns:a16="http://schemas.microsoft.com/office/drawing/2014/main" id="{939FE31B-90E8-4B3C-A6B1-E8BF10410C6E}"/>
            </a:ext>
          </a:extLst>
        </xdr:cNvPr>
        <xdr:cNvCxnSpPr/>
      </xdr:nvCxnSpPr>
      <xdr:spPr>
        <a:xfrm>
          <a:off x="5989447" y="7941627"/>
          <a:ext cx="152400" cy="752793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237935</xdr:colOff>
      <xdr:row>38</xdr:row>
      <xdr:rowOff>115570</xdr:rowOff>
    </xdr:from>
    <xdr:to>
      <xdr:col>5</xdr:col>
      <xdr:colOff>127</xdr:colOff>
      <xdr:row>38</xdr:row>
      <xdr:rowOff>115570</xdr:rowOff>
    </xdr:to>
    <xdr:cxnSp macro="_xll.PtreeEvent_ObjectClick">
      <xdr:nvCxnSpPr>
        <xdr:cNvPr id="61" name="PTObj_DBranchHLine_7_9">
          <a:extLst>
            <a:ext uri="{FF2B5EF4-FFF2-40B4-BE49-F238E27FC236}">
              <a16:creationId xmlns:a16="http://schemas.microsoft.com/office/drawing/2014/main" id="{9533FEDA-63EC-4076-8FD8-5E14014298CE}"/>
            </a:ext>
          </a:extLst>
        </xdr:cNvPr>
        <xdr:cNvCxnSpPr/>
      </xdr:nvCxnSpPr>
      <xdr:spPr>
        <a:xfrm>
          <a:off x="6143435" y="8326120"/>
          <a:ext cx="186721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85535</xdr:colOff>
      <xdr:row>36</xdr:row>
      <xdr:rowOff>94614</xdr:rowOff>
    </xdr:from>
    <xdr:to>
      <xdr:col>4</xdr:col>
      <xdr:colOff>237935</xdr:colOff>
      <xdr:row>38</xdr:row>
      <xdr:rowOff>115570</xdr:rowOff>
    </xdr:to>
    <xdr:cxnSp macro="_xll.PtreeEvent_ObjectClick">
      <xdr:nvCxnSpPr>
        <xdr:cNvPr id="60" name="PTObj_DBranchDLine_7_9">
          <a:extLst>
            <a:ext uri="{FF2B5EF4-FFF2-40B4-BE49-F238E27FC236}">
              <a16:creationId xmlns:a16="http://schemas.microsoft.com/office/drawing/2014/main" id="{79B3A00A-A02D-49D2-9A57-5C02534C95E4}"/>
            </a:ext>
          </a:extLst>
        </xdr:cNvPr>
        <xdr:cNvCxnSpPr/>
      </xdr:nvCxnSpPr>
      <xdr:spPr>
        <a:xfrm>
          <a:off x="5991035" y="7943214"/>
          <a:ext cx="152400" cy="382906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236347</xdr:colOff>
      <xdr:row>34</xdr:row>
      <xdr:rowOff>102870</xdr:rowOff>
    </xdr:from>
    <xdr:to>
      <xdr:col>5</xdr:col>
      <xdr:colOff>127</xdr:colOff>
      <xdr:row>34</xdr:row>
      <xdr:rowOff>102870</xdr:rowOff>
    </xdr:to>
    <xdr:cxnSp macro="_xll.PtreeEvent_ObjectClick">
      <xdr:nvCxnSpPr>
        <xdr:cNvPr id="57" name="PTObj_DBranchHLine_7_8">
          <a:extLst>
            <a:ext uri="{FF2B5EF4-FFF2-40B4-BE49-F238E27FC236}">
              <a16:creationId xmlns:a16="http://schemas.microsoft.com/office/drawing/2014/main" id="{2C730A90-8CE6-4333-BBB0-D885A457985B}"/>
            </a:ext>
          </a:extLst>
        </xdr:cNvPr>
        <xdr:cNvCxnSpPr/>
      </xdr:nvCxnSpPr>
      <xdr:spPr>
        <a:xfrm>
          <a:off x="6141847" y="7589520"/>
          <a:ext cx="18688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83947</xdr:colOff>
      <xdr:row>34</xdr:row>
      <xdr:rowOff>102870</xdr:rowOff>
    </xdr:from>
    <xdr:to>
      <xdr:col>4</xdr:col>
      <xdr:colOff>236347</xdr:colOff>
      <xdr:row>36</xdr:row>
      <xdr:rowOff>93027</xdr:rowOff>
    </xdr:to>
    <xdr:cxnSp macro="_xll.PtreeEvent_ObjectClick">
      <xdr:nvCxnSpPr>
        <xdr:cNvPr id="56" name="PTObj_DBranchDLine_7_8">
          <a:extLst>
            <a:ext uri="{FF2B5EF4-FFF2-40B4-BE49-F238E27FC236}">
              <a16:creationId xmlns:a16="http://schemas.microsoft.com/office/drawing/2014/main" id="{0F9D862D-ABB7-4CA1-B3BE-2E578319731C}"/>
            </a:ext>
          </a:extLst>
        </xdr:cNvPr>
        <xdr:cNvCxnSpPr/>
      </xdr:nvCxnSpPr>
      <xdr:spPr>
        <a:xfrm flipV="1">
          <a:off x="5989447" y="7589520"/>
          <a:ext cx="152400" cy="352107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244285</xdr:colOff>
      <xdr:row>36</xdr:row>
      <xdr:rowOff>102870</xdr:rowOff>
    </xdr:from>
    <xdr:to>
      <xdr:col>4</xdr:col>
      <xdr:colOff>127</xdr:colOff>
      <xdr:row>36</xdr:row>
      <xdr:rowOff>102870</xdr:rowOff>
    </xdr:to>
    <xdr:cxnSp macro="_xll.PtreeEvent_ObjectClick">
      <xdr:nvCxnSpPr>
        <xdr:cNvPr id="53" name="PTObj_DBranchHLine_7_3">
          <a:extLst>
            <a:ext uri="{FF2B5EF4-FFF2-40B4-BE49-F238E27FC236}">
              <a16:creationId xmlns:a16="http://schemas.microsoft.com/office/drawing/2014/main" id="{535B3670-F5BF-4235-8B97-F3D5484FCCEA}"/>
            </a:ext>
          </a:extLst>
        </xdr:cNvPr>
        <xdr:cNvCxnSpPr/>
      </xdr:nvCxnSpPr>
      <xdr:spPr>
        <a:xfrm>
          <a:off x="4168585" y="7589520"/>
          <a:ext cx="173704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91885</xdr:colOff>
      <xdr:row>32</xdr:row>
      <xdr:rowOff>89852</xdr:rowOff>
    </xdr:from>
    <xdr:to>
      <xdr:col>3</xdr:col>
      <xdr:colOff>244285</xdr:colOff>
      <xdr:row>36</xdr:row>
      <xdr:rowOff>102870</xdr:rowOff>
    </xdr:to>
    <xdr:cxnSp macro="_xll.PtreeEvent_ObjectClick">
      <xdr:nvCxnSpPr>
        <xdr:cNvPr id="52" name="PTObj_DBranchDLine_7_3">
          <a:extLst>
            <a:ext uri="{FF2B5EF4-FFF2-40B4-BE49-F238E27FC236}">
              <a16:creationId xmlns:a16="http://schemas.microsoft.com/office/drawing/2014/main" id="{1EE4FEF9-76AA-4C92-8047-156C8C0DCCBE}"/>
            </a:ext>
          </a:extLst>
        </xdr:cNvPr>
        <xdr:cNvCxnSpPr/>
      </xdr:nvCxnSpPr>
      <xdr:spPr>
        <a:xfrm>
          <a:off x="4016185" y="7214552"/>
          <a:ext cx="152400" cy="37496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236347</xdr:colOff>
      <xdr:row>30</xdr:row>
      <xdr:rowOff>112395</xdr:rowOff>
    </xdr:from>
    <xdr:to>
      <xdr:col>4</xdr:col>
      <xdr:colOff>1957515</xdr:colOff>
      <xdr:row>30</xdr:row>
      <xdr:rowOff>112395</xdr:rowOff>
    </xdr:to>
    <xdr:cxnSp macro="_xll.PtreeEvent_ObjectClick">
      <xdr:nvCxnSpPr>
        <xdr:cNvPr id="49" name="PTObj_DBranchHLine_7_7">
          <a:extLst>
            <a:ext uri="{FF2B5EF4-FFF2-40B4-BE49-F238E27FC236}">
              <a16:creationId xmlns:a16="http://schemas.microsoft.com/office/drawing/2014/main" id="{1151AEE0-09E2-4183-9879-8004254AD499}"/>
            </a:ext>
          </a:extLst>
        </xdr:cNvPr>
        <xdr:cNvCxnSpPr/>
      </xdr:nvCxnSpPr>
      <xdr:spPr>
        <a:xfrm>
          <a:off x="6656197" y="6808470"/>
          <a:ext cx="1721168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83947</xdr:colOff>
      <xdr:row>26</xdr:row>
      <xdr:rowOff>91440</xdr:rowOff>
    </xdr:from>
    <xdr:to>
      <xdr:col>4</xdr:col>
      <xdr:colOff>236347</xdr:colOff>
      <xdr:row>30</xdr:row>
      <xdr:rowOff>112395</xdr:rowOff>
    </xdr:to>
    <xdr:cxnSp macro="_xll.PtreeEvent_ObjectClick">
      <xdr:nvCxnSpPr>
        <xdr:cNvPr id="48" name="PTObj_DBranchDLine_7_7">
          <a:extLst>
            <a:ext uri="{FF2B5EF4-FFF2-40B4-BE49-F238E27FC236}">
              <a16:creationId xmlns:a16="http://schemas.microsoft.com/office/drawing/2014/main" id="{B36F7D14-ED3D-49B8-BF99-D776EC897B64}"/>
            </a:ext>
          </a:extLst>
        </xdr:cNvPr>
        <xdr:cNvCxnSpPr/>
      </xdr:nvCxnSpPr>
      <xdr:spPr>
        <a:xfrm>
          <a:off x="6503797" y="6063615"/>
          <a:ext cx="152400" cy="74485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237934</xdr:colOff>
      <xdr:row>28</xdr:row>
      <xdr:rowOff>106045</xdr:rowOff>
    </xdr:from>
    <xdr:to>
      <xdr:col>4</xdr:col>
      <xdr:colOff>1960690</xdr:colOff>
      <xdr:row>28</xdr:row>
      <xdr:rowOff>106045</xdr:rowOff>
    </xdr:to>
    <xdr:cxnSp macro="_xll.PtreeEvent_ObjectClick">
      <xdr:nvCxnSpPr>
        <xdr:cNvPr id="45" name="PTObj_DBranchHLine_7_6">
          <a:extLst>
            <a:ext uri="{FF2B5EF4-FFF2-40B4-BE49-F238E27FC236}">
              <a16:creationId xmlns:a16="http://schemas.microsoft.com/office/drawing/2014/main" id="{3F2D7D0B-F1DD-4D26-941A-5EBA69691684}"/>
            </a:ext>
          </a:extLst>
        </xdr:cNvPr>
        <xdr:cNvCxnSpPr/>
      </xdr:nvCxnSpPr>
      <xdr:spPr>
        <a:xfrm>
          <a:off x="6657784" y="6440170"/>
          <a:ext cx="1722756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85534</xdr:colOff>
      <xdr:row>26</xdr:row>
      <xdr:rowOff>89853</xdr:rowOff>
    </xdr:from>
    <xdr:to>
      <xdr:col>4</xdr:col>
      <xdr:colOff>237934</xdr:colOff>
      <xdr:row>28</xdr:row>
      <xdr:rowOff>106045</xdr:rowOff>
    </xdr:to>
    <xdr:cxnSp macro="_xll.PtreeEvent_ObjectClick">
      <xdr:nvCxnSpPr>
        <xdr:cNvPr id="44" name="PTObj_DBranchDLine_7_6">
          <a:extLst>
            <a:ext uri="{FF2B5EF4-FFF2-40B4-BE49-F238E27FC236}">
              <a16:creationId xmlns:a16="http://schemas.microsoft.com/office/drawing/2014/main" id="{50478821-16A6-4CAE-AB13-8A56E610DD14}"/>
            </a:ext>
          </a:extLst>
        </xdr:cNvPr>
        <xdr:cNvCxnSpPr/>
      </xdr:nvCxnSpPr>
      <xdr:spPr>
        <a:xfrm>
          <a:off x="6505384" y="6062028"/>
          <a:ext cx="152400" cy="37814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236347</xdr:colOff>
      <xdr:row>24</xdr:row>
      <xdr:rowOff>93345</xdr:rowOff>
    </xdr:from>
    <xdr:to>
      <xdr:col>4</xdr:col>
      <xdr:colOff>1957515</xdr:colOff>
      <xdr:row>24</xdr:row>
      <xdr:rowOff>93345</xdr:rowOff>
    </xdr:to>
    <xdr:cxnSp macro="_xll.PtreeEvent_ObjectClick">
      <xdr:nvCxnSpPr>
        <xdr:cNvPr id="41" name="PTObj_DBranchHLine_7_5">
          <a:extLst>
            <a:ext uri="{FF2B5EF4-FFF2-40B4-BE49-F238E27FC236}">
              <a16:creationId xmlns:a16="http://schemas.microsoft.com/office/drawing/2014/main" id="{E8C07182-405D-4F24-AAE7-82738C2C6927}"/>
            </a:ext>
          </a:extLst>
        </xdr:cNvPr>
        <xdr:cNvCxnSpPr/>
      </xdr:nvCxnSpPr>
      <xdr:spPr>
        <a:xfrm>
          <a:off x="6656197" y="5703570"/>
          <a:ext cx="1721168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83947</xdr:colOff>
      <xdr:row>24</xdr:row>
      <xdr:rowOff>93345</xdr:rowOff>
    </xdr:from>
    <xdr:to>
      <xdr:col>4</xdr:col>
      <xdr:colOff>236347</xdr:colOff>
      <xdr:row>26</xdr:row>
      <xdr:rowOff>91440</xdr:rowOff>
    </xdr:to>
    <xdr:cxnSp macro="_xll.PtreeEvent_ObjectClick">
      <xdr:nvCxnSpPr>
        <xdr:cNvPr id="40" name="PTObj_DBranchDLine_7_5">
          <a:extLst>
            <a:ext uri="{FF2B5EF4-FFF2-40B4-BE49-F238E27FC236}">
              <a16:creationId xmlns:a16="http://schemas.microsoft.com/office/drawing/2014/main" id="{C5A96350-0C70-41EE-B043-A69F92B210BF}"/>
            </a:ext>
          </a:extLst>
        </xdr:cNvPr>
        <xdr:cNvCxnSpPr/>
      </xdr:nvCxnSpPr>
      <xdr:spPr>
        <a:xfrm flipV="1">
          <a:off x="6503797" y="5703570"/>
          <a:ext cx="152400" cy="36004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244285</xdr:colOff>
      <xdr:row>26</xdr:row>
      <xdr:rowOff>93345</xdr:rowOff>
    </xdr:from>
    <xdr:to>
      <xdr:col>4</xdr:col>
      <xdr:colOff>127</xdr:colOff>
      <xdr:row>26</xdr:row>
      <xdr:rowOff>93345</xdr:rowOff>
    </xdr:to>
    <xdr:cxnSp macro="_xll.PtreeEvent_ObjectClick">
      <xdr:nvCxnSpPr>
        <xdr:cNvPr id="37" name="PTObj_DBranchHLine_7_2">
          <a:extLst>
            <a:ext uri="{FF2B5EF4-FFF2-40B4-BE49-F238E27FC236}">
              <a16:creationId xmlns:a16="http://schemas.microsoft.com/office/drawing/2014/main" id="{BF75AC11-F6B4-49CA-8704-DA73E681EF76}"/>
            </a:ext>
          </a:extLst>
        </xdr:cNvPr>
        <xdr:cNvCxnSpPr/>
      </xdr:nvCxnSpPr>
      <xdr:spPr>
        <a:xfrm>
          <a:off x="4682935" y="5703570"/>
          <a:ext cx="173704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91885</xdr:colOff>
      <xdr:row>26</xdr:row>
      <xdr:rowOff>93345</xdr:rowOff>
    </xdr:from>
    <xdr:to>
      <xdr:col>3</xdr:col>
      <xdr:colOff>244285</xdr:colOff>
      <xdr:row>32</xdr:row>
      <xdr:rowOff>89853</xdr:rowOff>
    </xdr:to>
    <xdr:cxnSp macro="_xll.PtreeEvent_ObjectClick">
      <xdr:nvCxnSpPr>
        <xdr:cNvPr id="36" name="PTObj_DBranchDLine_7_2">
          <a:extLst>
            <a:ext uri="{FF2B5EF4-FFF2-40B4-BE49-F238E27FC236}">
              <a16:creationId xmlns:a16="http://schemas.microsoft.com/office/drawing/2014/main" id="{E10DFDF0-FA4D-43D9-A597-561F18BB6AA3}"/>
            </a:ext>
          </a:extLst>
        </xdr:cNvPr>
        <xdr:cNvCxnSpPr/>
      </xdr:nvCxnSpPr>
      <xdr:spPr>
        <a:xfrm flipV="1">
          <a:off x="4530535" y="5703570"/>
          <a:ext cx="152400" cy="35845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32</xdr:row>
      <xdr:rowOff>93345</xdr:rowOff>
    </xdr:from>
    <xdr:to>
      <xdr:col>3</xdr:col>
      <xdr:colOff>6477</xdr:colOff>
      <xdr:row>32</xdr:row>
      <xdr:rowOff>93345</xdr:rowOff>
    </xdr:to>
    <xdr:cxnSp macro="_xll.PtreeEvent_ObjectClick">
      <xdr:nvCxnSpPr>
        <xdr:cNvPr id="21" name="PTObj_DBranchHLine_7_1">
          <a:extLst>
            <a:ext uri="{FF2B5EF4-FFF2-40B4-BE49-F238E27FC236}">
              <a16:creationId xmlns:a16="http://schemas.microsoft.com/office/drawing/2014/main" id="{883BB9AB-736C-4B2C-9BA8-5F9D6CC8D53D}"/>
            </a:ext>
          </a:extLst>
        </xdr:cNvPr>
        <xdr:cNvCxnSpPr/>
      </xdr:nvCxnSpPr>
      <xdr:spPr>
        <a:xfrm>
          <a:off x="2705100" y="5703570"/>
          <a:ext cx="127330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3302</xdr:colOff>
      <xdr:row>32</xdr:row>
      <xdr:rowOff>1270</xdr:rowOff>
    </xdr:from>
    <xdr:to>
      <xdr:col>3</xdr:col>
      <xdr:colOff>187452</xdr:colOff>
      <xdr:row>33</xdr:row>
      <xdr:rowOff>7620</xdr:rowOff>
    </xdr:to>
    <xdr:sp macro="_xll.PtreeEvent_ObjectClick" textlink="">
      <xdr:nvSpPr>
        <xdr:cNvPr id="20" name="PTObj_DNode_7_1">
          <a:extLst>
            <a:ext uri="{FF2B5EF4-FFF2-40B4-BE49-F238E27FC236}">
              <a16:creationId xmlns:a16="http://schemas.microsoft.com/office/drawing/2014/main" id="{EE3BF50F-2BB6-4DF1-93FB-2BBABD9333EF}"/>
            </a:ext>
          </a:extLst>
        </xdr:cNvPr>
        <xdr:cNvSpPr/>
      </xdr:nvSpPr>
      <xdr:spPr>
        <a:xfrm>
          <a:off x="3975227" y="5611495"/>
          <a:ext cx="184150" cy="18415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2</xdr:col>
      <xdr:colOff>219075</xdr:colOff>
      <xdr:row>32</xdr:row>
      <xdr:rowOff>3032</xdr:rowOff>
    </xdr:from>
    <xdr:ext cx="843725" cy="180627"/>
    <xdr:sp macro="_xll.PtreeEvent_ObjectClick" textlink="">
      <xdr:nvSpPr>
        <xdr:cNvPr id="22" name="PTObj_DBranchName_7_1">
          <a:extLst>
            <a:ext uri="{FF2B5EF4-FFF2-40B4-BE49-F238E27FC236}">
              <a16:creationId xmlns:a16="http://schemas.microsoft.com/office/drawing/2014/main" id="{CDFE8BF0-95FA-49FA-A249-C3A66F6C9B64}"/>
            </a:ext>
          </a:extLst>
        </xdr:cNvPr>
        <xdr:cNvSpPr txBox="1"/>
      </xdr:nvSpPr>
      <xdr:spPr>
        <a:xfrm>
          <a:off x="2743200" y="5613257"/>
          <a:ext cx="84372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Vendas de camisas</a:t>
          </a:r>
        </a:p>
      </xdr:txBody>
    </xdr:sp>
    <xdr:clientData/>
  </xdr:oneCellAnchor>
  <xdr:twoCellAnchor editAs="oneCell">
    <xdr:from>
      <xdr:col>4</xdr:col>
      <xdr:colOff>127</xdr:colOff>
      <xdr:row>26</xdr:row>
      <xdr:rowOff>1270</xdr:rowOff>
    </xdr:from>
    <xdr:to>
      <xdr:col>4</xdr:col>
      <xdr:colOff>181102</xdr:colOff>
      <xdr:row>27</xdr:row>
      <xdr:rowOff>7620</xdr:rowOff>
    </xdr:to>
    <xdr:sp macro="_xll.PtreeEvent_ObjectClick" textlink="">
      <xdr:nvSpPr>
        <xdr:cNvPr id="35" name="PTObj_DNode_7_2">
          <a:extLst>
            <a:ext uri="{FF2B5EF4-FFF2-40B4-BE49-F238E27FC236}">
              <a16:creationId xmlns:a16="http://schemas.microsoft.com/office/drawing/2014/main" id="{18E6B56A-8E4E-4AFF-95F0-5B656B4B9157}"/>
            </a:ext>
          </a:extLst>
        </xdr:cNvPr>
        <xdr:cNvSpPr/>
      </xdr:nvSpPr>
      <xdr:spPr>
        <a:xfrm>
          <a:off x="6419977" y="5611495"/>
          <a:ext cx="184150" cy="18415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3</xdr:col>
      <xdr:colOff>276035</xdr:colOff>
      <xdr:row>26</xdr:row>
      <xdr:rowOff>3032</xdr:rowOff>
    </xdr:from>
    <xdr:ext cx="623376" cy="180627"/>
    <xdr:sp macro="_xll.PtreeEvent_ObjectClick" textlink="">
      <xdr:nvSpPr>
        <xdr:cNvPr id="38" name="PTObj_DBranchName_7_2">
          <a:extLst>
            <a:ext uri="{FF2B5EF4-FFF2-40B4-BE49-F238E27FC236}">
              <a16:creationId xmlns:a16="http://schemas.microsoft.com/office/drawing/2014/main" id="{6C9DE45F-4287-4EE4-821E-DC92D10D43BB}"/>
            </a:ext>
          </a:extLst>
        </xdr:cNvPr>
        <xdr:cNvSpPr txBox="1"/>
      </xdr:nvSpPr>
      <xdr:spPr>
        <a:xfrm>
          <a:off x="4200335" y="6041882"/>
          <a:ext cx="623376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Lote de 5.000</a:t>
          </a:r>
        </a:p>
      </xdr:txBody>
    </xdr:sp>
    <xdr:clientData/>
  </xdr:oneCellAnchor>
  <xdr:twoCellAnchor editAs="oneCell">
    <xdr:from>
      <xdr:col>4</xdr:col>
      <xdr:colOff>1959102</xdr:colOff>
      <xdr:row>24</xdr:row>
      <xdr:rowOff>4445</xdr:rowOff>
    </xdr:from>
    <xdr:to>
      <xdr:col>5</xdr:col>
      <xdr:colOff>177927</xdr:colOff>
      <xdr:row>25</xdr:row>
      <xdr:rowOff>7620</xdr:rowOff>
    </xdr:to>
    <xdr:sp macro="_xll.PtreeEvent_ObjectClick" textlink="">
      <xdr:nvSpPr>
        <xdr:cNvPr id="39" name="PTObj_DNode_7_5">
          <a:extLst>
            <a:ext uri="{FF2B5EF4-FFF2-40B4-BE49-F238E27FC236}">
              <a16:creationId xmlns:a16="http://schemas.microsoft.com/office/drawing/2014/main" id="{ABF1E6ED-EB2A-49D1-9B5B-9E7BF602AFCB}"/>
            </a:ext>
          </a:extLst>
        </xdr:cNvPr>
        <xdr:cNvSpPr/>
      </xdr:nvSpPr>
      <xdr:spPr>
        <a:xfrm rot="-5400000">
          <a:off x="8382127" y="5611495"/>
          <a:ext cx="180975" cy="18732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4</xdr:col>
      <xdr:colOff>274447</xdr:colOff>
      <xdr:row>24</xdr:row>
      <xdr:rowOff>3032</xdr:rowOff>
    </xdr:from>
    <xdr:ext cx="798167" cy="180627"/>
    <xdr:sp macro="_xll.PtreeEvent_ObjectClick" textlink="">
      <xdr:nvSpPr>
        <xdr:cNvPr id="42" name="PTObj_DBranchName_7_5">
          <a:extLst>
            <a:ext uri="{FF2B5EF4-FFF2-40B4-BE49-F238E27FC236}">
              <a16:creationId xmlns:a16="http://schemas.microsoft.com/office/drawing/2014/main" id="{AF0F5195-1A3E-4A43-91D5-AC9835CA2DD4}"/>
            </a:ext>
          </a:extLst>
        </xdr:cNvPr>
        <xdr:cNvSpPr txBox="1"/>
      </xdr:nvSpPr>
      <xdr:spPr>
        <a:xfrm>
          <a:off x="6179947" y="5679932"/>
          <a:ext cx="79816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Público de 40.000</a:t>
          </a:r>
        </a:p>
      </xdr:txBody>
    </xdr:sp>
    <xdr:clientData/>
  </xdr:oneCellAnchor>
  <xdr:twoCellAnchor editAs="oneCell">
    <xdr:from>
      <xdr:col>4</xdr:col>
      <xdr:colOff>1959102</xdr:colOff>
      <xdr:row>28</xdr:row>
      <xdr:rowOff>13970</xdr:rowOff>
    </xdr:from>
    <xdr:to>
      <xdr:col>5</xdr:col>
      <xdr:colOff>181102</xdr:colOff>
      <xdr:row>29</xdr:row>
      <xdr:rowOff>7620</xdr:rowOff>
    </xdr:to>
    <xdr:sp macro="_xll.PtreeEvent_ObjectClick" textlink="">
      <xdr:nvSpPr>
        <xdr:cNvPr id="43" name="PTObj_DNode_7_6">
          <a:extLst>
            <a:ext uri="{FF2B5EF4-FFF2-40B4-BE49-F238E27FC236}">
              <a16:creationId xmlns:a16="http://schemas.microsoft.com/office/drawing/2014/main" id="{CE547A7B-1580-4117-84A0-75306A54665B}"/>
            </a:ext>
          </a:extLst>
        </xdr:cNvPr>
        <xdr:cNvSpPr/>
      </xdr:nvSpPr>
      <xdr:spPr>
        <a:xfrm rot="-5400000">
          <a:off x="8382127" y="6344920"/>
          <a:ext cx="180975" cy="18732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4</xdr:col>
      <xdr:colOff>276034</xdr:colOff>
      <xdr:row>28</xdr:row>
      <xdr:rowOff>12557</xdr:rowOff>
    </xdr:from>
    <xdr:ext cx="798167" cy="180627"/>
    <xdr:sp macro="_xll.PtreeEvent_ObjectClick" textlink="">
      <xdr:nvSpPr>
        <xdr:cNvPr id="46" name="PTObj_DBranchName_7_6">
          <a:extLst>
            <a:ext uri="{FF2B5EF4-FFF2-40B4-BE49-F238E27FC236}">
              <a16:creationId xmlns:a16="http://schemas.microsoft.com/office/drawing/2014/main" id="{E7A2A9D4-8A8C-456D-827B-5135AB9B9F3B}"/>
            </a:ext>
          </a:extLst>
        </xdr:cNvPr>
        <xdr:cNvSpPr txBox="1"/>
      </xdr:nvSpPr>
      <xdr:spPr>
        <a:xfrm>
          <a:off x="6181534" y="6413357"/>
          <a:ext cx="79816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Público de 70.000</a:t>
          </a:r>
        </a:p>
      </xdr:txBody>
    </xdr:sp>
    <xdr:clientData/>
  </xdr:oneCellAnchor>
  <xdr:twoCellAnchor editAs="oneCell">
    <xdr:from>
      <xdr:col>4</xdr:col>
      <xdr:colOff>1959102</xdr:colOff>
      <xdr:row>30</xdr:row>
      <xdr:rowOff>23495</xdr:rowOff>
    </xdr:from>
    <xdr:to>
      <xdr:col>5</xdr:col>
      <xdr:colOff>177927</xdr:colOff>
      <xdr:row>31</xdr:row>
      <xdr:rowOff>26670</xdr:rowOff>
    </xdr:to>
    <xdr:sp macro="_xll.PtreeEvent_ObjectClick" textlink="">
      <xdr:nvSpPr>
        <xdr:cNvPr id="47" name="PTObj_DNode_7_7">
          <a:extLst>
            <a:ext uri="{FF2B5EF4-FFF2-40B4-BE49-F238E27FC236}">
              <a16:creationId xmlns:a16="http://schemas.microsoft.com/office/drawing/2014/main" id="{EDB4924E-8B16-49A7-84E4-1663AD8BCBA0}"/>
            </a:ext>
          </a:extLst>
        </xdr:cNvPr>
        <xdr:cNvSpPr/>
      </xdr:nvSpPr>
      <xdr:spPr>
        <a:xfrm rot="-5400000">
          <a:off x="8382127" y="6716395"/>
          <a:ext cx="180975" cy="18732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4</xdr:col>
      <xdr:colOff>274447</xdr:colOff>
      <xdr:row>30</xdr:row>
      <xdr:rowOff>22082</xdr:rowOff>
    </xdr:from>
    <xdr:ext cx="850169" cy="180627"/>
    <xdr:sp macro="_xll.PtreeEvent_ObjectClick" textlink="">
      <xdr:nvSpPr>
        <xdr:cNvPr id="50" name="PTObj_DBranchName_7_7">
          <a:extLst>
            <a:ext uri="{FF2B5EF4-FFF2-40B4-BE49-F238E27FC236}">
              <a16:creationId xmlns:a16="http://schemas.microsoft.com/office/drawing/2014/main" id="{E1AF3D2D-3F16-4CC5-9725-1BBD4AA83AD1}"/>
            </a:ext>
          </a:extLst>
        </xdr:cNvPr>
        <xdr:cNvSpPr txBox="1"/>
      </xdr:nvSpPr>
      <xdr:spPr>
        <a:xfrm>
          <a:off x="6179947" y="6784832"/>
          <a:ext cx="85016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Público de 100.000</a:t>
          </a:r>
        </a:p>
      </xdr:txBody>
    </xdr:sp>
    <xdr:clientData/>
  </xdr:oneCellAnchor>
  <xdr:twoCellAnchor editAs="oneCell">
    <xdr:from>
      <xdr:col>4</xdr:col>
      <xdr:colOff>127</xdr:colOff>
      <xdr:row>36</xdr:row>
      <xdr:rowOff>10795</xdr:rowOff>
    </xdr:from>
    <xdr:to>
      <xdr:col>4</xdr:col>
      <xdr:colOff>181102</xdr:colOff>
      <xdr:row>37</xdr:row>
      <xdr:rowOff>10795</xdr:rowOff>
    </xdr:to>
    <xdr:sp macro="_xll.PtreeEvent_ObjectClick" textlink="">
      <xdr:nvSpPr>
        <xdr:cNvPr id="51" name="PTObj_DNode_7_3">
          <a:extLst>
            <a:ext uri="{FF2B5EF4-FFF2-40B4-BE49-F238E27FC236}">
              <a16:creationId xmlns:a16="http://schemas.microsoft.com/office/drawing/2014/main" id="{28FA2C46-455B-470F-8DDE-4627FC3CCE4B}"/>
            </a:ext>
          </a:extLst>
        </xdr:cNvPr>
        <xdr:cNvSpPr/>
      </xdr:nvSpPr>
      <xdr:spPr>
        <a:xfrm>
          <a:off x="5905627" y="7497445"/>
          <a:ext cx="184150" cy="18415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3</xdr:col>
      <xdr:colOff>282385</xdr:colOff>
      <xdr:row>36</xdr:row>
      <xdr:rowOff>9382</xdr:rowOff>
    </xdr:from>
    <xdr:ext cx="623376" cy="180627"/>
    <xdr:sp macro="_xll.PtreeEvent_ObjectClick" textlink="">
      <xdr:nvSpPr>
        <xdr:cNvPr id="54" name="PTObj_DBranchName_7_3">
          <a:extLst>
            <a:ext uri="{FF2B5EF4-FFF2-40B4-BE49-F238E27FC236}">
              <a16:creationId xmlns:a16="http://schemas.microsoft.com/office/drawing/2014/main" id="{14349232-DF0D-4A8A-8C61-53BC7D20B118}"/>
            </a:ext>
          </a:extLst>
        </xdr:cNvPr>
        <xdr:cNvSpPr txBox="1"/>
      </xdr:nvSpPr>
      <xdr:spPr>
        <a:xfrm>
          <a:off x="4206685" y="7496032"/>
          <a:ext cx="62337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Lote de 7.500</a:t>
          </a:r>
        </a:p>
      </xdr:txBody>
    </xdr:sp>
    <xdr:clientData/>
  </xdr:oneCellAnchor>
  <xdr:twoCellAnchor editAs="oneCell">
    <xdr:from>
      <xdr:col>4</xdr:col>
      <xdr:colOff>2101977</xdr:colOff>
      <xdr:row>34</xdr:row>
      <xdr:rowOff>10795</xdr:rowOff>
    </xdr:from>
    <xdr:to>
      <xdr:col>5</xdr:col>
      <xdr:colOff>177927</xdr:colOff>
      <xdr:row>35</xdr:row>
      <xdr:rowOff>10795</xdr:rowOff>
    </xdr:to>
    <xdr:sp macro="_xll.PtreeEvent_ObjectClick" textlink="">
      <xdr:nvSpPr>
        <xdr:cNvPr id="55" name="PTObj_DNode_7_8">
          <a:extLst>
            <a:ext uri="{FF2B5EF4-FFF2-40B4-BE49-F238E27FC236}">
              <a16:creationId xmlns:a16="http://schemas.microsoft.com/office/drawing/2014/main" id="{6E5A9D29-24D3-45A7-867C-9713904A1664}"/>
            </a:ext>
          </a:extLst>
        </xdr:cNvPr>
        <xdr:cNvSpPr/>
      </xdr:nvSpPr>
      <xdr:spPr>
        <a:xfrm rot="-5400000">
          <a:off x="8010652" y="7494270"/>
          <a:ext cx="17780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4</xdr:col>
      <xdr:colOff>277622</xdr:colOff>
      <xdr:row>34</xdr:row>
      <xdr:rowOff>9382</xdr:rowOff>
    </xdr:from>
    <xdr:ext cx="798167" cy="180627"/>
    <xdr:sp macro="_xll.PtreeEvent_ObjectClick" textlink="">
      <xdr:nvSpPr>
        <xdr:cNvPr id="58" name="PTObj_DBranchName_7_8">
          <a:extLst>
            <a:ext uri="{FF2B5EF4-FFF2-40B4-BE49-F238E27FC236}">
              <a16:creationId xmlns:a16="http://schemas.microsoft.com/office/drawing/2014/main" id="{9DAC60D1-CC25-4CAA-A6FF-1A56B4A35CE3}"/>
            </a:ext>
          </a:extLst>
        </xdr:cNvPr>
        <xdr:cNvSpPr txBox="1"/>
      </xdr:nvSpPr>
      <xdr:spPr>
        <a:xfrm>
          <a:off x="6183122" y="7496032"/>
          <a:ext cx="79816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Público de 40.000</a:t>
          </a:r>
        </a:p>
      </xdr:txBody>
    </xdr:sp>
    <xdr:clientData/>
  </xdr:oneCellAnchor>
  <xdr:twoCellAnchor editAs="oneCell">
    <xdr:from>
      <xdr:col>4</xdr:col>
      <xdr:colOff>2101977</xdr:colOff>
      <xdr:row>38</xdr:row>
      <xdr:rowOff>29845</xdr:rowOff>
    </xdr:from>
    <xdr:to>
      <xdr:col>5</xdr:col>
      <xdr:colOff>181102</xdr:colOff>
      <xdr:row>39</xdr:row>
      <xdr:rowOff>26670</xdr:rowOff>
    </xdr:to>
    <xdr:sp macro="_xll.PtreeEvent_ObjectClick" textlink="">
      <xdr:nvSpPr>
        <xdr:cNvPr id="59" name="PTObj_DNode_7_9">
          <a:extLst>
            <a:ext uri="{FF2B5EF4-FFF2-40B4-BE49-F238E27FC236}">
              <a16:creationId xmlns:a16="http://schemas.microsoft.com/office/drawing/2014/main" id="{744CAC0B-ED5D-458D-A13C-A2F3582E0DEF}"/>
            </a:ext>
          </a:extLst>
        </xdr:cNvPr>
        <xdr:cNvSpPr/>
      </xdr:nvSpPr>
      <xdr:spPr>
        <a:xfrm rot="-5400000">
          <a:off x="8010652" y="8237220"/>
          <a:ext cx="17780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4</xdr:col>
      <xdr:colOff>279210</xdr:colOff>
      <xdr:row>38</xdr:row>
      <xdr:rowOff>28432</xdr:rowOff>
    </xdr:from>
    <xdr:ext cx="798168" cy="180627"/>
    <xdr:sp macro="_xll.PtreeEvent_ObjectClick" textlink="">
      <xdr:nvSpPr>
        <xdr:cNvPr id="62" name="PTObj_DBranchName_7_9">
          <a:extLst>
            <a:ext uri="{FF2B5EF4-FFF2-40B4-BE49-F238E27FC236}">
              <a16:creationId xmlns:a16="http://schemas.microsoft.com/office/drawing/2014/main" id="{9D30C666-1DEB-45C8-8D89-FBFEFD85C4DC}"/>
            </a:ext>
          </a:extLst>
        </xdr:cNvPr>
        <xdr:cNvSpPr txBox="1"/>
      </xdr:nvSpPr>
      <xdr:spPr>
        <a:xfrm>
          <a:off x="6184710" y="8238982"/>
          <a:ext cx="79816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Público de 70.000</a:t>
          </a:r>
        </a:p>
      </xdr:txBody>
    </xdr:sp>
    <xdr:clientData/>
  </xdr:oneCellAnchor>
  <xdr:twoCellAnchor editAs="oneCell">
    <xdr:from>
      <xdr:col>4</xdr:col>
      <xdr:colOff>2101977</xdr:colOff>
      <xdr:row>40</xdr:row>
      <xdr:rowOff>29845</xdr:rowOff>
    </xdr:from>
    <xdr:to>
      <xdr:col>5</xdr:col>
      <xdr:colOff>177927</xdr:colOff>
      <xdr:row>41</xdr:row>
      <xdr:rowOff>29845</xdr:rowOff>
    </xdr:to>
    <xdr:sp macro="_xll.PtreeEvent_ObjectClick" textlink="">
      <xdr:nvSpPr>
        <xdr:cNvPr id="63" name="PTObj_DNode_7_10">
          <a:extLst>
            <a:ext uri="{FF2B5EF4-FFF2-40B4-BE49-F238E27FC236}">
              <a16:creationId xmlns:a16="http://schemas.microsoft.com/office/drawing/2014/main" id="{73308837-8D8E-4FDA-8846-4F7500259DE2}"/>
            </a:ext>
          </a:extLst>
        </xdr:cNvPr>
        <xdr:cNvSpPr/>
      </xdr:nvSpPr>
      <xdr:spPr>
        <a:xfrm rot="-5400000">
          <a:off x="8010652" y="8599170"/>
          <a:ext cx="17780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4</xdr:col>
      <xdr:colOff>277622</xdr:colOff>
      <xdr:row>40</xdr:row>
      <xdr:rowOff>28432</xdr:rowOff>
    </xdr:from>
    <xdr:ext cx="850169" cy="180627"/>
    <xdr:sp macro="_xll.PtreeEvent_ObjectClick" textlink="">
      <xdr:nvSpPr>
        <xdr:cNvPr id="66" name="PTObj_DBranchName_7_10">
          <a:extLst>
            <a:ext uri="{FF2B5EF4-FFF2-40B4-BE49-F238E27FC236}">
              <a16:creationId xmlns:a16="http://schemas.microsoft.com/office/drawing/2014/main" id="{D17A68CB-14F6-4102-9CB5-70A8CEE4748D}"/>
            </a:ext>
          </a:extLst>
        </xdr:cNvPr>
        <xdr:cNvSpPr txBox="1"/>
      </xdr:nvSpPr>
      <xdr:spPr>
        <a:xfrm>
          <a:off x="6183122" y="8600932"/>
          <a:ext cx="85016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Público de 100.000</a:t>
          </a:r>
        </a:p>
      </xdr:txBody>
    </xdr:sp>
    <xdr:clientData/>
  </xdr:oneCellAnchor>
  <xdr:twoCellAnchor editAs="oneCell">
    <xdr:from>
      <xdr:col>4</xdr:col>
      <xdr:colOff>127</xdr:colOff>
      <xdr:row>44</xdr:row>
      <xdr:rowOff>36195</xdr:rowOff>
    </xdr:from>
    <xdr:to>
      <xdr:col>4</xdr:col>
      <xdr:colOff>181102</xdr:colOff>
      <xdr:row>45</xdr:row>
      <xdr:rowOff>39370</xdr:rowOff>
    </xdr:to>
    <xdr:sp macro="_xll.PtreeEvent_ObjectClick" textlink="">
      <xdr:nvSpPr>
        <xdr:cNvPr id="67" name="PTObj_DNode_7_4">
          <a:extLst>
            <a:ext uri="{FF2B5EF4-FFF2-40B4-BE49-F238E27FC236}">
              <a16:creationId xmlns:a16="http://schemas.microsoft.com/office/drawing/2014/main" id="{56EB85BC-FFBD-452F-9EC1-BA06123ED99B}"/>
            </a:ext>
          </a:extLst>
        </xdr:cNvPr>
        <xdr:cNvSpPr/>
      </xdr:nvSpPr>
      <xdr:spPr>
        <a:xfrm>
          <a:off x="5905627" y="8970645"/>
          <a:ext cx="184150" cy="18415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3</xdr:col>
      <xdr:colOff>282385</xdr:colOff>
      <xdr:row>44</xdr:row>
      <xdr:rowOff>37957</xdr:rowOff>
    </xdr:from>
    <xdr:ext cx="672202" cy="180627"/>
    <xdr:sp macro="_xll.PtreeEvent_ObjectClick" textlink="">
      <xdr:nvSpPr>
        <xdr:cNvPr id="70" name="PTObj_DBranchName_7_4">
          <a:extLst>
            <a:ext uri="{FF2B5EF4-FFF2-40B4-BE49-F238E27FC236}">
              <a16:creationId xmlns:a16="http://schemas.microsoft.com/office/drawing/2014/main" id="{DE414577-BBC1-41FE-BB56-6DA43D70E618}"/>
            </a:ext>
          </a:extLst>
        </xdr:cNvPr>
        <xdr:cNvSpPr txBox="1"/>
      </xdr:nvSpPr>
      <xdr:spPr>
        <a:xfrm>
          <a:off x="4206685" y="8972407"/>
          <a:ext cx="67220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Lote de 10.000</a:t>
          </a:r>
        </a:p>
      </xdr:txBody>
    </xdr:sp>
    <xdr:clientData/>
  </xdr:oneCellAnchor>
  <xdr:twoCellAnchor editAs="oneCell">
    <xdr:from>
      <xdr:col>5</xdr:col>
      <xdr:colOff>4890</xdr:colOff>
      <xdr:row>42</xdr:row>
      <xdr:rowOff>37782</xdr:rowOff>
    </xdr:from>
    <xdr:to>
      <xdr:col>5</xdr:col>
      <xdr:colOff>189040</xdr:colOff>
      <xdr:row>43</xdr:row>
      <xdr:rowOff>37782</xdr:rowOff>
    </xdr:to>
    <xdr:sp macro="_xll.PtreeEvent_ObjectClick" textlink="">
      <xdr:nvSpPr>
        <xdr:cNvPr id="71" name="PTObj_DNode_7_11">
          <a:extLst>
            <a:ext uri="{FF2B5EF4-FFF2-40B4-BE49-F238E27FC236}">
              <a16:creationId xmlns:a16="http://schemas.microsoft.com/office/drawing/2014/main" id="{E9CA977C-F1A9-43DF-B944-AC1F340416F9}"/>
            </a:ext>
          </a:extLst>
        </xdr:cNvPr>
        <xdr:cNvSpPr/>
      </xdr:nvSpPr>
      <xdr:spPr>
        <a:xfrm rot="-5400000">
          <a:off x="8017002" y="8970645"/>
          <a:ext cx="180975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4</xdr:col>
      <xdr:colOff>277622</xdr:colOff>
      <xdr:row>42</xdr:row>
      <xdr:rowOff>37957</xdr:rowOff>
    </xdr:from>
    <xdr:ext cx="798167" cy="180627"/>
    <xdr:sp macro="_xll.PtreeEvent_ObjectClick" textlink="">
      <xdr:nvSpPr>
        <xdr:cNvPr id="74" name="PTObj_DBranchName_7_11">
          <a:extLst>
            <a:ext uri="{FF2B5EF4-FFF2-40B4-BE49-F238E27FC236}">
              <a16:creationId xmlns:a16="http://schemas.microsoft.com/office/drawing/2014/main" id="{33BEFBB7-1E12-43F6-934F-0AEB003399AD}"/>
            </a:ext>
          </a:extLst>
        </xdr:cNvPr>
        <xdr:cNvSpPr txBox="1"/>
      </xdr:nvSpPr>
      <xdr:spPr>
        <a:xfrm>
          <a:off x="6183122" y="8972407"/>
          <a:ext cx="79816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Público de 40.000</a:t>
          </a:r>
        </a:p>
      </xdr:txBody>
    </xdr:sp>
    <xdr:clientData/>
  </xdr:oneCellAnchor>
  <xdr:twoCellAnchor editAs="oneCell">
    <xdr:from>
      <xdr:col>5</xdr:col>
      <xdr:colOff>4890</xdr:colOff>
      <xdr:row>46</xdr:row>
      <xdr:rowOff>47307</xdr:rowOff>
    </xdr:from>
    <xdr:to>
      <xdr:col>5</xdr:col>
      <xdr:colOff>189040</xdr:colOff>
      <xdr:row>47</xdr:row>
      <xdr:rowOff>47307</xdr:rowOff>
    </xdr:to>
    <xdr:sp macro="_xll.PtreeEvent_ObjectClick" textlink="">
      <xdr:nvSpPr>
        <xdr:cNvPr id="75" name="PTObj_DNode_7_12">
          <a:extLst>
            <a:ext uri="{FF2B5EF4-FFF2-40B4-BE49-F238E27FC236}">
              <a16:creationId xmlns:a16="http://schemas.microsoft.com/office/drawing/2014/main" id="{5B7E87C4-8775-4A07-BCCF-F4B2BF363195}"/>
            </a:ext>
          </a:extLst>
        </xdr:cNvPr>
        <xdr:cNvSpPr/>
      </xdr:nvSpPr>
      <xdr:spPr>
        <a:xfrm rot="-5400000">
          <a:off x="8017002" y="9704070"/>
          <a:ext cx="180975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4</xdr:col>
      <xdr:colOff>279210</xdr:colOff>
      <xdr:row>46</xdr:row>
      <xdr:rowOff>47482</xdr:rowOff>
    </xdr:from>
    <xdr:ext cx="798168" cy="180627"/>
    <xdr:sp macro="_xll.PtreeEvent_ObjectClick" textlink="">
      <xdr:nvSpPr>
        <xdr:cNvPr id="78" name="PTObj_DBranchName_7_12">
          <a:extLst>
            <a:ext uri="{FF2B5EF4-FFF2-40B4-BE49-F238E27FC236}">
              <a16:creationId xmlns:a16="http://schemas.microsoft.com/office/drawing/2014/main" id="{C7C6C549-8E07-414A-A3E2-E764A93619F7}"/>
            </a:ext>
          </a:extLst>
        </xdr:cNvPr>
        <xdr:cNvSpPr txBox="1"/>
      </xdr:nvSpPr>
      <xdr:spPr>
        <a:xfrm>
          <a:off x="6184710" y="9705832"/>
          <a:ext cx="79816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Público de 70.000</a:t>
          </a:r>
        </a:p>
      </xdr:txBody>
    </xdr:sp>
    <xdr:clientData/>
  </xdr:oneCellAnchor>
  <xdr:twoCellAnchor editAs="oneCell">
    <xdr:from>
      <xdr:col>5</xdr:col>
      <xdr:colOff>4890</xdr:colOff>
      <xdr:row>48</xdr:row>
      <xdr:rowOff>56832</xdr:rowOff>
    </xdr:from>
    <xdr:to>
      <xdr:col>5</xdr:col>
      <xdr:colOff>189040</xdr:colOff>
      <xdr:row>49</xdr:row>
      <xdr:rowOff>56832</xdr:rowOff>
    </xdr:to>
    <xdr:sp macro="_xll.PtreeEvent_ObjectClick" textlink="">
      <xdr:nvSpPr>
        <xdr:cNvPr id="79" name="PTObj_DNode_7_13">
          <a:extLst>
            <a:ext uri="{FF2B5EF4-FFF2-40B4-BE49-F238E27FC236}">
              <a16:creationId xmlns:a16="http://schemas.microsoft.com/office/drawing/2014/main" id="{594818E9-95E9-48BF-9DD2-C57CFFAE5DE7}"/>
            </a:ext>
          </a:extLst>
        </xdr:cNvPr>
        <xdr:cNvSpPr/>
      </xdr:nvSpPr>
      <xdr:spPr>
        <a:xfrm rot="-5400000">
          <a:off x="8017002" y="10075545"/>
          <a:ext cx="180975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4</xdr:col>
      <xdr:colOff>277622</xdr:colOff>
      <xdr:row>48</xdr:row>
      <xdr:rowOff>57007</xdr:rowOff>
    </xdr:from>
    <xdr:ext cx="850169" cy="180627"/>
    <xdr:sp macro="_xll.PtreeEvent_ObjectClick" textlink="">
      <xdr:nvSpPr>
        <xdr:cNvPr id="82" name="PTObj_DBranchName_7_13">
          <a:extLst>
            <a:ext uri="{FF2B5EF4-FFF2-40B4-BE49-F238E27FC236}">
              <a16:creationId xmlns:a16="http://schemas.microsoft.com/office/drawing/2014/main" id="{0DEE667E-A100-45B4-A639-D3E3F33E03CD}"/>
            </a:ext>
          </a:extLst>
        </xdr:cNvPr>
        <xdr:cNvSpPr txBox="1"/>
      </xdr:nvSpPr>
      <xdr:spPr>
        <a:xfrm>
          <a:off x="6183122" y="10077307"/>
          <a:ext cx="85016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BR" sz="800"/>
            <a:t>Público de 100.000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%20(x86)\Palisade\PrecisionTree8\Ptre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PTreeMain"/>
    </sheetNames>
    <definedNames>
      <definedName name="PtreeEvent_WatermarkClick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04ED8-9053-44FE-94B8-6E6DA3EF716E}">
  <dimension ref="A1:G50"/>
  <sheetViews>
    <sheetView showGridLines="0" topLeftCell="A28" workbookViewId="0">
      <selection activeCell="B27" sqref="B27"/>
    </sheetView>
  </sheetViews>
  <sheetFormatPr defaultRowHeight="14.5" x14ac:dyDescent="0.35"/>
  <cols>
    <col min="1" max="1" width="15.6328125" customWidth="1"/>
    <col min="2" max="2" width="31.453125" customWidth="1"/>
    <col min="3" max="3" width="28" customWidth="1"/>
    <col min="4" max="4" width="29.54296875" customWidth="1"/>
    <col min="5" max="5" width="16.6328125" customWidth="1"/>
    <col min="6" max="7" width="13.90625" bestFit="1" customWidth="1"/>
  </cols>
  <sheetData>
    <row r="1" spans="1:7" ht="20" customHeight="1" thickTop="1" thickBot="1" x14ac:dyDescent="0.4">
      <c r="A1" s="6"/>
      <c r="B1" s="7"/>
      <c r="D1" s="91" t="s">
        <v>91</v>
      </c>
      <c r="E1" s="92"/>
      <c r="F1" s="11" t="s">
        <v>128</v>
      </c>
      <c r="G1" s="12" t="s">
        <v>129</v>
      </c>
    </row>
    <row r="2" spans="1:7" ht="15" thickTop="1" x14ac:dyDescent="0.35">
      <c r="A2" s="4" t="s">
        <v>61</v>
      </c>
      <c r="B2" s="8" t="e">
        <f ca="1">inflCalc_1!$G$2</f>
        <v>#VALUE!</v>
      </c>
      <c r="D2" s="13" t="s">
        <v>80</v>
      </c>
      <c r="E2" s="14">
        <v>-40</v>
      </c>
      <c r="F2" s="14">
        <v>0.5</v>
      </c>
      <c r="G2" s="15">
        <v>0</v>
      </c>
    </row>
    <row r="3" spans="1:7" x14ac:dyDescent="0.35">
      <c r="A3" s="4" t="s">
        <v>62</v>
      </c>
      <c r="B3" s="8" t="e">
        <f ca="1">inflCalc_1!$H$2</f>
        <v>#VALUE!</v>
      </c>
      <c r="D3" s="16" t="s">
        <v>81</v>
      </c>
      <c r="E3" s="17">
        <v>15</v>
      </c>
      <c r="F3" s="17">
        <v>0.5</v>
      </c>
      <c r="G3" s="18">
        <v>0</v>
      </c>
    </row>
    <row r="4" spans="1:7" ht="15" thickBot="1" x14ac:dyDescent="0.4">
      <c r="A4" s="4" t="s">
        <v>63</v>
      </c>
      <c r="B4" s="8" t="e">
        <f ca="1">inflCalc_1!$I$2</f>
        <v>#VALUE!</v>
      </c>
      <c r="D4" s="19" t="s">
        <v>82</v>
      </c>
      <c r="E4" s="20">
        <v>3</v>
      </c>
      <c r="F4" s="20">
        <v>0</v>
      </c>
      <c r="G4" s="21">
        <v>1</v>
      </c>
    </row>
    <row r="5" spans="1:7" ht="15" thickBot="1" x14ac:dyDescent="0.4">
      <c r="A5" s="5" t="s">
        <v>64</v>
      </c>
      <c r="B5" s="9" t="e">
        <f ca="1">inflCalc_1!$J$2</f>
        <v>#VALUE!</v>
      </c>
    </row>
    <row r="6" spans="1:7" ht="15" thickTop="1" x14ac:dyDescent="0.35"/>
    <row r="31" spans="4:5" x14ac:dyDescent="0.35">
      <c r="D31" s="22"/>
      <c r="E31" s="23"/>
    </row>
    <row r="32" spans="4:5" x14ac:dyDescent="0.35">
      <c r="D32" s="24"/>
      <c r="E32" s="25"/>
    </row>
    <row r="33" spans="2:5" ht="14.5" customHeight="1" x14ac:dyDescent="0.35">
      <c r="D33" s="22">
        <v>0.5</v>
      </c>
      <c r="E33" s="23" t="e">
        <f ca="1">_xll.PTreeNodeProbability(treeCalc_1!$F$2,4)</f>
        <v>#VALUE!</v>
      </c>
    </row>
    <row r="34" spans="2:5" ht="14.5" customHeight="1" x14ac:dyDescent="0.35">
      <c r="D34" s="24">
        <v>15</v>
      </c>
      <c r="E34" s="25" t="e">
        <f ca="1">_xll.PTreeNodeValue(treeCalc_1!$F$2,4)</f>
        <v>#VALUE!</v>
      </c>
    </row>
    <row r="35" spans="2:5" ht="14.5" customHeight="1" x14ac:dyDescent="0.35">
      <c r="C35" s="26" t="e">
        <f ca="1">_xll.PTreeNodeDecision(treeCalc_1!$F$2,2)</f>
        <v>#VALUE!</v>
      </c>
      <c r="D35" s="32"/>
    </row>
    <row r="36" spans="2:5" ht="14.5" customHeight="1" x14ac:dyDescent="0.35">
      <c r="C36" s="24">
        <v>0</v>
      </c>
      <c r="D36" s="28" t="e">
        <f ca="1">_xll.PTreeNodeValue(treeCalc_1!$F$2,2)</f>
        <v>#VALUE!</v>
      </c>
    </row>
    <row r="37" spans="2:5" ht="14.5" customHeight="1" x14ac:dyDescent="0.35">
      <c r="D37" s="22">
        <v>0.5</v>
      </c>
      <c r="E37" s="23" t="e">
        <f ca="1">_xll.PTreeNodeProbability(treeCalc_1!$F$2,5)</f>
        <v>#VALUE!</v>
      </c>
    </row>
    <row r="38" spans="2:5" ht="14.5" customHeight="1" x14ac:dyDescent="0.35">
      <c r="D38" s="24">
        <v>-40</v>
      </c>
      <c r="E38" s="25" t="e">
        <f ca="1">_xll.PTreeNodeValue(treeCalc_1!$F$2,5)</f>
        <v>#VALUE!</v>
      </c>
    </row>
    <row r="39" spans="2:5" ht="14.5" customHeight="1" x14ac:dyDescent="0.35">
      <c r="B39" s="24"/>
      <c r="C39" s="31"/>
    </row>
    <row r="40" spans="2:5" ht="14.5" customHeight="1" x14ac:dyDescent="0.35">
      <c r="B40" s="24"/>
      <c r="C40" s="30" t="e">
        <f ca="1">_xll.PTreeNodeValue(treeCalc_1!$F$2,1)</f>
        <v>#VALUE!</v>
      </c>
    </row>
    <row r="41" spans="2:5" ht="14.5" customHeight="1" x14ac:dyDescent="0.35">
      <c r="C41" s="26" t="e">
        <f ca="1">_xll.PTreeNodeDecision(treeCalc_1!$F$2,3)</f>
        <v>#VALUE!</v>
      </c>
      <c r="D41" s="23" t="e">
        <f ca="1">_xll.PTreeNodeProbability(treeCalc_1!$F$2,3)</f>
        <v>#VALUE!</v>
      </c>
    </row>
    <row r="42" spans="2:5" ht="14.5" customHeight="1" x14ac:dyDescent="0.35">
      <c r="C42" s="24">
        <v>3</v>
      </c>
      <c r="D42" s="25" t="e">
        <f ca="1">_xll.PTreeNodeValue(treeCalc_1!$F$2,3)</f>
        <v>#VALUE!</v>
      </c>
    </row>
    <row r="43" spans="2:5" x14ac:dyDescent="0.35">
      <c r="C43" s="26"/>
      <c r="D43" s="27"/>
    </row>
    <row r="44" spans="2:5" x14ac:dyDescent="0.35">
      <c r="C44" s="24"/>
      <c r="D44" s="28"/>
    </row>
    <row r="45" spans="2:5" x14ac:dyDescent="0.35">
      <c r="D45" s="22"/>
      <c r="E45" s="23"/>
    </row>
    <row r="46" spans="2:5" x14ac:dyDescent="0.35">
      <c r="D46" s="24"/>
      <c r="E46" s="25"/>
    </row>
    <row r="47" spans="2:5" x14ac:dyDescent="0.35">
      <c r="B47" s="24"/>
      <c r="C47" s="29"/>
    </row>
    <row r="48" spans="2:5" x14ac:dyDescent="0.35">
      <c r="B48" s="24"/>
      <c r="C48" s="30"/>
    </row>
    <row r="49" spans="3:4" x14ac:dyDescent="0.35">
      <c r="C49" s="26"/>
      <c r="D49" s="23"/>
    </row>
    <row r="50" spans="3:4" x14ac:dyDescent="0.35">
      <c r="C50" s="24"/>
      <c r="D50" s="25"/>
    </row>
  </sheetData>
  <mergeCells count="1">
    <mergeCell ref="D1:E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74BA3-721E-4133-A45B-8E664ABD94E3}">
  <dimension ref="B4:F19"/>
  <sheetViews>
    <sheetView showGridLines="0" workbookViewId="0">
      <selection activeCell="J6" sqref="J6"/>
    </sheetView>
  </sheetViews>
  <sheetFormatPr defaultRowHeight="14.5" x14ac:dyDescent="0.35"/>
  <cols>
    <col min="2" max="3" width="14.7265625" customWidth="1"/>
    <col min="4" max="4" width="13.90625" bestFit="1" customWidth="1"/>
  </cols>
  <sheetData>
    <row r="4" spans="2:6" x14ac:dyDescent="0.35">
      <c r="B4" s="17" t="s">
        <v>79</v>
      </c>
      <c r="C4" s="17" t="s">
        <v>128</v>
      </c>
      <c r="D4" s="17" t="s">
        <v>129</v>
      </c>
    </row>
    <row r="5" spans="2:6" x14ac:dyDescent="0.35">
      <c r="B5" s="40">
        <v>-40</v>
      </c>
      <c r="C5" s="17">
        <v>0.5</v>
      </c>
      <c r="D5" s="17">
        <v>0</v>
      </c>
    </row>
    <row r="6" spans="2:6" x14ac:dyDescent="0.35">
      <c r="B6" s="40">
        <v>3</v>
      </c>
      <c r="C6" s="17">
        <v>0</v>
      </c>
      <c r="D6" s="17">
        <v>1</v>
      </c>
    </row>
    <row r="7" spans="2:6" x14ac:dyDescent="0.35">
      <c r="B7" s="40">
        <v>15</v>
      </c>
      <c r="C7" s="17">
        <v>0.5</v>
      </c>
      <c r="D7" s="17">
        <v>0</v>
      </c>
    </row>
    <row r="8" spans="2:6" x14ac:dyDescent="0.35">
      <c r="B8" s="17" t="s">
        <v>130</v>
      </c>
      <c r="C8" s="17">
        <f>SUMPRODUCT(B5:C7)</f>
        <v>-21</v>
      </c>
      <c r="D8" s="17">
        <f>SUMPRODUCT(B5:B7,D5:D7)</f>
        <v>3</v>
      </c>
    </row>
    <row r="9" spans="2:6" x14ac:dyDescent="0.35">
      <c r="B9" s="10"/>
      <c r="C9" s="10"/>
      <c r="D9" s="10"/>
    </row>
    <row r="11" spans="2:6" x14ac:dyDescent="0.35">
      <c r="B11" s="36" t="s">
        <v>132</v>
      </c>
      <c r="C11" s="37" t="s">
        <v>117</v>
      </c>
      <c r="D11" s="38">
        <v>-21</v>
      </c>
    </row>
    <row r="12" spans="2:6" x14ac:dyDescent="0.35">
      <c r="B12" s="33" t="s">
        <v>131</v>
      </c>
      <c r="C12" s="34" t="s">
        <v>117</v>
      </c>
      <c r="D12" s="35">
        <v>3</v>
      </c>
    </row>
    <row r="15" spans="2:6" x14ac:dyDescent="0.35">
      <c r="B15" s="93" t="s">
        <v>133</v>
      </c>
      <c r="C15" s="94"/>
      <c r="D15" s="94"/>
      <c r="E15" s="94"/>
      <c r="F15" s="95"/>
    </row>
    <row r="17" spans="2:6" x14ac:dyDescent="0.35">
      <c r="B17" s="39" t="s">
        <v>134</v>
      </c>
    </row>
    <row r="19" spans="2:6" x14ac:dyDescent="0.35">
      <c r="B19" s="93" t="s">
        <v>135</v>
      </c>
      <c r="C19" s="94"/>
      <c r="D19" s="94"/>
      <c r="E19" s="94"/>
      <c r="F19" s="95"/>
    </row>
  </sheetData>
  <mergeCells count="2">
    <mergeCell ref="B15:F15"/>
    <mergeCell ref="B19:F1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BCEF7-1182-4E04-88EE-A1F0A296C680}">
  <dimension ref="B1:D32"/>
  <sheetViews>
    <sheetView showGridLines="0" topLeftCell="A4" zoomScale="85" zoomScaleNormal="85" workbookViewId="0">
      <selection activeCell="G38" sqref="G38"/>
    </sheetView>
  </sheetViews>
  <sheetFormatPr defaultColWidth="9.08984375" defaultRowHeight="14.5" x14ac:dyDescent="0.35"/>
  <cols>
    <col min="1" max="1" width="0.26953125" customWidth="1"/>
    <col min="3" max="3" width="5.54296875" bestFit="1" customWidth="1"/>
    <col min="4" max="4" width="8.1796875" bestFit="1" customWidth="1"/>
  </cols>
  <sheetData>
    <row r="1" spans="2:2" s="41" customFormat="1" ht="17.5" x14ac:dyDescent="0.35">
      <c r="B1" s="44" t="s">
        <v>136</v>
      </c>
    </row>
    <row r="2" spans="2:2" s="42" customFormat="1" ht="10" x14ac:dyDescent="0.2">
      <c r="B2" s="45" t="s">
        <v>137</v>
      </c>
    </row>
    <row r="3" spans="2:2" s="42" customFormat="1" ht="10" x14ac:dyDescent="0.2">
      <c r="B3" s="45" t="s">
        <v>145</v>
      </c>
    </row>
    <row r="4" spans="2:2" s="42" customFormat="1" ht="10" x14ac:dyDescent="0.2">
      <c r="B4" s="45" t="s">
        <v>138</v>
      </c>
    </row>
    <row r="5" spans="2:2" s="43" customFormat="1" ht="10" x14ac:dyDescent="0.2">
      <c r="B5" s="46" t="s">
        <v>146</v>
      </c>
    </row>
    <row r="28" spans="2:4" ht="15" thickBot="1" x14ac:dyDescent="0.4"/>
    <row r="29" spans="2:4" ht="15" thickBot="1" x14ac:dyDescent="0.4">
      <c r="B29" s="96" t="s">
        <v>139</v>
      </c>
      <c r="C29" s="97"/>
      <c r="D29" s="98"/>
    </row>
    <row r="30" spans="2:4" x14ac:dyDescent="0.35">
      <c r="B30" s="49"/>
      <c r="C30" s="99" t="s">
        <v>147</v>
      </c>
      <c r="D30" s="100"/>
    </row>
    <row r="31" spans="2:4" x14ac:dyDescent="0.35">
      <c r="B31" s="50"/>
      <c r="C31" s="47" t="s">
        <v>72</v>
      </c>
      <c r="D31" s="48" t="s">
        <v>78</v>
      </c>
    </row>
    <row r="32" spans="2:4" ht="15" thickBot="1" x14ac:dyDescent="0.4">
      <c r="B32" s="52" t="s">
        <v>140</v>
      </c>
      <c r="C32" s="54">
        <v>3</v>
      </c>
      <c r="D32" s="56">
        <v>1</v>
      </c>
    </row>
  </sheetData>
  <mergeCells count="2">
    <mergeCell ref="B29:D29"/>
    <mergeCell ref="C30:D3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4D271-DCE1-4A92-83CF-8E4B5454FFC1}">
  <dimension ref="B1:D35"/>
  <sheetViews>
    <sheetView showGridLines="0" topLeftCell="A4" zoomScale="85" zoomScaleNormal="85" workbookViewId="0">
      <selection activeCell="F30" sqref="F30"/>
    </sheetView>
  </sheetViews>
  <sheetFormatPr defaultColWidth="9.08984375" defaultRowHeight="14.5" x14ac:dyDescent="0.35"/>
  <cols>
    <col min="1" max="1" width="0.26953125" customWidth="1"/>
    <col min="3" max="3" width="5.81640625" bestFit="1" customWidth="1"/>
    <col min="4" max="4" width="8.1796875" bestFit="1" customWidth="1"/>
  </cols>
  <sheetData>
    <row r="1" spans="2:2" s="41" customFormat="1" ht="17.5" x14ac:dyDescent="0.35">
      <c r="B1" s="44" t="s">
        <v>142</v>
      </c>
    </row>
    <row r="2" spans="2:2" s="42" customFormat="1" ht="10" x14ac:dyDescent="0.2">
      <c r="B2" s="45" t="s">
        <v>137</v>
      </c>
    </row>
    <row r="3" spans="2:2" s="42" customFormat="1" ht="10" x14ac:dyDescent="0.2">
      <c r="B3" s="45" t="s">
        <v>148</v>
      </c>
    </row>
    <row r="4" spans="2:2" s="42" customFormat="1" ht="10" x14ac:dyDescent="0.2">
      <c r="B4" s="45" t="s">
        <v>138</v>
      </c>
    </row>
    <row r="5" spans="2:2" s="43" customFormat="1" ht="10" x14ac:dyDescent="0.2">
      <c r="B5" s="46" t="s">
        <v>146</v>
      </c>
    </row>
    <row r="28" spans="2:4" ht="15" thickBot="1" x14ac:dyDescent="0.4"/>
    <row r="29" spans="2:4" ht="15" thickBot="1" x14ac:dyDescent="0.4">
      <c r="B29" s="96" t="s">
        <v>139</v>
      </c>
      <c r="C29" s="97"/>
      <c r="D29" s="98"/>
    </row>
    <row r="30" spans="2:4" x14ac:dyDescent="0.35">
      <c r="B30" s="49"/>
      <c r="C30" s="99" t="s">
        <v>147</v>
      </c>
      <c r="D30" s="100"/>
    </row>
    <row r="31" spans="2:4" x14ac:dyDescent="0.35">
      <c r="B31" s="50"/>
      <c r="C31" s="47" t="s">
        <v>72</v>
      </c>
      <c r="D31" s="48" t="s">
        <v>78</v>
      </c>
    </row>
    <row r="32" spans="2:4" x14ac:dyDescent="0.35">
      <c r="B32" s="51" t="s">
        <v>140</v>
      </c>
      <c r="C32" s="57">
        <v>-1.0000000000000001E+300</v>
      </c>
      <c r="D32" s="55">
        <v>0</v>
      </c>
    </row>
    <row r="33" spans="2:4" x14ac:dyDescent="0.35">
      <c r="B33" s="51" t="s">
        <v>141</v>
      </c>
      <c r="C33" s="53">
        <v>3</v>
      </c>
      <c r="D33" s="55">
        <v>0</v>
      </c>
    </row>
    <row r="34" spans="2:4" x14ac:dyDescent="0.35">
      <c r="B34" s="51" t="s">
        <v>143</v>
      </c>
      <c r="C34" s="53">
        <v>3</v>
      </c>
      <c r="D34" s="55">
        <v>1</v>
      </c>
    </row>
    <row r="35" spans="2:4" ht="15" thickBot="1" x14ac:dyDescent="0.4">
      <c r="B35" s="52" t="s">
        <v>144</v>
      </c>
      <c r="C35" s="58">
        <v>1.0000000000000001E+300</v>
      </c>
      <c r="D35" s="56">
        <v>1</v>
      </c>
    </row>
  </sheetData>
  <mergeCells count="2">
    <mergeCell ref="B29:D29"/>
    <mergeCell ref="C30:D3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8CACE-A511-4A9F-B54B-546A16566CC4}">
  <dimension ref="B3:H10"/>
  <sheetViews>
    <sheetView showGridLines="0" workbookViewId="0">
      <selection activeCell="B4" sqref="B4:H4"/>
    </sheetView>
  </sheetViews>
  <sheetFormatPr defaultRowHeight="14.5" x14ac:dyDescent="0.35"/>
  <sheetData>
    <row r="3" spans="2:8" ht="15" thickBot="1" x14ac:dyDescent="0.4"/>
    <row r="4" spans="2:8" ht="15" thickBot="1" x14ac:dyDescent="0.4">
      <c r="B4" s="62" t="s">
        <v>207</v>
      </c>
      <c r="C4" s="63" t="s">
        <v>117</v>
      </c>
      <c r="D4" s="63" t="s">
        <v>208</v>
      </c>
      <c r="E4" s="63" t="s">
        <v>209</v>
      </c>
      <c r="F4" s="63" t="s">
        <v>210</v>
      </c>
      <c r="G4" s="63" t="s">
        <v>117</v>
      </c>
      <c r="H4" s="64" t="s">
        <v>211</v>
      </c>
    </row>
    <row r="5" spans="2:8" ht="15" thickBot="1" x14ac:dyDescent="0.4">
      <c r="B5" s="61"/>
      <c r="C5" s="61"/>
      <c r="D5" s="61"/>
      <c r="E5" s="61"/>
      <c r="F5" s="61"/>
      <c r="G5" s="61"/>
      <c r="H5" s="61"/>
    </row>
    <row r="6" spans="2:8" ht="15" thickBot="1" x14ac:dyDescent="0.4">
      <c r="B6" s="62" t="s">
        <v>207</v>
      </c>
      <c r="C6" s="63" t="s">
        <v>117</v>
      </c>
      <c r="D6" s="63" t="s">
        <v>212</v>
      </c>
      <c r="E6" s="63" t="s">
        <v>213</v>
      </c>
      <c r="F6" s="63" t="s">
        <v>214</v>
      </c>
      <c r="G6" s="63" t="s">
        <v>209</v>
      </c>
      <c r="H6" s="64" t="s">
        <v>211</v>
      </c>
    </row>
    <row r="7" spans="2:8" ht="15" thickBot="1" x14ac:dyDescent="0.4">
      <c r="B7" s="61"/>
      <c r="C7" s="61"/>
      <c r="D7" s="61"/>
      <c r="E7" s="61"/>
      <c r="F7" s="61"/>
      <c r="G7" s="61"/>
      <c r="H7" s="61"/>
    </row>
    <row r="8" spans="2:8" ht="15" thickBot="1" x14ac:dyDescent="0.4">
      <c r="B8" s="62">
        <v>-12.5</v>
      </c>
      <c r="C8" s="63" t="s">
        <v>213</v>
      </c>
      <c r="D8" s="63" t="s">
        <v>215</v>
      </c>
      <c r="E8" s="63" t="s">
        <v>209</v>
      </c>
      <c r="F8" s="64">
        <v>3</v>
      </c>
      <c r="G8" s="61"/>
      <c r="H8" s="61"/>
    </row>
    <row r="9" spans="2:8" ht="15" thickBot="1" x14ac:dyDescent="0.4">
      <c r="B9" s="61"/>
      <c r="C9" s="61"/>
      <c r="D9" s="61"/>
      <c r="E9" s="61"/>
      <c r="F9" s="61"/>
      <c r="G9" s="61"/>
      <c r="H9" s="61"/>
    </row>
    <row r="10" spans="2:8" ht="15" thickBot="1" x14ac:dyDescent="0.4">
      <c r="B10" s="61"/>
      <c r="C10" s="62" t="s">
        <v>215</v>
      </c>
      <c r="D10" s="63" t="s">
        <v>209</v>
      </c>
      <c r="E10" s="64">
        <v>15.5</v>
      </c>
      <c r="F10" s="61"/>
      <c r="G10" s="61"/>
      <c r="H10" s="61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1C19-42DE-4534-B8B4-7CF3BF125B63}">
  <dimension ref="B4:H12"/>
  <sheetViews>
    <sheetView showGridLines="0" workbookViewId="0">
      <selection activeCell="I12" sqref="I12"/>
    </sheetView>
  </sheetViews>
  <sheetFormatPr defaultRowHeight="14.5" x14ac:dyDescent="0.35"/>
  <sheetData>
    <row r="4" spans="2:8" ht="15" thickBot="1" x14ac:dyDescent="0.4"/>
    <row r="5" spans="2:8" ht="15" thickBot="1" x14ac:dyDescent="0.4">
      <c r="B5" s="62" t="s">
        <v>207</v>
      </c>
      <c r="C5" s="63" t="s">
        <v>117</v>
      </c>
      <c r="D5" s="63" t="s">
        <v>208</v>
      </c>
      <c r="E5" s="63" t="s">
        <v>117</v>
      </c>
      <c r="F5" s="63" t="s">
        <v>210</v>
      </c>
      <c r="G5" s="63" t="s">
        <v>117</v>
      </c>
      <c r="H5" s="64" t="s">
        <v>211</v>
      </c>
    </row>
    <row r="7" spans="2:8" ht="15" thickBot="1" x14ac:dyDescent="0.4"/>
    <row r="8" spans="2:8" ht="15" thickBot="1" x14ac:dyDescent="0.4">
      <c r="B8" s="65" t="s">
        <v>216</v>
      </c>
      <c r="C8" s="66" t="s">
        <v>117</v>
      </c>
      <c r="D8" s="66" t="s">
        <v>217</v>
      </c>
      <c r="E8" s="66" t="s">
        <v>213</v>
      </c>
      <c r="F8" s="66" t="s">
        <v>218</v>
      </c>
      <c r="G8" s="66" t="s">
        <v>117</v>
      </c>
      <c r="H8" s="67" t="s">
        <v>211</v>
      </c>
    </row>
    <row r="9" spans="2:8" ht="15" thickBot="1" x14ac:dyDescent="0.4"/>
    <row r="10" spans="2:8" ht="15" thickBot="1" x14ac:dyDescent="0.4">
      <c r="C10" s="65">
        <v>-12.5</v>
      </c>
      <c r="D10" s="66" t="s">
        <v>213</v>
      </c>
      <c r="E10" s="66" t="s">
        <v>215</v>
      </c>
      <c r="F10" s="66" t="s">
        <v>117</v>
      </c>
      <c r="G10" s="67">
        <v>3</v>
      </c>
    </row>
    <row r="11" spans="2:8" ht="15" thickBot="1" x14ac:dyDescent="0.4"/>
    <row r="12" spans="2:8" ht="15" thickBot="1" x14ac:dyDescent="0.4">
      <c r="D12" s="65" t="s">
        <v>215</v>
      </c>
      <c r="E12" s="66" t="s">
        <v>117</v>
      </c>
      <c r="F12" s="67">
        <v>15.5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C028-7723-496A-B533-3CEB82C85C46}">
  <dimension ref="A1:H47"/>
  <sheetViews>
    <sheetView showGridLines="0" topLeftCell="A34" workbookViewId="0">
      <selection activeCell="B47" sqref="B47"/>
    </sheetView>
  </sheetViews>
  <sheetFormatPr defaultRowHeight="14.5" x14ac:dyDescent="0.35"/>
  <cols>
    <col min="1" max="1" width="15.6328125" customWidth="1"/>
    <col min="2" max="2" width="21.81640625" customWidth="1"/>
    <col min="3" max="3" width="28" customWidth="1"/>
    <col min="4" max="4" width="28.08984375" customWidth="1"/>
    <col min="5" max="5" width="16.6328125" customWidth="1"/>
    <col min="8" max="8" width="13.26953125" bestFit="1" customWidth="1"/>
  </cols>
  <sheetData>
    <row r="1" spans="1:8" ht="25" customHeight="1" thickTop="1" thickBot="1" x14ac:dyDescent="0.4">
      <c r="A1" s="6"/>
      <c r="B1" s="7"/>
    </row>
    <row r="2" spans="1:8" ht="15.5" thickTop="1" thickBot="1" x14ac:dyDescent="0.4">
      <c r="A2" s="4" t="s">
        <v>61</v>
      </c>
      <c r="B2" s="8" t="e">
        <f ca="1">inflCalc_3!$G$2</f>
        <v>#VALUE!</v>
      </c>
      <c r="E2" s="75" t="s">
        <v>220</v>
      </c>
      <c r="F2" s="76" t="s">
        <v>80</v>
      </c>
      <c r="G2" s="76" t="s">
        <v>81</v>
      </c>
      <c r="H2" s="67" t="s">
        <v>221</v>
      </c>
    </row>
    <row r="3" spans="1:8" x14ac:dyDescent="0.35">
      <c r="A3" s="4" t="s">
        <v>62</v>
      </c>
      <c r="B3" s="8" t="e">
        <f ca="1">inflCalc_3!$H$2</f>
        <v>#VALUE!</v>
      </c>
      <c r="E3" s="77">
        <v>1</v>
      </c>
      <c r="F3" s="80">
        <v>10</v>
      </c>
      <c r="G3" s="80">
        <v>-5</v>
      </c>
      <c r="H3" s="15">
        <v>0.3</v>
      </c>
    </row>
    <row r="4" spans="1:8" x14ac:dyDescent="0.35">
      <c r="A4" s="4" t="s">
        <v>63</v>
      </c>
      <c r="B4" s="8" t="e">
        <f ca="1">inflCalc_3!$I$2</f>
        <v>#VALUE!</v>
      </c>
      <c r="E4" s="78">
        <v>2</v>
      </c>
      <c r="F4" s="36">
        <v>3</v>
      </c>
      <c r="G4" s="36">
        <v>12</v>
      </c>
      <c r="H4" s="18">
        <v>0.4</v>
      </c>
    </row>
    <row r="5" spans="1:8" ht="15" thickBot="1" x14ac:dyDescent="0.4">
      <c r="A5" s="5" t="s">
        <v>64</v>
      </c>
      <c r="B5" s="9" t="e">
        <f ca="1">inflCalc_3!$J$2</f>
        <v>#VALUE!</v>
      </c>
      <c r="E5" s="78">
        <v>3</v>
      </c>
      <c r="F5" s="36">
        <v>1</v>
      </c>
      <c r="G5" s="36">
        <v>5</v>
      </c>
      <c r="H5" s="18">
        <v>0.3</v>
      </c>
    </row>
    <row r="6" spans="1:8" ht="15.5" thickTop="1" thickBot="1" x14ac:dyDescent="0.4">
      <c r="E6" s="79" t="s">
        <v>130</v>
      </c>
      <c r="F6" s="81">
        <f>SUMPRODUCT(F3:F5,H3:H5)</f>
        <v>4.5</v>
      </c>
      <c r="G6" s="81">
        <f>SUMPRODUCT(G3:G5,H3:H5)</f>
        <v>4.8000000000000007</v>
      </c>
      <c r="H6" s="82">
        <v>1</v>
      </c>
    </row>
    <row r="30" spans="3:5" ht="14.5" customHeight="1" x14ac:dyDescent="0.35">
      <c r="D30" s="22">
        <v>0.3</v>
      </c>
      <c r="E30" s="23" t="e">
        <f ca="1">_xll.PTreeNodeProbability(treeCalc_5!$F$2,4)</f>
        <v>#VALUE!</v>
      </c>
    </row>
    <row r="31" spans="3:5" ht="14.5" customHeight="1" x14ac:dyDescent="0.35">
      <c r="D31" s="24">
        <v>10</v>
      </c>
      <c r="E31" s="25" t="e">
        <f ca="1">_xll.PTreeNodeValue(treeCalc_5!$F$2,4)</f>
        <v>#VALUE!</v>
      </c>
    </row>
    <row r="32" spans="3:5" ht="14.5" customHeight="1" x14ac:dyDescent="0.35">
      <c r="C32" s="26" t="e">
        <f ca="1">_xll.PTreeNodeDecision(treeCalc_5!$F$2,2)</f>
        <v>#VALUE!</v>
      </c>
      <c r="D32" s="32" t="s">
        <v>233</v>
      </c>
    </row>
    <row r="33" spans="2:5" ht="14.5" customHeight="1" x14ac:dyDescent="0.35">
      <c r="C33" s="24"/>
      <c r="D33" s="28" t="e">
        <f ca="1">_xll.PTreeNodeValue(treeCalc_5!$F$2,2)</f>
        <v>#VALUE!</v>
      </c>
    </row>
    <row r="34" spans="2:5" ht="14.5" customHeight="1" x14ac:dyDescent="0.35">
      <c r="D34" s="22">
        <v>0.4</v>
      </c>
      <c r="E34" s="23" t="e">
        <f ca="1">_xll.PTreeNodeProbability(treeCalc_5!$F$2,5)</f>
        <v>#VALUE!</v>
      </c>
    </row>
    <row r="35" spans="2:5" ht="14.5" customHeight="1" x14ac:dyDescent="0.35">
      <c r="D35" s="24">
        <v>3</v>
      </c>
      <c r="E35" s="25" t="e">
        <f ca="1">_xll.PTreeNodeValue(treeCalc_5!$F$2,5)</f>
        <v>#VALUE!</v>
      </c>
    </row>
    <row r="36" spans="2:5" ht="14.5" customHeight="1" x14ac:dyDescent="0.35">
      <c r="D36" s="22">
        <v>0.3</v>
      </c>
      <c r="E36" s="23" t="e">
        <f ca="1">_xll.PTreeNodeProbability(treeCalc_5!$F$2,6)</f>
        <v>#VALUE!</v>
      </c>
    </row>
    <row r="37" spans="2:5" ht="14.5" customHeight="1" x14ac:dyDescent="0.35">
      <c r="D37" s="24">
        <v>1</v>
      </c>
      <c r="E37" s="25" t="e">
        <f ca="1">_xll.PTreeNodeValue(treeCalc_5!$F$2,6)</f>
        <v>#VALUE!</v>
      </c>
    </row>
    <row r="38" spans="2:5" ht="14.5" customHeight="1" x14ac:dyDescent="0.35">
      <c r="B38" s="24"/>
      <c r="C38" s="31" t="s">
        <v>231</v>
      </c>
    </row>
    <row r="39" spans="2:5" ht="14.5" customHeight="1" x14ac:dyDescent="0.35">
      <c r="B39" s="24"/>
      <c r="C39" s="30" t="e">
        <f ca="1">_xll.PTreeNodeValue(treeCalc_5!$F$2,1)</f>
        <v>#VALUE!</v>
      </c>
    </row>
    <row r="40" spans="2:5" ht="14.5" customHeight="1" x14ac:dyDescent="0.35">
      <c r="D40" s="22">
        <v>0.3</v>
      </c>
      <c r="E40" s="23" t="e">
        <f ca="1">_xll.PTreeNodeProbability(treeCalc_5!$F$2,7)</f>
        <v>#VALUE!</v>
      </c>
    </row>
    <row r="41" spans="2:5" ht="14.5" customHeight="1" x14ac:dyDescent="0.35">
      <c r="D41" s="24">
        <v>-5</v>
      </c>
      <c r="E41" s="25" t="e">
        <f ca="1">_xll.PTreeNodeValue(treeCalc_5!$F$2,7)</f>
        <v>#VALUE!</v>
      </c>
    </row>
    <row r="42" spans="2:5" ht="14.5" customHeight="1" x14ac:dyDescent="0.35">
      <c r="C42" s="26" t="e">
        <f ca="1">_xll.PTreeNodeDecision(treeCalc_5!$F$2,3)</f>
        <v>#VALUE!</v>
      </c>
      <c r="D42" s="32" t="s">
        <v>232</v>
      </c>
    </row>
    <row r="43" spans="2:5" ht="14.5" customHeight="1" x14ac:dyDescent="0.35">
      <c r="C43" s="24"/>
      <c r="D43" s="28" t="e">
        <f ca="1">_xll.PTreeNodeValue(treeCalc_5!$F$2,3)</f>
        <v>#VALUE!</v>
      </c>
    </row>
    <row r="44" spans="2:5" ht="14.5" customHeight="1" x14ac:dyDescent="0.35">
      <c r="D44" s="22">
        <v>0.4</v>
      </c>
      <c r="E44" s="23" t="e">
        <f ca="1">_xll.PTreeNodeProbability(treeCalc_5!$F$2,8)</f>
        <v>#VALUE!</v>
      </c>
    </row>
    <row r="45" spans="2:5" ht="14.5" customHeight="1" x14ac:dyDescent="0.35">
      <c r="D45" s="24">
        <v>12</v>
      </c>
      <c r="E45" s="25" t="e">
        <f ca="1">_xll.PTreeNodeValue(treeCalc_5!$F$2,8)</f>
        <v>#VALUE!</v>
      </c>
    </row>
    <row r="46" spans="2:5" ht="14.5" customHeight="1" x14ac:dyDescent="0.35">
      <c r="D46" s="22">
        <v>0.3</v>
      </c>
      <c r="E46" s="23" t="e">
        <f ca="1">_xll.PTreeNodeProbability(treeCalc_5!$F$2,9)</f>
        <v>#VALUE!</v>
      </c>
    </row>
    <row r="47" spans="2:5" ht="14.5" customHeight="1" x14ac:dyDescent="0.35">
      <c r="D47" s="24">
        <v>5</v>
      </c>
      <c r="E47" s="25" t="e">
        <f ca="1">_xll.PTreeNodeValue(treeCalc_5!$F$2,9)</f>
        <v>#VALUE!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3B13E-AF39-43AB-9DAA-7860B82BB5AE}">
  <dimension ref="B3:F9"/>
  <sheetViews>
    <sheetView showGridLines="0" workbookViewId="0">
      <selection activeCell="I8" sqref="I8"/>
    </sheetView>
  </sheetViews>
  <sheetFormatPr defaultRowHeight="14.5" x14ac:dyDescent="0.35"/>
  <sheetData>
    <row r="3" spans="2:6" ht="15" thickBot="1" x14ac:dyDescent="0.4">
      <c r="D3" s="68"/>
    </row>
    <row r="4" spans="2:6" x14ac:dyDescent="0.35">
      <c r="B4" s="69" t="s">
        <v>239</v>
      </c>
      <c r="C4" s="70" t="s">
        <v>117</v>
      </c>
      <c r="D4" s="70" t="s">
        <v>237</v>
      </c>
      <c r="E4" s="70" t="s">
        <v>117</v>
      </c>
      <c r="F4" s="71">
        <f>'Q2.1'!F6</f>
        <v>4.5</v>
      </c>
    </row>
    <row r="5" spans="2:6" ht="15" thickBot="1" x14ac:dyDescent="0.4">
      <c r="B5" s="72" t="s">
        <v>240</v>
      </c>
      <c r="C5" s="73" t="s">
        <v>117</v>
      </c>
      <c r="D5" s="73" t="s">
        <v>238</v>
      </c>
      <c r="E5" s="73" t="s">
        <v>117</v>
      </c>
      <c r="F5" s="74">
        <f>'Q2.1'!G6</f>
        <v>4.8000000000000007</v>
      </c>
    </row>
    <row r="6" spans="2:6" ht="15" thickBot="1" x14ac:dyDescent="0.4">
      <c r="D6" s="68"/>
    </row>
    <row r="7" spans="2:6" ht="15" thickBot="1" x14ac:dyDescent="0.4">
      <c r="B7" s="65" t="s">
        <v>241</v>
      </c>
      <c r="C7" s="66" t="s">
        <v>209</v>
      </c>
      <c r="D7" s="67" t="s">
        <v>240</v>
      </c>
    </row>
    <row r="8" spans="2:6" ht="15" thickBot="1" x14ac:dyDescent="0.4"/>
    <row r="9" spans="2:6" ht="15" thickBot="1" x14ac:dyDescent="0.4">
      <c r="B9" s="65" t="s">
        <v>242</v>
      </c>
      <c r="C9" s="66"/>
      <c r="D9" s="67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1503-C591-4A14-9FEE-475A65035F3B}">
  <dimension ref="B1:D32"/>
  <sheetViews>
    <sheetView showGridLines="0" topLeftCell="A4" zoomScale="85" zoomScaleNormal="85" workbookViewId="0">
      <selection activeCell="A7" sqref="A7"/>
    </sheetView>
  </sheetViews>
  <sheetFormatPr defaultColWidth="9.08984375" defaultRowHeight="14.5" x14ac:dyDescent="0.35"/>
  <cols>
    <col min="1" max="1" width="0.26953125" customWidth="1"/>
    <col min="3" max="3" width="5.26953125" bestFit="1" customWidth="1"/>
    <col min="4" max="4" width="7.54296875" bestFit="1" customWidth="1"/>
  </cols>
  <sheetData>
    <row r="1" spans="2:2" s="41" customFormat="1" ht="17.5" x14ac:dyDescent="0.35">
      <c r="B1" s="44" t="s">
        <v>136</v>
      </c>
    </row>
    <row r="2" spans="2:2" s="42" customFormat="1" ht="10" x14ac:dyDescent="0.2">
      <c r="B2" s="45" t="s">
        <v>137</v>
      </c>
    </row>
    <row r="3" spans="2:2" s="42" customFormat="1" ht="10" x14ac:dyDescent="0.2">
      <c r="B3" s="45" t="s">
        <v>236</v>
      </c>
    </row>
    <row r="4" spans="2:2" s="42" customFormat="1" ht="10" x14ac:dyDescent="0.2">
      <c r="B4" s="45" t="s">
        <v>138</v>
      </c>
    </row>
    <row r="5" spans="2:2" s="43" customFormat="1" ht="10" x14ac:dyDescent="0.2">
      <c r="B5" s="46" t="s">
        <v>146</v>
      </c>
    </row>
    <row r="28" spans="2:4" ht="15" thickBot="1" x14ac:dyDescent="0.4"/>
    <row r="29" spans="2:4" ht="15" thickBot="1" x14ac:dyDescent="0.4">
      <c r="B29" s="96" t="s">
        <v>139</v>
      </c>
      <c r="C29" s="97"/>
      <c r="D29" s="98"/>
    </row>
    <row r="30" spans="2:4" x14ac:dyDescent="0.35">
      <c r="B30" s="49"/>
      <c r="C30" s="99" t="s">
        <v>147</v>
      </c>
      <c r="D30" s="100"/>
    </row>
    <row r="31" spans="2:4" x14ac:dyDescent="0.35">
      <c r="B31" s="50"/>
      <c r="C31" s="47" t="s">
        <v>72</v>
      </c>
      <c r="D31" s="48" t="s">
        <v>78</v>
      </c>
    </row>
    <row r="32" spans="2:4" ht="15" thickBot="1" x14ac:dyDescent="0.4">
      <c r="B32" s="52" t="s">
        <v>140</v>
      </c>
      <c r="C32" s="54">
        <v>3</v>
      </c>
      <c r="D32" s="56">
        <v>1</v>
      </c>
    </row>
  </sheetData>
  <mergeCells count="2">
    <mergeCell ref="B29:D29"/>
    <mergeCell ref="C30:D3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A2E06-8FCA-4799-83AB-36E83F40F24C}">
  <dimension ref="B1:D35"/>
  <sheetViews>
    <sheetView showGridLines="0" topLeftCell="A2" zoomScale="85" zoomScaleNormal="85" workbookViewId="0">
      <selection activeCell="G28" sqref="G28"/>
    </sheetView>
  </sheetViews>
  <sheetFormatPr defaultColWidth="9.08984375" defaultRowHeight="14.5" x14ac:dyDescent="0.35"/>
  <cols>
    <col min="1" max="1" width="0.26953125" customWidth="1"/>
    <col min="3" max="3" width="5.26953125" bestFit="1" customWidth="1"/>
    <col min="4" max="4" width="7.54296875" bestFit="1" customWidth="1"/>
  </cols>
  <sheetData>
    <row r="1" spans="2:2" s="41" customFormat="1" ht="17.5" x14ac:dyDescent="0.35">
      <c r="B1" s="44" t="s">
        <v>142</v>
      </c>
    </row>
    <row r="2" spans="2:2" s="42" customFormat="1" ht="10" x14ac:dyDescent="0.2">
      <c r="B2" s="45" t="s">
        <v>137</v>
      </c>
    </row>
    <row r="3" spans="2:2" s="42" customFormat="1" ht="10" x14ac:dyDescent="0.2">
      <c r="B3" s="45" t="s">
        <v>236</v>
      </c>
    </row>
    <row r="4" spans="2:2" s="42" customFormat="1" ht="10" x14ac:dyDescent="0.2">
      <c r="B4" s="45" t="s">
        <v>138</v>
      </c>
    </row>
    <row r="5" spans="2:2" s="43" customFormat="1" ht="10" x14ac:dyDescent="0.2">
      <c r="B5" s="46" t="s">
        <v>146</v>
      </c>
    </row>
    <row r="28" spans="2:4" ht="15" thickBot="1" x14ac:dyDescent="0.4"/>
    <row r="29" spans="2:4" ht="15" thickBot="1" x14ac:dyDescent="0.4">
      <c r="B29" s="96" t="s">
        <v>139</v>
      </c>
      <c r="C29" s="97"/>
      <c r="D29" s="98"/>
    </row>
    <row r="30" spans="2:4" x14ac:dyDescent="0.35">
      <c r="B30" s="49"/>
      <c r="C30" s="99" t="s">
        <v>147</v>
      </c>
      <c r="D30" s="100"/>
    </row>
    <row r="31" spans="2:4" x14ac:dyDescent="0.35">
      <c r="B31" s="50"/>
      <c r="C31" s="47" t="s">
        <v>72</v>
      </c>
      <c r="D31" s="48" t="s">
        <v>78</v>
      </c>
    </row>
    <row r="32" spans="2:4" x14ac:dyDescent="0.35">
      <c r="B32" s="51" t="s">
        <v>140</v>
      </c>
      <c r="C32" s="57">
        <v>-1.0000000000000001E+300</v>
      </c>
      <c r="D32" s="55">
        <v>0</v>
      </c>
    </row>
    <row r="33" spans="2:4" x14ac:dyDescent="0.35">
      <c r="B33" s="51" t="s">
        <v>141</v>
      </c>
      <c r="C33" s="53">
        <v>3</v>
      </c>
      <c r="D33" s="55">
        <v>0</v>
      </c>
    </row>
    <row r="34" spans="2:4" x14ac:dyDescent="0.35">
      <c r="B34" s="51" t="s">
        <v>143</v>
      </c>
      <c r="C34" s="53">
        <v>3</v>
      </c>
      <c r="D34" s="55">
        <v>1</v>
      </c>
    </row>
    <row r="35" spans="2:4" ht="15" thickBot="1" x14ac:dyDescent="0.4">
      <c r="B35" s="52" t="s">
        <v>144</v>
      </c>
      <c r="C35" s="58">
        <v>1.0000000000000001E+300</v>
      </c>
      <c r="D35" s="56">
        <v>1</v>
      </c>
    </row>
  </sheetData>
  <mergeCells count="2">
    <mergeCell ref="B29:D29"/>
    <mergeCell ref="C30:D3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FBE47-2E37-4DC8-9B61-55BFE50C382C}">
  <dimension ref="C4:J8"/>
  <sheetViews>
    <sheetView showGridLines="0" workbookViewId="0">
      <selection activeCell="F20" sqref="F20"/>
    </sheetView>
  </sheetViews>
  <sheetFormatPr defaultRowHeight="14.5" x14ac:dyDescent="0.35"/>
  <cols>
    <col min="3" max="3" width="13.54296875" bestFit="1" customWidth="1"/>
    <col min="6" max="6" width="13.26953125" bestFit="1" customWidth="1"/>
    <col min="8" max="8" width="9.81640625" bestFit="1" customWidth="1"/>
  </cols>
  <sheetData>
    <row r="4" spans="3:10" ht="15" thickBot="1" x14ac:dyDescent="0.4"/>
    <row r="5" spans="3:10" ht="15" thickBot="1" x14ac:dyDescent="0.4">
      <c r="C5" s="75" t="s">
        <v>220</v>
      </c>
      <c r="D5" s="85" t="s">
        <v>80</v>
      </c>
      <c r="E5" s="85" t="s">
        <v>81</v>
      </c>
      <c r="F5" s="12" t="s">
        <v>221</v>
      </c>
      <c r="H5" s="86" t="s">
        <v>237</v>
      </c>
      <c r="I5" s="86" t="s">
        <v>117</v>
      </c>
      <c r="J5" s="87">
        <f>SUMPRODUCT(D6:D8,F6:F8)</f>
        <v>4.8</v>
      </c>
    </row>
    <row r="6" spans="3:10" x14ac:dyDescent="0.35">
      <c r="C6" s="77">
        <v>1</v>
      </c>
      <c r="D6" s="80">
        <v>10</v>
      </c>
      <c r="E6" s="80">
        <v>-5</v>
      </c>
      <c r="F6" s="88">
        <v>0.3253012048192771</v>
      </c>
      <c r="H6" s="87" t="s">
        <v>238</v>
      </c>
      <c r="I6" s="87" t="s">
        <v>117</v>
      </c>
      <c r="J6" s="87">
        <f>SUMPRODUCT(E6:E8,F6:F8)</f>
        <v>4.8000000000000007</v>
      </c>
    </row>
    <row r="7" spans="3:10" x14ac:dyDescent="0.35">
      <c r="C7" s="78">
        <v>2</v>
      </c>
      <c r="D7" s="36">
        <v>3</v>
      </c>
      <c r="E7" s="36">
        <v>12</v>
      </c>
      <c r="F7" s="89">
        <v>0.43614457831325304</v>
      </c>
      <c r="H7" s="87" t="s">
        <v>243</v>
      </c>
      <c r="I7" s="87" t="s">
        <v>117</v>
      </c>
      <c r="J7" s="87">
        <f>SUM(F6:F8)</f>
        <v>0.99999999999999989</v>
      </c>
    </row>
    <row r="8" spans="3:10" ht="15" thickBot="1" x14ac:dyDescent="0.4">
      <c r="C8" s="83">
        <v>3</v>
      </c>
      <c r="D8" s="84">
        <v>1</v>
      </c>
      <c r="E8" s="84">
        <v>5</v>
      </c>
      <c r="F8" s="90">
        <v>0.2385542168674698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136A1-16CD-4214-9B9F-1C08B54C5A18}">
  <dimension ref="D8:I56"/>
  <sheetViews>
    <sheetView showGridLines="0" topLeftCell="C46" zoomScale="115" zoomScaleNormal="115" workbookViewId="0">
      <selection activeCell="D41" sqref="D41"/>
    </sheetView>
  </sheetViews>
  <sheetFormatPr defaultRowHeight="14.5" x14ac:dyDescent="0.35"/>
  <cols>
    <col min="4" max="4" width="34.453125" customWidth="1"/>
    <col min="5" max="5" width="28.08984375" customWidth="1"/>
    <col min="6" max="6" width="42.7265625" customWidth="1"/>
    <col min="7" max="8" width="35.26953125" customWidth="1"/>
    <col min="9" max="9" width="16.6328125" customWidth="1"/>
  </cols>
  <sheetData>
    <row r="8" spans="4:8" ht="14.5" customHeight="1" x14ac:dyDescent="0.35">
      <c r="E8" s="26" t="e">
        <f ca="1">_xll.PTreeNodeDecision(treeCalc_2!$F$2,2)</f>
        <v>#VALUE!</v>
      </c>
      <c r="F8" s="23" t="e">
        <f ca="1">_xll.PTreeNodeProbability(treeCalc_2!$F$2,2)</f>
        <v>#VALUE!</v>
      </c>
    </row>
    <row r="9" spans="4:8" ht="14.5" customHeight="1" x14ac:dyDescent="0.35">
      <c r="E9" s="24">
        <v>2</v>
      </c>
      <c r="F9" s="25" t="e">
        <f ca="1">_xll.PTreeNodeValue(treeCalc_2!$F$2,2)</f>
        <v>#VALUE!</v>
      </c>
    </row>
    <row r="10" spans="4:8" ht="14.5" customHeight="1" x14ac:dyDescent="0.35">
      <c r="D10" s="24"/>
      <c r="E10" s="31" t="s">
        <v>160</v>
      </c>
    </row>
    <row r="11" spans="4:8" ht="14.5" customHeight="1" x14ac:dyDescent="0.35">
      <c r="D11" s="24"/>
      <c r="E11" s="30" t="e">
        <f ca="1">_xll.PTreeNodeValue(treeCalc_2!$F$2,1)</f>
        <v>#VALUE!</v>
      </c>
    </row>
    <row r="12" spans="4:8" ht="14.5" customHeight="1" x14ac:dyDescent="0.35">
      <c r="F12" s="22">
        <v>0.17</v>
      </c>
      <c r="G12" s="23" t="e">
        <f ca="1">_xll.PTreeNodeProbability(treeCalc_2!$F$2,4)</f>
        <v>#VALUE!</v>
      </c>
    </row>
    <row r="13" spans="4:8" ht="14.5" customHeight="1" x14ac:dyDescent="0.35">
      <c r="F13" s="24">
        <v>5</v>
      </c>
      <c r="G13" s="25" t="e">
        <f ca="1">_xll.PTreeNodeValue(treeCalc_2!$F$2,4)</f>
        <v>#VALUE!</v>
      </c>
    </row>
    <row r="14" spans="4:8" ht="14.5" customHeight="1" x14ac:dyDescent="0.35">
      <c r="E14" s="26" t="e">
        <f ca="1">_xll.PTreeNodeDecision(treeCalc_2!$F$2,3)</f>
        <v>#VALUE!</v>
      </c>
      <c r="F14" s="32" t="s">
        <v>168</v>
      </c>
    </row>
    <row r="15" spans="4:8" ht="14.5" customHeight="1" x14ac:dyDescent="0.35">
      <c r="E15" s="24">
        <v>0</v>
      </c>
      <c r="F15" s="28" t="e">
        <f ca="1">_xll.PTreeNodeValue(treeCalc_2!$F$2,3)</f>
        <v>#VALUE!</v>
      </c>
    </row>
    <row r="16" spans="4:8" ht="14.5" customHeight="1" x14ac:dyDescent="0.35">
      <c r="G16" s="22">
        <v>0.2</v>
      </c>
      <c r="H16" s="23" t="e">
        <f ca="1">_xll.PTreeNodeProbability(treeCalc_2!$F$2,7)</f>
        <v>#VALUE!</v>
      </c>
    </row>
    <row r="17" spans="6:9" ht="14.5" customHeight="1" x14ac:dyDescent="0.35">
      <c r="G17" s="24">
        <v>10.3</v>
      </c>
      <c r="H17" s="25" t="e">
        <f ca="1">_xll.PTreeNodeValue(treeCalc_2!$F$2,7)</f>
        <v>#VALUE!</v>
      </c>
    </row>
    <row r="18" spans="6:9" ht="14.5" customHeight="1" x14ac:dyDescent="0.35">
      <c r="F18" s="22">
        <v>0.5</v>
      </c>
      <c r="G18" s="32" t="s">
        <v>153</v>
      </c>
    </row>
    <row r="19" spans="6:9" ht="14.5" customHeight="1" x14ac:dyDescent="0.35">
      <c r="F19" s="24">
        <v>0</v>
      </c>
      <c r="G19" s="28" t="e">
        <f ca="1">_xll.PTreeNodeValue(treeCalc_2!$F$2,5)</f>
        <v>#VALUE!</v>
      </c>
    </row>
    <row r="20" spans="6:9" ht="14.5" customHeight="1" x14ac:dyDescent="0.35">
      <c r="G20" s="22">
        <v>0.5</v>
      </c>
      <c r="H20" s="23" t="e">
        <f ca="1">_xll.PTreeNodeProbability(treeCalc_2!$F$2,8)</f>
        <v>#VALUE!</v>
      </c>
    </row>
    <row r="21" spans="6:9" ht="14.5" customHeight="1" x14ac:dyDescent="0.35">
      <c r="G21" s="24">
        <v>5</v>
      </c>
      <c r="H21" s="25" t="e">
        <f ca="1">_xll.PTreeNodeValue(treeCalc_2!$F$2,8)</f>
        <v>#VALUE!</v>
      </c>
    </row>
    <row r="22" spans="6:9" ht="14.5" customHeight="1" x14ac:dyDescent="0.35">
      <c r="G22" s="22">
        <v>0.3</v>
      </c>
      <c r="H22" s="23" t="e">
        <f ca="1">_xll.PTreeNodeProbability(treeCalc_2!$F$2,9)</f>
        <v>#VALUE!</v>
      </c>
    </row>
    <row r="23" spans="6:9" ht="14.5" customHeight="1" x14ac:dyDescent="0.35">
      <c r="G23" s="24">
        <v>0</v>
      </c>
      <c r="H23" s="25" t="e">
        <f ca="1">_xll.PTreeNodeValue(treeCalc_2!$F$2,9)</f>
        <v>#VALUE!</v>
      </c>
    </row>
    <row r="24" spans="6:9" ht="14.5" customHeight="1" x14ac:dyDescent="0.35">
      <c r="G24" s="26" t="e">
        <f ca="1">_xll.PTreeNodeDecision(treeCalc_2!$F$2,10)</f>
        <v>#VALUE!</v>
      </c>
      <c r="H24" s="23" t="e">
        <f ca="1">_xll.PTreeNodeProbability(treeCalc_2!$F$2,10)</f>
        <v>#VALUE!</v>
      </c>
    </row>
    <row r="25" spans="6:9" ht="14.5" customHeight="1" x14ac:dyDescent="0.35">
      <c r="G25" s="24">
        <v>3</v>
      </c>
      <c r="H25" s="25" t="e">
        <f ca="1">_xll.PTreeNodeValue(treeCalc_2!$F$2,10)</f>
        <v>#VALUE!</v>
      </c>
    </row>
    <row r="26" spans="6:9" ht="14.5" customHeight="1" x14ac:dyDescent="0.35">
      <c r="F26" s="22">
        <v>0.33</v>
      </c>
      <c r="G26" s="31" t="s">
        <v>167</v>
      </c>
    </row>
    <row r="27" spans="6:9" ht="14.5" customHeight="1" x14ac:dyDescent="0.35">
      <c r="F27" s="24">
        <v>3</v>
      </c>
      <c r="G27" s="30" t="e">
        <f ca="1">_xll.PTreeNodeValue(treeCalc_2!$F$2,6)</f>
        <v>#VALUE!</v>
      </c>
    </row>
    <row r="28" spans="6:9" ht="14.5" customHeight="1" x14ac:dyDescent="0.35">
      <c r="H28" s="22">
        <v>0.2</v>
      </c>
      <c r="I28" s="23" t="e">
        <f ca="1">_xll.PTreeNodeProbability(treeCalc_2!$F$2,12)</f>
        <v>#VALUE!</v>
      </c>
    </row>
    <row r="29" spans="6:9" ht="14.5" customHeight="1" x14ac:dyDescent="0.35">
      <c r="H29" s="24">
        <v>10.3</v>
      </c>
      <c r="I29" s="25" t="e">
        <f ca="1">_xll.PTreeNodeValue(treeCalc_2!$F$2,12)</f>
        <v>#VALUE!</v>
      </c>
    </row>
    <row r="30" spans="6:9" ht="14.5" customHeight="1" x14ac:dyDescent="0.35">
      <c r="G30" s="26" t="e">
        <f ca="1">_xll.PTreeNodeDecision(treeCalc_2!$F$2,11)</f>
        <v>#VALUE!</v>
      </c>
      <c r="H30" s="32" t="s">
        <v>153</v>
      </c>
    </row>
    <row r="31" spans="6:9" ht="14.5" customHeight="1" x14ac:dyDescent="0.35">
      <c r="G31" s="24">
        <v>0</v>
      </c>
      <c r="H31" s="28" t="e">
        <f ca="1">_xll.PTreeNodeValue(treeCalc_2!$F$2,11)</f>
        <v>#VALUE!</v>
      </c>
    </row>
    <row r="32" spans="6:9" ht="14.5" customHeight="1" x14ac:dyDescent="0.35">
      <c r="H32" s="22">
        <v>0.5</v>
      </c>
      <c r="I32" s="23" t="e">
        <f ca="1">_xll.PTreeNodeProbability(treeCalc_2!$F$2,13)</f>
        <v>#VALUE!</v>
      </c>
    </row>
    <row r="33" spans="4:9" ht="14.5" customHeight="1" x14ac:dyDescent="0.35">
      <c r="H33" s="24">
        <v>5</v>
      </c>
      <c r="I33" s="25" t="e">
        <f ca="1">_xll.PTreeNodeValue(treeCalc_2!$F$2,13)</f>
        <v>#VALUE!</v>
      </c>
    </row>
    <row r="34" spans="4:9" ht="14.5" customHeight="1" x14ac:dyDescent="0.35">
      <c r="H34" s="22">
        <v>0.3</v>
      </c>
      <c r="I34" s="23" t="e">
        <f ca="1">_xll.PTreeNodeProbability(treeCalc_2!$F$2,14)</f>
        <v>#VALUE!</v>
      </c>
    </row>
    <row r="35" spans="4:9" ht="14.5" customHeight="1" x14ac:dyDescent="0.35">
      <c r="H35" s="24">
        <v>0</v>
      </c>
      <c r="I35" s="25" t="e">
        <f ca="1">_xll.PTreeNodeValue(treeCalc_2!$F$2,14)</f>
        <v>#VALUE!</v>
      </c>
    </row>
    <row r="36" spans="4:9" ht="15" thickBot="1" x14ac:dyDescent="0.4"/>
    <row r="37" spans="4:9" ht="15" thickBot="1" x14ac:dyDescent="0.4">
      <c r="D37" s="65" t="s">
        <v>302</v>
      </c>
      <c r="E37" s="66"/>
      <c r="F37" s="67"/>
    </row>
    <row r="38" spans="4:9" ht="15" thickBot="1" x14ac:dyDescent="0.4">
      <c r="D38" s="151"/>
      <c r="E38" s="151"/>
      <c r="F38" s="151"/>
    </row>
    <row r="39" spans="4:9" ht="15" thickBot="1" x14ac:dyDescent="0.4">
      <c r="D39" s="65" t="s">
        <v>305</v>
      </c>
      <c r="E39" s="66"/>
      <c r="F39" s="67"/>
    </row>
    <row r="40" spans="4:9" ht="15" thickBot="1" x14ac:dyDescent="0.4">
      <c r="D40" s="151"/>
      <c r="E40" s="151"/>
      <c r="F40" s="151"/>
    </row>
    <row r="41" spans="4:9" ht="15" thickBot="1" x14ac:dyDescent="0.4">
      <c r="D41" s="150" t="s">
        <v>301</v>
      </c>
      <c r="E41" s="151"/>
      <c r="F41" s="151"/>
    </row>
    <row r="48" spans="4:9" x14ac:dyDescent="0.35">
      <c r="D48" s="164"/>
    </row>
    <row r="51" spans="4:6" ht="14.5" customHeight="1" x14ac:dyDescent="0.35">
      <c r="E51" s="160" t="e">
        <f ca="1">_xll.PTreeNodeDecision(treeCalc_3!$F$2,2)</f>
        <v>#VALUE!</v>
      </c>
      <c r="F51" s="156" t="e">
        <f ca="1">_xll.PTreeNodeProbability(treeCalc_3!$F$2,2)</f>
        <v>#VALUE!</v>
      </c>
    </row>
    <row r="52" spans="4:6" ht="14.5" customHeight="1" x14ac:dyDescent="0.35">
      <c r="E52" s="157">
        <v>2</v>
      </c>
      <c r="F52" s="155" t="e">
        <f ca="1">_xll.PTreeNodeValue(treeCalc_3!$F$2,2)</f>
        <v>#VALUE!</v>
      </c>
    </row>
    <row r="53" spans="4:6" ht="14.5" customHeight="1" x14ac:dyDescent="0.35">
      <c r="D53" s="157"/>
      <c r="E53" s="158" t="s">
        <v>306</v>
      </c>
    </row>
    <row r="54" spans="4:6" ht="14.5" customHeight="1" x14ac:dyDescent="0.35">
      <c r="D54" s="157"/>
      <c r="E54" s="159" t="e">
        <f ca="1">_xll.PTreeNodeValue(treeCalc_3!$F$2,1)</f>
        <v>#VALUE!</v>
      </c>
    </row>
    <row r="55" spans="4:6" ht="14.5" customHeight="1" x14ac:dyDescent="0.35">
      <c r="E55" s="160" t="e">
        <f ca="1">_xll.PTreeNodeDecision(treeCalc_3!$F$2,3)</f>
        <v>#VALUE!</v>
      </c>
      <c r="F55" s="156" t="e">
        <f ca="1">_xll.PTreeNodeProbability(treeCalc_3!$F$2,3)</f>
        <v>#VALUE!</v>
      </c>
    </row>
    <row r="56" spans="4:6" ht="14.5" customHeight="1" x14ac:dyDescent="0.35">
      <c r="E56" s="157">
        <v>3.5</v>
      </c>
      <c r="F56" s="155" t="e">
        <f ca="1">_xll.PTreeNodeValue(treeCalc_3!$F$2,3)</f>
        <v>#VALUE!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6E1E-3110-4A00-8863-B01A34689D35}">
  <dimension ref="A1:B6"/>
  <sheetViews>
    <sheetView showGridLines="0" topLeftCell="A4" zoomScale="70" zoomScaleNormal="70" workbookViewId="0">
      <selection activeCell="S22" sqref="S22"/>
    </sheetView>
  </sheetViews>
  <sheetFormatPr defaultRowHeight="14.5" x14ac:dyDescent="0.35"/>
  <cols>
    <col min="1" max="2" width="15.6328125" customWidth="1"/>
  </cols>
  <sheetData>
    <row r="1" spans="1:2" ht="25" customHeight="1" thickTop="1" thickBot="1" x14ac:dyDescent="0.4">
      <c r="A1" s="6"/>
      <c r="B1" s="7"/>
    </row>
    <row r="2" spans="1:2" ht="15" thickTop="1" x14ac:dyDescent="0.35">
      <c r="A2" s="4" t="s">
        <v>61</v>
      </c>
      <c r="B2" s="8" t="e">
        <f ca="1">inflCalc_2!$G$2</f>
        <v>#VALUE!</v>
      </c>
    </row>
    <row r="3" spans="1:2" x14ac:dyDescent="0.35">
      <c r="A3" s="4" t="s">
        <v>62</v>
      </c>
      <c r="B3" s="8" t="e">
        <f ca="1">inflCalc_2!$H$2</f>
        <v>#VALUE!</v>
      </c>
    </row>
    <row r="4" spans="1:2" x14ac:dyDescent="0.35">
      <c r="A4" s="4" t="s">
        <v>63</v>
      </c>
      <c r="B4" s="8" t="e">
        <f ca="1">inflCalc_2!$I$2</f>
        <v>#VALUE!</v>
      </c>
    </row>
    <row r="5" spans="1:2" ht="15" thickBot="1" x14ac:dyDescent="0.4">
      <c r="A5" s="5" t="s">
        <v>64</v>
      </c>
      <c r="B5" s="9" t="e">
        <f ca="1">inflCalc_2!$J$2</f>
        <v>#VALUE!</v>
      </c>
    </row>
    <row r="6" spans="1:2" ht="15" thickTop="1" x14ac:dyDescent="0.35"/>
  </sheetData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E2D2F-9A23-46B1-AC00-4317A6368B0E}">
  <dimension ref="B16:H53"/>
  <sheetViews>
    <sheetView showGridLines="0" topLeftCell="A15" zoomScale="55" zoomScaleNormal="55" workbookViewId="0">
      <selection activeCell="G19" sqref="G19"/>
    </sheetView>
  </sheetViews>
  <sheetFormatPr defaultRowHeight="14.5" x14ac:dyDescent="0.35"/>
  <cols>
    <col min="2" max="2" width="25" customWidth="1"/>
    <col min="3" max="3" width="28" customWidth="1"/>
    <col min="4" max="7" width="28.08984375" customWidth="1"/>
    <col min="8" max="8" width="16.6328125" customWidth="1"/>
  </cols>
  <sheetData>
    <row r="16" spans="7:8" ht="14.5" customHeight="1" x14ac:dyDescent="0.35">
      <c r="G16" s="22">
        <v>0.9</v>
      </c>
      <c r="H16" s="23" t="e">
        <f ca="1">_xll.PTreeNodeProbability(treeCalc_6!$F$2,10)</f>
        <v>#VALUE!</v>
      </c>
    </row>
    <row r="17" spans="3:8" ht="14.5" customHeight="1" x14ac:dyDescent="0.35">
      <c r="G17" s="24">
        <v>1200</v>
      </c>
      <c r="H17" s="25" t="e">
        <f ca="1">_xll.PTreeNodeValue(treeCalc_6!$F$2,10)</f>
        <v>#VALUE!</v>
      </c>
    </row>
    <row r="18" spans="3:8" ht="14.5" customHeight="1" x14ac:dyDescent="0.35">
      <c r="F18" s="22">
        <v>0.5</v>
      </c>
      <c r="G18" s="32" t="s">
        <v>179</v>
      </c>
    </row>
    <row r="19" spans="3:8" ht="14.5" customHeight="1" x14ac:dyDescent="0.35">
      <c r="F19" s="24">
        <v>0</v>
      </c>
      <c r="G19" s="28" t="e">
        <f ca="1">_xll.PTreeNodeValue(treeCalc_6!$F$2,8)</f>
        <v>#VALUE!</v>
      </c>
    </row>
    <row r="20" spans="3:8" ht="14.5" customHeight="1" x14ac:dyDescent="0.35">
      <c r="G20" s="22">
        <v>0.1</v>
      </c>
      <c r="H20" s="23" t="e">
        <f ca="1">_xll.PTreeNodeProbability(treeCalc_6!$F$2,11)</f>
        <v>#VALUE!</v>
      </c>
    </row>
    <row r="21" spans="3:8" ht="14.5" customHeight="1" x14ac:dyDescent="0.35">
      <c r="G21" s="24">
        <v>0</v>
      </c>
      <c r="H21" s="25" t="e">
        <f ca="1">_xll.PTreeNodeValue(treeCalc_6!$F$2,11)</f>
        <v>#VALUE!</v>
      </c>
    </row>
    <row r="22" spans="3:8" ht="14.5" customHeight="1" x14ac:dyDescent="0.35">
      <c r="E22" s="22">
        <v>0.7</v>
      </c>
      <c r="F22" s="32" t="s">
        <v>248</v>
      </c>
    </row>
    <row r="23" spans="3:8" ht="14.5" customHeight="1" x14ac:dyDescent="0.35">
      <c r="E23" s="24">
        <v>0</v>
      </c>
      <c r="F23" s="28" t="e">
        <f ca="1">_xll.PTreeNodeValue(treeCalc_6!$F$2,6)</f>
        <v>#VALUE!</v>
      </c>
    </row>
    <row r="24" spans="3:8" ht="14.5" customHeight="1" x14ac:dyDescent="0.35">
      <c r="F24" s="22">
        <v>0.5</v>
      </c>
      <c r="G24" s="23" t="e">
        <f ca="1">_xll.PTreeNodeProbability(treeCalc_6!$F$2,9)</f>
        <v>#VALUE!</v>
      </c>
    </row>
    <row r="25" spans="3:8" ht="14.5" customHeight="1" x14ac:dyDescent="0.35">
      <c r="F25" s="24">
        <v>0</v>
      </c>
      <c r="G25" s="25" t="e">
        <f ca="1">_xll.PTreeNodeValue(treeCalc_6!$F$2,9)</f>
        <v>#VALUE!</v>
      </c>
    </row>
    <row r="26" spans="3:8" ht="14.5" customHeight="1" x14ac:dyDescent="0.35">
      <c r="D26" s="22">
        <v>0.7</v>
      </c>
      <c r="E26" s="32" t="s">
        <v>178</v>
      </c>
    </row>
    <row r="27" spans="3:8" ht="14.5" customHeight="1" x14ac:dyDescent="0.35">
      <c r="D27" s="24">
        <v>0</v>
      </c>
      <c r="E27" s="28" t="e">
        <f ca="1">_xll.PTreeNodeValue(treeCalc_6!$F$2,4)</f>
        <v>#VALUE!</v>
      </c>
    </row>
    <row r="28" spans="3:8" ht="14.5" customHeight="1" x14ac:dyDescent="0.35">
      <c r="E28" s="22">
        <v>0.3</v>
      </c>
      <c r="F28" s="23" t="e">
        <f ca="1">_xll.PTreeNodeProbability(treeCalc_6!$F$2,7)</f>
        <v>#VALUE!</v>
      </c>
    </row>
    <row r="29" spans="3:8" ht="14.5" customHeight="1" x14ac:dyDescent="0.35">
      <c r="E29" s="24">
        <v>0</v>
      </c>
      <c r="F29" s="25" t="e">
        <f ca="1">_xll.PTreeNodeValue(treeCalc_6!$F$2,7)</f>
        <v>#VALUE!</v>
      </c>
    </row>
    <row r="30" spans="3:8" ht="14.5" customHeight="1" x14ac:dyDescent="0.35">
      <c r="C30" s="26" t="e">
        <f ca="1">_xll.PTreeNodeDecision(treeCalc_6!$F$2,2)</f>
        <v>#VALUE!</v>
      </c>
      <c r="D30" s="32" t="s">
        <v>177</v>
      </c>
    </row>
    <row r="31" spans="3:8" ht="14.5" customHeight="1" x14ac:dyDescent="0.35">
      <c r="C31" s="24">
        <v>-150</v>
      </c>
      <c r="D31" s="28" t="e">
        <f ca="1">_xll.PTreeNodeValue(treeCalc_6!$F$2,2)</f>
        <v>#VALUE!</v>
      </c>
    </row>
    <row r="32" spans="3:8" ht="14.5" customHeight="1" x14ac:dyDescent="0.35">
      <c r="D32" s="22">
        <v>0.3</v>
      </c>
      <c r="E32" s="23" t="e">
        <f ca="1">_xll.PTreeNodeProbability(treeCalc_6!$F$2,5)</f>
        <v>#VALUE!</v>
      </c>
    </row>
    <row r="33" spans="2:8" ht="14.5" customHeight="1" x14ac:dyDescent="0.35">
      <c r="D33" s="24">
        <v>0</v>
      </c>
      <c r="E33" s="25" t="e">
        <f ca="1">_xll.PTreeNodeValue(treeCalc_6!$F$2,5)</f>
        <v>#VALUE!</v>
      </c>
    </row>
    <row r="34" spans="2:8" ht="14.5" customHeight="1" x14ac:dyDescent="0.35">
      <c r="B34" s="24"/>
      <c r="C34" s="31" t="s">
        <v>250</v>
      </c>
    </row>
    <row r="35" spans="2:8" ht="14.5" customHeight="1" x14ac:dyDescent="0.35">
      <c r="B35" s="24"/>
      <c r="C35" s="30" t="e">
        <f ca="1">_xll.PTreeNodeValue(treeCalc_6!$F$2,1)</f>
        <v>#VALUE!</v>
      </c>
    </row>
    <row r="36" spans="2:8" ht="14.5" customHeight="1" x14ac:dyDescent="0.35">
      <c r="D36" s="22">
        <v>0.3</v>
      </c>
      <c r="E36" s="23" t="e">
        <f ca="1">_xll.PTreeNodeProbability(treeCalc_6!$F$2,12)</f>
        <v>#VALUE!</v>
      </c>
    </row>
    <row r="37" spans="2:8" ht="14.5" customHeight="1" x14ac:dyDescent="0.35">
      <c r="D37" s="24">
        <v>0</v>
      </c>
      <c r="E37" s="25" t="e">
        <f ca="1">_xll.PTreeNodeValue(treeCalc_6!$F$2,12)</f>
        <v>#VALUE!</v>
      </c>
    </row>
    <row r="38" spans="2:8" ht="14.5" customHeight="1" x14ac:dyDescent="0.35">
      <c r="C38" s="26" t="e">
        <f ca="1">_xll.PTreeNodeDecision(treeCalc_6!$F$2,3)</f>
        <v>#VALUE!</v>
      </c>
      <c r="D38" s="32" t="s">
        <v>177</v>
      </c>
    </row>
    <row r="39" spans="2:8" ht="14.5" customHeight="1" x14ac:dyDescent="0.35">
      <c r="C39" s="24">
        <v>0</v>
      </c>
      <c r="D39" s="28" t="e">
        <f ca="1">_xll.PTreeNodeValue(treeCalc_6!$F$2,3)</f>
        <v>#VALUE!</v>
      </c>
    </row>
    <row r="40" spans="2:8" ht="14.5" customHeight="1" x14ac:dyDescent="0.35">
      <c r="E40" s="22">
        <v>0.6</v>
      </c>
      <c r="F40" s="23" t="e">
        <f ca="1">_xll.PTreeNodeProbability(treeCalc_6!$F$2,14)</f>
        <v>#VALUE!</v>
      </c>
    </row>
    <row r="41" spans="2:8" ht="14.5" customHeight="1" x14ac:dyDescent="0.35">
      <c r="E41" s="24">
        <v>0</v>
      </c>
      <c r="F41" s="25" t="e">
        <f ca="1">_xll.PTreeNodeValue(treeCalc_6!$F$2,14)</f>
        <v>#VALUE!</v>
      </c>
    </row>
    <row r="42" spans="2:8" ht="14.5" customHeight="1" x14ac:dyDescent="0.35">
      <c r="D42" s="22">
        <v>0.7</v>
      </c>
      <c r="E42" s="32" t="s">
        <v>257</v>
      </c>
    </row>
    <row r="43" spans="2:8" ht="14.5" customHeight="1" x14ac:dyDescent="0.35">
      <c r="D43" s="24">
        <v>0</v>
      </c>
      <c r="E43" s="28" t="e">
        <f ca="1">_xll.PTreeNodeValue(treeCalc_6!$F$2,13)</f>
        <v>#VALUE!</v>
      </c>
    </row>
    <row r="44" spans="2:8" ht="14.5" customHeight="1" x14ac:dyDescent="0.35">
      <c r="F44" s="130">
        <v>0.5</v>
      </c>
      <c r="G44" s="23" t="e">
        <f ca="1">_xll.PTreeNodeProbability(treeCalc_6!$F$2,16)</f>
        <v>#VALUE!</v>
      </c>
    </row>
    <row r="45" spans="2:8" ht="14.5" customHeight="1" x14ac:dyDescent="0.35">
      <c r="F45" s="24">
        <v>0</v>
      </c>
      <c r="G45" s="25" t="e">
        <f ca="1">_xll.PTreeNodeValue(treeCalc_6!$F$2,16)</f>
        <v>#VALUE!</v>
      </c>
    </row>
    <row r="46" spans="2:8" ht="14.5" customHeight="1" x14ac:dyDescent="0.35">
      <c r="E46" s="22">
        <v>0.4</v>
      </c>
      <c r="F46" s="32" t="s">
        <v>248</v>
      </c>
    </row>
    <row r="47" spans="2:8" ht="14.5" customHeight="1" x14ac:dyDescent="0.35">
      <c r="E47" s="24">
        <v>0</v>
      </c>
      <c r="F47" s="28" t="e">
        <f ca="1">_xll.PTreeNodeValue(treeCalc_6!$F$2,15)</f>
        <v>#VALUE!</v>
      </c>
    </row>
    <row r="48" spans="2:8" ht="14.5" customHeight="1" x14ac:dyDescent="0.35">
      <c r="G48" s="130">
        <v>0.1</v>
      </c>
      <c r="H48" s="23" t="e">
        <f ca="1">_xll.PTreeNodeProbability(treeCalc_6!$F$2,18)</f>
        <v>#VALUE!</v>
      </c>
    </row>
    <row r="49" spans="6:8" ht="14.5" customHeight="1" x14ac:dyDescent="0.35">
      <c r="G49" s="24">
        <v>0</v>
      </c>
      <c r="H49" s="25" t="e">
        <f ca="1">_xll.PTreeNodeValue(treeCalc_6!$F$2,18)</f>
        <v>#VALUE!</v>
      </c>
    </row>
    <row r="50" spans="6:8" ht="14.5" customHeight="1" x14ac:dyDescent="0.35">
      <c r="F50" s="130">
        <v>0.5</v>
      </c>
      <c r="G50" s="32" t="s">
        <v>179</v>
      </c>
    </row>
    <row r="51" spans="6:8" ht="14.5" customHeight="1" x14ac:dyDescent="0.35">
      <c r="F51" s="24">
        <v>0</v>
      </c>
      <c r="G51" s="28" t="e">
        <f ca="1">_xll.PTreeNodeValue(treeCalc_6!$F$2,17)</f>
        <v>#VALUE!</v>
      </c>
    </row>
    <row r="52" spans="6:8" ht="14.5" customHeight="1" x14ac:dyDescent="0.35">
      <c r="G52" s="130">
        <v>0.9</v>
      </c>
      <c r="H52" s="23" t="e">
        <f ca="1">_xll.PTreeNodeProbability(treeCalc_6!$F$2,19)</f>
        <v>#VALUE!</v>
      </c>
    </row>
    <row r="53" spans="6:8" ht="14.5" customHeight="1" x14ac:dyDescent="0.35">
      <c r="G53" s="24">
        <v>1200</v>
      </c>
      <c r="H53" s="25" t="e">
        <f ca="1">_xll.PTreeNodeValue(treeCalc_6!$F$2,19)</f>
        <v>#VALUE!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A4425-B0A2-4228-AF9B-A7C93F189507}">
  <dimension ref="B3:I10"/>
  <sheetViews>
    <sheetView showGridLines="0" workbookViewId="0">
      <selection activeCell="D15" sqref="D15"/>
    </sheetView>
  </sheetViews>
  <sheetFormatPr defaultRowHeight="14.5" x14ac:dyDescent="0.35"/>
  <cols>
    <col min="4" max="4" width="21.54296875" bestFit="1" customWidth="1"/>
    <col min="7" max="7" width="19.36328125" bestFit="1" customWidth="1"/>
  </cols>
  <sheetData>
    <row r="3" spans="2:9" ht="15" thickBot="1" x14ac:dyDescent="0.4"/>
    <row r="4" spans="2:9" x14ac:dyDescent="0.35">
      <c r="B4" s="77" t="s">
        <v>80</v>
      </c>
      <c r="C4" s="143" t="s">
        <v>117</v>
      </c>
      <c r="D4" s="144" t="s">
        <v>264</v>
      </c>
      <c r="G4" s="145" t="s">
        <v>265</v>
      </c>
      <c r="H4" s="143" t="s">
        <v>117</v>
      </c>
      <c r="I4" s="144">
        <v>150</v>
      </c>
    </row>
    <row r="5" spans="2:9" ht="15" thickBot="1" x14ac:dyDescent="0.4">
      <c r="B5" s="79" t="s">
        <v>81</v>
      </c>
      <c r="C5" s="140" t="s">
        <v>117</v>
      </c>
      <c r="D5" s="141" t="s">
        <v>263</v>
      </c>
      <c r="G5" s="146" t="s">
        <v>268</v>
      </c>
      <c r="H5" s="60" t="s">
        <v>117</v>
      </c>
      <c r="I5" s="147">
        <v>0.7</v>
      </c>
    </row>
    <row r="6" spans="2:9" x14ac:dyDescent="0.35">
      <c r="G6" s="146" t="s">
        <v>269</v>
      </c>
      <c r="H6" s="60" t="s">
        <v>117</v>
      </c>
      <c r="I6" s="147">
        <v>0.7</v>
      </c>
    </row>
    <row r="7" spans="2:9" ht="15" thickBot="1" x14ac:dyDescent="0.4">
      <c r="G7" s="146" t="s">
        <v>270</v>
      </c>
      <c r="H7" s="60" t="s">
        <v>117</v>
      </c>
      <c r="I7" s="147">
        <v>0.4</v>
      </c>
    </row>
    <row r="8" spans="2:9" x14ac:dyDescent="0.35">
      <c r="B8" s="77" t="s">
        <v>237</v>
      </c>
      <c r="C8" s="143" t="s">
        <v>117</v>
      </c>
      <c r="D8" s="144">
        <f>-I4+(I5*I6*I8*I9*I10)</f>
        <v>114.59999999999997</v>
      </c>
      <c r="G8" s="148" t="s">
        <v>267</v>
      </c>
      <c r="H8" s="34" t="s">
        <v>117</v>
      </c>
      <c r="I8" s="149">
        <v>0.5</v>
      </c>
    </row>
    <row r="9" spans="2:9" ht="15" thickBot="1" x14ac:dyDescent="0.4">
      <c r="B9" s="79" t="s">
        <v>238</v>
      </c>
      <c r="C9" s="140" t="s">
        <v>117</v>
      </c>
      <c r="D9" s="141">
        <f>I5*I7*I8*I9*I10</f>
        <v>151.19999999999999</v>
      </c>
      <c r="G9" s="146" t="s">
        <v>266</v>
      </c>
      <c r="H9" s="60" t="s">
        <v>117</v>
      </c>
      <c r="I9" s="147">
        <v>0.9</v>
      </c>
    </row>
    <row r="10" spans="2:9" ht="15" thickBot="1" x14ac:dyDescent="0.4">
      <c r="G10" s="142" t="s">
        <v>91</v>
      </c>
      <c r="H10" s="140" t="s">
        <v>117</v>
      </c>
      <c r="I10" s="141">
        <v>1200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8DD2E-57DD-4FB3-AEF1-1267A64AAB32}">
  <dimension ref="A1:F33"/>
  <sheetViews>
    <sheetView showGridLines="0" topLeftCell="A4" zoomScale="85" zoomScaleNormal="85" workbookViewId="0">
      <selection activeCell="I30" sqref="I30"/>
    </sheetView>
  </sheetViews>
  <sheetFormatPr defaultColWidth="9.08984375" defaultRowHeight="14.5" x14ac:dyDescent="0.35"/>
  <cols>
    <col min="1" max="1" width="0.26953125" style="151" customWidth="1"/>
    <col min="3" max="3" width="4.08984375" bestFit="1" customWidth="1"/>
    <col min="4" max="4" width="7.54296875" bestFit="1" customWidth="1"/>
    <col min="5" max="5" width="4.08984375" bestFit="1" customWidth="1"/>
    <col min="6" max="6" width="7.54296875" bestFit="1" customWidth="1"/>
  </cols>
  <sheetData>
    <row r="1" spans="2:2" s="41" customFormat="1" ht="17.5" x14ac:dyDescent="0.35">
      <c r="B1" s="44" t="s">
        <v>136</v>
      </c>
    </row>
    <row r="2" spans="2:2" s="42" customFormat="1" ht="10" x14ac:dyDescent="0.2">
      <c r="B2" s="45" t="s">
        <v>137</v>
      </c>
    </row>
    <row r="3" spans="2:2" s="42" customFormat="1" ht="10" x14ac:dyDescent="0.2">
      <c r="B3" s="45" t="s">
        <v>310</v>
      </c>
    </row>
    <row r="4" spans="2:2" s="42" customFormat="1" ht="10" x14ac:dyDescent="0.2">
      <c r="B4" s="45" t="s">
        <v>307</v>
      </c>
    </row>
    <row r="5" spans="2:2" s="43" customFormat="1" ht="10" x14ac:dyDescent="0.2">
      <c r="B5" s="46" t="s">
        <v>311</v>
      </c>
    </row>
    <row r="28" spans="2:6" ht="15" thickBot="1" x14ac:dyDescent="0.4"/>
    <row r="29" spans="2:6" ht="15" thickBot="1" x14ac:dyDescent="0.4">
      <c r="B29" s="96" t="s">
        <v>139</v>
      </c>
      <c r="C29" s="97"/>
      <c r="D29" s="97"/>
      <c r="E29" s="97"/>
      <c r="F29" s="98"/>
    </row>
    <row r="30" spans="2:6" x14ac:dyDescent="0.35">
      <c r="B30" s="49"/>
      <c r="C30" s="99" t="s">
        <v>161</v>
      </c>
      <c r="D30" s="168"/>
      <c r="E30" s="169" t="s">
        <v>150</v>
      </c>
      <c r="F30" s="100"/>
    </row>
    <row r="31" spans="2:6" x14ac:dyDescent="0.35">
      <c r="B31" s="50"/>
      <c r="C31" s="47" t="s">
        <v>72</v>
      </c>
      <c r="D31" s="165" t="s">
        <v>78</v>
      </c>
      <c r="E31" s="47" t="s">
        <v>72</v>
      </c>
      <c r="F31" s="48" t="s">
        <v>78</v>
      </c>
    </row>
    <row r="32" spans="2:6" x14ac:dyDescent="0.35">
      <c r="B32" s="51" t="s">
        <v>140</v>
      </c>
      <c r="C32" s="53">
        <v>-150</v>
      </c>
      <c r="D32" s="166">
        <v>0.87749999999999995</v>
      </c>
      <c r="E32" s="53">
        <v>0</v>
      </c>
      <c r="F32" s="55">
        <v>0.92999999999999994</v>
      </c>
    </row>
    <row r="33" spans="2:6" ht="15" thickBot="1" x14ac:dyDescent="0.4">
      <c r="B33" s="52" t="s">
        <v>141</v>
      </c>
      <c r="C33" s="54">
        <v>1050</v>
      </c>
      <c r="D33" s="167">
        <v>0.12249999999999998</v>
      </c>
      <c r="E33" s="54">
        <v>1200</v>
      </c>
      <c r="F33" s="56">
        <v>6.9999999999999993E-2</v>
      </c>
    </row>
  </sheetData>
  <mergeCells count="3">
    <mergeCell ref="B29:F29"/>
    <mergeCell ref="C30:D30"/>
    <mergeCell ref="E30:F3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8780-DD51-422E-A264-15EF979A0FD8}">
  <dimension ref="A1:F37"/>
  <sheetViews>
    <sheetView showGridLines="0" topLeftCell="A31" zoomScale="85" zoomScaleNormal="85" workbookViewId="0">
      <selection activeCell="A7" sqref="A7"/>
    </sheetView>
  </sheetViews>
  <sheetFormatPr defaultColWidth="9.08984375" defaultRowHeight="14.5" x14ac:dyDescent="0.35"/>
  <cols>
    <col min="1" max="1" width="0.26953125" style="151" customWidth="1"/>
    <col min="3" max="3" width="5.1796875" bestFit="1" customWidth="1"/>
    <col min="4" max="4" width="7.54296875" bestFit="1" customWidth="1"/>
    <col min="5" max="5" width="5.1796875" bestFit="1" customWidth="1"/>
    <col min="6" max="6" width="7.54296875" bestFit="1" customWidth="1"/>
  </cols>
  <sheetData>
    <row r="1" spans="2:2" s="41" customFormat="1" ht="17.5" x14ac:dyDescent="0.35">
      <c r="B1" s="44" t="s">
        <v>142</v>
      </c>
    </row>
    <row r="2" spans="2:2" s="42" customFormat="1" ht="10" x14ac:dyDescent="0.2">
      <c r="B2" s="45" t="s">
        <v>137</v>
      </c>
    </row>
    <row r="3" spans="2:2" s="42" customFormat="1" ht="10" x14ac:dyDescent="0.2">
      <c r="B3" s="45" t="s">
        <v>312</v>
      </c>
    </row>
    <row r="4" spans="2:2" s="42" customFormat="1" ht="10" x14ac:dyDescent="0.2">
      <c r="B4" s="45" t="s">
        <v>307</v>
      </c>
    </row>
    <row r="5" spans="2:2" s="43" customFormat="1" ht="10" x14ac:dyDescent="0.2">
      <c r="B5" s="46" t="s">
        <v>311</v>
      </c>
    </row>
    <row r="28" spans="2:6" ht="15" thickBot="1" x14ac:dyDescent="0.4"/>
    <row r="29" spans="2:6" ht="15" thickBot="1" x14ac:dyDescent="0.4">
      <c r="B29" s="96" t="s">
        <v>139</v>
      </c>
      <c r="C29" s="97"/>
      <c r="D29" s="97"/>
      <c r="E29" s="97"/>
      <c r="F29" s="98"/>
    </row>
    <row r="30" spans="2:6" x14ac:dyDescent="0.35">
      <c r="B30" s="49"/>
      <c r="C30" s="99" t="s">
        <v>161</v>
      </c>
      <c r="D30" s="168"/>
      <c r="E30" s="169" t="s">
        <v>150</v>
      </c>
      <c r="F30" s="100"/>
    </row>
    <row r="31" spans="2:6" x14ac:dyDescent="0.35">
      <c r="B31" s="50"/>
      <c r="C31" s="47" t="s">
        <v>72</v>
      </c>
      <c r="D31" s="165" t="s">
        <v>78</v>
      </c>
      <c r="E31" s="47" t="s">
        <v>72</v>
      </c>
      <c r="F31" s="48" t="s">
        <v>78</v>
      </c>
    </row>
    <row r="32" spans="2:6" x14ac:dyDescent="0.35">
      <c r="B32" s="51" t="s">
        <v>140</v>
      </c>
      <c r="C32" s="57">
        <v>-1.0000000000000001E+300</v>
      </c>
      <c r="D32" s="166">
        <v>0</v>
      </c>
      <c r="E32" s="57">
        <v>-1.0000000000000001E+300</v>
      </c>
      <c r="F32" s="55">
        <v>0</v>
      </c>
    </row>
    <row r="33" spans="2:6" x14ac:dyDescent="0.35">
      <c r="B33" s="51" t="s">
        <v>141</v>
      </c>
      <c r="C33" s="53">
        <v>-150</v>
      </c>
      <c r="D33" s="166">
        <v>0</v>
      </c>
      <c r="E33" s="53">
        <v>0</v>
      </c>
      <c r="F33" s="55">
        <v>0</v>
      </c>
    </row>
    <row r="34" spans="2:6" x14ac:dyDescent="0.35">
      <c r="B34" s="51" t="s">
        <v>143</v>
      </c>
      <c r="C34" s="53">
        <v>-150</v>
      </c>
      <c r="D34" s="166">
        <v>0.87749999999999995</v>
      </c>
      <c r="E34" s="53">
        <v>0</v>
      </c>
      <c r="F34" s="55">
        <v>0.92999999999999994</v>
      </c>
    </row>
    <row r="35" spans="2:6" x14ac:dyDescent="0.35">
      <c r="B35" s="51" t="s">
        <v>144</v>
      </c>
      <c r="C35" s="53">
        <v>1050</v>
      </c>
      <c r="D35" s="166">
        <v>0.87749999999999995</v>
      </c>
      <c r="E35" s="53">
        <v>1200</v>
      </c>
      <c r="F35" s="55">
        <v>0.92999999999999994</v>
      </c>
    </row>
    <row r="36" spans="2:6" x14ac:dyDescent="0.35">
      <c r="B36" s="51" t="s">
        <v>308</v>
      </c>
      <c r="C36" s="53">
        <v>1050</v>
      </c>
      <c r="D36" s="166">
        <v>0.99999999999999989</v>
      </c>
      <c r="E36" s="53">
        <v>1200</v>
      </c>
      <c r="F36" s="55">
        <v>0.99999999999999989</v>
      </c>
    </row>
    <row r="37" spans="2:6" ht="15" thickBot="1" x14ac:dyDescent="0.4">
      <c r="B37" s="52" t="s">
        <v>309</v>
      </c>
      <c r="C37" s="58">
        <v>1.0000000000000001E+300</v>
      </c>
      <c r="D37" s="167">
        <v>1</v>
      </c>
      <c r="E37" s="58">
        <v>1.0000000000000001E+300</v>
      </c>
      <c r="F37" s="56">
        <v>1</v>
      </c>
    </row>
  </sheetData>
  <mergeCells count="3">
    <mergeCell ref="B29:F29"/>
    <mergeCell ref="C30:D30"/>
    <mergeCell ref="E30:F3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08339-F7D6-4252-929B-B7F8C13D5D9D}">
  <dimension ref="B1:I6"/>
  <sheetViews>
    <sheetView showGridLines="0" workbookViewId="0">
      <selection activeCell="D21" sqref="D21"/>
    </sheetView>
  </sheetViews>
  <sheetFormatPr defaultRowHeight="14.5" x14ac:dyDescent="0.35"/>
  <cols>
    <col min="4" max="4" width="21.54296875" bestFit="1" customWidth="1"/>
    <col min="7" max="7" width="18.81640625" bestFit="1" customWidth="1"/>
  </cols>
  <sheetData>
    <row r="1" spans="2:9" ht="15" thickBot="1" x14ac:dyDescent="0.4"/>
    <row r="2" spans="2:9" ht="15" thickBot="1" x14ac:dyDescent="0.4">
      <c r="B2" s="65" t="s">
        <v>300</v>
      </c>
      <c r="C2" s="66"/>
      <c r="D2" s="66"/>
      <c r="E2" s="66"/>
      <c r="F2" s="66"/>
      <c r="G2" s="66"/>
      <c r="H2" s="66"/>
      <c r="I2" s="67"/>
    </row>
    <row r="3" spans="2:9" ht="15" thickBot="1" x14ac:dyDescent="0.4"/>
    <row r="4" spans="2:9" ht="15" thickBot="1" x14ac:dyDescent="0.4">
      <c r="B4" s="170" t="s">
        <v>313</v>
      </c>
      <c r="C4" s="171"/>
      <c r="D4" s="67">
        <f>(((0.7*0.4*0.5*0.9*1200) + 150)/(0.7*0.5*0.9*1200))-0.4</f>
        <v>0.39682539682539675</v>
      </c>
    </row>
    <row r="5" spans="2:9" ht="15" thickBot="1" x14ac:dyDescent="0.4"/>
    <row r="6" spans="2:9" ht="15" thickBot="1" x14ac:dyDescent="0.4">
      <c r="B6" s="65" t="s">
        <v>314</v>
      </c>
      <c r="C6" s="66"/>
      <c r="D6" s="67"/>
    </row>
  </sheetData>
  <mergeCells count="1">
    <mergeCell ref="B4:C4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9777-D70E-4ACE-9D2B-98D67A7FE2BC}">
  <dimension ref="B3:I63"/>
  <sheetViews>
    <sheetView showGridLines="0" topLeftCell="A28" zoomScale="55" zoomScaleNormal="55" workbookViewId="0">
      <selection activeCell="D8" sqref="D8"/>
    </sheetView>
  </sheetViews>
  <sheetFormatPr defaultRowHeight="14.5" x14ac:dyDescent="0.35"/>
  <cols>
    <col min="2" max="2" width="46.26953125" bestFit="1" customWidth="1"/>
    <col min="3" max="3" width="13.7265625" customWidth="1"/>
    <col min="4" max="5" width="28" customWidth="1"/>
    <col min="6" max="8" width="28.08984375" customWidth="1"/>
    <col min="9" max="9" width="16.6328125" customWidth="1"/>
  </cols>
  <sheetData>
    <row r="3" spans="2:3" ht="15" thickBot="1" x14ac:dyDescent="0.4"/>
    <row r="4" spans="2:3" x14ac:dyDescent="0.35">
      <c r="B4" s="69" t="s">
        <v>326</v>
      </c>
      <c r="C4" s="71"/>
    </row>
    <row r="5" spans="2:3" ht="15" thickBot="1" x14ac:dyDescent="0.4">
      <c r="B5" s="79" t="s">
        <v>322</v>
      </c>
      <c r="C5" s="172">
        <f>0.7 * (-150+ 0.7968 * 0.5 * 0.9 * 1200*10^3)</f>
        <v>301085.39999999997</v>
      </c>
    </row>
    <row r="7" spans="2:3" ht="15" thickBot="1" x14ac:dyDescent="0.4"/>
    <row r="8" spans="2:3" x14ac:dyDescent="0.35">
      <c r="B8" s="69" t="s">
        <v>324</v>
      </c>
      <c r="C8" s="71"/>
    </row>
    <row r="9" spans="2:3" ht="15" thickBot="1" x14ac:dyDescent="0.4">
      <c r="B9" s="79" t="s">
        <v>323</v>
      </c>
      <c r="C9" s="172">
        <f>0.7*0.4*0.5*0.9*1200*10^3</f>
        <v>151200</v>
      </c>
    </row>
    <row r="10" spans="2:3" ht="15" thickBot="1" x14ac:dyDescent="0.4"/>
    <row r="11" spans="2:3" ht="15" thickBot="1" x14ac:dyDescent="0.4">
      <c r="B11" s="65" t="s">
        <v>321</v>
      </c>
      <c r="C11" s="67"/>
    </row>
    <row r="14" spans="2:3" ht="15" thickBot="1" x14ac:dyDescent="0.4"/>
    <row r="15" spans="2:3" ht="15" thickBot="1" x14ac:dyDescent="0.4">
      <c r="B15" s="65" t="s">
        <v>325</v>
      </c>
      <c r="C15" s="173">
        <f>(C5-C9)</f>
        <v>149885.39999999997</v>
      </c>
    </row>
    <row r="30" spans="7:9" ht="14.5" customHeight="1" x14ac:dyDescent="0.35">
      <c r="H30" s="163">
        <v>0.9</v>
      </c>
      <c r="I30" s="156" t="e">
        <f ca="1">_xll.PTreeNodeProbability(treeCalc_4!$F$2,10)</f>
        <v>#VALUE!</v>
      </c>
    </row>
    <row r="31" spans="7:9" ht="14.5" customHeight="1" x14ac:dyDescent="0.35">
      <c r="H31" s="157">
        <v>1200</v>
      </c>
      <c r="I31" s="155" t="e">
        <f ca="1">_xll.PTreeNodeValue(treeCalc_4!$F$2,10)</f>
        <v>#VALUE!</v>
      </c>
    </row>
    <row r="32" spans="7:9" ht="14.5" customHeight="1" x14ac:dyDescent="0.35">
      <c r="G32" s="163">
        <v>0.5</v>
      </c>
      <c r="H32" s="161" t="s">
        <v>179</v>
      </c>
    </row>
    <row r="33" spans="4:9" ht="14.5" customHeight="1" x14ac:dyDescent="0.35">
      <c r="G33" s="157">
        <v>0</v>
      </c>
      <c r="H33" s="162" t="e">
        <f ca="1">_xll.PTreeNodeValue(treeCalc_4!$F$2,8)</f>
        <v>#VALUE!</v>
      </c>
    </row>
    <row r="34" spans="4:9" ht="14.5" customHeight="1" x14ac:dyDescent="0.35">
      <c r="H34" s="163">
        <v>0.1</v>
      </c>
      <c r="I34" s="156" t="e">
        <f ca="1">_xll.PTreeNodeProbability(treeCalc_4!$F$2,11)</f>
        <v>#VALUE!</v>
      </c>
    </row>
    <row r="35" spans="4:9" ht="14.5" customHeight="1" x14ac:dyDescent="0.35">
      <c r="H35" s="157">
        <v>0</v>
      </c>
      <c r="I35" s="155" t="e">
        <f ca="1">_xll.PTreeNodeValue(treeCalc_4!$F$2,11)</f>
        <v>#VALUE!</v>
      </c>
    </row>
    <row r="36" spans="4:9" ht="14.5" customHeight="1" x14ac:dyDescent="0.35">
      <c r="F36" s="163">
        <v>0.79679999999999995</v>
      </c>
      <c r="G36" s="161" t="s">
        <v>248</v>
      </c>
    </row>
    <row r="37" spans="4:9" ht="14.5" customHeight="1" x14ac:dyDescent="0.35">
      <c r="F37" s="157">
        <v>0</v>
      </c>
      <c r="G37" s="162" t="e">
        <f ca="1">_xll.PTreeNodeValue(treeCalc_4!$F$2,6)</f>
        <v>#VALUE!</v>
      </c>
    </row>
    <row r="38" spans="4:9" ht="14.5" customHeight="1" x14ac:dyDescent="0.35">
      <c r="G38" s="163">
        <v>0.5</v>
      </c>
      <c r="H38" s="156" t="e">
        <f ca="1">_xll.PTreeNodeProbability(treeCalc_4!$F$2,9)</f>
        <v>#VALUE!</v>
      </c>
    </row>
    <row r="39" spans="4:9" ht="14.5" customHeight="1" x14ac:dyDescent="0.35">
      <c r="G39" s="157">
        <v>0</v>
      </c>
      <c r="H39" s="155" t="e">
        <f ca="1">_xll.PTreeNodeValue(treeCalc_4!$F$2,9)</f>
        <v>#VALUE!</v>
      </c>
    </row>
    <row r="40" spans="4:9" ht="14.5" customHeight="1" x14ac:dyDescent="0.35">
      <c r="E40" s="160" t="e">
        <f ca="1">_xll.PTreeNodeDecision(treeCalc_4!$F$2,4)</f>
        <v>#VALUE!</v>
      </c>
      <c r="F40" s="161" t="s">
        <v>178</v>
      </c>
    </row>
    <row r="41" spans="4:9" ht="14.5" customHeight="1" x14ac:dyDescent="0.35">
      <c r="E41" s="157">
        <v>-150</v>
      </c>
      <c r="F41" s="162" t="e">
        <f ca="1">_xll.PTreeNodeValue(treeCalc_4!$F$2,4)</f>
        <v>#VALUE!</v>
      </c>
    </row>
    <row r="42" spans="4:9" ht="14.5" customHeight="1" x14ac:dyDescent="0.35">
      <c r="F42" s="163">
        <v>0.20319999999999999</v>
      </c>
      <c r="G42" s="156" t="e">
        <f ca="1">_xll.PTreeNodeProbability(treeCalc_4!$F$2,7)</f>
        <v>#VALUE!</v>
      </c>
    </row>
    <row r="43" spans="4:9" ht="14.5" customHeight="1" x14ac:dyDescent="0.35">
      <c r="F43" s="157">
        <v>0</v>
      </c>
      <c r="G43" s="155" t="e">
        <f ca="1">_xll.PTreeNodeValue(treeCalc_4!$F$2,7)</f>
        <v>#VALUE!</v>
      </c>
    </row>
    <row r="44" spans="4:9" ht="14.5" customHeight="1" x14ac:dyDescent="0.35">
      <c r="D44" s="163">
        <v>0.7</v>
      </c>
      <c r="E44" s="158" t="s">
        <v>183</v>
      </c>
    </row>
    <row r="45" spans="4:9" ht="14.5" customHeight="1" x14ac:dyDescent="0.35">
      <c r="D45" s="157">
        <v>0</v>
      </c>
      <c r="E45" s="159" t="e">
        <f ca="1">_xll.PTreeNodeValue(treeCalc_4!$F$2,2)</f>
        <v>#VALUE!</v>
      </c>
    </row>
    <row r="46" spans="4:9" ht="14.5" customHeight="1" x14ac:dyDescent="0.35">
      <c r="F46" s="163">
        <v>0.20319999999999999</v>
      </c>
      <c r="G46" s="156" t="e">
        <f ca="1">_xll.PTreeNodeProbability(treeCalc_4!$F$2,12)</f>
        <v>#VALUE!</v>
      </c>
    </row>
    <row r="47" spans="4:9" ht="14.5" customHeight="1" x14ac:dyDescent="0.35">
      <c r="F47" s="157">
        <v>0</v>
      </c>
      <c r="G47" s="155" t="e">
        <f ca="1">_xll.PTreeNodeValue(treeCalc_4!$F$2,12)</f>
        <v>#VALUE!</v>
      </c>
    </row>
    <row r="48" spans="4:9" ht="14.5" customHeight="1" x14ac:dyDescent="0.35">
      <c r="E48" s="160" t="e">
        <f ca="1">_xll.PTreeNodeDecision(treeCalc_4!$F$2,5)</f>
        <v>#VALUE!</v>
      </c>
      <c r="F48" s="161" t="s">
        <v>178</v>
      </c>
    </row>
    <row r="49" spans="3:9" ht="14.5" customHeight="1" x14ac:dyDescent="0.35">
      <c r="E49" s="157">
        <v>0</v>
      </c>
      <c r="F49" s="162" t="e">
        <f ca="1">_xll.PTreeNodeValue(treeCalc_4!$F$2,5)</f>
        <v>#VALUE!</v>
      </c>
    </row>
    <row r="50" spans="3:9" ht="14.5" customHeight="1" x14ac:dyDescent="0.35">
      <c r="G50" s="163">
        <v>0.5</v>
      </c>
      <c r="H50" s="156" t="e">
        <f ca="1">_xll.PTreeNodeProbability(treeCalc_4!$F$2,14)</f>
        <v>#VALUE!</v>
      </c>
    </row>
    <row r="51" spans="3:9" ht="14.5" customHeight="1" x14ac:dyDescent="0.35">
      <c r="G51" s="157">
        <v>0</v>
      </c>
      <c r="H51" s="155" t="e">
        <f ca="1">_xll.PTreeNodeValue(treeCalc_4!$F$2,14)</f>
        <v>#VALUE!</v>
      </c>
    </row>
    <row r="52" spans="3:9" ht="14.5" customHeight="1" x14ac:dyDescent="0.35">
      <c r="F52" s="163">
        <v>0.79679999999999995</v>
      </c>
      <c r="G52" s="161" t="s">
        <v>248</v>
      </c>
    </row>
    <row r="53" spans="3:9" ht="14.5" customHeight="1" x14ac:dyDescent="0.35">
      <c r="F53" s="157">
        <v>0</v>
      </c>
      <c r="G53" s="162" t="e">
        <f ca="1">_xll.PTreeNodeValue(treeCalc_4!$F$2,13)</f>
        <v>#VALUE!</v>
      </c>
    </row>
    <row r="54" spans="3:9" ht="14.5" customHeight="1" x14ac:dyDescent="0.35">
      <c r="H54" s="163">
        <v>0.1</v>
      </c>
      <c r="I54" s="156" t="e">
        <f ca="1">_xll.PTreeNodeProbability(treeCalc_4!$F$2,16)</f>
        <v>#VALUE!</v>
      </c>
    </row>
    <row r="55" spans="3:9" ht="14.5" customHeight="1" x14ac:dyDescent="0.35">
      <c r="H55" s="157">
        <v>0</v>
      </c>
      <c r="I55" s="155" t="e">
        <f ca="1">_xll.PTreeNodeValue(treeCalc_4!$F$2,16)</f>
        <v>#VALUE!</v>
      </c>
    </row>
    <row r="56" spans="3:9" ht="14.5" customHeight="1" x14ac:dyDescent="0.35">
      <c r="G56" s="163">
        <v>0.5</v>
      </c>
      <c r="H56" s="161" t="s">
        <v>179</v>
      </c>
    </row>
    <row r="57" spans="3:9" ht="14.5" customHeight="1" x14ac:dyDescent="0.35">
      <c r="G57" s="157">
        <v>0</v>
      </c>
      <c r="H57" s="162" t="e">
        <f ca="1">_xll.PTreeNodeValue(treeCalc_4!$F$2,15)</f>
        <v>#VALUE!</v>
      </c>
    </row>
    <row r="58" spans="3:9" ht="14.5" customHeight="1" x14ac:dyDescent="0.35">
      <c r="H58" s="163">
        <v>0.9</v>
      </c>
      <c r="I58" s="156" t="e">
        <f ca="1">_xll.PTreeNodeProbability(treeCalc_4!$F$2,17)</f>
        <v>#VALUE!</v>
      </c>
    </row>
    <row r="59" spans="3:9" ht="14.5" customHeight="1" x14ac:dyDescent="0.35">
      <c r="H59" s="157">
        <v>1200</v>
      </c>
      <c r="I59" s="155" t="e">
        <f ca="1">_xll.PTreeNodeValue(treeCalc_4!$F$2,17)</f>
        <v>#VALUE!</v>
      </c>
    </row>
    <row r="60" spans="3:9" ht="14.5" customHeight="1" x14ac:dyDescent="0.35">
      <c r="C60" s="157"/>
      <c r="D60" s="161" t="s">
        <v>177</v>
      </c>
    </row>
    <row r="61" spans="3:9" ht="14.5" customHeight="1" x14ac:dyDescent="0.35">
      <c r="C61" s="157"/>
      <c r="D61" s="162" t="e">
        <f ca="1">_xll.PTreeNodeValue(treeCalc_4!$F$2,1)</f>
        <v>#VALUE!</v>
      </c>
    </row>
    <row r="62" spans="3:9" ht="14.5" customHeight="1" x14ac:dyDescent="0.35">
      <c r="D62" s="163">
        <v>0.3</v>
      </c>
      <c r="E62" s="156" t="e">
        <f ca="1">_xll.PTreeNodeProbability(treeCalc_4!$F$2,3)</f>
        <v>#VALUE!</v>
      </c>
    </row>
    <row r="63" spans="3:9" ht="14.5" customHeight="1" x14ac:dyDescent="0.35">
      <c r="D63" s="157">
        <v>0</v>
      </c>
      <c r="E63" s="155" t="e">
        <f ca="1">_xll.PTreeNodeValue(treeCalc_4!$F$2,3)</f>
        <v>#VALUE!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9E4FF-724F-47B5-8384-5BD26866484C}">
  <dimension ref="B2:K49"/>
  <sheetViews>
    <sheetView showGridLines="0" tabSelected="1" topLeftCell="A22" zoomScale="70" zoomScaleNormal="70" workbookViewId="0">
      <selection activeCell="E45" sqref="E45"/>
    </sheetView>
  </sheetViews>
  <sheetFormatPr defaultRowHeight="14.5" x14ac:dyDescent="0.35"/>
  <cols>
    <col min="2" max="2" width="20.08984375" customWidth="1"/>
    <col min="3" max="3" width="23.08984375" customWidth="1"/>
    <col min="4" max="4" width="25.36328125" customWidth="1"/>
    <col min="5" max="5" width="25.81640625" customWidth="1"/>
    <col min="6" max="7" width="16.6328125" customWidth="1"/>
    <col min="8" max="8" width="29" bestFit="1" customWidth="1"/>
    <col min="9" max="9" width="20.36328125" customWidth="1"/>
    <col min="10" max="11" width="17.08984375" customWidth="1"/>
    <col min="12" max="12" width="18.36328125" customWidth="1"/>
  </cols>
  <sheetData>
    <row r="2" spans="2:10" ht="15" thickBot="1" x14ac:dyDescent="0.4"/>
    <row r="3" spans="2:10" ht="15" thickBot="1" x14ac:dyDescent="0.4">
      <c r="B3" s="75" t="s">
        <v>284</v>
      </c>
      <c r="C3" s="59" t="s">
        <v>199</v>
      </c>
      <c r="D3" s="85" t="s">
        <v>200</v>
      </c>
      <c r="E3" s="129" t="s">
        <v>280</v>
      </c>
      <c r="F3" s="116" t="s">
        <v>201</v>
      </c>
      <c r="I3" s="102" t="s">
        <v>285</v>
      </c>
      <c r="J3" s="108">
        <f>100/12</f>
        <v>8.3333333333333339</v>
      </c>
    </row>
    <row r="4" spans="2:10" x14ac:dyDescent="0.35">
      <c r="B4" s="102" t="s">
        <v>197</v>
      </c>
      <c r="C4" s="111">
        <v>20000</v>
      </c>
      <c r="D4" s="111">
        <v>20000</v>
      </c>
      <c r="E4" s="111">
        <f>C6+D4</f>
        <v>40000</v>
      </c>
      <c r="F4" s="127">
        <v>0.25</v>
      </c>
      <c r="I4" s="106" t="s">
        <v>202</v>
      </c>
      <c r="J4" s="109">
        <v>1.5</v>
      </c>
    </row>
    <row r="5" spans="2:10" ht="15" thickBot="1" x14ac:dyDescent="0.4">
      <c r="B5" s="106" t="s">
        <v>198</v>
      </c>
      <c r="C5" s="112">
        <v>20000</v>
      </c>
      <c r="D5" s="112">
        <v>50000</v>
      </c>
      <c r="E5" s="112">
        <f>C5+D5</f>
        <v>70000</v>
      </c>
      <c r="F5" s="128">
        <v>0.5</v>
      </c>
      <c r="I5" s="72" t="s">
        <v>281</v>
      </c>
      <c r="J5" s="110">
        <v>0.1</v>
      </c>
    </row>
    <row r="6" spans="2:10" ht="15" thickBot="1" x14ac:dyDescent="0.4">
      <c r="B6" s="72" t="s">
        <v>196</v>
      </c>
      <c r="C6" s="113">
        <v>20000</v>
      </c>
      <c r="D6" s="113">
        <v>80000</v>
      </c>
      <c r="E6" s="113">
        <f>C4+D6</f>
        <v>100000</v>
      </c>
      <c r="F6" s="74">
        <v>0.25</v>
      </c>
    </row>
    <row r="9" spans="2:10" ht="15" thickBot="1" x14ac:dyDescent="0.4"/>
    <row r="10" spans="2:10" ht="15" thickBot="1" x14ac:dyDescent="0.4">
      <c r="B10" s="75" t="s">
        <v>271</v>
      </c>
      <c r="C10" s="85" t="s">
        <v>272</v>
      </c>
      <c r="D10" s="85" t="s">
        <v>281</v>
      </c>
      <c r="E10" s="85" t="s">
        <v>279</v>
      </c>
      <c r="F10" s="85" t="s">
        <v>282</v>
      </c>
      <c r="G10" s="114" t="s">
        <v>283</v>
      </c>
    </row>
    <row r="11" spans="2:10" x14ac:dyDescent="0.35">
      <c r="B11" s="119">
        <v>5000</v>
      </c>
      <c r="C11" s="120">
        <v>17750</v>
      </c>
      <c r="D11" s="121">
        <f>0.1*$E$4</f>
        <v>4000</v>
      </c>
      <c r="E11" s="120">
        <f>IF(B11&lt;=D11,B11*$J$3,D11*$J$3)</f>
        <v>33333.333333333336</v>
      </c>
      <c r="F11" s="104">
        <f>IF(B11&gt;D11,(B11-D11)*($J$3-$J$4),0)</f>
        <v>6833.3333333333339</v>
      </c>
      <c r="G11" s="122">
        <f>E11-(C11+F11)</f>
        <v>8750</v>
      </c>
    </row>
    <row r="12" spans="2:10" x14ac:dyDescent="0.35">
      <c r="B12" s="123">
        <v>5000</v>
      </c>
      <c r="C12" s="124">
        <v>17750</v>
      </c>
      <c r="D12" s="125">
        <f>0.1*$E$5</f>
        <v>7000</v>
      </c>
      <c r="E12" s="124">
        <f>IF(B12&lt;=D12,B12*$J$3,D12*$J$3)</f>
        <v>41666.666666666672</v>
      </c>
      <c r="F12" s="107">
        <f>IF(B12&gt;D12,(B12-D12)*($J$3-$J$4),0)</f>
        <v>0</v>
      </c>
      <c r="G12" s="126">
        <f>E12-(C12+F12)</f>
        <v>23916.666666666672</v>
      </c>
    </row>
    <row r="13" spans="2:10" x14ac:dyDescent="0.35">
      <c r="B13" s="123">
        <v>5000</v>
      </c>
      <c r="C13" s="124">
        <v>17750</v>
      </c>
      <c r="D13" s="132">
        <f>0.1*$E$6</f>
        <v>10000</v>
      </c>
      <c r="E13" s="124">
        <f>IF(B13&lt;=D13,B13*$J$3,D13*$J$3)</f>
        <v>41666.666666666672</v>
      </c>
      <c r="F13" s="107">
        <f>IF(B13&gt;D13,(B13-D13)*($J$3-$J$4),0)</f>
        <v>0</v>
      </c>
      <c r="G13" s="126">
        <f>E13-(C13+F13)</f>
        <v>23916.666666666672</v>
      </c>
    </row>
    <row r="14" spans="2:10" x14ac:dyDescent="0.35">
      <c r="B14" s="123">
        <v>7500</v>
      </c>
      <c r="C14" s="124">
        <v>25250</v>
      </c>
      <c r="D14" s="131">
        <f>0.1*$E$4</f>
        <v>4000</v>
      </c>
      <c r="E14" s="124">
        <f>IF(B14&lt;=D14,B14*$J$3,D14*$J$3)</f>
        <v>33333.333333333336</v>
      </c>
      <c r="F14" s="107">
        <f>IF(B14&gt;D14,(B14-D14)*($J$3-$J$4),0)</f>
        <v>23916.666666666668</v>
      </c>
      <c r="G14" s="126">
        <f>E14-(C14+F14)</f>
        <v>-15833.333333333336</v>
      </c>
    </row>
    <row r="15" spans="2:10" x14ac:dyDescent="0.35">
      <c r="B15" s="123">
        <v>7500</v>
      </c>
      <c r="C15" s="124">
        <v>25250</v>
      </c>
      <c r="D15" s="125">
        <f>0.1*$E$5</f>
        <v>7000</v>
      </c>
      <c r="E15" s="124">
        <f>IF(B15&lt;=D15,B15*$J$3,D15*$J$3)</f>
        <v>58333.333333333336</v>
      </c>
      <c r="F15" s="107">
        <f>IF(B15&gt;D15,(B15-D15)*($J$3-$J$4),0)</f>
        <v>3416.666666666667</v>
      </c>
      <c r="G15" s="126">
        <f>E15-(C15+F15)</f>
        <v>29666.666666666668</v>
      </c>
    </row>
    <row r="16" spans="2:10" x14ac:dyDescent="0.35">
      <c r="B16" s="123">
        <v>7500</v>
      </c>
      <c r="C16" s="124">
        <v>25250</v>
      </c>
      <c r="D16" s="132">
        <f>0.1*$E$6</f>
        <v>10000</v>
      </c>
      <c r="E16" s="124">
        <f>IF(B16&lt;=D16,B16*$J$3,D16*$J$3)</f>
        <v>62500.000000000007</v>
      </c>
      <c r="F16" s="107">
        <f>IF(B16&gt;D16,(B16-D16)*($J$3-$J$4),0)</f>
        <v>0</v>
      </c>
      <c r="G16" s="126">
        <f>E16-(C16+F16)</f>
        <v>37250.000000000007</v>
      </c>
    </row>
    <row r="17" spans="2:11" x14ac:dyDescent="0.35">
      <c r="B17" s="123">
        <v>10000</v>
      </c>
      <c r="C17" s="124">
        <v>32125</v>
      </c>
      <c r="D17" s="131">
        <f>0.1*$E$4</f>
        <v>4000</v>
      </c>
      <c r="E17" s="124">
        <f>IF(B17&lt;=D17,B17*$J$3,D17*$J$3)</f>
        <v>33333.333333333336</v>
      </c>
      <c r="F17" s="107">
        <f>IF(B17&gt;D17,(B17-D17)*($J$3-$J$4),0)</f>
        <v>41000</v>
      </c>
      <c r="G17" s="126">
        <f>E17-(C17+F17)</f>
        <v>-39791.666666666664</v>
      </c>
    </row>
    <row r="18" spans="2:11" x14ac:dyDescent="0.35">
      <c r="B18" s="123">
        <v>10000</v>
      </c>
      <c r="C18" s="124">
        <v>32125</v>
      </c>
      <c r="D18" s="125">
        <f>0.1*$E$5</f>
        <v>7000</v>
      </c>
      <c r="E18" s="124">
        <f>IF(B18&lt;=D18,B18*$J$3,D18*$J$3)</f>
        <v>58333.333333333336</v>
      </c>
      <c r="F18" s="107">
        <f>IF(B18&gt;D18,(B18-D18)*($J$3-$J$4),0)</f>
        <v>20500</v>
      </c>
      <c r="G18" s="126">
        <f>E18-(C18+F18)</f>
        <v>5708.3333333333358</v>
      </c>
    </row>
    <row r="19" spans="2:11" ht="15" thickBot="1" x14ac:dyDescent="0.4">
      <c r="B19" s="115">
        <v>10000</v>
      </c>
      <c r="C19" s="117">
        <v>32125</v>
      </c>
      <c r="D19" s="133">
        <f>0.1*$E$6</f>
        <v>10000</v>
      </c>
      <c r="E19" s="117">
        <f>IF(B19&lt;=D19,B19*$J$3,D19*$J$3)</f>
        <v>83333.333333333343</v>
      </c>
      <c r="F19" s="101">
        <f>IF(B19&gt;D19,(B19-D19)*($J$3-$J$4),0)</f>
        <v>0</v>
      </c>
      <c r="G19" s="118">
        <f>E19-(C19+F19)</f>
        <v>51208.333333333343</v>
      </c>
    </row>
    <row r="24" spans="2:11" ht="14.5" customHeight="1" x14ac:dyDescent="0.35">
      <c r="E24" s="22">
        <v>0.25</v>
      </c>
      <c r="F24" s="23" t="e">
        <f ca="1">_xll.PTreeNodeProbability(treeCalc_7!$F$2,5)</f>
        <v>#VALUE!</v>
      </c>
    </row>
    <row r="25" spans="2:11" ht="14.5" customHeight="1" thickBot="1" x14ac:dyDescent="0.4">
      <c r="E25" s="24">
        <v>17083.330000000002</v>
      </c>
      <c r="F25" s="25" t="e">
        <f ca="1">_xll.PTreeNodeValue(treeCalc_7!$F$2,5)</f>
        <v>#VALUE!</v>
      </c>
    </row>
    <row r="26" spans="2:11" ht="14.5" customHeight="1" x14ac:dyDescent="0.35">
      <c r="D26" s="26" t="e">
        <f ca="1">_xll.PTreeNodeDecision(treeCalc_7!$F$2,2)</f>
        <v>#VALUE!</v>
      </c>
      <c r="E26" s="32" t="s">
        <v>277</v>
      </c>
      <c r="H26" s="135" t="s">
        <v>298</v>
      </c>
      <c r="I26" s="103" t="s">
        <v>286</v>
      </c>
      <c r="J26" s="103" t="s">
        <v>287</v>
      </c>
      <c r="K26" s="105" t="s">
        <v>288</v>
      </c>
    </row>
    <row r="27" spans="2:11" ht="14.5" customHeight="1" x14ac:dyDescent="0.35">
      <c r="D27" s="24">
        <v>0</v>
      </c>
      <c r="E27" s="28" t="e">
        <f ca="1">_xll.PTreeNodeValue(treeCalc_7!$F$2,2)</f>
        <v>#VALUE!</v>
      </c>
      <c r="H27" s="136">
        <v>5000</v>
      </c>
      <c r="I27" s="134">
        <f>G11</f>
        <v>8750</v>
      </c>
      <c r="J27" s="134">
        <f>G12</f>
        <v>23916.666666666672</v>
      </c>
      <c r="K27" s="126">
        <f>G13</f>
        <v>23916.666666666672</v>
      </c>
    </row>
    <row r="28" spans="2:11" ht="14.5" customHeight="1" x14ac:dyDescent="0.35">
      <c r="E28" s="22">
        <v>0.5</v>
      </c>
      <c r="F28" s="23" t="e">
        <f ca="1">_xll.PTreeNodeProbability(treeCalc_7!$F$2,6)</f>
        <v>#VALUE!</v>
      </c>
      <c r="H28" s="136">
        <v>7500</v>
      </c>
      <c r="I28" s="134">
        <f>G14</f>
        <v>-15833.333333333336</v>
      </c>
      <c r="J28" s="134">
        <f>G15</f>
        <v>29666.666666666668</v>
      </c>
      <c r="K28" s="126">
        <f>G16</f>
        <v>37250.000000000007</v>
      </c>
    </row>
    <row r="29" spans="2:11" ht="14.5" customHeight="1" thickBot="1" x14ac:dyDescent="0.4">
      <c r="E29" s="24">
        <v>23916.67</v>
      </c>
      <c r="F29" s="25" t="e">
        <f ca="1">_xll.PTreeNodeValue(treeCalc_7!$F$2,6)</f>
        <v>#VALUE!</v>
      </c>
      <c r="H29" s="137">
        <v>10000</v>
      </c>
      <c r="I29" s="138">
        <f>G17</f>
        <v>-39791.666666666664</v>
      </c>
      <c r="J29" s="138">
        <f>G18</f>
        <v>5708.3333333333358</v>
      </c>
      <c r="K29" s="139">
        <f>G19</f>
        <v>51208.333333333343</v>
      </c>
    </row>
    <row r="30" spans="2:11" ht="14.5" customHeight="1" x14ac:dyDescent="0.35">
      <c r="E30" s="22">
        <v>0.25</v>
      </c>
      <c r="F30" s="23" t="e">
        <f ca="1">_xll.PTreeNodeProbability(treeCalc_7!$F$2,7)</f>
        <v>#VALUE!</v>
      </c>
    </row>
    <row r="31" spans="2:11" ht="14.5" customHeight="1" x14ac:dyDescent="0.35">
      <c r="E31" s="24">
        <v>23916.67</v>
      </c>
      <c r="F31" s="25" t="e">
        <f ca="1">_xll.PTreeNodeValue(treeCalc_7!$F$2,7)</f>
        <v>#VALUE!</v>
      </c>
    </row>
    <row r="32" spans="2:11" ht="14.5" customHeight="1" x14ac:dyDescent="0.35">
      <c r="C32" s="24"/>
      <c r="D32" s="31" t="s">
        <v>276</v>
      </c>
    </row>
    <row r="33" spans="3:6" ht="14.5" customHeight="1" x14ac:dyDescent="0.35">
      <c r="C33" s="24"/>
      <c r="D33" s="30" t="e">
        <f ca="1">_xll.PTreeNodeValue(treeCalc_7!$F$2,1)</f>
        <v>#VALUE!</v>
      </c>
    </row>
    <row r="34" spans="3:6" ht="14.5" customHeight="1" x14ac:dyDescent="0.35">
      <c r="E34" s="22">
        <v>0.25</v>
      </c>
      <c r="F34" s="23" t="e">
        <f ca="1">_xll.PTreeNodeProbability(treeCalc_7!$F$2,8)</f>
        <v>#VALUE!</v>
      </c>
    </row>
    <row r="35" spans="3:6" ht="14.5" customHeight="1" x14ac:dyDescent="0.35">
      <c r="E35" s="24">
        <v>15833.33</v>
      </c>
      <c r="F35" s="25" t="e">
        <f ca="1">_xll.PTreeNodeValue(treeCalc_7!$F$2,8)</f>
        <v>#VALUE!</v>
      </c>
    </row>
    <row r="36" spans="3:6" ht="14.5" customHeight="1" x14ac:dyDescent="0.35">
      <c r="D36" s="26" t="e">
        <f ca="1">_xll.PTreeNodeDecision(treeCalc_7!$F$2,3)</f>
        <v>#VALUE!</v>
      </c>
      <c r="E36" s="32" t="s">
        <v>277</v>
      </c>
    </row>
    <row r="37" spans="3:6" ht="14.5" customHeight="1" x14ac:dyDescent="0.35">
      <c r="D37" s="24">
        <v>0</v>
      </c>
      <c r="E37" s="28" t="e">
        <f ca="1">_xll.PTreeNodeValue(treeCalc_7!$F$2,3)</f>
        <v>#VALUE!</v>
      </c>
    </row>
    <row r="38" spans="3:6" ht="14.5" customHeight="1" x14ac:dyDescent="0.35">
      <c r="E38" s="22">
        <v>0.5</v>
      </c>
      <c r="F38" s="23" t="e">
        <f ca="1">_xll.PTreeNodeProbability(treeCalc_7!$F$2,9)</f>
        <v>#VALUE!</v>
      </c>
    </row>
    <row r="39" spans="3:6" ht="14.5" customHeight="1" x14ac:dyDescent="0.35">
      <c r="E39" s="24">
        <v>29666.67</v>
      </c>
      <c r="F39" s="25" t="e">
        <f ca="1">_xll.PTreeNodeValue(treeCalc_7!$F$2,9)</f>
        <v>#VALUE!</v>
      </c>
    </row>
    <row r="40" spans="3:6" ht="14.5" customHeight="1" x14ac:dyDescent="0.35">
      <c r="E40" s="22">
        <v>0.25</v>
      </c>
      <c r="F40" s="23" t="e">
        <f ca="1">_xll.PTreeNodeProbability(treeCalc_7!$F$2,10)</f>
        <v>#VALUE!</v>
      </c>
    </row>
    <row r="41" spans="3:6" ht="14.5" customHeight="1" x14ac:dyDescent="0.35">
      <c r="E41" s="24">
        <v>37250</v>
      </c>
      <c r="F41" s="25" t="e">
        <f ca="1">_xll.PTreeNodeValue(treeCalc_7!$F$2,10)</f>
        <v>#VALUE!</v>
      </c>
    </row>
    <row r="42" spans="3:6" ht="14.5" customHeight="1" x14ac:dyDescent="0.35">
      <c r="E42" s="22">
        <v>0.25</v>
      </c>
      <c r="F42" s="23" t="e">
        <f ca="1">_xll.PTreeNodeProbability(treeCalc_7!$F$2,11)</f>
        <v>#VALUE!</v>
      </c>
    </row>
    <row r="43" spans="3:6" ht="14.5" customHeight="1" x14ac:dyDescent="0.35">
      <c r="E43" s="24">
        <v>39791.67</v>
      </c>
      <c r="F43" s="25" t="e">
        <f ca="1">_xll.PTreeNodeValue(treeCalc_7!$F$2,11)</f>
        <v>#VALUE!</v>
      </c>
    </row>
    <row r="44" spans="3:6" ht="14.5" customHeight="1" x14ac:dyDescent="0.35">
      <c r="D44" s="26" t="e">
        <f ca="1">_xll.PTreeNodeDecision(treeCalc_7!$F$2,4)</f>
        <v>#VALUE!</v>
      </c>
      <c r="E44" s="32" t="s">
        <v>277</v>
      </c>
    </row>
    <row r="45" spans="3:6" ht="14.5" customHeight="1" x14ac:dyDescent="0.35">
      <c r="D45" s="24">
        <v>0</v>
      </c>
      <c r="E45" s="28" t="e">
        <f ca="1">_xll.PTreeNodeValue(treeCalc_7!$F$2,4)</f>
        <v>#VALUE!</v>
      </c>
    </row>
    <row r="46" spans="3:6" ht="14.5" customHeight="1" x14ac:dyDescent="0.35">
      <c r="E46" s="22">
        <v>0.5</v>
      </c>
      <c r="F46" s="23" t="e">
        <f ca="1">_xll.PTreeNodeProbability(treeCalc_7!$F$2,12)</f>
        <v>#VALUE!</v>
      </c>
    </row>
    <row r="47" spans="3:6" ht="14.5" customHeight="1" x14ac:dyDescent="0.35">
      <c r="E47" s="24">
        <v>5708.33</v>
      </c>
      <c r="F47" s="25" t="e">
        <f ca="1">_xll.PTreeNodeValue(treeCalc_7!$F$2,12)</f>
        <v>#VALUE!</v>
      </c>
    </row>
    <row r="48" spans="3:6" ht="14.5" customHeight="1" x14ac:dyDescent="0.35">
      <c r="E48" s="22">
        <v>0.25</v>
      </c>
      <c r="F48" s="23" t="e">
        <f ca="1">_xll.PTreeNodeProbability(treeCalc_7!$F$2,13)</f>
        <v>#VALUE!</v>
      </c>
    </row>
    <row r="49" spans="5:6" ht="14.5" customHeight="1" x14ac:dyDescent="0.35">
      <c r="E49" s="24">
        <v>51208.33</v>
      </c>
      <c r="F49" s="25" t="e">
        <f ca="1">_xll.PTreeNodeValue(treeCalc_7!$F$2,13)</f>
        <v>#VALUE!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796E-FD2D-42F0-AC93-887CFA0338B0}">
  <dimension ref="B3:J4"/>
  <sheetViews>
    <sheetView showGridLines="0" workbookViewId="0">
      <selection activeCell="B5" sqref="B5"/>
    </sheetView>
  </sheetViews>
  <sheetFormatPr defaultRowHeight="14.5" x14ac:dyDescent="0.35"/>
  <sheetData>
    <row r="3" spans="2:10" ht="15" thickBot="1" x14ac:dyDescent="0.4"/>
    <row r="4" spans="2:10" ht="15" thickBot="1" x14ac:dyDescent="0.4">
      <c r="B4" s="65" t="s">
        <v>299</v>
      </c>
      <c r="C4" s="66"/>
      <c r="D4" s="66"/>
      <c r="E4" s="66"/>
      <c r="F4" s="66"/>
      <c r="G4" s="66"/>
      <c r="H4" s="66"/>
      <c r="I4" s="66"/>
      <c r="J4" s="6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1E554-2178-45C9-8655-627D1ACF5A5E}">
  <dimension ref="A1:P27"/>
  <sheetViews>
    <sheetView workbookViewId="0"/>
  </sheetViews>
  <sheetFormatPr defaultColWidth="15.6328125" defaultRowHeight="14.5" x14ac:dyDescent="0.35"/>
  <cols>
    <col min="1" max="16384" width="15.6328125" style="153"/>
  </cols>
  <sheetData>
    <row r="1" spans="1:16" x14ac:dyDescent="0.35">
      <c r="A1" s="153" t="s">
        <v>0</v>
      </c>
      <c r="B1" s="152" t="s">
        <v>316</v>
      </c>
      <c r="E1" s="153" t="s">
        <v>4</v>
      </c>
      <c r="F1" s="153">
        <v>3</v>
      </c>
      <c r="H1" s="153" t="s">
        <v>10</v>
      </c>
      <c r="I1" s="152" t="s">
        <v>59</v>
      </c>
      <c r="K1" s="153" t="s">
        <v>15</v>
      </c>
      <c r="L1" s="153">
        <v>100</v>
      </c>
    </row>
    <row r="2" spans="1:16" x14ac:dyDescent="0.35">
      <c r="A2" s="153" t="s">
        <v>1</v>
      </c>
      <c r="B2" s="153" t="e">
        <f>'Q4.5'!#REF!</f>
        <v>#REF!</v>
      </c>
      <c r="E2" s="153" t="s">
        <v>5</v>
      </c>
      <c r="F2" s="153" t="e">
        <f ca="1">_xll.PTreeEvaluate5(B3,$L$11:$L$27,$J$11:$J$27,$K$11:$K$27,$N$11:$N$27,$G$11:$G$27,,L1)</f>
        <v>#VALUE!</v>
      </c>
    </row>
    <row r="3" spans="1:16" x14ac:dyDescent="0.35">
      <c r="A3" s="153" t="s">
        <v>2</v>
      </c>
      <c r="B3" s="153" t="s">
        <v>175</v>
      </c>
      <c r="E3" s="153" t="s">
        <v>6</v>
      </c>
      <c r="F3" s="152" t="s">
        <v>55</v>
      </c>
      <c r="H3" s="153" t="s">
        <v>11</v>
      </c>
      <c r="I3" s="154" t="s">
        <v>57</v>
      </c>
    </row>
    <row r="4" spans="1:16" x14ac:dyDescent="0.35">
      <c r="A4" s="153" t="s">
        <v>96</v>
      </c>
      <c r="B4" s="153" t="s">
        <v>117</v>
      </c>
      <c r="E4" s="153" t="s">
        <v>7</v>
      </c>
      <c r="F4" s="152" t="s">
        <v>56</v>
      </c>
      <c r="H4" s="153" t="s">
        <v>12</v>
      </c>
      <c r="I4" s="152" t="s">
        <v>58</v>
      </c>
    </row>
    <row r="5" spans="1:16" x14ac:dyDescent="0.35">
      <c r="A5" s="153" t="s">
        <v>97</v>
      </c>
      <c r="B5" s="153">
        <v>0</v>
      </c>
      <c r="E5" s="153" t="s">
        <v>8</v>
      </c>
      <c r="F5" s="152" t="s">
        <v>56</v>
      </c>
      <c r="H5" s="153" t="s">
        <v>13</v>
      </c>
      <c r="I5" s="154" t="s">
        <v>57</v>
      </c>
    </row>
    <row r="6" spans="1:16" x14ac:dyDescent="0.35">
      <c r="A6" s="153" t="s">
        <v>98</v>
      </c>
      <c r="E6" s="153" t="s">
        <v>9</v>
      </c>
      <c r="F6" s="152" t="s">
        <v>55</v>
      </c>
      <c r="H6" s="153" t="s">
        <v>14</v>
      </c>
      <c r="I6" s="152" t="s">
        <v>58</v>
      </c>
    </row>
    <row r="7" spans="1:16" x14ac:dyDescent="0.35">
      <c r="A7" s="153" t="s">
        <v>99</v>
      </c>
      <c r="E7" s="153" t="s">
        <v>101</v>
      </c>
      <c r="F7" s="152" t="s">
        <v>315</v>
      </c>
    </row>
    <row r="8" spans="1:16" x14ac:dyDescent="0.35">
      <c r="A8" s="153" t="s">
        <v>100</v>
      </c>
      <c r="B8" s="153">
        <v>17</v>
      </c>
    </row>
    <row r="10" spans="1:16" x14ac:dyDescent="0.35">
      <c r="A10" s="153" t="s">
        <v>102</v>
      </c>
      <c r="B10" s="153" t="s">
        <v>103</v>
      </c>
      <c r="C10" s="153" t="s">
        <v>104</v>
      </c>
      <c r="D10" s="153" t="s">
        <v>105</v>
      </c>
      <c r="E10" s="153" t="s">
        <v>106</v>
      </c>
      <c r="F10" s="153" t="s">
        <v>107</v>
      </c>
      <c r="G10" s="153" t="s">
        <v>108</v>
      </c>
      <c r="H10" s="153" t="s">
        <v>109</v>
      </c>
      <c r="I10" s="153" t="s">
        <v>110</v>
      </c>
      <c r="J10" s="153" t="s">
        <v>111</v>
      </c>
      <c r="K10" s="153" t="s">
        <v>112</v>
      </c>
      <c r="L10" s="153" t="s">
        <v>2</v>
      </c>
      <c r="M10" s="153" t="s">
        <v>113</v>
      </c>
      <c r="N10" s="153" t="s">
        <v>114</v>
      </c>
      <c r="O10" s="153" t="s">
        <v>115</v>
      </c>
      <c r="P10" s="153" t="s">
        <v>116</v>
      </c>
    </row>
    <row r="11" spans="1:16" x14ac:dyDescent="0.35">
      <c r="A11" s="153" t="e">
        <f ca="1">'Q4.5'!$D$61</f>
        <v>#VALUE!</v>
      </c>
      <c r="B11" s="153" t="str">
        <f>B1</f>
        <v>Remédio Novo</v>
      </c>
      <c r="C11" s="153">
        <v>0</v>
      </c>
      <c r="I11" s="153" t="s">
        <v>118</v>
      </c>
      <c r="J11" s="153">
        <f>'Q4.5'!$C$61</f>
        <v>0</v>
      </c>
      <c r="K11" s="153">
        <f>'Q4.5'!$C$60</f>
        <v>0</v>
      </c>
      <c r="L11" s="153" t="s">
        <v>317</v>
      </c>
      <c r="M11" s="152" t="s">
        <v>119</v>
      </c>
      <c r="O11" s="153" t="str">
        <f>'Q4.5'!$D$60</f>
        <v>Fase I</v>
      </c>
      <c r="P11" s="153" t="b">
        <v>0</v>
      </c>
    </row>
    <row r="12" spans="1:16" x14ac:dyDescent="0.35">
      <c r="A12" s="153" t="e">
        <f ca="1">'Q4.5'!$E$45</f>
        <v>#VALUE!</v>
      </c>
      <c r="B12" s="152" t="s">
        <v>251</v>
      </c>
      <c r="C12" s="153">
        <v>0</v>
      </c>
      <c r="I12" s="153" t="s">
        <v>118</v>
      </c>
      <c r="J12" s="153">
        <f>'Q4.5'!$D$45</f>
        <v>0</v>
      </c>
      <c r="K12" s="153">
        <f>'Q4.5'!$D$44</f>
        <v>0.7</v>
      </c>
      <c r="L12" s="153" t="s">
        <v>318</v>
      </c>
      <c r="M12" s="152" t="s">
        <v>119</v>
      </c>
      <c r="O12" s="153" t="str">
        <f>'Q4.5'!$E$44</f>
        <v>Investimento Inicial?</v>
      </c>
      <c r="P12" s="153" t="b">
        <v>0</v>
      </c>
    </row>
    <row r="13" spans="1:16" x14ac:dyDescent="0.35">
      <c r="A13" s="153" t="e">
        <f ca="1">'Q4.5'!$E$63</f>
        <v>#VALUE!</v>
      </c>
      <c r="B13" s="152" t="s">
        <v>252</v>
      </c>
      <c r="C13" s="153">
        <v>0</v>
      </c>
      <c r="H13" s="153" t="s">
        <v>118</v>
      </c>
      <c r="I13" s="153" t="s">
        <v>118</v>
      </c>
      <c r="J13" s="153">
        <f>'Q4.5'!$D$63</f>
        <v>0</v>
      </c>
      <c r="K13" s="153">
        <f>'Q4.5'!$D$62</f>
        <v>0.3</v>
      </c>
      <c r="L13" s="153" t="s">
        <v>122</v>
      </c>
      <c r="M13" s="152" t="s">
        <v>119</v>
      </c>
      <c r="P13" s="153" t="b">
        <v>0</v>
      </c>
    </row>
    <row r="14" spans="1:16" x14ac:dyDescent="0.35">
      <c r="A14" s="153" t="e">
        <f ca="1">'Q4.5'!$F$41</f>
        <v>#VALUE!</v>
      </c>
      <c r="B14" s="152" t="s">
        <v>161</v>
      </c>
      <c r="C14" s="153">
        <v>0</v>
      </c>
      <c r="I14" s="153" t="s">
        <v>118</v>
      </c>
      <c r="J14" s="153">
        <f>'Q4.5'!$E$41</f>
        <v>-150</v>
      </c>
      <c r="L14" s="153" t="s">
        <v>247</v>
      </c>
      <c r="M14" s="152" t="s">
        <v>119</v>
      </c>
      <c r="O14" s="153" t="str">
        <f>'Q4.5'!$F$40</f>
        <v>Fase II</v>
      </c>
      <c r="P14" s="153" t="b">
        <v>0</v>
      </c>
    </row>
    <row r="15" spans="1:16" x14ac:dyDescent="0.35">
      <c r="A15" s="153" t="e">
        <f ca="1">'Q4.5'!$F$49</f>
        <v>#VALUE!</v>
      </c>
      <c r="B15" s="152" t="s">
        <v>150</v>
      </c>
      <c r="C15" s="153">
        <v>0</v>
      </c>
      <c r="I15" s="153" t="s">
        <v>118</v>
      </c>
      <c r="J15" s="153">
        <f>'Q4.5'!$E$49</f>
        <v>0</v>
      </c>
      <c r="L15" s="153" t="s">
        <v>319</v>
      </c>
      <c r="M15" s="152" t="s">
        <v>119</v>
      </c>
      <c r="O15" s="153" t="str">
        <f>'Q4.5'!$F$48</f>
        <v>Fase II</v>
      </c>
      <c r="P15" s="153" t="b">
        <v>0</v>
      </c>
    </row>
    <row r="16" spans="1:16" x14ac:dyDescent="0.35">
      <c r="A16" s="153" t="e">
        <f ca="1">'Q4.5'!$G$37</f>
        <v>#VALUE!</v>
      </c>
      <c r="B16" s="152" t="s">
        <v>251</v>
      </c>
      <c r="C16" s="153">
        <v>0</v>
      </c>
      <c r="I16" s="153" t="s">
        <v>118</v>
      </c>
      <c r="J16" s="153">
        <f>'Q4.5'!$F$37</f>
        <v>0</v>
      </c>
      <c r="K16" s="153">
        <f>'Q4.5'!$F$36</f>
        <v>0.79679999999999995</v>
      </c>
      <c r="L16" s="153" t="s">
        <v>253</v>
      </c>
      <c r="M16" s="152" t="s">
        <v>119</v>
      </c>
      <c r="O16" s="153" t="str">
        <f>'Q4.5'!$G$36</f>
        <v>Fase III</v>
      </c>
      <c r="P16" s="153" t="b">
        <v>0</v>
      </c>
    </row>
    <row r="17" spans="1:16" x14ac:dyDescent="0.35">
      <c r="A17" s="153" t="e">
        <f ca="1">'Q4.5'!$G$43</f>
        <v>#VALUE!</v>
      </c>
      <c r="B17" s="152" t="s">
        <v>252</v>
      </c>
      <c r="C17" s="153">
        <v>0</v>
      </c>
      <c r="H17" s="153" t="s">
        <v>118</v>
      </c>
      <c r="I17" s="153" t="s">
        <v>118</v>
      </c>
      <c r="J17" s="153">
        <f>'Q4.5'!$F$43</f>
        <v>0</v>
      </c>
      <c r="K17" s="153">
        <f>'Q4.5'!$F$42</f>
        <v>0.20319999999999999</v>
      </c>
      <c r="L17" s="153" t="s">
        <v>246</v>
      </c>
      <c r="M17" s="152" t="s">
        <v>119</v>
      </c>
      <c r="P17" s="153" t="b">
        <v>0</v>
      </c>
    </row>
    <row r="18" spans="1:16" x14ac:dyDescent="0.35">
      <c r="A18" s="153" t="e">
        <f ca="1">'Q4.5'!$H$33</f>
        <v>#VALUE!</v>
      </c>
      <c r="B18" s="152" t="s">
        <v>251</v>
      </c>
      <c r="C18" s="153">
        <v>0</v>
      </c>
      <c r="I18" s="153" t="s">
        <v>118</v>
      </c>
      <c r="J18" s="153">
        <f>'Q4.5'!$G$33</f>
        <v>0</v>
      </c>
      <c r="K18" s="153">
        <f>'Q4.5'!$G$32</f>
        <v>0.5</v>
      </c>
      <c r="L18" s="153" t="s">
        <v>255</v>
      </c>
      <c r="M18" s="152" t="s">
        <v>119</v>
      </c>
      <c r="O18" s="153" t="str">
        <f>'Q4.5'!$H$32</f>
        <v>Fase IV</v>
      </c>
      <c r="P18" s="153" t="b">
        <v>0</v>
      </c>
    </row>
    <row r="19" spans="1:16" x14ac:dyDescent="0.35">
      <c r="A19" s="153" t="e">
        <f ca="1">'Q4.5'!$H$39</f>
        <v>#VALUE!</v>
      </c>
      <c r="B19" s="152" t="s">
        <v>252</v>
      </c>
      <c r="C19" s="153">
        <v>0</v>
      </c>
      <c r="H19" s="153" t="s">
        <v>118</v>
      </c>
      <c r="I19" s="153" t="s">
        <v>118</v>
      </c>
      <c r="J19" s="153">
        <f>'Q4.5'!$G$39</f>
        <v>0</v>
      </c>
      <c r="K19" s="153">
        <f>'Q4.5'!$G$38</f>
        <v>0.5</v>
      </c>
      <c r="L19" s="153" t="s">
        <v>165</v>
      </c>
      <c r="M19" s="152" t="s">
        <v>119</v>
      </c>
      <c r="P19" s="153" t="b">
        <v>0</v>
      </c>
    </row>
    <row r="20" spans="1:16" x14ac:dyDescent="0.35">
      <c r="A20" s="153" t="e">
        <f ca="1">'Q4.5'!$I$31</f>
        <v>#VALUE!</v>
      </c>
      <c r="B20" s="152" t="s">
        <v>251</v>
      </c>
      <c r="C20" s="153">
        <v>0</v>
      </c>
      <c r="H20" s="153" t="s">
        <v>118</v>
      </c>
      <c r="I20" s="153" t="s">
        <v>118</v>
      </c>
      <c r="J20" s="153">
        <f>'Q4.5'!$H$31</f>
        <v>1200</v>
      </c>
      <c r="K20" s="153">
        <f>'Q4.5'!$H$30</f>
        <v>0.9</v>
      </c>
      <c r="L20" s="153" t="s">
        <v>254</v>
      </c>
      <c r="M20" s="152" t="s">
        <v>119</v>
      </c>
      <c r="P20" s="153" t="b">
        <v>0</v>
      </c>
    </row>
    <row r="21" spans="1:16" x14ac:dyDescent="0.35">
      <c r="A21" s="153" t="e">
        <f ca="1">'Q4.5'!$I$35</f>
        <v>#VALUE!</v>
      </c>
      <c r="B21" s="152" t="s">
        <v>252</v>
      </c>
      <c r="C21" s="153">
        <v>0</v>
      </c>
      <c r="H21" s="153" t="s">
        <v>118</v>
      </c>
      <c r="I21" s="153" t="s">
        <v>118</v>
      </c>
      <c r="J21" s="153">
        <f>'Q4.5'!$H$35</f>
        <v>0</v>
      </c>
      <c r="K21" s="153">
        <f>'Q4.5'!$H$34</f>
        <v>0.1</v>
      </c>
      <c r="L21" s="153" t="s">
        <v>254</v>
      </c>
      <c r="M21" s="152" t="s">
        <v>119</v>
      </c>
      <c r="P21" s="153" t="b">
        <v>0</v>
      </c>
    </row>
    <row r="22" spans="1:16" x14ac:dyDescent="0.35">
      <c r="A22" s="153" t="e">
        <f ca="1">'Q4.5'!$G$47</f>
        <v>#VALUE!</v>
      </c>
      <c r="B22" s="152" t="s">
        <v>252</v>
      </c>
      <c r="C22" s="153">
        <v>0</v>
      </c>
      <c r="H22" s="153" t="s">
        <v>118</v>
      </c>
      <c r="I22" s="153" t="s">
        <v>118</v>
      </c>
      <c r="J22" s="153">
        <f>'Q4.5'!$F$47</f>
        <v>0</v>
      </c>
      <c r="K22" s="153">
        <f>'Q4.5'!$F$46</f>
        <v>0.20319999999999999</v>
      </c>
      <c r="L22" s="153" t="s">
        <v>154</v>
      </c>
      <c r="M22" s="152" t="s">
        <v>119</v>
      </c>
      <c r="P22" s="153" t="b">
        <v>0</v>
      </c>
    </row>
    <row r="23" spans="1:16" x14ac:dyDescent="0.35">
      <c r="A23" s="153" t="e">
        <f ca="1">'Q4.5'!$G$53</f>
        <v>#VALUE!</v>
      </c>
      <c r="B23" s="152" t="s">
        <v>251</v>
      </c>
      <c r="C23" s="153">
        <v>0</v>
      </c>
      <c r="I23" s="153" t="s">
        <v>118</v>
      </c>
      <c r="J23" s="153">
        <f>'Q4.5'!$F$53</f>
        <v>0</v>
      </c>
      <c r="K23" s="153">
        <f>'Q4.5'!$F$52</f>
        <v>0.79679999999999995</v>
      </c>
      <c r="L23" s="153" t="s">
        <v>320</v>
      </c>
      <c r="M23" s="152" t="s">
        <v>119</v>
      </c>
      <c r="O23" s="153" t="str">
        <f>'Q4.5'!$G$52</f>
        <v>Fase III</v>
      </c>
      <c r="P23" s="153" t="b">
        <v>0</v>
      </c>
    </row>
    <row r="24" spans="1:16" x14ac:dyDescent="0.35">
      <c r="A24" s="153" t="e">
        <f ca="1">'Q4.5'!$H$51</f>
        <v>#VALUE!</v>
      </c>
      <c r="B24" s="152" t="s">
        <v>252</v>
      </c>
      <c r="C24" s="153">
        <v>0</v>
      </c>
      <c r="H24" s="153" t="s">
        <v>118</v>
      </c>
      <c r="I24" s="153" t="s">
        <v>118</v>
      </c>
      <c r="J24" s="153">
        <f>'Q4.5'!$G$51</f>
        <v>0</v>
      </c>
      <c r="K24" s="153">
        <f>'Q4.5'!$G$50</f>
        <v>0.5</v>
      </c>
      <c r="L24" s="153" t="s">
        <v>258</v>
      </c>
      <c r="M24" s="152" t="s">
        <v>119</v>
      </c>
      <c r="P24" s="153" t="b">
        <v>0</v>
      </c>
    </row>
    <row r="25" spans="1:16" x14ac:dyDescent="0.35">
      <c r="A25" s="153" t="e">
        <f ca="1">'Q4.5'!$H$57</f>
        <v>#VALUE!</v>
      </c>
      <c r="B25" s="152" t="s">
        <v>251</v>
      </c>
      <c r="C25" s="153">
        <v>0</v>
      </c>
      <c r="I25" s="153" t="s">
        <v>118</v>
      </c>
      <c r="J25" s="153">
        <f>'Q4.5'!$G$57</f>
        <v>0</v>
      </c>
      <c r="K25" s="153">
        <f>'Q4.5'!$G$56</f>
        <v>0.5</v>
      </c>
      <c r="L25" s="153" t="s">
        <v>291</v>
      </c>
      <c r="M25" s="152" t="s">
        <v>119</v>
      </c>
      <c r="O25" s="153" t="str">
        <f>'Q4.5'!$H$56</f>
        <v>Fase IV</v>
      </c>
      <c r="P25" s="153" t="b">
        <v>0</v>
      </c>
    </row>
    <row r="26" spans="1:16" x14ac:dyDescent="0.35">
      <c r="A26" s="153" t="e">
        <f ca="1">'Q4.5'!$I$55</f>
        <v>#VALUE!</v>
      </c>
      <c r="B26" s="152" t="s">
        <v>252</v>
      </c>
      <c r="C26" s="153">
        <v>0</v>
      </c>
      <c r="H26" s="153" t="s">
        <v>118</v>
      </c>
      <c r="I26" s="153" t="s">
        <v>118</v>
      </c>
      <c r="J26" s="153">
        <f>'Q4.5'!$H$55</f>
        <v>0</v>
      </c>
      <c r="K26" s="153">
        <f>'Q4.5'!$H$54</f>
        <v>0.1</v>
      </c>
      <c r="L26" s="153" t="s">
        <v>260</v>
      </c>
      <c r="M26" s="152" t="s">
        <v>119</v>
      </c>
      <c r="P26" s="153" t="b">
        <v>0</v>
      </c>
    </row>
    <row r="27" spans="1:16" x14ac:dyDescent="0.35">
      <c r="A27" s="153" t="e">
        <f ca="1">'Q4.5'!$I$59</f>
        <v>#VALUE!</v>
      </c>
      <c r="B27" s="152" t="s">
        <v>251</v>
      </c>
      <c r="C27" s="153">
        <v>0</v>
      </c>
      <c r="H27" s="153" t="s">
        <v>118</v>
      </c>
      <c r="I27" s="153" t="s">
        <v>118</v>
      </c>
      <c r="J27" s="153">
        <f>'Q4.5'!$H$59</f>
        <v>1200</v>
      </c>
      <c r="K27" s="153">
        <f>'Q4.5'!$H$58</f>
        <v>0.9</v>
      </c>
      <c r="L27" s="153" t="s">
        <v>260</v>
      </c>
      <c r="M27" s="152" t="s">
        <v>119</v>
      </c>
      <c r="P27" s="153" t="b">
        <v>0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C03F-9526-48E0-9604-47122A76CBD5}">
  <dimension ref="A1:P13"/>
  <sheetViews>
    <sheetView workbookViewId="0"/>
  </sheetViews>
  <sheetFormatPr defaultColWidth="15.6328125" defaultRowHeight="14.5" x14ac:dyDescent="0.35"/>
  <cols>
    <col min="1" max="16384" width="15.6328125" style="153"/>
  </cols>
  <sheetData>
    <row r="1" spans="1:16" x14ac:dyDescent="0.35">
      <c r="A1" s="153" t="s">
        <v>0</v>
      </c>
      <c r="B1" s="152" t="s">
        <v>304</v>
      </c>
      <c r="E1" s="153" t="s">
        <v>4</v>
      </c>
      <c r="F1" s="153">
        <v>3</v>
      </c>
      <c r="H1" s="153" t="s">
        <v>10</v>
      </c>
      <c r="I1" s="152" t="s">
        <v>59</v>
      </c>
      <c r="K1" s="153" t="s">
        <v>15</v>
      </c>
      <c r="L1" s="153">
        <v>100</v>
      </c>
    </row>
    <row r="2" spans="1:16" x14ac:dyDescent="0.35">
      <c r="A2" s="153" t="s">
        <v>1</v>
      </c>
      <c r="B2" s="153" t="e">
        <f>'Q3'!#REF!</f>
        <v>#REF!</v>
      </c>
      <c r="E2" s="153" t="s">
        <v>5</v>
      </c>
      <c r="F2" s="153" t="e">
        <f ca="1">_xll.PTreeEvaluate5(B3,$L$11:$L$13,$J$11:$J$13,$K$11:$K$13,$N$11:$N$13,$G$11:$G$13,,L1)</f>
        <v>#VALUE!</v>
      </c>
    </row>
    <row r="3" spans="1:16" x14ac:dyDescent="0.35">
      <c r="A3" s="153" t="s">
        <v>2</v>
      </c>
      <c r="B3" s="153" t="s">
        <v>174</v>
      </c>
      <c r="E3" s="153" t="s">
        <v>6</v>
      </c>
      <c r="F3" s="152" t="s">
        <v>55</v>
      </c>
      <c r="H3" s="153" t="s">
        <v>11</v>
      </c>
      <c r="I3" s="154" t="s">
        <v>57</v>
      </c>
    </row>
    <row r="4" spans="1:16" x14ac:dyDescent="0.35">
      <c r="A4" s="153" t="s">
        <v>96</v>
      </c>
      <c r="B4" s="153" t="s">
        <v>117</v>
      </c>
      <c r="E4" s="153" t="s">
        <v>7</v>
      </c>
      <c r="F4" s="152" t="s">
        <v>56</v>
      </c>
      <c r="H4" s="153" t="s">
        <v>12</v>
      </c>
      <c r="I4" s="152" t="s">
        <v>58</v>
      </c>
    </row>
    <row r="5" spans="1:16" x14ac:dyDescent="0.35">
      <c r="A5" s="153" t="s">
        <v>97</v>
      </c>
      <c r="B5" s="153">
        <v>0</v>
      </c>
      <c r="E5" s="153" t="s">
        <v>8</v>
      </c>
      <c r="F5" s="152" t="s">
        <v>56</v>
      </c>
      <c r="H5" s="153" t="s">
        <v>13</v>
      </c>
      <c r="I5" s="154" t="s">
        <v>57</v>
      </c>
    </row>
    <row r="6" spans="1:16" x14ac:dyDescent="0.35">
      <c r="A6" s="153" t="s">
        <v>98</v>
      </c>
      <c r="E6" s="153" t="s">
        <v>9</v>
      </c>
      <c r="F6" s="152" t="s">
        <v>55</v>
      </c>
      <c r="H6" s="153" t="s">
        <v>14</v>
      </c>
      <c r="I6" s="152" t="s">
        <v>58</v>
      </c>
    </row>
    <row r="7" spans="1:16" x14ac:dyDescent="0.35">
      <c r="A7" s="153" t="s">
        <v>99</v>
      </c>
      <c r="E7" s="153" t="s">
        <v>101</v>
      </c>
      <c r="F7" s="152" t="s">
        <v>303</v>
      </c>
    </row>
    <row r="8" spans="1:16" x14ac:dyDescent="0.35">
      <c r="A8" s="153" t="s">
        <v>100</v>
      </c>
      <c r="B8" s="153">
        <v>3</v>
      </c>
    </row>
    <row r="10" spans="1:16" x14ac:dyDescent="0.35">
      <c r="A10" s="153" t="s">
        <v>102</v>
      </c>
      <c r="B10" s="153" t="s">
        <v>103</v>
      </c>
      <c r="C10" s="153" t="s">
        <v>104</v>
      </c>
      <c r="D10" s="153" t="s">
        <v>105</v>
      </c>
      <c r="E10" s="153" t="s">
        <v>106</v>
      </c>
      <c r="F10" s="153" t="s">
        <v>107</v>
      </c>
      <c r="G10" s="153" t="s">
        <v>108</v>
      </c>
      <c r="H10" s="153" t="s">
        <v>109</v>
      </c>
      <c r="I10" s="153" t="s">
        <v>110</v>
      </c>
      <c r="J10" s="153" t="s">
        <v>111</v>
      </c>
      <c r="K10" s="153" t="s">
        <v>112</v>
      </c>
      <c r="L10" s="153" t="s">
        <v>2</v>
      </c>
      <c r="M10" s="153" t="s">
        <v>113</v>
      </c>
      <c r="N10" s="153" t="s">
        <v>114</v>
      </c>
      <c r="O10" s="153" t="s">
        <v>115</v>
      </c>
      <c r="P10" s="153" t="s">
        <v>116</v>
      </c>
    </row>
    <row r="11" spans="1:16" x14ac:dyDescent="0.35">
      <c r="A11" s="153" t="e">
        <f ca="1">'Q3'!$E$54</f>
        <v>#VALUE!</v>
      </c>
      <c r="B11" s="153" t="str">
        <f>B1</f>
        <v>Árvore Resolvida</v>
      </c>
      <c r="C11" s="153">
        <v>0</v>
      </c>
      <c r="I11" s="153" t="s">
        <v>118</v>
      </c>
      <c r="J11" s="153">
        <f>'Q3'!$D$54</f>
        <v>0</v>
      </c>
      <c r="K11" s="153">
        <f>'Q3'!$D$53</f>
        <v>0</v>
      </c>
      <c r="L11" s="153" t="s">
        <v>123</v>
      </c>
      <c r="M11" s="152" t="s">
        <v>119</v>
      </c>
      <c r="O11" s="153" t="str">
        <f>'Q3'!$E$53</f>
        <v>Aceita Oferta Inicial da Texaco?</v>
      </c>
      <c r="P11" s="153" t="b">
        <v>0</v>
      </c>
    </row>
    <row r="12" spans="1:16" x14ac:dyDescent="0.35">
      <c r="A12" s="153" t="e">
        <f ca="1">'Q3'!$F$52</f>
        <v>#VALUE!</v>
      </c>
      <c r="B12" s="152" t="s">
        <v>161</v>
      </c>
      <c r="C12" s="153">
        <v>0</v>
      </c>
      <c r="H12" s="153" t="s">
        <v>118</v>
      </c>
      <c r="I12" s="153" t="s">
        <v>118</v>
      </c>
      <c r="J12" s="153">
        <f>'Q3'!$E$52</f>
        <v>2</v>
      </c>
      <c r="L12" s="153" t="s">
        <v>122</v>
      </c>
      <c r="M12" s="152" t="s">
        <v>119</v>
      </c>
      <c r="P12" s="153" t="b">
        <v>0</v>
      </c>
    </row>
    <row r="13" spans="1:16" x14ac:dyDescent="0.35">
      <c r="A13" s="153" t="e">
        <f ca="1">'Q3'!$F$56</f>
        <v>#VALUE!</v>
      </c>
      <c r="B13" s="152" t="s">
        <v>150</v>
      </c>
      <c r="C13" s="153">
        <v>0</v>
      </c>
      <c r="H13" s="153" t="s">
        <v>118</v>
      </c>
      <c r="I13" s="153" t="s">
        <v>118</v>
      </c>
      <c r="J13" s="153">
        <f>'Q3'!$E$56</f>
        <v>3.5</v>
      </c>
      <c r="L13" s="153" t="s">
        <v>122</v>
      </c>
      <c r="M13" s="152" t="s">
        <v>119</v>
      </c>
      <c r="P13" s="153" t="b">
        <v>0</v>
      </c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6304E-FD61-4659-8789-7176D6552991}">
  <dimension ref="A1:P23"/>
  <sheetViews>
    <sheetView workbookViewId="0"/>
  </sheetViews>
  <sheetFormatPr defaultColWidth="15.6328125" defaultRowHeight="14.5" x14ac:dyDescent="0.35"/>
  <cols>
    <col min="1" max="16384" width="15.6328125" style="1"/>
  </cols>
  <sheetData>
    <row r="1" spans="1:16" x14ac:dyDescent="0.35">
      <c r="A1" s="1" t="s">
        <v>0</v>
      </c>
      <c r="B1" s="2" t="s">
        <v>275</v>
      </c>
      <c r="E1" s="1" t="s">
        <v>4</v>
      </c>
      <c r="F1" s="1">
        <v>3</v>
      </c>
      <c r="H1" s="1" t="s">
        <v>10</v>
      </c>
      <c r="I1" s="2" t="s">
        <v>59</v>
      </c>
      <c r="K1" s="1" t="s">
        <v>15</v>
      </c>
      <c r="L1" s="1">
        <v>100</v>
      </c>
    </row>
    <row r="2" spans="1:16" x14ac:dyDescent="0.35">
      <c r="A2" s="1" t="s">
        <v>1</v>
      </c>
      <c r="B2" s="1" t="e">
        <f>'Q5.1'!#REF!</f>
        <v>#REF!</v>
      </c>
      <c r="E2" s="1" t="s">
        <v>5</v>
      </c>
      <c r="F2" s="1" t="e">
        <f ca="1">_xll.PTreeEvaluate5(B3,$L$11:$L$23,$J$11:$J$23,$K$11:$K$23,$N$11:$N$23,$G$11:$G$23,,L1)</f>
        <v>#VALUE!</v>
      </c>
    </row>
    <row r="3" spans="1:16" x14ac:dyDescent="0.35">
      <c r="A3" s="1" t="s">
        <v>2</v>
      </c>
      <c r="B3" s="1" t="s">
        <v>274</v>
      </c>
      <c r="E3" s="1" t="s">
        <v>6</v>
      </c>
      <c r="F3" s="2" t="s">
        <v>55</v>
      </c>
      <c r="H3" s="1" t="s">
        <v>11</v>
      </c>
      <c r="I3" s="3" t="s">
        <v>57</v>
      </c>
    </row>
    <row r="4" spans="1:16" x14ac:dyDescent="0.35">
      <c r="A4" s="1" t="s">
        <v>96</v>
      </c>
      <c r="B4" s="1" t="s">
        <v>117</v>
      </c>
      <c r="E4" s="1" t="s">
        <v>7</v>
      </c>
      <c r="F4" s="2" t="s">
        <v>56</v>
      </c>
      <c r="H4" s="1" t="s">
        <v>12</v>
      </c>
      <c r="I4" s="2" t="s">
        <v>58</v>
      </c>
    </row>
    <row r="5" spans="1:16" x14ac:dyDescent="0.35">
      <c r="A5" s="1" t="s">
        <v>97</v>
      </c>
      <c r="B5" s="1">
        <v>0</v>
      </c>
      <c r="E5" s="1" t="s">
        <v>8</v>
      </c>
      <c r="F5" s="2" t="s">
        <v>56</v>
      </c>
      <c r="H5" s="1" t="s">
        <v>13</v>
      </c>
      <c r="I5" s="3" t="s">
        <v>57</v>
      </c>
    </row>
    <row r="6" spans="1:16" x14ac:dyDescent="0.35">
      <c r="A6" s="1" t="s">
        <v>98</v>
      </c>
      <c r="E6" s="1" t="s">
        <v>9</v>
      </c>
      <c r="F6" s="2" t="s">
        <v>55</v>
      </c>
      <c r="H6" s="1" t="s">
        <v>14</v>
      </c>
      <c r="I6" s="2" t="s">
        <v>58</v>
      </c>
    </row>
    <row r="7" spans="1:16" x14ac:dyDescent="0.35">
      <c r="A7" s="1" t="s">
        <v>99</v>
      </c>
      <c r="E7" s="1" t="s">
        <v>101</v>
      </c>
      <c r="F7" s="2" t="s">
        <v>273</v>
      </c>
    </row>
    <row r="8" spans="1:16" x14ac:dyDescent="0.35">
      <c r="A8" s="1" t="s">
        <v>100</v>
      </c>
      <c r="B8" s="1">
        <v>13</v>
      </c>
    </row>
    <row r="10" spans="1:16" x14ac:dyDescent="0.35">
      <c r="A10" s="1" t="s">
        <v>102</v>
      </c>
      <c r="B10" s="1" t="s">
        <v>103</v>
      </c>
      <c r="C10" s="1" t="s">
        <v>104</v>
      </c>
      <c r="D10" s="1" t="s">
        <v>105</v>
      </c>
      <c r="E10" s="1" t="s">
        <v>106</v>
      </c>
      <c r="F10" s="1" t="s">
        <v>107</v>
      </c>
      <c r="G10" s="1" t="s">
        <v>108</v>
      </c>
      <c r="H10" s="1" t="s">
        <v>109</v>
      </c>
      <c r="I10" s="1" t="s">
        <v>110</v>
      </c>
      <c r="J10" s="1" t="s">
        <v>111</v>
      </c>
      <c r="K10" s="1" t="s">
        <v>112</v>
      </c>
      <c r="L10" s="1" t="s">
        <v>2</v>
      </c>
      <c r="M10" s="1" t="s">
        <v>113</v>
      </c>
      <c r="N10" s="1" t="s">
        <v>114</v>
      </c>
      <c r="O10" s="1" t="s">
        <v>115</v>
      </c>
      <c r="P10" s="1" t="s">
        <v>116</v>
      </c>
    </row>
    <row r="11" spans="1:16" x14ac:dyDescent="0.35">
      <c r="A11" s="1" t="e">
        <f ca="1">'Q5.1'!$D$33</f>
        <v>#VALUE!</v>
      </c>
      <c r="B11" s="1" t="str">
        <f>B1</f>
        <v>Vendas de camisas</v>
      </c>
      <c r="C11" s="1">
        <v>0</v>
      </c>
      <c r="I11" s="1" t="s">
        <v>118</v>
      </c>
      <c r="J11" s="1">
        <f>'Q5.1'!$C$33</f>
        <v>0</v>
      </c>
      <c r="K11" s="1">
        <f>'Q5.1'!$C$32</f>
        <v>0</v>
      </c>
      <c r="L11" s="1" t="s">
        <v>203</v>
      </c>
      <c r="M11" s="2" t="s">
        <v>119</v>
      </c>
      <c r="O11" s="1" t="str">
        <f>'Q5.1'!$D$32</f>
        <v>Quantas camisas pedir?</v>
      </c>
      <c r="P11" s="1" t="b">
        <v>0</v>
      </c>
    </row>
    <row r="12" spans="1:16" x14ac:dyDescent="0.35">
      <c r="A12" s="1" t="e">
        <f ca="1">'Q5.1'!$E$27</f>
        <v>#VALUE!</v>
      </c>
      <c r="B12" s="2" t="s">
        <v>204</v>
      </c>
      <c r="C12" s="1">
        <v>0</v>
      </c>
      <c r="I12" s="1" t="s">
        <v>118</v>
      </c>
      <c r="J12" s="1">
        <f>'Q5.1'!$D$27</f>
        <v>0</v>
      </c>
      <c r="L12" s="1" t="s">
        <v>278</v>
      </c>
      <c r="M12" s="2" t="s">
        <v>119</v>
      </c>
      <c r="O12" s="1" t="str">
        <f>'Q5.1'!$E$26</f>
        <v>Tamanho do Público</v>
      </c>
      <c r="P12" s="1" t="b">
        <v>0</v>
      </c>
    </row>
    <row r="13" spans="1:16" x14ac:dyDescent="0.35">
      <c r="A13" s="1" t="e">
        <f ca="1">'Q5.1'!$E$37</f>
        <v>#VALUE!</v>
      </c>
      <c r="B13" s="2" t="s">
        <v>205</v>
      </c>
      <c r="C13" s="1">
        <v>0</v>
      </c>
      <c r="I13" s="1" t="s">
        <v>118</v>
      </c>
      <c r="J13" s="1">
        <f>'Q5.1'!$D$37</f>
        <v>0</v>
      </c>
      <c r="L13" s="1" t="s">
        <v>289</v>
      </c>
      <c r="M13" s="2" t="s">
        <v>119</v>
      </c>
      <c r="O13" s="1" t="str">
        <f>'Q5.1'!$E$36</f>
        <v>Tamanho do Público</v>
      </c>
      <c r="P13" s="1" t="b">
        <v>0</v>
      </c>
    </row>
    <row r="14" spans="1:16" x14ac:dyDescent="0.35">
      <c r="A14" s="1" t="e">
        <f ca="1">'Q5.1'!$E$45</f>
        <v>#VALUE!</v>
      </c>
      <c r="B14" s="2" t="s">
        <v>206</v>
      </c>
      <c r="C14" s="1">
        <v>0</v>
      </c>
      <c r="I14" s="1" t="s">
        <v>118</v>
      </c>
      <c r="J14" s="1">
        <f>'Q5.1'!$D$45</f>
        <v>0</v>
      </c>
      <c r="L14" s="1" t="s">
        <v>290</v>
      </c>
      <c r="M14" s="2" t="s">
        <v>119</v>
      </c>
      <c r="O14" s="1" t="str">
        <f>'Q5.1'!$E$44</f>
        <v>Tamanho do Público</v>
      </c>
      <c r="P14" s="1" t="b">
        <v>0</v>
      </c>
    </row>
    <row r="15" spans="1:16" x14ac:dyDescent="0.35">
      <c r="A15" s="1" t="e">
        <f ca="1">'Q5.1'!$F$25</f>
        <v>#VALUE!</v>
      </c>
      <c r="B15" s="2" t="s">
        <v>286</v>
      </c>
      <c r="C15" s="1">
        <v>0</v>
      </c>
      <c r="H15" s="1" t="s">
        <v>118</v>
      </c>
      <c r="I15" s="1" t="s">
        <v>118</v>
      </c>
      <c r="J15" s="1">
        <f>'Q5.1'!$E$25</f>
        <v>17083.330000000002</v>
      </c>
      <c r="K15" s="1">
        <f>'Q5.1'!$E$24</f>
        <v>0.25</v>
      </c>
      <c r="L15" s="1" t="s">
        <v>124</v>
      </c>
      <c r="M15" s="2" t="s">
        <v>119</v>
      </c>
      <c r="P15" s="1" t="b">
        <v>0</v>
      </c>
    </row>
    <row r="16" spans="1:16" x14ac:dyDescent="0.35">
      <c r="A16" s="1" t="e">
        <f ca="1">'Q5.1'!$F$29</f>
        <v>#VALUE!</v>
      </c>
      <c r="B16" s="2" t="s">
        <v>287</v>
      </c>
      <c r="C16" s="1">
        <v>0</v>
      </c>
      <c r="H16" s="1" t="s">
        <v>118</v>
      </c>
      <c r="I16" s="1" t="s">
        <v>118</v>
      </c>
      <c r="J16" s="1">
        <f>'Q5.1'!$E$29</f>
        <v>23916.67</v>
      </c>
      <c r="K16" s="1">
        <f>'Q5.1'!$E$28</f>
        <v>0.5</v>
      </c>
      <c r="L16" s="1" t="s">
        <v>124</v>
      </c>
      <c r="M16" s="2" t="s">
        <v>119</v>
      </c>
      <c r="P16" s="1" t="b">
        <v>0</v>
      </c>
    </row>
    <row r="17" spans="1:16" x14ac:dyDescent="0.35">
      <c r="A17" s="1" t="e">
        <f ca="1">'Q5.1'!$F$31</f>
        <v>#VALUE!</v>
      </c>
      <c r="B17" s="2" t="s">
        <v>288</v>
      </c>
      <c r="C17" s="1">
        <v>0</v>
      </c>
      <c r="H17" s="1" t="s">
        <v>118</v>
      </c>
      <c r="I17" s="1" t="s">
        <v>118</v>
      </c>
      <c r="J17" s="1">
        <f>'Q5.1'!$E$31</f>
        <v>23916.67</v>
      </c>
      <c r="K17" s="1">
        <f>'Q5.1'!$E$30</f>
        <v>0.25</v>
      </c>
      <c r="L17" s="1" t="s">
        <v>124</v>
      </c>
      <c r="M17" s="2" t="s">
        <v>119</v>
      </c>
      <c r="P17" s="1" t="b">
        <v>0</v>
      </c>
    </row>
    <row r="18" spans="1:16" x14ac:dyDescent="0.35">
      <c r="A18" s="1" t="e">
        <f ca="1">'Q5.1'!$F$35</f>
        <v>#VALUE!</v>
      </c>
      <c r="B18" s="2" t="s">
        <v>286</v>
      </c>
      <c r="C18" s="1">
        <v>0</v>
      </c>
      <c r="H18" s="1" t="s">
        <v>118</v>
      </c>
      <c r="I18" s="1" t="s">
        <v>118</v>
      </c>
      <c r="J18" s="1">
        <f>'Q5.1'!$E$35</f>
        <v>15833.33</v>
      </c>
      <c r="K18" s="1">
        <f>'Q5.1'!$E$34</f>
        <v>0.25</v>
      </c>
      <c r="L18" s="1" t="s">
        <v>151</v>
      </c>
      <c r="M18" s="2" t="s">
        <v>119</v>
      </c>
      <c r="P18" s="1" t="b">
        <v>0</v>
      </c>
    </row>
    <row r="19" spans="1:16" x14ac:dyDescent="0.35">
      <c r="A19" s="1" t="e">
        <f ca="1">'Q5.1'!$F$39</f>
        <v>#VALUE!</v>
      </c>
      <c r="B19" s="2" t="s">
        <v>287</v>
      </c>
      <c r="C19" s="1">
        <v>0</v>
      </c>
      <c r="H19" s="1" t="s">
        <v>118</v>
      </c>
      <c r="I19" s="1" t="s">
        <v>118</v>
      </c>
      <c r="J19" s="1">
        <f>'Q5.1'!$E$39</f>
        <v>29666.67</v>
      </c>
      <c r="K19" s="1">
        <f>'Q5.1'!$E$38</f>
        <v>0.5</v>
      </c>
      <c r="L19" s="1" t="s">
        <v>151</v>
      </c>
      <c r="M19" s="2" t="s">
        <v>119</v>
      </c>
      <c r="P19" s="1" t="b">
        <v>0</v>
      </c>
    </row>
    <row r="20" spans="1:16" x14ac:dyDescent="0.35">
      <c r="A20" s="1" t="e">
        <f ca="1">'Q5.1'!$F$41</f>
        <v>#VALUE!</v>
      </c>
      <c r="B20" s="2" t="s">
        <v>288</v>
      </c>
      <c r="C20" s="1">
        <v>0</v>
      </c>
      <c r="H20" s="1" t="s">
        <v>118</v>
      </c>
      <c r="I20" s="1" t="s">
        <v>118</v>
      </c>
      <c r="J20" s="1">
        <f>'Q5.1'!$E$41</f>
        <v>37250</v>
      </c>
      <c r="K20" s="1">
        <f>'Q5.1'!$E$40</f>
        <v>0.25</v>
      </c>
      <c r="L20" s="1" t="s">
        <v>151</v>
      </c>
      <c r="M20" s="2" t="s">
        <v>119</v>
      </c>
      <c r="P20" s="1" t="b">
        <v>0</v>
      </c>
    </row>
    <row r="21" spans="1:16" x14ac:dyDescent="0.35">
      <c r="A21" s="1" t="e">
        <f ca="1">'Q5.1'!$F$43</f>
        <v>#VALUE!</v>
      </c>
      <c r="B21" s="2" t="s">
        <v>286</v>
      </c>
      <c r="C21" s="1">
        <v>0</v>
      </c>
      <c r="H21" s="1" t="s">
        <v>118</v>
      </c>
      <c r="I21" s="1" t="s">
        <v>118</v>
      </c>
      <c r="J21" s="1">
        <f>'Q5.1'!$E$43</f>
        <v>39791.67</v>
      </c>
      <c r="K21" s="1">
        <f>'Q5.1'!$E$42</f>
        <v>0.25</v>
      </c>
      <c r="L21" s="1" t="s">
        <v>246</v>
      </c>
      <c r="M21" s="2" t="s">
        <v>119</v>
      </c>
      <c r="P21" s="1" t="b">
        <v>0</v>
      </c>
    </row>
    <row r="22" spans="1:16" x14ac:dyDescent="0.35">
      <c r="A22" s="1" t="e">
        <f ca="1">'Q5.1'!$F$47</f>
        <v>#VALUE!</v>
      </c>
      <c r="B22" s="2" t="s">
        <v>287</v>
      </c>
      <c r="C22" s="1">
        <v>0</v>
      </c>
      <c r="H22" s="1" t="s">
        <v>118</v>
      </c>
      <c r="I22" s="1" t="s">
        <v>118</v>
      </c>
      <c r="J22" s="1">
        <f>'Q5.1'!$E$47</f>
        <v>5708.33</v>
      </c>
      <c r="K22" s="1">
        <f>'Q5.1'!$E$46</f>
        <v>0.5</v>
      </c>
      <c r="L22" s="1" t="s">
        <v>246</v>
      </c>
      <c r="M22" s="2" t="s">
        <v>119</v>
      </c>
      <c r="P22" s="1" t="b">
        <v>0</v>
      </c>
    </row>
    <row r="23" spans="1:16" x14ac:dyDescent="0.35">
      <c r="A23" s="1" t="e">
        <f ca="1">'Q5.1'!$F$49</f>
        <v>#VALUE!</v>
      </c>
      <c r="B23" s="2" t="s">
        <v>288</v>
      </c>
      <c r="C23" s="1">
        <v>0</v>
      </c>
      <c r="H23" s="1" t="s">
        <v>118</v>
      </c>
      <c r="I23" s="1" t="s">
        <v>118</v>
      </c>
      <c r="J23" s="1">
        <f>'Q5.1'!$E$49</f>
        <v>51208.33</v>
      </c>
      <c r="K23" s="1">
        <f>'Q5.1'!$E$48</f>
        <v>0.25</v>
      </c>
      <c r="L23" s="1" t="s">
        <v>246</v>
      </c>
      <c r="M23" s="2" t="s">
        <v>119</v>
      </c>
      <c r="P23" s="1" t="b">
        <v>0</v>
      </c>
    </row>
  </sheetData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DE3E-9C79-4102-A0A4-1A5C2E7C1F70}">
  <dimension ref="A1:P29"/>
  <sheetViews>
    <sheetView workbookViewId="0"/>
  </sheetViews>
  <sheetFormatPr defaultColWidth="15.6328125" defaultRowHeight="14.5" x14ac:dyDescent="0.35"/>
  <cols>
    <col min="1" max="16384" width="15.6328125" style="1"/>
  </cols>
  <sheetData>
    <row r="1" spans="1:16" x14ac:dyDescent="0.35">
      <c r="A1" s="1" t="s">
        <v>0</v>
      </c>
      <c r="B1" s="2" t="s">
        <v>245</v>
      </c>
      <c r="E1" s="1" t="s">
        <v>4</v>
      </c>
      <c r="F1" s="1">
        <v>3</v>
      </c>
      <c r="H1" s="1" t="s">
        <v>10</v>
      </c>
      <c r="I1" s="2" t="s">
        <v>59</v>
      </c>
      <c r="K1" s="1" t="s">
        <v>15</v>
      </c>
      <c r="L1" s="1">
        <v>100</v>
      </c>
    </row>
    <row r="2" spans="1:16" x14ac:dyDescent="0.35">
      <c r="A2" s="1" t="s">
        <v>1</v>
      </c>
      <c r="B2" s="1" t="e">
        <f>'Q4.1b'!#REF!</f>
        <v>#REF!</v>
      </c>
      <c r="E2" s="1" t="s">
        <v>5</v>
      </c>
      <c r="F2" s="1" t="e">
        <f ca="1">_xll.PTreeEvaluate5(B3,$L$11:$L$29,$J$11:$J$29,$K$11:$K$29,$N$11:$N$29,$G$11:$G$29,,L1)</f>
        <v>#VALUE!</v>
      </c>
    </row>
    <row r="3" spans="1:16" x14ac:dyDescent="0.35">
      <c r="A3" s="1" t="s">
        <v>2</v>
      </c>
      <c r="B3" s="1" t="s">
        <v>244</v>
      </c>
      <c r="E3" s="1" t="s">
        <v>6</v>
      </c>
      <c r="F3" s="2" t="s">
        <v>55</v>
      </c>
      <c r="H3" s="1" t="s">
        <v>11</v>
      </c>
      <c r="I3" s="3" t="s">
        <v>57</v>
      </c>
    </row>
    <row r="4" spans="1:16" x14ac:dyDescent="0.35">
      <c r="A4" s="1" t="s">
        <v>96</v>
      </c>
      <c r="B4" s="1" t="s">
        <v>117</v>
      </c>
      <c r="E4" s="1" t="s">
        <v>7</v>
      </c>
      <c r="F4" s="2" t="s">
        <v>56</v>
      </c>
      <c r="H4" s="1" t="s">
        <v>12</v>
      </c>
      <c r="I4" s="2" t="s">
        <v>58</v>
      </c>
    </row>
    <row r="5" spans="1:16" x14ac:dyDescent="0.35">
      <c r="A5" s="1" t="s">
        <v>97</v>
      </c>
      <c r="B5" s="1">
        <v>0</v>
      </c>
      <c r="E5" s="1" t="s">
        <v>8</v>
      </c>
      <c r="F5" s="2" t="s">
        <v>56</v>
      </c>
      <c r="H5" s="1" t="s">
        <v>13</v>
      </c>
      <c r="I5" s="3" t="s">
        <v>57</v>
      </c>
    </row>
    <row r="6" spans="1:16" x14ac:dyDescent="0.35">
      <c r="A6" s="1" t="s">
        <v>98</v>
      </c>
      <c r="E6" s="1" t="s">
        <v>9</v>
      </c>
      <c r="F6" s="2" t="s">
        <v>55</v>
      </c>
      <c r="H6" s="1" t="s">
        <v>14</v>
      </c>
      <c r="I6" s="2" t="s">
        <v>58</v>
      </c>
    </row>
    <row r="7" spans="1:16" x14ac:dyDescent="0.35">
      <c r="A7" s="1" t="s">
        <v>99</v>
      </c>
      <c r="E7" s="1" t="s">
        <v>101</v>
      </c>
      <c r="F7" s="2" t="s">
        <v>249</v>
      </c>
    </row>
    <row r="8" spans="1:16" x14ac:dyDescent="0.35">
      <c r="A8" s="1" t="s">
        <v>100</v>
      </c>
      <c r="B8" s="1">
        <v>19</v>
      </c>
    </row>
    <row r="10" spans="1:16" x14ac:dyDescent="0.35">
      <c r="A10" s="1" t="s">
        <v>102</v>
      </c>
      <c r="B10" s="1" t="s">
        <v>103</v>
      </c>
      <c r="C10" s="1" t="s">
        <v>104</v>
      </c>
      <c r="D10" s="1" t="s">
        <v>105</v>
      </c>
      <c r="E10" s="1" t="s">
        <v>106</v>
      </c>
      <c r="F10" s="1" t="s">
        <v>107</v>
      </c>
      <c r="G10" s="1" t="s">
        <v>108</v>
      </c>
      <c r="H10" s="1" t="s">
        <v>109</v>
      </c>
      <c r="I10" s="1" t="s">
        <v>110</v>
      </c>
      <c r="J10" s="1" t="s">
        <v>111</v>
      </c>
      <c r="K10" s="1" t="s">
        <v>112</v>
      </c>
      <c r="L10" s="1" t="s">
        <v>2</v>
      </c>
      <c r="M10" s="1" t="s">
        <v>113</v>
      </c>
      <c r="N10" s="1" t="s">
        <v>114</v>
      </c>
      <c r="O10" s="1" t="s">
        <v>115</v>
      </c>
      <c r="P10" s="1" t="s">
        <v>116</v>
      </c>
    </row>
    <row r="11" spans="1:16" x14ac:dyDescent="0.35">
      <c r="A11" s="1" t="e">
        <f ca="1">'Q4.1b'!$C$35</f>
        <v>#VALUE!</v>
      </c>
      <c r="B11" s="1" t="str">
        <f>B1</f>
        <v>Novo Remédio</v>
      </c>
      <c r="C11" s="1">
        <v>0</v>
      </c>
      <c r="I11" s="1" t="s">
        <v>118</v>
      </c>
      <c r="J11" s="1">
        <f>'Q4.1b'!$B$35</f>
        <v>0</v>
      </c>
      <c r="K11" s="1">
        <f>'Q4.1b'!$B$34</f>
        <v>0</v>
      </c>
      <c r="L11" s="1" t="s">
        <v>123</v>
      </c>
      <c r="M11" s="2" t="s">
        <v>119</v>
      </c>
      <c r="O11" s="1" t="str">
        <f>'Q4.1b'!$C$34</f>
        <v>Investimento inicial?</v>
      </c>
      <c r="P11" s="1" t="b">
        <v>0</v>
      </c>
    </row>
    <row r="12" spans="1:16" x14ac:dyDescent="0.35">
      <c r="A12" s="1" t="e">
        <f ca="1">'Q4.1b'!$D$31</f>
        <v>#VALUE!</v>
      </c>
      <c r="B12" s="2" t="s">
        <v>161</v>
      </c>
      <c r="C12" s="1">
        <v>0</v>
      </c>
      <c r="I12" s="1" t="s">
        <v>118</v>
      </c>
      <c r="J12" s="1">
        <f>'Q4.1b'!$C$31</f>
        <v>-150</v>
      </c>
      <c r="L12" s="1" t="s">
        <v>125</v>
      </c>
      <c r="M12" s="2" t="s">
        <v>119</v>
      </c>
      <c r="O12" s="1" t="str">
        <f>'Q4.1b'!$D$30</f>
        <v>Fase I</v>
      </c>
      <c r="P12" s="1" t="b">
        <v>0</v>
      </c>
    </row>
    <row r="13" spans="1:16" x14ac:dyDescent="0.35">
      <c r="A13" s="1" t="e">
        <f ca="1">'Q4.1b'!$D$39</f>
        <v>#VALUE!</v>
      </c>
      <c r="B13" s="2" t="s">
        <v>150</v>
      </c>
      <c r="C13" s="1">
        <v>0</v>
      </c>
      <c r="I13" s="1" t="s">
        <v>118</v>
      </c>
      <c r="J13" s="1">
        <f>'Q4.1b'!$C$39</f>
        <v>0</v>
      </c>
      <c r="L13" s="1" t="s">
        <v>256</v>
      </c>
      <c r="M13" s="2" t="s">
        <v>119</v>
      </c>
      <c r="O13" s="1" t="str">
        <f>'Q4.1b'!$D$38</f>
        <v>Fase I</v>
      </c>
      <c r="P13" s="1" t="b">
        <v>0</v>
      </c>
    </row>
    <row r="14" spans="1:16" x14ac:dyDescent="0.35">
      <c r="A14" s="1" t="e">
        <f ca="1">'Q4.1b'!$E$27</f>
        <v>#VALUE!</v>
      </c>
      <c r="B14" s="2" t="s">
        <v>251</v>
      </c>
      <c r="C14" s="1">
        <v>0</v>
      </c>
      <c r="I14" s="1" t="s">
        <v>118</v>
      </c>
      <c r="J14" s="1">
        <f>'Q4.1b'!$D$27</f>
        <v>0</v>
      </c>
      <c r="K14" s="1">
        <f>'Q4.1b'!$D$26</f>
        <v>0.7</v>
      </c>
      <c r="L14" s="1" t="s">
        <v>247</v>
      </c>
      <c r="M14" s="2" t="s">
        <v>119</v>
      </c>
      <c r="O14" s="1" t="str">
        <f>'Q4.1b'!$E$26</f>
        <v>Fase II</v>
      </c>
      <c r="P14" s="1" t="b">
        <v>0</v>
      </c>
    </row>
    <row r="15" spans="1:16" x14ac:dyDescent="0.35">
      <c r="A15" s="1" t="e">
        <f ca="1">'Q4.1b'!$E$33</f>
        <v>#VALUE!</v>
      </c>
      <c r="B15" s="2" t="s">
        <v>252</v>
      </c>
      <c r="C15" s="1">
        <v>0</v>
      </c>
      <c r="H15" s="1" t="s">
        <v>118</v>
      </c>
      <c r="I15" s="1" t="s">
        <v>118</v>
      </c>
      <c r="J15" s="1">
        <f>'Q4.1b'!$D$33</f>
        <v>0</v>
      </c>
      <c r="K15" s="1">
        <f>'Q4.1b'!$D$32</f>
        <v>0.3</v>
      </c>
      <c r="L15" s="1" t="s">
        <v>124</v>
      </c>
      <c r="M15" s="2" t="s">
        <v>119</v>
      </c>
      <c r="P15" s="1" t="b">
        <v>0</v>
      </c>
    </row>
    <row r="16" spans="1:16" x14ac:dyDescent="0.35">
      <c r="A16" s="1" t="e">
        <f ca="1">'Q4.1b'!$F$23</f>
        <v>#VALUE!</v>
      </c>
      <c r="B16" s="2" t="s">
        <v>251</v>
      </c>
      <c r="C16" s="1">
        <v>0</v>
      </c>
      <c r="I16" s="1" t="s">
        <v>118</v>
      </c>
      <c r="J16" s="1">
        <f>'Q4.1b'!$E$23</f>
        <v>0</v>
      </c>
      <c r="K16" s="1">
        <f>'Q4.1b'!$E$22</f>
        <v>0.7</v>
      </c>
      <c r="L16" s="1" t="s">
        <v>253</v>
      </c>
      <c r="M16" s="2" t="s">
        <v>119</v>
      </c>
      <c r="O16" s="1" t="str">
        <f>'Q4.1b'!$F$22</f>
        <v>Fase III</v>
      </c>
      <c r="P16" s="1" t="b">
        <v>0</v>
      </c>
    </row>
    <row r="17" spans="1:16" x14ac:dyDescent="0.35">
      <c r="A17" s="1" t="e">
        <f ca="1">'Q4.1b'!$F$29</f>
        <v>#VALUE!</v>
      </c>
      <c r="B17" s="2" t="s">
        <v>252</v>
      </c>
      <c r="C17" s="1">
        <v>0</v>
      </c>
      <c r="H17" s="1" t="s">
        <v>118</v>
      </c>
      <c r="I17" s="1" t="s">
        <v>118</v>
      </c>
      <c r="J17" s="1">
        <f>'Q4.1b'!$E$29</f>
        <v>0</v>
      </c>
      <c r="K17" s="1">
        <f>'Q4.1b'!$E$28</f>
        <v>0.3</v>
      </c>
      <c r="L17" s="1" t="s">
        <v>246</v>
      </c>
      <c r="M17" s="2" t="s">
        <v>119</v>
      </c>
      <c r="P17" s="1" t="b">
        <v>0</v>
      </c>
    </row>
    <row r="18" spans="1:16" x14ac:dyDescent="0.35">
      <c r="A18" s="1" t="e">
        <f ca="1">'Q4.1b'!$G$19</f>
        <v>#VALUE!</v>
      </c>
      <c r="B18" s="2" t="s">
        <v>251</v>
      </c>
      <c r="C18" s="1">
        <v>0</v>
      </c>
      <c r="I18" s="1" t="s">
        <v>118</v>
      </c>
      <c r="J18" s="1">
        <f>'Q4.1b'!$F$19</f>
        <v>0</v>
      </c>
      <c r="K18" s="1">
        <f>'Q4.1b'!$F$18</f>
        <v>0.5</v>
      </c>
      <c r="L18" s="1" t="s">
        <v>255</v>
      </c>
      <c r="M18" s="2" t="s">
        <v>119</v>
      </c>
      <c r="O18" s="1" t="str">
        <f>'Q4.1b'!$G$18</f>
        <v>Fase IV</v>
      </c>
      <c r="P18" s="1" t="b">
        <v>0</v>
      </c>
    </row>
    <row r="19" spans="1:16" x14ac:dyDescent="0.35">
      <c r="A19" s="1" t="e">
        <f ca="1">'Q4.1b'!$G$25</f>
        <v>#VALUE!</v>
      </c>
      <c r="B19" s="2" t="s">
        <v>252</v>
      </c>
      <c r="C19" s="1">
        <v>0</v>
      </c>
      <c r="H19" s="1" t="s">
        <v>118</v>
      </c>
      <c r="I19" s="1" t="s">
        <v>118</v>
      </c>
      <c r="J19" s="1">
        <f>'Q4.1b'!$F$25</f>
        <v>0</v>
      </c>
      <c r="K19" s="1">
        <f>'Q4.1b'!$F$24</f>
        <v>0.5</v>
      </c>
      <c r="L19" s="1" t="s">
        <v>165</v>
      </c>
      <c r="M19" s="2" t="s">
        <v>119</v>
      </c>
      <c r="P19" s="1" t="b">
        <v>0</v>
      </c>
    </row>
    <row r="20" spans="1:16" x14ac:dyDescent="0.35">
      <c r="A20" s="1" t="e">
        <f ca="1">'Q4.1b'!$H$17</f>
        <v>#VALUE!</v>
      </c>
      <c r="B20" s="2" t="s">
        <v>251</v>
      </c>
      <c r="C20" s="1">
        <v>0</v>
      </c>
      <c r="H20" s="1" t="s">
        <v>118</v>
      </c>
      <c r="I20" s="1" t="s">
        <v>118</v>
      </c>
      <c r="J20" s="1">
        <f>'Q4.1b'!$G$17</f>
        <v>1200</v>
      </c>
      <c r="K20" s="1">
        <f>'Q4.1b'!$G$16</f>
        <v>0.9</v>
      </c>
      <c r="L20" s="1" t="s">
        <v>254</v>
      </c>
      <c r="M20" s="2" t="s">
        <v>119</v>
      </c>
      <c r="P20" s="1" t="b">
        <v>0</v>
      </c>
    </row>
    <row r="21" spans="1:16" x14ac:dyDescent="0.35">
      <c r="A21" s="1" t="e">
        <f ca="1">'Q4.1b'!$H$21</f>
        <v>#VALUE!</v>
      </c>
      <c r="B21" s="2" t="s">
        <v>252</v>
      </c>
      <c r="C21" s="1">
        <v>0</v>
      </c>
      <c r="H21" s="1" t="s">
        <v>118</v>
      </c>
      <c r="I21" s="1" t="s">
        <v>118</v>
      </c>
      <c r="J21" s="1">
        <f>'Q4.1b'!$G$21</f>
        <v>0</v>
      </c>
      <c r="K21" s="1">
        <f>'Q4.1b'!$G$20</f>
        <v>0.1</v>
      </c>
      <c r="L21" s="1" t="s">
        <v>254</v>
      </c>
      <c r="M21" s="2" t="s">
        <v>119</v>
      </c>
      <c r="P21" s="1" t="b">
        <v>0</v>
      </c>
    </row>
    <row r="22" spans="1:16" x14ac:dyDescent="0.35">
      <c r="A22" s="1" t="e">
        <f ca="1">'Q4.1b'!$E$37</f>
        <v>#VALUE!</v>
      </c>
      <c r="B22" s="2" t="s">
        <v>252</v>
      </c>
      <c r="C22" s="1">
        <v>0</v>
      </c>
      <c r="H22" s="1" t="s">
        <v>118</v>
      </c>
      <c r="I22" s="1" t="s">
        <v>118</v>
      </c>
      <c r="J22" s="1">
        <f>'Q4.1b'!$D$37</f>
        <v>0</v>
      </c>
      <c r="K22" s="1">
        <f>'Q4.1b'!$D$36</f>
        <v>0.3</v>
      </c>
      <c r="L22" s="1" t="s">
        <v>151</v>
      </c>
      <c r="M22" s="2" t="s">
        <v>119</v>
      </c>
      <c r="P22" s="1" t="b">
        <v>0</v>
      </c>
    </row>
    <row r="23" spans="1:16" x14ac:dyDescent="0.35">
      <c r="A23" s="1" t="e">
        <f ca="1">'Q4.1b'!$E$43</f>
        <v>#VALUE!</v>
      </c>
      <c r="B23" s="2" t="s">
        <v>251</v>
      </c>
      <c r="C23" s="1">
        <v>0</v>
      </c>
      <c r="I23" s="1" t="s">
        <v>118</v>
      </c>
      <c r="J23" s="1">
        <f>'Q4.1b'!$D$43</f>
        <v>0</v>
      </c>
      <c r="K23" s="1">
        <f>'Q4.1b'!$D$42</f>
        <v>0.7</v>
      </c>
      <c r="L23" s="1" t="s">
        <v>259</v>
      </c>
      <c r="M23" s="2" t="s">
        <v>119</v>
      </c>
      <c r="O23" s="1" t="str">
        <f>'Q4.1b'!$E$42</f>
        <v>Faese II</v>
      </c>
      <c r="P23" s="1" t="b">
        <v>0</v>
      </c>
    </row>
    <row r="24" spans="1:16" x14ac:dyDescent="0.35">
      <c r="A24" s="1" t="e">
        <f ca="1">'Q4.1b'!$F$41</f>
        <v>#VALUE!</v>
      </c>
      <c r="B24" s="2" t="s">
        <v>252</v>
      </c>
      <c r="C24" s="1">
        <v>0</v>
      </c>
      <c r="H24" s="1" t="s">
        <v>118</v>
      </c>
      <c r="I24" s="1" t="s">
        <v>118</v>
      </c>
      <c r="J24" s="1">
        <f>'Q4.1b'!$E$41</f>
        <v>0</v>
      </c>
      <c r="K24" s="1">
        <f>'Q4.1b'!$E$40</f>
        <v>0.6</v>
      </c>
      <c r="L24" s="1" t="s">
        <v>258</v>
      </c>
      <c r="M24" s="2" t="s">
        <v>119</v>
      </c>
      <c r="P24" s="1" t="b">
        <v>0</v>
      </c>
    </row>
    <row r="25" spans="1:16" x14ac:dyDescent="0.35">
      <c r="A25" s="1" t="e">
        <f ca="1">'Q4.1b'!$F$47</f>
        <v>#VALUE!</v>
      </c>
      <c r="B25" s="2" t="s">
        <v>251</v>
      </c>
      <c r="C25" s="1">
        <v>0</v>
      </c>
      <c r="I25" s="1" t="s">
        <v>118</v>
      </c>
      <c r="J25" s="1">
        <f>'Q4.1b'!$E$47</f>
        <v>0</v>
      </c>
      <c r="K25" s="1">
        <f>'Q4.1b'!$E$46</f>
        <v>0.4</v>
      </c>
      <c r="L25" s="1" t="s">
        <v>291</v>
      </c>
      <c r="M25" s="2" t="s">
        <v>119</v>
      </c>
      <c r="O25" s="1" t="str">
        <f>'Q4.1b'!$F$46</f>
        <v>Fase III</v>
      </c>
      <c r="P25" s="1" t="b">
        <v>0</v>
      </c>
    </row>
    <row r="26" spans="1:16" x14ac:dyDescent="0.35">
      <c r="A26" s="1" t="e">
        <f ca="1">'Q4.1b'!$G$45</f>
        <v>#VALUE!</v>
      </c>
      <c r="B26" s="2" t="s">
        <v>252</v>
      </c>
      <c r="C26" s="1">
        <v>0</v>
      </c>
      <c r="H26" s="1" t="s">
        <v>118</v>
      </c>
      <c r="I26" s="1" t="s">
        <v>118</v>
      </c>
      <c r="J26" s="1">
        <f>'Q4.1b'!$F$45</f>
        <v>0</v>
      </c>
      <c r="K26" s="1">
        <f>'Q4.1b'!$F$44</f>
        <v>0.5</v>
      </c>
      <c r="L26" s="1" t="s">
        <v>260</v>
      </c>
      <c r="M26" s="2" t="s">
        <v>119</v>
      </c>
      <c r="P26" s="1" t="b">
        <v>0</v>
      </c>
    </row>
    <row r="27" spans="1:16" x14ac:dyDescent="0.35">
      <c r="A27" s="1" t="e">
        <f ca="1">'Q4.1b'!$G$51</f>
        <v>#VALUE!</v>
      </c>
      <c r="B27" s="2" t="s">
        <v>261</v>
      </c>
      <c r="C27" s="1">
        <v>0</v>
      </c>
      <c r="I27" s="1" t="s">
        <v>118</v>
      </c>
      <c r="J27" s="1">
        <f>'Q4.1b'!$F$51</f>
        <v>0</v>
      </c>
      <c r="K27" s="1">
        <f>'Q4.1b'!$F$50</f>
        <v>0.5</v>
      </c>
      <c r="L27" s="1" t="s">
        <v>292</v>
      </c>
      <c r="M27" s="2" t="s">
        <v>119</v>
      </c>
      <c r="O27" s="1" t="str">
        <f>'Q4.1b'!$G$50</f>
        <v>Fase IV</v>
      </c>
      <c r="P27" s="1" t="b">
        <v>0</v>
      </c>
    </row>
    <row r="28" spans="1:16" x14ac:dyDescent="0.35">
      <c r="A28" s="1" t="e">
        <f ca="1">'Q4.1b'!$H$49</f>
        <v>#VALUE!</v>
      </c>
      <c r="B28" s="2" t="s">
        <v>252</v>
      </c>
      <c r="C28" s="1">
        <v>0</v>
      </c>
      <c r="H28" s="1" t="s">
        <v>118</v>
      </c>
      <c r="I28" s="1" t="s">
        <v>118</v>
      </c>
      <c r="J28" s="1">
        <f>'Q4.1b'!$G$49</f>
        <v>0</v>
      </c>
      <c r="K28" s="1">
        <f>'Q4.1b'!$G$48</f>
        <v>0.1</v>
      </c>
      <c r="L28" s="1" t="s">
        <v>262</v>
      </c>
      <c r="M28" s="2" t="s">
        <v>119</v>
      </c>
      <c r="P28" s="1" t="b">
        <v>0</v>
      </c>
    </row>
    <row r="29" spans="1:16" x14ac:dyDescent="0.35">
      <c r="A29" s="1" t="e">
        <f ca="1">'Q4.1b'!$H$53</f>
        <v>#VALUE!</v>
      </c>
      <c r="B29" s="2" t="s">
        <v>251</v>
      </c>
      <c r="C29" s="1">
        <v>0</v>
      </c>
      <c r="H29" s="1" t="s">
        <v>118</v>
      </c>
      <c r="I29" s="1" t="s">
        <v>118</v>
      </c>
      <c r="J29" s="1">
        <f>'Q4.1b'!$G$53</f>
        <v>1200</v>
      </c>
      <c r="K29" s="1">
        <f>'Q4.1b'!$G$52</f>
        <v>0.9</v>
      </c>
      <c r="L29" s="1" t="s">
        <v>262</v>
      </c>
      <c r="M29" s="2" t="s">
        <v>119</v>
      </c>
      <c r="P29" s="1" t="b">
        <v>0</v>
      </c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AA63D-07F9-4897-B3D5-9BD24CB49870}">
  <dimension ref="A1:P19"/>
  <sheetViews>
    <sheetView workbookViewId="0"/>
  </sheetViews>
  <sheetFormatPr defaultColWidth="15.6328125" defaultRowHeight="14.5" x14ac:dyDescent="0.35"/>
  <cols>
    <col min="1" max="16384" width="15.6328125" style="1"/>
  </cols>
  <sheetData>
    <row r="1" spans="1:16" x14ac:dyDescent="0.35">
      <c r="A1" s="1" t="s">
        <v>0</v>
      </c>
      <c r="B1" s="2" t="s">
        <v>230</v>
      </c>
      <c r="E1" s="1" t="s">
        <v>4</v>
      </c>
      <c r="F1" s="1">
        <v>3</v>
      </c>
      <c r="H1" s="1" t="s">
        <v>10</v>
      </c>
      <c r="I1" s="2" t="s">
        <v>59</v>
      </c>
      <c r="K1" s="1" t="s">
        <v>15</v>
      </c>
      <c r="L1" s="1">
        <v>100</v>
      </c>
    </row>
    <row r="2" spans="1:16" x14ac:dyDescent="0.35">
      <c r="A2" s="1" t="s">
        <v>1</v>
      </c>
      <c r="B2" s="1" t="e">
        <f>'Q2.1'!#REF!</f>
        <v>#REF!</v>
      </c>
      <c r="E2" s="1" t="s">
        <v>5</v>
      </c>
      <c r="F2" s="1" t="e">
        <f ca="1">_xll.PTreeEvaluate5(B3,$L$11:$L$19,$J$11:$J$19,$K$11:$K$19,$N$11:$N$19,$G$11:$G$19,,L1)</f>
        <v>#VALUE!</v>
      </c>
    </row>
    <row r="3" spans="1:16" x14ac:dyDescent="0.35">
      <c r="A3" s="1" t="s">
        <v>2</v>
      </c>
      <c r="B3" s="1" t="s">
        <v>229</v>
      </c>
      <c r="E3" s="1" t="s">
        <v>6</v>
      </c>
      <c r="F3" s="2" t="s">
        <v>55</v>
      </c>
      <c r="H3" s="1" t="s">
        <v>11</v>
      </c>
      <c r="I3" s="3" t="s">
        <v>57</v>
      </c>
    </row>
    <row r="4" spans="1:16" x14ac:dyDescent="0.35">
      <c r="A4" s="1" t="s">
        <v>96</v>
      </c>
      <c r="B4" s="1" t="s">
        <v>117</v>
      </c>
      <c r="E4" s="1" t="s">
        <v>7</v>
      </c>
      <c r="F4" s="2" t="s">
        <v>56</v>
      </c>
      <c r="H4" s="1" t="s">
        <v>12</v>
      </c>
      <c r="I4" s="2" t="s">
        <v>58</v>
      </c>
    </row>
    <row r="5" spans="1:16" x14ac:dyDescent="0.35">
      <c r="A5" s="1" t="s">
        <v>97</v>
      </c>
      <c r="B5" s="1">
        <v>0</v>
      </c>
      <c r="E5" s="1" t="s">
        <v>8</v>
      </c>
      <c r="F5" s="2" t="s">
        <v>56</v>
      </c>
      <c r="H5" s="1" t="s">
        <v>13</v>
      </c>
      <c r="I5" s="3" t="s">
        <v>57</v>
      </c>
    </row>
    <row r="6" spans="1:16" x14ac:dyDescent="0.35">
      <c r="A6" s="1" t="s">
        <v>98</v>
      </c>
      <c r="E6" s="1" t="s">
        <v>9</v>
      </c>
      <c r="F6" s="2" t="s">
        <v>55</v>
      </c>
      <c r="H6" s="1" t="s">
        <v>14</v>
      </c>
      <c r="I6" s="2" t="s">
        <v>58</v>
      </c>
    </row>
    <row r="7" spans="1:16" x14ac:dyDescent="0.35">
      <c r="A7" s="1" t="s">
        <v>99</v>
      </c>
      <c r="E7" s="1" t="s">
        <v>101</v>
      </c>
      <c r="F7" s="2" t="s">
        <v>228</v>
      </c>
    </row>
    <row r="8" spans="1:16" x14ac:dyDescent="0.35">
      <c r="A8" s="1" t="s">
        <v>100</v>
      </c>
      <c r="B8" s="1">
        <v>9</v>
      </c>
    </row>
    <row r="10" spans="1:16" x14ac:dyDescent="0.35">
      <c r="A10" s="1" t="s">
        <v>102</v>
      </c>
      <c r="B10" s="1" t="s">
        <v>103</v>
      </c>
      <c r="C10" s="1" t="s">
        <v>104</v>
      </c>
      <c r="D10" s="1" t="s">
        <v>105</v>
      </c>
      <c r="E10" s="1" t="s">
        <v>106</v>
      </c>
      <c r="F10" s="1" t="s">
        <v>107</v>
      </c>
      <c r="G10" s="1" t="s">
        <v>108</v>
      </c>
      <c r="H10" s="1" t="s">
        <v>109</v>
      </c>
      <c r="I10" s="1" t="s">
        <v>110</v>
      </c>
      <c r="J10" s="1" t="s">
        <v>111</v>
      </c>
      <c r="K10" s="1" t="s">
        <v>112</v>
      </c>
      <c r="L10" s="1" t="s">
        <v>2</v>
      </c>
      <c r="M10" s="1" t="s">
        <v>113</v>
      </c>
      <c r="N10" s="1" t="s">
        <v>114</v>
      </c>
      <c r="O10" s="1" t="s">
        <v>115</v>
      </c>
      <c r="P10" s="1" t="s">
        <v>116</v>
      </c>
    </row>
    <row r="11" spans="1:16" x14ac:dyDescent="0.35">
      <c r="A11" s="1" t="e">
        <f ca="1">'Q2.1'!$C$39</f>
        <v>#VALUE!</v>
      </c>
      <c r="B11" s="1" t="str">
        <f>B1</f>
        <v>Loteria</v>
      </c>
      <c r="C11" s="1">
        <v>0</v>
      </c>
      <c r="I11" s="1" t="s">
        <v>118</v>
      </c>
      <c r="J11" s="1">
        <f>'Q2.1'!$B$39</f>
        <v>0</v>
      </c>
      <c r="K11" s="1">
        <f>'Q2.1'!$B$38</f>
        <v>0</v>
      </c>
      <c r="L11" s="1" t="s">
        <v>123</v>
      </c>
      <c r="M11" s="2" t="s">
        <v>119</v>
      </c>
      <c r="O11" s="1" t="str">
        <f>'Q2.1'!$C$38</f>
        <v>Escolha: A ou B?</v>
      </c>
      <c r="P11" s="1" t="b">
        <v>0</v>
      </c>
    </row>
    <row r="12" spans="1:16" x14ac:dyDescent="0.35">
      <c r="A12" s="1" t="e">
        <f ca="1">'Q2.1'!$D$33</f>
        <v>#VALUE!</v>
      </c>
      <c r="B12" s="2" t="s">
        <v>293</v>
      </c>
      <c r="C12" s="1">
        <v>0</v>
      </c>
      <c r="I12" s="1" t="s">
        <v>118</v>
      </c>
      <c r="J12" s="1">
        <f>'Q2.1'!$C$33</f>
        <v>0</v>
      </c>
      <c r="L12" s="1" t="s">
        <v>162</v>
      </c>
      <c r="M12" s="2" t="s">
        <v>119</v>
      </c>
      <c r="O12" s="1" t="str">
        <f>'Q2.1'!$D$32</f>
        <v>Cenários A</v>
      </c>
      <c r="P12" s="1" t="b">
        <v>0</v>
      </c>
    </row>
    <row r="13" spans="1:16" x14ac:dyDescent="0.35">
      <c r="A13" s="1" t="e">
        <f ca="1">'Q2.1'!$D$43</f>
        <v>#VALUE!</v>
      </c>
      <c r="B13" s="2" t="s">
        <v>294</v>
      </c>
      <c r="C13" s="1">
        <v>0</v>
      </c>
      <c r="I13" s="1" t="s">
        <v>118</v>
      </c>
      <c r="J13" s="1">
        <f>'Q2.1'!$C$43</f>
        <v>0</v>
      </c>
      <c r="L13" s="1" t="s">
        <v>234</v>
      </c>
      <c r="M13" s="2" t="s">
        <v>119</v>
      </c>
      <c r="O13" s="1" t="str">
        <f>'Q2.1'!$D$42</f>
        <v>Cenários B</v>
      </c>
      <c r="P13" s="1" t="b">
        <v>0</v>
      </c>
    </row>
    <row r="14" spans="1:16" x14ac:dyDescent="0.35">
      <c r="A14" s="1" t="e">
        <f ca="1">'Q2.1'!$E$31</f>
        <v>#VALUE!</v>
      </c>
      <c r="B14" s="2" t="s">
        <v>295</v>
      </c>
      <c r="C14" s="1">
        <v>0</v>
      </c>
      <c r="H14" s="1" t="s">
        <v>118</v>
      </c>
      <c r="I14" s="1" t="s">
        <v>118</v>
      </c>
      <c r="J14" s="1">
        <f>'Q2.1'!$D$31</f>
        <v>10</v>
      </c>
      <c r="K14" s="1">
        <f>'Q2.1'!$D$30</f>
        <v>0.3</v>
      </c>
      <c r="L14" s="1" t="s">
        <v>124</v>
      </c>
      <c r="M14" s="2" t="s">
        <v>119</v>
      </c>
      <c r="P14" s="1" t="b">
        <v>0</v>
      </c>
    </row>
    <row r="15" spans="1:16" x14ac:dyDescent="0.35">
      <c r="A15" s="1" t="e">
        <f ca="1">'Q2.1'!$E$35</f>
        <v>#VALUE!</v>
      </c>
      <c r="B15" s="2" t="s">
        <v>296</v>
      </c>
      <c r="C15" s="1">
        <v>0</v>
      </c>
      <c r="H15" s="1" t="s">
        <v>118</v>
      </c>
      <c r="I15" s="1" t="s">
        <v>118</v>
      </c>
      <c r="J15" s="1">
        <f>'Q2.1'!$D$35</f>
        <v>3</v>
      </c>
      <c r="K15" s="1">
        <f>'Q2.1'!$D$34</f>
        <v>0.4</v>
      </c>
      <c r="L15" s="1" t="s">
        <v>124</v>
      </c>
      <c r="M15" s="2" t="s">
        <v>119</v>
      </c>
      <c r="P15" s="1" t="b">
        <v>0</v>
      </c>
    </row>
    <row r="16" spans="1:16" x14ac:dyDescent="0.35">
      <c r="A16" s="1" t="e">
        <f ca="1">'Q2.1'!$E$37</f>
        <v>#VALUE!</v>
      </c>
      <c r="B16" s="2" t="s">
        <v>297</v>
      </c>
      <c r="C16" s="1">
        <v>0</v>
      </c>
      <c r="H16" s="1" t="s">
        <v>118</v>
      </c>
      <c r="I16" s="1" t="s">
        <v>118</v>
      </c>
      <c r="J16" s="1">
        <f>'Q2.1'!$D$37</f>
        <v>1</v>
      </c>
      <c r="K16" s="1">
        <f>'Q2.1'!$D$36</f>
        <v>0.3</v>
      </c>
      <c r="L16" s="1" t="s">
        <v>124</v>
      </c>
      <c r="M16" s="2" t="s">
        <v>119</v>
      </c>
      <c r="P16" s="1" t="b">
        <v>0</v>
      </c>
    </row>
    <row r="17" spans="1:16" x14ac:dyDescent="0.35">
      <c r="A17" s="1" t="e">
        <f ca="1">'Q2.1'!$E$41</f>
        <v>#VALUE!</v>
      </c>
      <c r="B17" s="2" t="s">
        <v>295</v>
      </c>
      <c r="C17" s="1">
        <v>0</v>
      </c>
      <c r="H17" s="1" t="s">
        <v>118</v>
      </c>
      <c r="I17" s="1" t="s">
        <v>118</v>
      </c>
      <c r="J17" s="1">
        <f>'Q2.1'!$D$41</f>
        <v>-5</v>
      </c>
      <c r="K17" s="1">
        <f>'Q2.1'!$D$40</f>
        <v>0.3</v>
      </c>
      <c r="L17" s="1" t="s">
        <v>151</v>
      </c>
      <c r="M17" s="2" t="s">
        <v>119</v>
      </c>
      <c r="P17" s="1" t="b">
        <v>0</v>
      </c>
    </row>
    <row r="18" spans="1:16" x14ac:dyDescent="0.35">
      <c r="A18" s="1" t="e">
        <f ca="1">'Q2.1'!$E$45</f>
        <v>#VALUE!</v>
      </c>
      <c r="B18" s="2" t="s">
        <v>296</v>
      </c>
      <c r="C18" s="1">
        <v>0</v>
      </c>
      <c r="H18" s="1" t="s">
        <v>118</v>
      </c>
      <c r="I18" s="1" t="s">
        <v>118</v>
      </c>
      <c r="J18" s="1">
        <f>'Q2.1'!$D$45</f>
        <v>12</v>
      </c>
      <c r="K18" s="1">
        <f>'Q2.1'!$D$44</f>
        <v>0.4</v>
      </c>
      <c r="L18" s="1" t="s">
        <v>151</v>
      </c>
      <c r="M18" s="2" t="s">
        <v>119</v>
      </c>
      <c r="P18" s="1" t="b">
        <v>0</v>
      </c>
    </row>
    <row r="19" spans="1:16" x14ac:dyDescent="0.35">
      <c r="A19" s="1" t="e">
        <f ca="1">'Q2.1'!$E$47</f>
        <v>#VALUE!</v>
      </c>
      <c r="B19" s="2" t="s">
        <v>297</v>
      </c>
      <c r="C19" s="1">
        <v>0</v>
      </c>
      <c r="H19" s="1" t="s">
        <v>118</v>
      </c>
      <c r="I19" s="1" t="s">
        <v>118</v>
      </c>
      <c r="J19" s="1">
        <f>'Q2.1'!$D$47</f>
        <v>5</v>
      </c>
      <c r="K19" s="1">
        <f>'Q2.1'!$D$46</f>
        <v>0.3</v>
      </c>
      <c r="L19" s="1" t="s">
        <v>151</v>
      </c>
      <c r="M19" s="2" t="s">
        <v>119</v>
      </c>
      <c r="P19" s="1" t="b">
        <v>0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754C-3DD0-4F96-86FD-7AF20AB95C55}">
  <dimension ref="A1:L46"/>
  <sheetViews>
    <sheetView workbookViewId="0"/>
  </sheetViews>
  <sheetFormatPr defaultColWidth="15.6328125" defaultRowHeight="14.5" x14ac:dyDescent="0.35"/>
  <cols>
    <col min="1" max="16384" width="15.6328125" style="1"/>
  </cols>
  <sheetData>
    <row r="1" spans="1:12" x14ac:dyDescent="0.35">
      <c r="A1" s="1" t="s">
        <v>0</v>
      </c>
      <c r="B1" s="2" t="s">
        <v>219</v>
      </c>
      <c r="E1" s="1" t="s">
        <v>4</v>
      </c>
      <c r="F1" s="1">
        <v>3</v>
      </c>
      <c r="H1" s="1" t="s">
        <v>10</v>
      </c>
      <c r="I1" s="2" t="s">
        <v>59</v>
      </c>
      <c r="K1" s="1" t="s">
        <v>15</v>
      </c>
      <c r="L1" s="1">
        <v>100</v>
      </c>
    </row>
    <row r="2" spans="1:12" x14ac:dyDescent="0.35">
      <c r="A2" s="1" t="s">
        <v>1</v>
      </c>
      <c r="B2" s="1" t="e">
        <f>'Q2.1'!#REF!</f>
        <v>#REF!</v>
      </c>
      <c r="E2" s="1" t="s">
        <v>5</v>
      </c>
      <c r="F2" s="1" t="e">
        <f t="array" aca="1" ref="F2:J2" ca="1">_xll.PTreeInflEvaluate5($B$3,$L$1,COUNT($7:$16384))</f>
        <v>#VALUE!</v>
      </c>
      <c r="G2" s="1" t="e">
        <f ca="1"/>
        <v>#VALUE!</v>
      </c>
      <c r="H2" s="1" t="e">
        <f ca="1"/>
        <v>#VALUE!</v>
      </c>
      <c r="I2" s="1" t="e">
        <f ca="1"/>
        <v>#VALUE!</v>
      </c>
      <c r="J2" s="1" t="e">
        <f ca="1"/>
        <v>#VALUE!</v>
      </c>
    </row>
    <row r="3" spans="1:12" x14ac:dyDescent="0.35">
      <c r="A3" s="1" t="s">
        <v>2</v>
      </c>
      <c r="B3" s="1" t="s">
        <v>60</v>
      </c>
      <c r="E3" s="1" t="s">
        <v>6</v>
      </c>
      <c r="F3" s="2" t="s">
        <v>55</v>
      </c>
      <c r="H3" s="1" t="s">
        <v>11</v>
      </c>
      <c r="I3" s="3" t="s">
        <v>57</v>
      </c>
    </row>
    <row r="4" spans="1:12" x14ac:dyDescent="0.35">
      <c r="E4" s="1" t="s">
        <v>7</v>
      </c>
      <c r="F4" s="2" t="s">
        <v>56</v>
      </c>
      <c r="H4" s="1" t="s">
        <v>12</v>
      </c>
      <c r="I4" s="2" t="s">
        <v>58</v>
      </c>
    </row>
    <row r="5" spans="1:12" x14ac:dyDescent="0.35">
      <c r="A5" s="1" t="s">
        <v>3</v>
      </c>
      <c r="B5" s="1">
        <v>1</v>
      </c>
      <c r="E5" s="1" t="s">
        <v>8</v>
      </c>
      <c r="F5" s="2" t="s">
        <v>56</v>
      </c>
      <c r="H5" s="1" t="s">
        <v>13</v>
      </c>
      <c r="I5" s="3" t="s">
        <v>57</v>
      </c>
    </row>
    <row r="6" spans="1:12" x14ac:dyDescent="0.35">
      <c r="E6" s="1" t="s">
        <v>9</v>
      </c>
      <c r="F6" s="2" t="s">
        <v>55</v>
      </c>
      <c r="H6" s="1" t="s">
        <v>14</v>
      </c>
      <c r="I6" s="2" t="s">
        <v>58</v>
      </c>
    </row>
    <row r="7" spans="1:12" x14ac:dyDescent="0.35">
      <c r="A7" s="1" t="s">
        <v>16</v>
      </c>
      <c r="D7" s="1" t="s">
        <v>18</v>
      </c>
    </row>
    <row r="8" spans="1:12" x14ac:dyDescent="0.35">
      <c r="A8" s="1" t="s">
        <v>17</v>
      </c>
      <c r="B8" s="1">
        <v>2</v>
      </c>
      <c r="D8" s="1" t="s">
        <v>17</v>
      </c>
      <c r="E8" s="1">
        <v>3</v>
      </c>
    </row>
    <row r="10" spans="1:12" x14ac:dyDescent="0.35">
      <c r="D10" s="1" t="s">
        <v>19</v>
      </c>
      <c r="E10" s="1">
        <v>1</v>
      </c>
      <c r="F10" s="1">
        <v>2</v>
      </c>
      <c r="G10" s="1">
        <v>3</v>
      </c>
    </row>
    <row r="11" spans="1:12" x14ac:dyDescent="0.35">
      <c r="A11" s="1" t="s">
        <v>74</v>
      </c>
      <c r="D11" s="1" t="s">
        <v>20</v>
      </c>
      <c r="E11" s="1" t="s">
        <v>227</v>
      </c>
      <c r="F11" s="1" t="s">
        <v>223</v>
      </c>
      <c r="G11" s="1" t="s">
        <v>224</v>
      </c>
    </row>
    <row r="12" spans="1:12" x14ac:dyDescent="0.35">
      <c r="A12" s="1" t="s">
        <v>225</v>
      </c>
      <c r="D12" s="1" t="s">
        <v>21</v>
      </c>
      <c r="E12" s="1">
        <v>0</v>
      </c>
      <c r="F12" s="1" t="s">
        <v>73</v>
      </c>
      <c r="G12" s="1" t="s">
        <v>75</v>
      </c>
    </row>
    <row r="13" spans="1:12" x14ac:dyDescent="0.35">
      <c r="D13" s="1" t="s">
        <v>22</v>
      </c>
      <c r="E13" s="1" t="s">
        <v>76</v>
      </c>
      <c r="F13" s="1">
        <v>0</v>
      </c>
      <c r="G13" s="1">
        <v>0</v>
      </c>
    </row>
    <row r="15" spans="1:12" x14ac:dyDescent="0.35">
      <c r="D15" s="1" t="s">
        <v>23</v>
      </c>
      <c r="E15" s="2" t="s">
        <v>226</v>
      </c>
      <c r="F15" s="2" t="s">
        <v>222</v>
      </c>
      <c r="G15" s="2" t="s">
        <v>235</v>
      </c>
    </row>
    <row r="16" spans="1:12" x14ac:dyDescent="0.35">
      <c r="D16" s="1" t="s">
        <v>24</v>
      </c>
      <c r="E16" s="2" t="s">
        <v>24</v>
      </c>
      <c r="F16" s="2" t="s">
        <v>24</v>
      </c>
      <c r="G16" s="2" t="s">
        <v>24</v>
      </c>
    </row>
    <row r="17" spans="4:7" x14ac:dyDescent="0.35">
      <c r="D17" s="1" t="s">
        <v>25</v>
      </c>
      <c r="E17" s="2" t="s">
        <v>25</v>
      </c>
      <c r="F17" s="2" t="s">
        <v>25</v>
      </c>
      <c r="G17" s="2" t="s">
        <v>25</v>
      </c>
    </row>
    <row r="18" spans="4:7" x14ac:dyDescent="0.35">
      <c r="D18" s="1" t="s">
        <v>26</v>
      </c>
    </row>
    <row r="19" spans="4:7" x14ac:dyDescent="0.35">
      <c r="D19" s="1" t="s">
        <v>27</v>
      </c>
    </row>
    <row r="20" spans="4:7" x14ac:dyDescent="0.35">
      <c r="D20" s="1" t="s">
        <v>28</v>
      </c>
    </row>
    <row r="21" spans="4:7" x14ac:dyDescent="0.35">
      <c r="D21" s="1" t="s">
        <v>29</v>
      </c>
    </row>
    <row r="22" spans="4:7" x14ac:dyDescent="0.35">
      <c r="D22" s="1" t="s">
        <v>30</v>
      </c>
    </row>
    <row r="23" spans="4:7" x14ac:dyDescent="0.35">
      <c r="D23" s="1" t="s">
        <v>31</v>
      </c>
    </row>
    <row r="24" spans="4:7" x14ac:dyDescent="0.35">
      <c r="D24" s="1" t="s">
        <v>32</v>
      </c>
    </row>
    <row r="25" spans="4:7" x14ac:dyDescent="0.35">
      <c r="D25" s="1" t="s">
        <v>33</v>
      </c>
    </row>
    <row r="26" spans="4:7" x14ac:dyDescent="0.35">
      <c r="D26" s="1" t="s">
        <v>34</v>
      </c>
    </row>
    <row r="27" spans="4:7" x14ac:dyDescent="0.35">
      <c r="D27" s="1" t="s">
        <v>35</v>
      </c>
    </row>
    <row r="28" spans="4:7" x14ac:dyDescent="0.35">
      <c r="D28" s="1" t="s">
        <v>36</v>
      </c>
    </row>
    <row r="29" spans="4:7" x14ac:dyDescent="0.35">
      <c r="D29" s="1" t="s">
        <v>37</v>
      </c>
    </row>
    <row r="30" spans="4:7" x14ac:dyDescent="0.35">
      <c r="D30" s="1" t="s">
        <v>38</v>
      </c>
    </row>
    <row r="31" spans="4:7" x14ac:dyDescent="0.35">
      <c r="D31" s="1" t="s">
        <v>39</v>
      </c>
    </row>
    <row r="32" spans="4:7" x14ac:dyDescent="0.35">
      <c r="D32" s="1" t="s">
        <v>40</v>
      </c>
    </row>
    <row r="33" spans="4:4" x14ac:dyDescent="0.35">
      <c r="D33" s="1" t="s">
        <v>41</v>
      </c>
    </row>
    <row r="34" spans="4:4" x14ac:dyDescent="0.35">
      <c r="D34" s="1" t="s">
        <v>42</v>
      </c>
    </row>
    <row r="35" spans="4:4" x14ac:dyDescent="0.35">
      <c r="D35" s="1" t="s">
        <v>43</v>
      </c>
    </row>
    <row r="36" spans="4:4" x14ac:dyDescent="0.35">
      <c r="D36" s="1" t="s">
        <v>44</v>
      </c>
    </row>
    <row r="37" spans="4:4" x14ac:dyDescent="0.35">
      <c r="D37" s="1" t="s">
        <v>45</v>
      </c>
    </row>
    <row r="38" spans="4:4" x14ac:dyDescent="0.35">
      <c r="D38" s="1" t="s">
        <v>46</v>
      </c>
    </row>
    <row r="39" spans="4:4" x14ac:dyDescent="0.35">
      <c r="D39" s="1" t="s">
        <v>47</v>
      </c>
    </row>
    <row r="40" spans="4:4" x14ac:dyDescent="0.35">
      <c r="D40" s="1" t="s">
        <v>48</v>
      </c>
    </row>
    <row r="41" spans="4:4" x14ac:dyDescent="0.35">
      <c r="D41" s="1" t="s">
        <v>49</v>
      </c>
    </row>
    <row r="42" spans="4:4" x14ac:dyDescent="0.35">
      <c r="D42" s="1" t="s">
        <v>50</v>
      </c>
    </row>
    <row r="43" spans="4:4" x14ac:dyDescent="0.35">
      <c r="D43" s="1" t="s">
        <v>51</v>
      </c>
    </row>
    <row r="44" spans="4:4" x14ac:dyDescent="0.35">
      <c r="D44" s="1" t="s">
        <v>52</v>
      </c>
    </row>
    <row r="45" spans="4:4" x14ac:dyDescent="0.35">
      <c r="D45" s="1" t="s">
        <v>53</v>
      </c>
    </row>
    <row r="46" spans="4:4" x14ac:dyDescent="0.35">
      <c r="D46" s="1" t="s">
        <v>54</v>
      </c>
    </row>
  </sheetData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0D19F-A28E-4243-BDCB-25684784FD8D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59A8B-55A5-4607-8DB9-5DF4DB77F68E}">
  <dimension ref="A1:L46"/>
  <sheetViews>
    <sheetView workbookViewId="0"/>
  </sheetViews>
  <sheetFormatPr defaultColWidth="15.6328125" defaultRowHeight="14.5" x14ac:dyDescent="0.35"/>
  <cols>
    <col min="1" max="16384" width="15.6328125" style="1"/>
  </cols>
  <sheetData>
    <row r="1" spans="1:12" x14ac:dyDescent="0.35">
      <c r="A1" s="1" t="s">
        <v>0</v>
      </c>
      <c r="B1" s="2" t="s">
        <v>176</v>
      </c>
      <c r="E1" s="1" t="s">
        <v>4</v>
      </c>
      <c r="F1" s="1">
        <v>3</v>
      </c>
      <c r="H1" s="1" t="s">
        <v>10</v>
      </c>
      <c r="I1" s="2" t="s">
        <v>59</v>
      </c>
      <c r="K1" s="1" t="s">
        <v>15</v>
      </c>
      <c r="L1" s="1">
        <v>100</v>
      </c>
    </row>
    <row r="2" spans="1:12" x14ac:dyDescent="0.35">
      <c r="A2" s="1" t="s">
        <v>1</v>
      </c>
      <c r="B2" s="1" t="e">
        <f>'Q4.1a'!#REF!</f>
        <v>#REF!</v>
      </c>
      <c r="E2" s="1" t="s">
        <v>5</v>
      </c>
      <c r="F2" s="1" t="e">
        <f t="array" aca="1" ref="F2:J2" ca="1">_xll.PTreeInflEvaluate5($B$3,$L$1,COUNT($7:$16384))</f>
        <v>#VALUE!</v>
      </c>
      <c r="G2" s="1" t="e">
        <f ca="1"/>
        <v>#VALUE!</v>
      </c>
      <c r="H2" s="1" t="e">
        <f ca="1"/>
        <v>#VALUE!</v>
      </c>
      <c r="I2" s="1" t="e">
        <f ca="1"/>
        <v>#VALUE!</v>
      </c>
      <c r="J2" s="1" t="e">
        <f ca="1"/>
        <v>#VALUE!</v>
      </c>
    </row>
    <row r="3" spans="1:12" x14ac:dyDescent="0.35">
      <c r="A3" s="1" t="s">
        <v>2</v>
      </c>
      <c r="B3" s="1" t="s">
        <v>60</v>
      </c>
      <c r="E3" s="1" t="s">
        <v>6</v>
      </c>
      <c r="F3" s="2" t="s">
        <v>55</v>
      </c>
      <c r="H3" s="1" t="s">
        <v>11</v>
      </c>
      <c r="I3" s="3" t="s">
        <v>57</v>
      </c>
    </row>
    <row r="4" spans="1:12" x14ac:dyDescent="0.35">
      <c r="E4" s="1" t="s">
        <v>7</v>
      </c>
      <c r="F4" s="2" t="s">
        <v>56</v>
      </c>
      <c r="H4" s="1" t="s">
        <v>12</v>
      </c>
      <c r="I4" s="2" t="s">
        <v>58</v>
      </c>
    </row>
    <row r="5" spans="1:12" x14ac:dyDescent="0.35">
      <c r="A5" s="1" t="s">
        <v>3</v>
      </c>
      <c r="B5" s="1">
        <v>6</v>
      </c>
      <c r="E5" s="1" t="s">
        <v>8</v>
      </c>
      <c r="F5" s="2" t="s">
        <v>56</v>
      </c>
      <c r="H5" s="1" t="s">
        <v>13</v>
      </c>
      <c r="I5" s="3" t="s">
        <v>57</v>
      </c>
    </row>
    <row r="6" spans="1:12" x14ac:dyDescent="0.35">
      <c r="E6" s="1" t="s">
        <v>9</v>
      </c>
      <c r="F6" s="2" t="s">
        <v>55</v>
      </c>
      <c r="H6" s="1" t="s">
        <v>14</v>
      </c>
      <c r="I6" s="2" t="s">
        <v>58</v>
      </c>
    </row>
    <row r="7" spans="1:12" x14ac:dyDescent="0.35">
      <c r="A7" s="1" t="s">
        <v>16</v>
      </c>
      <c r="D7" s="1" t="s">
        <v>18</v>
      </c>
    </row>
    <row r="8" spans="1:12" x14ac:dyDescent="0.35">
      <c r="A8" s="1" t="s">
        <v>17</v>
      </c>
      <c r="B8" s="1">
        <v>6</v>
      </c>
      <c r="D8" s="1" t="s">
        <v>17</v>
      </c>
      <c r="E8" s="1">
        <v>6</v>
      </c>
    </row>
    <row r="10" spans="1:12" x14ac:dyDescent="0.35">
      <c r="D10" s="1" t="s">
        <v>19</v>
      </c>
      <c r="E10" s="1">
        <v>1</v>
      </c>
      <c r="F10" s="1">
        <v>2</v>
      </c>
      <c r="G10" s="1">
        <v>3</v>
      </c>
      <c r="H10" s="1">
        <v>4</v>
      </c>
      <c r="I10" s="1">
        <v>5</v>
      </c>
      <c r="J10" s="1">
        <v>6</v>
      </c>
    </row>
    <row r="11" spans="1:12" x14ac:dyDescent="0.35">
      <c r="A11" s="1" t="s">
        <v>182</v>
      </c>
      <c r="D11" s="1" t="s">
        <v>20</v>
      </c>
      <c r="E11" s="1" t="s">
        <v>329</v>
      </c>
      <c r="F11" s="1" t="s">
        <v>330</v>
      </c>
      <c r="G11" s="1" t="s">
        <v>327</v>
      </c>
      <c r="H11" s="1" t="s">
        <v>328</v>
      </c>
      <c r="I11" s="1" t="s">
        <v>194</v>
      </c>
      <c r="J11" s="1" t="s">
        <v>195</v>
      </c>
    </row>
    <row r="12" spans="1:12" x14ac:dyDescent="0.35">
      <c r="A12" s="1" t="s">
        <v>184</v>
      </c>
      <c r="D12" s="1" t="s">
        <v>21</v>
      </c>
      <c r="E12" s="1" t="s">
        <v>76</v>
      </c>
      <c r="F12" s="1" t="s">
        <v>185</v>
      </c>
      <c r="G12" s="1" t="s">
        <v>188</v>
      </c>
      <c r="H12" s="1" t="s">
        <v>190</v>
      </c>
      <c r="I12" s="1" t="s">
        <v>192</v>
      </c>
      <c r="J12" s="1">
        <v>0</v>
      </c>
    </row>
    <row r="13" spans="1:12" x14ac:dyDescent="0.35">
      <c r="A13" s="1" t="s">
        <v>187</v>
      </c>
      <c r="D13" s="1" t="s">
        <v>22</v>
      </c>
      <c r="E13" s="1">
        <v>0</v>
      </c>
      <c r="F13" s="1" t="s">
        <v>73</v>
      </c>
      <c r="G13" s="1" t="s">
        <v>186</v>
      </c>
      <c r="H13" s="1" t="s">
        <v>188</v>
      </c>
      <c r="I13" s="1" t="s">
        <v>190</v>
      </c>
      <c r="J13" s="1" t="s">
        <v>192</v>
      </c>
    </row>
    <row r="14" spans="1:12" x14ac:dyDescent="0.35">
      <c r="A14" s="1" t="s">
        <v>189</v>
      </c>
    </row>
    <row r="15" spans="1:12" x14ac:dyDescent="0.35">
      <c r="A15" s="1" t="s">
        <v>191</v>
      </c>
      <c r="D15" s="1" t="s">
        <v>23</v>
      </c>
      <c r="E15" s="2" t="s">
        <v>183</v>
      </c>
      <c r="F15" s="2" t="s">
        <v>177</v>
      </c>
      <c r="G15" s="2" t="s">
        <v>178</v>
      </c>
      <c r="H15" s="2" t="s">
        <v>180</v>
      </c>
      <c r="I15" s="2" t="s">
        <v>179</v>
      </c>
      <c r="J15" s="2" t="s">
        <v>181</v>
      </c>
    </row>
    <row r="16" spans="1:12" x14ac:dyDescent="0.35">
      <c r="A16" s="1" t="s">
        <v>193</v>
      </c>
      <c r="D16" s="1" t="s">
        <v>24</v>
      </c>
      <c r="E16" s="2" t="s">
        <v>24</v>
      </c>
      <c r="F16" s="2" t="s">
        <v>24</v>
      </c>
      <c r="G16" s="2" t="s">
        <v>24</v>
      </c>
      <c r="H16" s="2" t="s">
        <v>24</v>
      </c>
      <c r="I16" s="2" t="s">
        <v>24</v>
      </c>
      <c r="J16" s="2" t="s">
        <v>24</v>
      </c>
    </row>
    <row r="17" spans="4:10" x14ac:dyDescent="0.35">
      <c r="D17" s="1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</row>
    <row r="18" spans="4:10" x14ac:dyDescent="0.35">
      <c r="D18" s="1" t="s">
        <v>26</v>
      </c>
    </row>
    <row r="19" spans="4:10" x14ac:dyDescent="0.35">
      <c r="D19" s="1" t="s">
        <v>27</v>
      </c>
    </row>
    <row r="20" spans="4:10" x14ac:dyDescent="0.35">
      <c r="D20" s="1" t="s">
        <v>28</v>
      </c>
    </row>
    <row r="21" spans="4:10" x14ac:dyDescent="0.35">
      <c r="D21" s="1" t="s">
        <v>29</v>
      </c>
    </row>
    <row r="22" spans="4:10" x14ac:dyDescent="0.35">
      <c r="D22" s="1" t="s">
        <v>30</v>
      </c>
    </row>
    <row r="23" spans="4:10" x14ac:dyDescent="0.35">
      <c r="D23" s="1" t="s">
        <v>31</v>
      </c>
    </row>
    <row r="24" spans="4:10" x14ac:dyDescent="0.35">
      <c r="D24" s="1" t="s">
        <v>32</v>
      </c>
    </row>
    <row r="25" spans="4:10" x14ac:dyDescent="0.35">
      <c r="D25" s="1" t="s">
        <v>33</v>
      </c>
    </row>
    <row r="26" spans="4:10" x14ac:dyDescent="0.35">
      <c r="D26" s="1" t="s">
        <v>34</v>
      </c>
    </row>
    <row r="27" spans="4:10" x14ac:dyDescent="0.35">
      <c r="D27" s="1" t="s">
        <v>35</v>
      </c>
    </row>
    <row r="28" spans="4:10" x14ac:dyDescent="0.35">
      <c r="D28" s="1" t="s">
        <v>36</v>
      </c>
    </row>
    <row r="29" spans="4:10" x14ac:dyDescent="0.35">
      <c r="D29" s="1" t="s">
        <v>37</v>
      </c>
    </row>
    <row r="30" spans="4:10" x14ac:dyDescent="0.35">
      <c r="D30" s="1" t="s">
        <v>38</v>
      </c>
    </row>
    <row r="31" spans="4:10" x14ac:dyDescent="0.35">
      <c r="D31" s="1" t="s">
        <v>39</v>
      </c>
    </row>
    <row r="32" spans="4:10" x14ac:dyDescent="0.35">
      <c r="D32" s="1" t="s">
        <v>40</v>
      </c>
    </row>
    <row r="33" spans="4:4" x14ac:dyDescent="0.35">
      <c r="D33" s="1" t="s">
        <v>41</v>
      </c>
    </row>
    <row r="34" spans="4:4" x14ac:dyDescent="0.35">
      <c r="D34" s="1" t="s">
        <v>42</v>
      </c>
    </row>
    <row r="35" spans="4:4" x14ac:dyDescent="0.35">
      <c r="D35" s="1" t="s">
        <v>43</v>
      </c>
    </row>
    <row r="36" spans="4:4" x14ac:dyDescent="0.35">
      <c r="D36" s="1" t="s">
        <v>44</v>
      </c>
    </row>
    <row r="37" spans="4:4" x14ac:dyDescent="0.35">
      <c r="D37" s="1" t="s">
        <v>45</v>
      </c>
    </row>
    <row r="38" spans="4:4" x14ac:dyDescent="0.35">
      <c r="D38" s="1" t="s">
        <v>46</v>
      </c>
    </row>
    <row r="39" spans="4:4" x14ac:dyDescent="0.35">
      <c r="D39" s="1" t="s">
        <v>47</v>
      </c>
    </row>
    <row r="40" spans="4:4" x14ac:dyDescent="0.35">
      <c r="D40" s="1" t="s">
        <v>48</v>
      </c>
    </row>
    <row r="41" spans="4:4" x14ac:dyDescent="0.35">
      <c r="D41" s="1" t="s">
        <v>49</v>
      </c>
    </row>
    <row r="42" spans="4:4" x14ac:dyDescent="0.35">
      <c r="D42" s="1" t="s">
        <v>50</v>
      </c>
    </row>
    <row r="43" spans="4:4" x14ac:dyDescent="0.35">
      <c r="D43" s="1" t="s">
        <v>51</v>
      </c>
    </row>
    <row r="44" spans="4:4" x14ac:dyDescent="0.35">
      <c r="D44" s="1" t="s">
        <v>52</v>
      </c>
    </row>
    <row r="45" spans="4:4" x14ac:dyDescent="0.35">
      <c r="D45" s="1" t="s">
        <v>53</v>
      </c>
    </row>
    <row r="46" spans="4:4" x14ac:dyDescent="0.35">
      <c r="D46" s="1" t="s">
        <v>54</v>
      </c>
    </row>
  </sheetData>
  <pageMargins left="0.511811024" right="0.511811024" top="0.78740157499999996" bottom="0.78740157499999996" header="0.31496062000000002" footer="0.3149606200000000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0CFC6-858A-45B7-B176-D5F7DA9268FD}">
  <dimension ref="A1:P24"/>
  <sheetViews>
    <sheetView workbookViewId="0"/>
  </sheetViews>
  <sheetFormatPr defaultColWidth="15.6328125" defaultRowHeight="14.5" x14ac:dyDescent="0.35"/>
  <cols>
    <col min="1" max="16384" width="15.6328125" style="1"/>
  </cols>
  <sheetData>
    <row r="1" spans="1:16" x14ac:dyDescent="0.35">
      <c r="A1" s="1" t="s">
        <v>0</v>
      </c>
      <c r="B1" s="2" t="s">
        <v>159</v>
      </c>
      <c r="E1" s="1" t="s">
        <v>4</v>
      </c>
      <c r="F1" s="1">
        <v>3</v>
      </c>
      <c r="H1" s="1" t="s">
        <v>10</v>
      </c>
      <c r="I1" s="2" t="s">
        <v>59</v>
      </c>
      <c r="K1" s="1" t="s">
        <v>15</v>
      </c>
      <c r="L1" s="1">
        <v>100</v>
      </c>
    </row>
    <row r="2" spans="1:16" x14ac:dyDescent="0.35">
      <c r="A2" s="1" t="s">
        <v>1</v>
      </c>
      <c r="B2" s="1" t="e">
        <f>'Q3'!#REF!</f>
        <v>#REF!</v>
      </c>
      <c r="E2" s="1" t="s">
        <v>5</v>
      </c>
      <c r="F2" s="1" t="e">
        <f ca="1">_xll.PTreeEvaluate5(B3,$L$11:$L$24,$J$11:$J$24,$K$11:$K$24,$N$11:$N$24,$G$11:$G$24,,L1)</f>
        <v>#VALUE!</v>
      </c>
    </row>
    <row r="3" spans="1:16" x14ac:dyDescent="0.35">
      <c r="A3" s="1" t="s">
        <v>2</v>
      </c>
      <c r="B3" s="1" t="s">
        <v>149</v>
      </c>
      <c r="E3" s="1" t="s">
        <v>6</v>
      </c>
      <c r="F3" s="2" t="s">
        <v>55</v>
      </c>
      <c r="H3" s="1" t="s">
        <v>11</v>
      </c>
      <c r="I3" s="3" t="s">
        <v>57</v>
      </c>
    </row>
    <row r="4" spans="1:16" x14ac:dyDescent="0.35">
      <c r="A4" s="1" t="s">
        <v>96</v>
      </c>
      <c r="B4" s="1" t="s">
        <v>117</v>
      </c>
      <c r="E4" s="1" t="s">
        <v>7</v>
      </c>
      <c r="F4" s="2" t="s">
        <v>56</v>
      </c>
      <c r="H4" s="1" t="s">
        <v>12</v>
      </c>
      <c r="I4" s="2" t="s">
        <v>58</v>
      </c>
    </row>
    <row r="5" spans="1:16" x14ac:dyDescent="0.35">
      <c r="A5" s="1" t="s">
        <v>97</v>
      </c>
      <c r="B5" s="1">
        <v>0</v>
      </c>
      <c r="E5" s="1" t="s">
        <v>8</v>
      </c>
      <c r="F5" s="2" t="s">
        <v>56</v>
      </c>
      <c r="H5" s="1" t="s">
        <v>13</v>
      </c>
      <c r="I5" s="3" t="s">
        <v>57</v>
      </c>
    </row>
    <row r="6" spans="1:16" x14ac:dyDescent="0.35">
      <c r="A6" s="1" t="s">
        <v>98</v>
      </c>
      <c r="E6" s="1" t="s">
        <v>9</v>
      </c>
      <c r="F6" s="2" t="s">
        <v>55</v>
      </c>
      <c r="H6" s="1" t="s">
        <v>14</v>
      </c>
      <c r="I6" s="2" t="s">
        <v>58</v>
      </c>
    </row>
    <row r="7" spans="1:16" x14ac:dyDescent="0.35">
      <c r="A7" s="1" t="s">
        <v>99</v>
      </c>
      <c r="E7" s="1" t="s">
        <v>101</v>
      </c>
      <c r="F7" s="2" t="s">
        <v>158</v>
      </c>
    </row>
    <row r="8" spans="1:16" x14ac:dyDescent="0.35">
      <c r="A8" s="1" t="s">
        <v>100</v>
      </c>
      <c r="B8" s="1">
        <v>14</v>
      </c>
    </row>
    <row r="10" spans="1:16" x14ac:dyDescent="0.35">
      <c r="A10" s="1" t="s">
        <v>102</v>
      </c>
      <c r="B10" s="1" t="s">
        <v>103</v>
      </c>
      <c r="C10" s="1" t="s">
        <v>104</v>
      </c>
      <c r="D10" s="1" t="s">
        <v>105</v>
      </c>
      <c r="E10" s="1" t="s">
        <v>106</v>
      </c>
      <c r="F10" s="1" t="s">
        <v>107</v>
      </c>
      <c r="G10" s="1" t="s">
        <v>108</v>
      </c>
      <c r="H10" s="1" t="s">
        <v>109</v>
      </c>
      <c r="I10" s="1" t="s">
        <v>110</v>
      </c>
      <c r="J10" s="1" t="s">
        <v>111</v>
      </c>
      <c r="K10" s="1" t="s">
        <v>112</v>
      </c>
      <c r="L10" s="1" t="s">
        <v>2</v>
      </c>
      <c r="M10" s="1" t="s">
        <v>113</v>
      </c>
      <c r="N10" s="1" t="s">
        <v>114</v>
      </c>
      <c r="O10" s="1" t="s">
        <v>115</v>
      </c>
      <c r="P10" s="1" t="s">
        <v>116</v>
      </c>
    </row>
    <row r="11" spans="1:16" x14ac:dyDescent="0.35">
      <c r="A11" s="1" t="e">
        <f ca="1">'Q3'!$E$11</f>
        <v>#VALUE!</v>
      </c>
      <c r="B11" s="1" t="str">
        <f>B1</f>
        <v>Processo Pennzoil X Texaco</v>
      </c>
      <c r="C11" s="1">
        <v>0</v>
      </c>
      <c r="I11" s="1" t="s">
        <v>118</v>
      </c>
      <c r="J11" s="1">
        <f>'Q3'!$D$11</f>
        <v>0</v>
      </c>
      <c r="K11" s="1">
        <f>'Q3'!$D$10</f>
        <v>0</v>
      </c>
      <c r="L11" s="1" t="s">
        <v>123</v>
      </c>
      <c r="M11" s="2" t="s">
        <v>119</v>
      </c>
      <c r="O11" s="1" t="str">
        <f>'Q3'!$E$10</f>
        <v>Pennzoil aceita oferta inicial da Texaco?</v>
      </c>
      <c r="P11" s="1" t="b">
        <v>0</v>
      </c>
    </row>
    <row r="12" spans="1:16" x14ac:dyDescent="0.35">
      <c r="A12" s="1" t="e">
        <f ca="1">'Q3'!$F$9</f>
        <v>#VALUE!</v>
      </c>
      <c r="B12" s="2" t="s">
        <v>161</v>
      </c>
      <c r="C12" s="1">
        <v>0</v>
      </c>
      <c r="H12" s="1" t="s">
        <v>118</v>
      </c>
      <c r="I12" s="1" t="s">
        <v>118</v>
      </c>
      <c r="J12" s="1">
        <f>'Q3'!$E$9</f>
        <v>2</v>
      </c>
      <c r="L12" s="1" t="s">
        <v>122</v>
      </c>
      <c r="M12" s="2" t="s">
        <v>119</v>
      </c>
      <c r="P12" s="1" t="b">
        <v>0</v>
      </c>
    </row>
    <row r="13" spans="1:16" x14ac:dyDescent="0.35">
      <c r="A13" s="1" t="e">
        <f ca="1">'Q3'!$F$15</f>
        <v>#VALUE!</v>
      </c>
      <c r="B13" s="2" t="s">
        <v>150</v>
      </c>
      <c r="C13" s="1">
        <v>0</v>
      </c>
      <c r="I13" s="1" t="s">
        <v>118</v>
      </c>
      <c r="J13" s="1">
        <f>'Q3'!$E$15</f>
        <v>0</v>
      </c>
      <c r="L13" s="1" t="s">
        <v>162</v>
      </c>
      <c r="M13" s="2" t="s">
        <v>119</v>
      </c>
      <c r="O13" s="1" t="str">
        <f>'Q3'!$F$14</f>
        <v>Texaco aceita a contra oferta de $5bi?</v>
      </c>
      <c r="P13" s="1" t="b">
        <v>0</v>
      </c>
    </row>
    <row r="14" spans="1:16" x14ac:dyDescent="0.35">
      <c r="A14" s="1" t="e">
        <f ca="1">'Q3'!$G$13</f>
        <v>#VALUE!</v>
      </c>
      <c r="B14" s="2" t="s">
        <v>152</v>
      </c>
      <c r="C14" s="1">
        <v>0</v>
      </c>
      <c r="H14" s="1" t="s">
        <v>118</v>
      </c>
      <c r="I14" s="1" t="s">
        <v>118</v>
      </c>
      <c r="J14" s="1">
        <f>'Q3'!$F$13</f>
        <v>5</v>
      </c>
      <c r="K14" s="1">
        <f>'Q3'!$F$12</f>
        <v>0.17</v>
      </c>
      <c r="L14" s="1" t="s">
        <v>151</v>
      </c>
      <c r="M14" s="2" t="s">
        <v>119</v>
      </c>
      <c r="P14" s="1" t="b">
        <v>0</v>
      </c>
    </row>
    <row r="15" spans="1:16" x14ac:dyDescent="0.35">
      <c r="A15" s="1" t="e">
        <f ca="1">'Q3'!$G$19</f>
        <v>#VALUE!</v>
      </c>
      <c r="B15" s="2" t="s">
        <v>169</v>
      </c>
      <c r="C15" s="1">
        <v>0</v>
      </c>
      <c r="I15" s="1" t="s">
        <v>118</v>
      </c>
      <c r="J15" s="1">
        <f>'Q3'!$F$19</f>
        <v>0</v>
      </c>
      <c r="K15" s="1">
        <f>'Q3'!$F$18</f>
        <v>0.5</v>
      </c>
      <c r="L15" s="1" t="s">
        <v>155</v>
      </c>
      <c r="M15" s="2" t="s">
        <v>119</v>
      </c>
      <c r="O15" s="1" t="str">
        <f>'Q3'!$G$18</f>
        <v>Decisão da Suprema Corte</v>
      </c>
      <c r="P15" s="1" t="b">
        <v>0</v>
      </c>
    </row>
    <row r="16" spans="1:16" x14ac:dyDescent="0.35">
      <c r="A16" s="1" t="e">
        <f ca="1">'Q3'!$G$27</f>
        <v>#VALUE!</v>
      </c>
      <c r="B16" s="2" t="s">
        <v>173</v>
      </c>
      <c r="C16" s="1">
        <v>0</v>
      </c>
      <c r="I16" s="1" t="s">
        <v>118</v>
      </c>
      <c r="J16" s="1">
        <f>'Q3'!$F$27</f>
        <v>3</v>
      </c>
      <c r="K16" s="1">
        <f>'Q3'!$F$26</f>
        <v>0.33</v>
      </c>
      <c r="L16" s="1" t="s">
        <v>166</v>
      </c>
      <c r="M16" s="2" t="s">
        <v>119</v>
      </c>
      <c r="O16" s="1" t="str">
        <f>'Q3'!$G$26</f>
        <v>Pennzoil aceita contra oferta?</v>
      </c>
      <c r="P16" s="1" t="b">
        <v>0</v>
      </c>
    </row>
    <row r="17" spans="1:16" x14ac:dyDescent="0.35">
      <c r="A17" s="1" t="e">
        <f ca="1">'Q3'!$H$17</f>
        <v>#VALUE!</v>
      </c>
      <c r="B17" s="2" t="s">
        <v>156</v>
      </c>
      <c r="C17" s="1">
        <v>0</v>
      </c>
      <c r="H17" s="1" t="s">
        <v>118</v>
      </c>
      <c r="I17" s="1" t="s">
        <v>118</v>
      </c>
      <c r="J17" s="1">
        <f>'Q3'!$G$17</f>
        <v>10.3</v>
      </c>
      <c r="K17" s="1">
        <f>'Q3'!$G$16</f>
        <v>0.2</v>
      </c>
      <c r="L17" s="1" t="s">
        <v>154</v>
      </c>
      <c r="M17" s="2" t="s">
        <v>119</v>
      </c>
      <c r="P17" s="1" t="b">
        <v>0</v>
      </c>
    </row>
    <row r="18" spans="1:16" x14ac:dyDescent="0.35">
      <c r="A18" s="1" t="e">
        <f ca="1">'Q3'!$H$21</f>
        <v>#VALUE!</v>
      </c>
      <c r="B18" s="2" t="s">
        <v>163</v>
      </c>
      <c r="C18" s="1">
        <v>0</v>
      </c>
      <c r="H18" s="1" t="s">
        <v>118</v>
      </c>
      <c r="I18" s="1" t="s">
        <v>118</v>
      </c>
      <c r="J18" s="1">
        <f>'Q3'!$G$21</f>
        <v>5</v>
      </c>
      <c r="K18" s="1">
        <f>'Q3'!$G$20</f>
        <v>0.5</v>
      </c>
      <c r="L18" s="1" t="s">
        <v>154</v>
      </c>
      <c r="M18" s="2" t="s">
        <v>119</v>
      </c>
      <c r="P18" s="1" t="b">
        <v>0</v>
      </c>
    </row>
    <row r="19" spans="1:16" x14ac:dyDescent="0.35">
      <c r="A19" s="1" t="e">
        <f ca="1">'Q3'!$H$23</f>
        <v>#VALUE!</v>
      </c>
      <c r="B19" s="2" t="s">
        <v>164</v>
      </c>
      <c r="C19" s="1">
        <v>0</v>
      </c>
      <c r="H19" s="1" t="s">
        <v>118</v>
      </c>
      <c r="I19" s="1" t="s">
        <v>118</v>
      </c>
      <c r="J19" s="1">
        <f>'Q3'!$G$23</f>
        <v>0</v>
      </c>
      <c r="K19" s="1">
        <f>'Q3'!$G$22</f>
        <v>0.3</v>
      </c>
      <c r="L19" s="1" t="s">
        <v>154</v>
      </c>
      <c r="M19" s="2" t="s">
        <v>119</v>
      </c>
      <c r="P19" s="1" t="b">
        <v>0</v>
      </c>
    </row>
    <row r="20" spans="1:16" x14ac:dyDescent="0.35">
      <c r="A20" s="1" t="e">
        <f ca="1">'Q3'!$H$25</f>
        <v>#VALUE!</v>
      </c>
      <c r="B20" s="2" t="s">
        <v>152</v>
      </c>
      <c r="C20" s="1">
        <v>0</v>
      </c>
      <c r="H20" s="1" t="s">
        <v>118</v>
      </c>
      <c r="I20" s="1" t="s">
        <v>118</v>
      </c>
      <c r="J20" s="1">
        <f>'Q3'!$G$25</f>
        <v>3</v>
      </c>
      <c r="L20" s="1" t="s">
        <v>165</v>
      </c>
      <c r="M20" s="2" t="s">
        <v>119</v>
      </c>
      <c r="P20" s="1" t="b">
        <v>0</v>
      </c>
    </row>
    <row r="21" spans="1:16" x14ac:dyDescent="0.35">
      <c r="A21" s="1" t="e">
        <f ca="1">'Q3'!$H$31</f>
        <v>#VALUE!</v>
      </c>
      <c r="B21" s="2" t="s">
        <v>170</v>
      </c>
      <c r="C21" s="1">
        <v>0</v>
      </c>
      <c r="I21" s="1" t="s">
        <v>118</v>
      </c>
      <c r="J21" s="1">
        <f>'Q3'!$G$31</f>
        <v>0</v>
      </c>
      <c r="L21" s="1" t="s">
        <v>172</v>
      </c>
      <c r="M21" s="2" t="s">
        <v>119</v>
      </c>
      <c r="O21" s="1" t="str">
        <f>'Q3'!$H$30</f>
        <v>Decisão da Suprema Corte</v>
      </c>
      <c r="P21" s="1" t="b">
        <v>0</v>
      </c>
    </row>
    <row r="22" spans="1:16" x14ac:dyDescent="0.35">
      <c r="A22" s="1" t="e">
        <f ca="1">'Q3'!$I$29</f>
        <v>#VALUE!</v>
      </c>
      <c r="B22" s="2" t="s">
        <v>156</v>
      </c>
      <c r="C22" s="1">
        <v>0</v>
      </c>
      <c r="H22" s="1" t="s">
        <v>118</v>
      </c>
      <c r="I22" s="1" t="s">
        <v>118</v>
      </c>
      <c r="J22" s="1">
        <f>'Q3'!$H$29</f>
        <v>10.3</v>
      </c>
      <c r="K22" s="1">
        <f>'Q3'!$H$28</f>
        <v>0.2</v>
      </c>
      <c r="L22" s="1" t="s">
        <v>171</v>
      </c>
      <c r="M22" s="2" t="s">
        <v>119</v>
      </c>
      <c r="P22" s="1" t="b">
        <v>0</v>
      </c>
    </row>
    <row r="23" spans="1:16" x14ac:dyDescent="0.35">
      <c r="A23" s="1" t="e">
        <f ca="1">'Q3'!$I$33</f>
        <v>#VALUE!</v>
      </c>
      <c r="B23" s="2" t="s">
        <v>157</v>
      </c>
      <c r="C23" s="1">
        <v>0</v>
      </c>
      <c r="H23" s="1" t="s">
        <v>118</v>
      </c>
      <c r="I23" s="1" t="s">
        <v>118</v>
      </c>
      <c r="J23" s="1">
        <f>'Q3'!$H$33</f>
        <v>5</v>
      </c>
      <c r="K23" s="1">
        <f>'Q3'!$H$32</f>
        <v>0.5</v>
      </c>
      <c r="L23" s="1" t="s">
        <v>171</v>
      </c>
      <c r="M23" s="2" t="s">
        <v>119</v>
      </c>
      <c r="P23" s="1" t="b">
        <v>0</v>
      </c>
    </row>
    <row r="24" spans="1:16" x14ac:dyDescent="0.35">
      <c r="A24" s="1" t="e">
        <f ca="1">'Q3'!$I$35</f>
        <v>#VALUE!</v>
      </c>
      <c r="B24" s="2" t="s">
        <v>164</v>
      </c>
      <c r="C24" s="1">
        <v>0</v>
      </c>
      <c r="H24" s="1" t="s">
        <v>118</v>
      </c>
      <c r="I24" s="1" t="s">
        <v>118</v>
      </c>
      <c r="J24" s="1">
        <f>'Q3'!$H$35</f>
        <v>0</v>
      </c>
      <c r="K24" s="1">
        <f>'Q3'!$H$34</f>
        <v>0.3</v>
      </c>
      <c r="L24" s="1" t="s">
        <v>171</v>
      </c>
      <c r="M24" s="2" t="s">
        <v>119</v>
      </c>
      <c r="P24" s="1" t="b">
        <v>0</v>
      </c>
    </row>
  </sheetData>
  <pageMargins left="0.511811024" right="0.511811024" top="0.78740157499999996" bottom="0.78740157499999996" header="0.31496062000000002" footer="0.3149606200000000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C989-C9FC-4DA3-93E2-C136F1955905}">
  <dimension ref="A1:P15"/>
  <sheetViews>
    <sheetView workbookViewId="0"/>
  </sheetViews>
  <sheetFormatPr defaultColWidth="15.6328125" defaultRowHeight="14.5" x14ac:dyDescent="0.35"/>
  <cols>
    <col min="1" max="16384" width="15.6328125" style="1"/>
  </cols>
  <sheetData>
    <row r="1" spans="1:16" x14ac:dyDescent="0.35">
      <c r="A1" s="1" t="s">
        <v>0</v>
      </c>
      <c r="B1" s="2" t="s">
        <v>121</v>
      </c>
      <c r="E1" s="1" t="s">
        <v>4</v>
      </c>
      <c r="F1" s="1">
        <v>3</v>
      </c>
      <c r="H1" s="1" t="s">
        <v>10</v>
      </c>
      <c r="I1" s="2" t="s">
        <v>59</v>
      </c>
      <c r="K1" s="1" t="s">
        <v>15</v>
      </c>
      <c r="L1" s="1">
        <v>100</v>
      </c>
    </row>
    <row r="2" spans="1:16" x14ac:dyDescent="0.35">
      <c r="A2" s="1" t="s">
        <v>1</v>
      </c>
      <c r="B2" s="1" t="e">
        <f>'Q1.1'!#REF!</f>
        <v>#REF!</v>
      </c>
      <c r="E2" s="1" t="s">
        <v>5</v>
      </c>
      <c r="F2" s="1" t="e">
        <f ca="1">_xll.PTreeEvaluate5(B3,$L$11:$L$15,$J$11:$J$15,$K$11:$K$15,$N$11:$N$15,$G$11:$G$15,,L1)</f>
        <v>#VALUE!</v>
      </c>
    </row>
    <row r="3" spans="1:16" x14ac:dyDescent="0.35">
      <c r="A3" s="1" t="s">
        <v>2</v>
      </c>
      <c r="B3" s="1" t="s">
        <v>120</v>
      </c>
      <c r="E3" s="1" t="s">
        <v>6</v>
      </c>
      <c r="F3" s="2" t="s">
        <v>55</v>
      </c>
      <c r="H3" s="1" t="s">
        <v>11</v>
      </c>
      <c r="I3" s="3" t="s">
        <v>57</v>
      </c>
    </row>
    <row r="4" spans="1:16" x14ac:dyDescent="0.35">
      <c r="A4" s="1" t="s">
        <v>96</v>
      </c>
      <c r="B4" s="1" t="s">
        <v>117</v>
      </c>
      <c r="E4" s="1" t="s">
        <v>7</v>
      </c>
      <c r="F4" s="2" t="s">
        <v>56</v>
      </c>
      <c r="H4" s="1" t="s">
        <v>12</v>
      </c>
      <c r="I4" s="2" t="s">
        <v>58</v>
      </c>
    </row>
    <row r="5" spans="1:16" x14ac:dyDescent="0.35">
      <c r="A5" s="1" t="s">
        <v>97</v>
      </c>
      <c r="B5" s="1">
        <v>0</v>
      </c>
      <c r="E5" s="1" t="s">
        <v>8</v>
      </c>
      <c r="F5" s="2" t="s">
        <v>56</v>
      </c>
      <c r="H5" s="1" t="s">
        <v>13</v>
      </c>
      <c r="I5" s="3" t="s">
        <v>57</v>
      </c>
    </row>
    <row r="6" spans="1:16" x14ac:dyDescent="0.35">
      <c r="A6" s="1" t="s">
        <v>98</v>
      </c>
      <c r="E6" s="1" t="s">
        <v>9</v>
      </c>
      <c r="F6" s="2" t="s">
        <v>55</v>
      </c>
      <c r="H6" s="1" t="s">
        <v>14</v>
      </c>
      <c r="I6" s="2" t="s">
        <v>58</v>
      </c>
    </row>
    <row r="7" spans="1:16" x14ac:dyDescent="0.35">
      <c r="A7" s="1" t="s">
        <v>99</v>
      </c>
      <c r="E7" s="1" t="s">
        <v>101</v>
      </c>
      <c r="F7" s="2" t="s">
        <v>95</v>
      </c>
    </row>
    <row r="8" spans="1:16" x14ac:dyDescent="0.35">
      <c r="A8" s="1" t="s">
        <v>100</v>
      </c>
      <c r="B8" s="1">
        <v>5</v>
      </c>
    </row>
    <row r="10" spans="1:16" x14ac:dyDescent="0.35">
      <c r="A10" s="1" t="s">
        <v>102</v>
      </c>
      <c r="B10" s="1" t="s">
        <v>103</v>
      </c>
      <c r="C10" s="1" t="s">
        <v>104</v>
      </c>
      <c r="D10" s="1" t="s">
        <v>105</v>
      </c>
      <c r="E10" s="1" t="s">
        <v>106</v>
      </c>
      <c r="F10" s="1" t="s">
        <v>107</v>
      </c>
      <c r="G10" s="1" t="s">
        <v>108</v>
      </c>
      <c r="H10" s="1" t="s">
        <v>109</v>
      </c>
      <c r="I10" s="1" t="s">
        <v>110</v>
      </c>
      <c r="J10" s="1" t="s">
        <v>111</v>
      </c>
      <c r="K10" s="1" t="s">
        <v>112</v>
      </c>
      <c r="L10" s="1" t="s">
        <v>2</v>
      </c>
      <c r="M10" s="1" t="s">
        <v>113</v>
      </c>
      <c r="N10" s="1" t="s">
        <v>114</v>
      </c>
      <c r="O10" s="1" t="s">
        <v>115</v>
      </c>
      <c r="P10" s="1" t="s">
        <v>116</v>
      </c>
    </row>
    <row r="11" spans="1:16" x14ac:dyDescent="0.35">
      <c r="A11" s="1" t="e">
        <f ca="1">'Q1.1'!$C$40</f>
        <v>#VALUE!</v>
      </c>
      <c r="B11" s="1" t="str">
        <f>B1</f>
        <v>Decisão de Invesstimento</v>
      </c>
      <c r="C11" s="1">
        <v>0</v>
      </c>
      <c r="I11" s="1" t="s">
        <v>118</v>
      </c>
      <c r="J11" s="1">
        <f>'Q1.1'!$B$40</f>
        <v>0</v>
      </c>
      <c r="K11" s="1">
        <f>'Q1.1'!$B$39</f>
        <v>0</v>
      </c>
      <c r="L11" s="1" t="s">
        <v>123</v>
      </c>
      <c r="M11" s="2" t="s">
        <v>119</v>
      </c>
      <c r="O11" s="1">
        <f>'Q1.1'!$C$39</f>
        <v>0</v>
      </c>
      <c r="P11" s="1" t="b">
        <v>0</v>
      </c>
    </row>
    <row r="12" spans="1:16" x14ac:dyDescent="0.35">
      <c r="A12" s="1" t="e">
        <f ca="1">'Q1.1'!$D$36</f>
        <v>#VALUE!</v>
      </c>
      <c r="B12" s="2" t="s">
        <v>70</v>
      </c>
      <c r="C12" s="1">
        <v>0</v>
      </c>
      <c r="I12" s="1" t="s">
        <v>118</v>
      </c>
      <c r="J12" s="1">
        <f>'Q1.1'!$C$36</f>
        <v>0</v>
      </c>
      <c r="L12" s="1" t="s">
        <v>125</v>
      </c>
      <c r="M12" s="2" t="s">
        <v>119</v>
      </c>
      <c r="O12" s="1">
        <f>'Q1.1'!$D$35</f>
        <v>0</v>
      </c>
      <c r="P12" s="1" t="b">
        <v>0</v>
      </c>
    </row>
    <row r="13" spans="1:16" x14ac:dyDescent="0.35">
      <c r="A13" s="1" t="e">
        <f ca="1">'Q1.1'!$D$42</f>
        <v>#VALUE!</v>
      </c>
      <c r="B13" s="2" t="s">
        <v>71</v>
      </c>
      <c r="C13" s="1">
        <v>0</v>
      </c>
      <c r="H13" s="1" t="s">
        <v>118</v>
      </c>
      <c r="I13" s="1" t="s">
        <v>118</v>
      </c>
      <c r="J13" s="1">
        <f>'Q1.1'!$C$42</f>
        <v>3</v>
      </c>
      <c r="L13" s="1" t="s">
        <v>122</v>
      </c>
      <c r="M13" s="2" t="s">
        <v>119</v>
      </c>
      <c r="P13" s="1" t="b">
        <v>0</v>
      </c>
    </row>
    <row r="14" spans="1:16" x14ac:dyDescent="0.35">
      <c r="A14" s="1" t="e">
        <f ca="1">'Q1.1'!$E$34</f>
        <v>#VALUE!</v>
      </c>
      <c r="B14" s="2" t="s">
        <v>126</v>
      </c>
      <c r="C14" s="1">
        <v>0</v>
      </c>
      <c r="H14" s="1" t="s">
        <v>118</v>
      </c>
      <c r="I14" s="1" t="s">
        <v>118</v>
      </c>
      <c r="J14" s="1">
        <f>'Q1.1'!$D$34</f>
        <v>15</v>
      </c>
      <c r="K14" s="1">
        <f>'Q1.1'!$D$33</f>
        <v>0.5</v>
      </c>
      <c r="L14" s="1" t="s">
        <v>124</v>
      </c>
      <c r="M14" s="2" t="s">
        <v>119</v>
      </c>
      <c r="P14" s="1" t="b">
        <v>0</v>
      </c>
    </row>
    <row r="15" spans="1:16" x14ac:dyDescent="0.35">
      <c r="A15" s="1" t="e">
        <f ca="1">'Q1.1'!$E$38</f>
        <v>#VALUE!</v>
      </c>
      <c r="B15" s="2" t="s">
        <v>127</v>
      </c>
      <c r="C15" s="1">
        <v>0</v>
      </c>
      <c r="H15" s="1" t="s">
        <v>118</v>
      </c>
      <c r="I15" s="1" t="s">
        <v>118</v>
      </c>
      <c r="J15" s="1">
        <f>'Q1.1'!$D$38</f>
        <v>-40</v>
      </c>
      <c r="K15" s="1">
        <f>'Q1.1'!$D$37</f>
        <v>0.5</v>
      </c>
      <c r="L15" s="1" t="s">
        <v>124</v>
      </c>
      <c r="M15" s="2" t="s">
        <v>119</v>
      </c>
      <c r="P15" s="1" t="b">
        <v>0</v>
      </c>
    </row>
  </sheetData>
  <pageMargins left="0.511811024" right="0.511811024" top="0.78740157499999996" bottom="0.78740157499999996" header="0.31496062000000002" footer="0.3149606200000000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7393-1759-456E-8C9A-3E2E6581EDF4}">
  <dimension ref="A1:L57"/>
  <sheetViews>
    <sheetView workbookViewId="0"/>
  </sheetViews>
  <sheetFormatPr defaultColWidth="15.6328125" defaultRowHeight="14.5" x14ac:dyDescent="0.35"/>
  <cols>
    <col min="1" max="16384" width="15.6328125" style="1"/>
  </cols>
  <sheetData>
    <row r="1" spans="1:12" x14ac:dyDescent="0.35">
      <c r="A1" s="1" t="s">
        <v>0</v>
      </c>
      <c r="B1" s="2" t="s">
        <v>68</v>
      </c>
      <c r="E1" s="1" t="s">
        <v>4</v>
      </c>
      <c r="F1" s="1">
        <v>3</v>
      </c>
      <c r="H1" s="1" t="s">
        <v>10</v>
      </c>
      <c r="I1" s="2" t="s">
        <v>59</v>
      </c>
      <c r="K1" s="1" t="s">
        <v>15</v>
      </c>
      <c r="L1" s="1">
        <v>100</v>
      </c>
    </row>
    <row r="2" spans="1:12" x14ac:dyDescent="0.35">
      <c r="A2" s="1" t="s">
        <v>1</v>
      </c>
      <c r="B2" s="1" t="e">
        <f>'Q1.1'!#REF!</f>
        <v>#REF!</v>
      </c>
      <c r="E2" s="1" t="s">
        <v>5</v>
      </c>
      <c r="F2" s="1" t="e">
        <f t="array" aca="1" ref="F2:J2" ca="1">_xll.PTreeInflEvaluate5($B$3,$L$1,COUNT($7:$16384))</f>
        <v>#VALUE!</v>
      </c>
      <c r="G2" s="1" t="e">
        <f ca="1"/>
        <v>#VALUE!</v>
      </c>
      <c r="H2" s="1" t="e">
        <f ca="1"/>
        <v>#VALUE!</v>
      </c>
      <c r="I2" s="1" t="e">
        <f ca="1"/>
        <v>#VALUE!</v>
      </c>
      <c r="J2" s="1" t="e">
        <f ca="1"/>
        <v>#VALUE!</v>
      </c>
    </row>
    <row r="3" spans="1:12" x14ac:dyDescent="0.35">
      <c r="A3" s="1" t="s">
        <v>2</v>
      </c>
      <c r="B3" s="1" t="s">
        <v>60</v>
      </c>
      <c r="E3" s="1" t="s">
        <v>6</v>
      </c>
      <c r="F3" s="2" t="s">
        <v>55</v>
      </c>
      <c r="H3" s="1" t="s">
        <v>11</v>
      </c>
      <c r="I3" s="3" t="s">
        <v>57</v>
      </c>
    </row>
    <row r="4" spans="1:12" x14ac:dyDescent="0.35">
      <c r="E4" s="1" t="s">
        <v>7</v>
      </c>
      <c r="F4" s="2" t="s">
        <v>56</v>
      </c>
      <c r="H4" s="1" t="s">
        <v>12</v>
      </c>
      <c r="I4" s="2" t="s">
        <v>58</v>
      </c>
    </row>
    <row r="5" spans="1:12" x14ac:dyDescent="0.35">
      <c r="A5" s="1" t="s">
        <v>3</v>
      </c>
      <c r="B5" s="1">
        <v>1</v>
      </c>
      <c r="E5" s="1" t="s">
        <v>8</v>
      </c>
      <c r="F5" s="2" t="s">
        <v>56</v>
      </c>
      <c r="H5" s="1" t="s">
        <v>13</v>
      </c>
      <c r="I5" s="3" t="s">
        <v>57</v>
      </c>
    </row>
    <row r="6" spans="1:12" x14ac:dyDescent="0.35">
      <c r="E6" s="1" t="s">
        <v>9</v>
      </c>
      <c r="F6" s="2" t="s">
        <v>55</v>
      </c>
      <c r="H6" s="1" t="s">
        <v>14</v>
      </c>
      <c r="I6" s="2" t="s">
        <v>58</v>
      </c>
    </row>
    <row r="7" spans="1:12" x14ac:dyDescent="0.35">
      <c r="A7" s="1" t="s">
        <v>16</v>
      </c>
      <c r="D7" s="1" t="s">
        <v>18</v>
      </c>
    </row>
    <row r="8" spans="1:12" x14ac:dyDescent="0.35">
      <c r="A8" s="1" t="s">
        <v>17</v>
      </c>
      <c r="B8" s="1">
        <v>2</v>
      </c>
      <c r="D8" s="1" t="s">
        <v>17</v>
      </c>
      <c r="E8" s="1">
        <v>3</v>
      </c>
    </row>
    <row r="10" spans="1:12" x14ac:dyDescent="0.35">
      <c r="D10" s="1" t="s">
        <v>19</v>
      </c>
      <c r="E10" s="1">
        <v>1</v>
      </c>
      <c r="F10" s="1">
        <v>2</v>
      </c>
      <c r="G10" s="1">
        <v>3</v>
      </c>
    </row>
    <row r="11" spans="1:12" x14ac:dyDescent="0.35">
      <c r="A11" s="1" t="s">
        <v>74</v>
      </c>
      <c r="D11" s="1" t="s">
        <v>20</v>
      </c>
      <c r="E11" s="1" t="s">
        <v>92</v>
      </c>
      <c r="F11" s="1" t="s">
        <v>94</v>
      </c>
      <c r="G11" s="1" t="s">
        <v>93</v>
      </c>
    </row>
    <row r="12" spans="1:12" x14ac:dyDescent="0.35">
      <c r="A12" s="1" t="s">
        <v>86</v>
      </c>
      <c r="D12" s="1" t="s">
        <v>21</v>
      </c>
      <c r="E12" s="1">
        <v>0</v>
      </c>
      <c r="F12" s="1" t="s">
        <v>73</v>
      </c>
      <c r="G12" s="1" t="s">
        <v>75</v>
      </c>
    </row>
    <row r="13" spans="1:12" x14ac:dyDescent="0.35">
      <c r="D13" s="1" t="s">
        <v>22</v>
      </c>
      <c r="E13" s="1" t="s">
        <v>76</v>
      </c>
      <c r="F13" s="1">
        <v>0</v>
      </c>
      <c r="G13" s="1">
        <v>0</v>
      </c>
    </row>
    <row r="15" spans="1:12" x14ac:dyDescent="0.35">
      <c r="D15" s="1" t="s">
        <v>23</v>
      </c>
      <c r="E15" s="2" t="s">
        <v>65</v>
      </c>
      <c r="F15" s="2" t="s">
        <v>69</v>
      </c>
      <c r="G15" s="2" t="s">
        <v>77</v>
      </c>
    </row>
    <row r="16" spans="1:12" x14ac:dyDescent="0.35">
      <c r="D16" s="1" t="s">
        <v>24</v>
      </c>
      <c r="E16" s="2" t="s">
        <v>24</v>
      </c>
      <c r="F16" s="2" t="s">
        <v>66</v>
      </c>
      <c r="G16" s="2" t="s">
        <v>80</v>
      </c>
    </row>
    <row r="17" spans="4:7" x14ac:dyDescent="0.35">
      <c r="D17" s="1" t="s">
        <v>25</v>
      </c>
      <c r="E17" s="2" t="s">
        <v>25</v>
      </c>
      <c r="F17" s="2" t="s">
        <v>67</v>
      </c>
      <c r="G17" s="2" t="s">
        <v>81</v>
      </c>
    </row>
    <row r="18" spans="4:7" x14ac:dyDescent="0.35">
      <c r="D18" s="1" t="s">
        <v>26</v>
      </c>
      <c r="G18" s="2" t="s">
        <v>82</v>
      </c>
    </row>
    <row r="19" spans="4:7" x14ac:dyDescent="0.35">
      <c r="D19" s="1" t="s">
        <v>27</v>
      </c>
    </row>
    <row r="20" spans="4:7" x14ac:dyDescent="0.35">
      <c r="D20" s="1" t="s">
        <v>28</v>
      </c>
    </row>
    <row r="21" spans="4:7" x14ac:dyDescent="0.35">
      <c r="D21" s="1" t="s">
        <v>29</v>
      </c>
    </row>
    <row r="22" spans="4:7" x14ac:dyDescent="0.35">
      <c r="D22" s="1" t="s">
        <v>30</v>
      </c>
    </row>
    <row r="23" spans="4:7" x14ac:dyDescent="0.35">
      <c r="D23" s="1" t="s">
        <v>31</v>
      </c>
    </row>
    <row r="24" spans="4:7" x14ac:dyDescent="0.35">
      <c r="D24" s="1" t="s">
        <v>32</v>
      </c>
    </row>
    <row r="25" spans="4:7" x14ac:dyDescent="0.35">
      <c r="D25" s="1" t="s">
        <v>33</v>
      </c>
    </row>
    <row r="26" spans="4:7" x14ac:dyDescent="0.35">
      <c r="D26" s="1" t="s">
        <v>34</v>
      </c>
    </row>
    <row r="27" spans="4:7" x14ac:dyDescent="0.35">
      <c r="D27" s="1" t="s">
        <v>35</v>
      </c>
    </row>
    <row r="28" spans="4:7" x14ac:dyDescent="0.35">
      <c r="D28" s="1" t="s">
        <v>36</v>
      </c>
    </row>
    <row r="29" spans="4:7" x14ac:dyDescent="0.35">
      <c r="D29" s="1" t="s">
        <v>37</v>
      </c>
    </row>
    <row r="30" spans="4:7" x14ac:dyDescent="0.35">
      <c r="D30" s="1" t="s">
        <v>38</v>
      </c>
    </row>
    <row r="31" spans="4:7" x14ac:dyDescent="0.35">
      <c r="D31" s="1" t="s">
        <v>39</v>
      </c>
    </row>
    <row r="32" spans="4:7" x14ac:dyDescent="0.35">
      <c r="D32" s="1" t="s">
        <v>40</v>
      </c>
    </row>
    <row r="33" spans="4:7" x14ac:dyDescent="0.35">
      <c r="D33" s="1" t="s">
        <v>41</v>
      </c>
    </row>
    <row r="34" spans="4:7" x14ac:dyDescent="0.35">
      <c r="D34" s="1" t="s">
        <v>42</v>
      </c>
    </row>
    <row r="35" spans="4:7" x14ac:dyDescent="0.35">
      <c r="D35" s="1" t="s">
        <v>43</v>
      </c>
    </row>
    <row r="36" spans="4:7" x14ac:dyDescent="0.35">
      <c r="D36" s="1" t="s">
        <v>44</v>
      </c>
    </row>
    <row r="37" spans="4:7" x14ac:dyDescent="0.35">
      <c r="D37" s="1" t="s">
        <v>45</v>
      </c>
    </row>
    <row r="38" spans="4:7" x14ac:dyDescent="0.35">
      <c r="D38" s="1" t="s">
        <v>46</v>
      </c>
    </row>
    <row r="39" spans="4:7" x14ac:dyDescent="0.35">
      <c r="D39" s="1" t="s">
        <v>47</v>
      </c>
    </row>
    <row r="40" spans="4:7" x14ac:dyDescent="0.35">
      <c r="D40" s="1" t="s">
        <v>48</v>
      </c>
    </row>
    <row r="41" spans="4:7" x14ac:dyDescent="0.35">
      <c r="D41" s="1" t="s">
        <v>49</v>
      </c>
    </row>
    <row r="42" spans="4:7" x14ac:dyDescent="0.35">
      <c r="D42" s="1" t="s">
        <v>50</v>
      </c>
    </row>
    <row r="43" spans="4:7" x14ac:dyDescent="0.35">
      <c r="D43" s="1" t="s">
        <v>51</v>
      </c>
    </row>
    <row r="44" spans="4:7" x14ac:dyDescent="0.35">
      <c r="D44" s="1" t="s">
        <v>52</v>
      </c>
    </row>
    <row r="45" spans="4:7" x14ac:dyDescent="0.35">
      <c r="D45" s="1" t="s">
        <v>53</v>
      </c>
    </row>
    <row r="46" spans="4:7" x14ac:dyDescent="0.35">
      <c r="D46" s="1" t="s">
        <v>54</v>
      </c>
      <c r="E46" s="1" t="s">
        <v>83</v>
      </c>
      <c r="G46" s="1" t="s">
        <v>83</v>
      </c>
    </row>
    <row r="48" spans="4:7" x14ac:dyDescent="0.35">
      <c r="E48" s="1" t="s">
        <v>89</v>
      </c>
      <c r="G48" s="1" t="s">
        <v>84</v>
      </c>
    </row>
    <row r="49" spans="5:7" x14ac:dyDescent="0.35">
      <c r="E49" s="1" t="s">
        <v>90</v>
      </c>
      <c r="G49" s="1" t="s">
        <v>88</v>
      </c>
    </row>
    <row r="50" spans="5:7" x14ac:dyDescent="0.35">
      <c r="E50" s="1" t="s">
        <v>87</v>
      </c>
      <c r="G50" s="1">
        <v>15</v>
      </c>
    </row>
    <row r="51" spans="5:7" x14ac:dyDescent="0.35">
      <c r="E51" s="1" t="s">
        <v>85</v>
      </c>
      <c r="G51" s="1">
        <v>-40</v>
      </c>
    </row>
    <row r="52" spans="5:7" x14ac:dyDescent="0.35">
      <c r="E52" s="1" t="e" cm="1">
        <f t="array" aca="1" ref="E52" ca="1">_xll.BranchVal(3)</f>
        <v>#VALUE!</v>
      </c>
      <c r="G52" s="1">
        <v>3</v>
      </c>
    </row>
    <row r="53" spans="5:7" x14ac:dyDescent="0.35">
      <c r="E53" s="1" t="e" cm="1">
        <f t="array" aca="1" ref="E53" ca="1">_xll.BranchVal(3)</f>
        <v>#VALUE!</v>
      </c>
      <c r="G53" s="1">
        <v>0.5</v>
      </c>
    </row>
    <row r="54" spans="5:7" x14ac:dyDescent="0.35">
      <c r="E54" s="1" t="e" cm="1">
        <f t="array" aca="1" ref="E54" ca="1">_xll.BranchVal(3)</f>
        <v>#VALUE!</v>
      </c>
      <c r="G54" s="1">
        <v>0.5</v>
      </c>
    </row>
    <row r="55" spans="5:7" x14ac:dyDescent="0.35">
      <c r="E55" s="1" t="e" cm="1">
        <f t="array" aca="1" ref="E55" ca="1">_xll.BranchVal(3)</f>
        <v>#VALUE!</v>
      </c>
      <c r="G55" s="1">
        <v>1</v>
      </c>
    </row>
    <row r="56" spans="5:7" x14ac:dyDescent="0.35">
      <c r="E56" s="1" t="e" cm="1">
        <f t="array" aca="1" ref="E56" ca="1">_xll.BranchVal(3)</f>
        <v>#VALUE!</v>
      </c>
    </row>
    <row r="57" spans="5:7" x14ac:dyDescent="0.35">
      <c r="E57" s="1" t="e" cm="1">
        <f t="array" aca="1" ref="E57" ca="1">_xll.BranchVal(3)</f>
        <v>#VALUE!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32</vt:i4>
      </vt:variant>
    </vt:vector>
  </HeadingPairs>
  <TitlesOfParts>
    <vt:vector size="32" baseType="lpstr">
      <vt:lpstr>Q1.1</vt:lpstr>
      <vt:lpstr>Q1.2</vt:lpstr>
      <vt:lpstr>Q1.3a</vt:lpstr>
      <vt:lpstr>Q1.3b</vt:lpstr>
      <vt:lpstr>Q1.4</vt:lpstr>
      <vt:lpstr>Q1.5</vt:lpstr>
      <vt:lpstr>Q2.1</vt:lpstr>
      <vt:lpstr>Q2.2</vt:lpstr>
      <vt:lpstr>Q2.3a</vt:lpstr>
      <vt:lpstr>Q2.3b</vt:lpstr>
      <vt:lpstr>Q2.4</vt:lpstr>
      <vt:lpstr>Q3</vt:lpstr>
      <vt:lpstr>Q4.1a</vt:lpstr>
      <vt:lpstr>Q4.1b</vt:lpstr>
      <vt:lpstr>Q4.2</vt:lpstr>
      <vt:lpstr>Q4.3a</vt:lpstr>
      <vt:lpstr>Q4.3b</vt:lpstr>
      <vt:lpstr>Q4.4</vt:lpstr>
      <vt:lpstr>Q4.5</vt:lpstr>
      <vt:lpstr>Q5.1</vt:lpstr>
      <vt:lpstr>Q5.2</vt:lpstr>
      <vt:lpstr>treeCalc_4</vt:lpstr>
      <vt:lpstr>treeCalc_3</vt:lpstr>
      <vt:lpstr>treeCalc_7</vt:lpstr>
      <vt:lpstr>treeCalc_6</vt:lpstr>
      <vt:lpstr>treeCalc_5</vt:lpstr>
      <vt:lpstr>inflCalc_3</vt:lpstr>
      <vt:lpstr>_PalUtilTempWorksheet</vt:lpstr>
      <vt:lpstr>inflCalc_2</vt:lpstr>
      <vt:lpstr>treeCalc_2</vt:lpstr>
      <vt:lpstr>treeCalc_1</vt:lpstr>
      <vt:lpstr>inflCalc_1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Cavalcanti</dc:creator>
  <cp:lastModifiedBy>Leticia Cavalcanti</cp:lastModifiedBy>
  <dcterms:created xsi:type="dcterms:W3CDTF">2022-04-03T20:59:12Z</dcterms:created>
  <dcterms:modified xsi:type="dcterms:W3CDTF">2022-04-06T19:35:18Z</dcterms:modified>
</cp:coreProperties>
</file>