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tic\OneDrive\Documentos\ENG1542\"/>
    </mc:Choice>
  </mc:AlternateContent>
  <xr:revisionPtr revIDLastSave="0" documentId="13_ncr:1_{BCA6BDC1-F572-4574-AB7D-6444A2AEF953}" xr6:coauthVersionLast="47" xr6:coauthVersionMax="47" xr10:uidLastSave="{00000000-0000-0000-0000-000000000000}"/>
  <bookViews>
    <workbookView xWindow="28680" yWindow="-120" windowWidth="20730" windowHeight="11040" activeTab="4" xr2:uid="{00000000-000D-0000-FFFF-FFFF00000000}"/>
  </bookViews>
  <sheets>
    <sheet name="q1-teórica" sheetId="1" r:id="rId1"/>
    <sheet name="q1.1-prática" sheetId="2" r:id="rId2"/>
    <sheet name="q1.2,q1.3,q1.6-prática" sheetId="3" r:id="rId3"/>
    <sheet name="q1.4-prática" sheetId="4" r:id="rId4"/>
    <sheet name="q1.5-prática" sheetId="5" r:id="rId5"/>
    <sheet name="q1.7-prática" sheetId="6" r:id="rId6"/>
  </sheets>
  <definedNames>
    <definedName name="solver_adj" localSheetId="1" hidden="1">'q1.1-prática'!$K$4:$K$6</definedName>
    <definedName name="solver_adj" localSheetId="2" hidden="1">'q1.2,q1.3,q1.6-prática'!$K$4:$K$6</definedName>
    <definedName name="solver_adj" localSheetId="3" hidden="1">'q1.4-prática'!$K$4:$K$6</definedName>
    <definedName name="solver_adj" localSheetId="5" hidden="1">'q1.7-prática'!$L$4:$L$7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cvg" localSheetId="5" hidden="1">0.0001</definedName>
    <definedName name="solver_drv" localSheetId="1" hidden="1">1</definedName>
    <definedName name="solver_drv" localSheetId="2" hidden="1">2</definedName>
    <definedName name="solver_drv" localSheetId="3" hidden="1">1</definedName>
    <definedName name="solver_drv" localSheetId="5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5" hidden="1">1</definedName>
    <definedName name="solver_eng" localSheetId="0" hidden="1">1</definedName>
    <definedName name="solver_est" localSheetId="1" hidden="1">1</definedName>
    <definedName name="solver_est" localSheetId="2" hidden="1">1</definedName>
    <definedName name="solver_est" localSheetId="3" hidden="1">1</definedName>
    <definedName name="solver_est" localSheetId="5" hidden="1">1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itr" localSheetId="5" hidden="1">2147483647</definedName>
    <definedName name="solver_lhs1" localSheetId="1" hidden="1">'q1.1-prática'!$K$7</definedName>
    <definedName name="solver_lhs1" localSheetId="2" hidden="1">'q1.2,q1.3,q1.6-prática'!$K$7</definedName>
    <definedName name="solver_lhs1" localSheetId="3" hidden="1">'q1.4-prática'!$K$6</definedName>
    <definedName name="solver_lhs1" localSheetId="5" hidden="1">'q1.7-prática'!$L$10</definedName>
    <definedName name="solver_lhs2" localSheetId="1" hidden="1">'q1.1-prática'!$K$8</definedName>
    <definedName name="solver_lhs2" localSheetId="2" hidden="1">'q1.2,q1.3,q1.6-prática'!$K$8</definedName>
    <definedName name="solver_lhs2" localSheetId="3" hidden="1">'q1.4-prática'!$K$7</definedName>
    <definedName name="solver_lhs2" localSheetId="5" hidden="1">'q1.7-prática'!$L$9</definedName>
    <definedName name="solver_lhs3" localSheetId="1" hidden="1">'q1.1-prática'!$K$8</definedName>
    <definedName name="solver_lhs3" localSheetId="3" hidden="1">'q1.4-prática'!$K$8</definedName>
    <definedName name="solver_lhs4" localSheetId="1" hidden="1">'q1.1-prática'!$K$8</definedName>
    <definedName name="solver_lhs4" localSheetId="3" hidden="1">'q1.4-prática'!$K$8</definedName>
    <definedName name="solver_lin" localSheetId="0" hidden="1">2</definedName>
    <definedName name="solver_mip" localSheetId="1" hidden="1">2147483647</definedName>
    <definedName name="solver_mip" localSheetId="2" hidden="1">2147483647</definedName>
    <definedName name="solver_mip" localSheetId="3" hidden="1">2147483647</definedName>
    <definedName name="solver_mip" localSheetId="5" hidden="1">2147483647</definedName>
    <definedName name="solver_mni" localSheetId="1" hidden="1">30</definedName>
    <definedName name="solver_mni" localSheetId="2" hidden="1">30</definedName>
    <definedName name="solver_mni" localSheetId="3" hidden="1">30</definedName>
    <definedName name="solver_mni" localSheetId="5" hidden="1">30</definedName>
    <definedName name="solver_mrt" localSheetId="1" hidden="1">0.075</definedName>
    <definedName name="solver_mrt" localSheetId="2" hidden="1">0.075</definedName>
    <definedName name="solver_mrt" localSheetId="3" hidden="1">0.075</definedName>
    <definedName name="solver_mrt" localSheetId="5" hidden="1">0.075</definedName>
    <definedName name="solver_msl" localSheetId="1" hidden="1">2</definedName>
    <definedName name="solver_msl" localSheetId="2" hidden="1">2</definedName>
    <definedName name="solver_msl" localSheetId="3" hidden="1">2</definedName>
    <definedName name="solver_msl" localSheetId="5" hidden="1">2</definedName>
    <definedName name="solver_neg" localSheetId="1" hidden="1">1</definedName>
    <definedName name="solver_neg" localSheetId="2" hidden="1">1</definedName>
    <definedName name="solver_neg" localSheetId="3" hidden="1">1</definedName>
    <definedName name="solver_neg" localSheetId="5" hidden="1">1</definedName>
    <definedName name="solver_neg" localSheetId="0" hidden="1">1</definedName>
    <definedName name="solver_nod" localSheetId="1" hidden="1">2147483647</definedName>
    <definedName name="solver_nod" localSheetId="2" hidden="1">2147483647</definedName>
    <definedName name="solver_nod" localSheetId="3" hidden="1">2147483647</definedName>
    <definedName name="solver_nod" localSheetId="5" hidden="1">2147483647</definedName>
    <definedName name="solver_num" localSheetId="1" hidden="1">2</definedName>
    <definedName name="solver_num" localSheetId="2" hidden="1">2</definedName>
    <definedName name="solver_num" localSheetId="3" hidden="1">3</definedName>
    <definedName name="solver_num" localSheetId="5" hidden="1">2</definedName>
    <definedName name="solver_num" localSheetId="0" hidden="1">0</definedName>
    <definedName name="solver_nwt" localSheetId="1" hidden="1">1</definedName>
    <definedName name="solver_nwt" localSheetId="2" hidden="1">1</definedName>
    <definedName name="solver_nwt" localSheetId="3" hidden="1">1</definedName>
    <definedName name="solver_nwt" localSheetId="5" hidden="1">1</definedName>
    <definedName name="solver_opt" localSheetId="1" hidden="1">'q1.1-prática'!$C$14</definedName>
    <definedName name="solver_opt" localSheetId="2" hidden="1">'q1.2,q1.3,q1.6-prática'!$D$36</definedName>
    <definedName name="solver_opt" localSheetId="3" hidden="1">'q1.4-prática'!$C$14</definedName>
    <definedName name="solver_opt" localSheetId="5" hidden="1">'q1.7-prática'!$D$15</definedName>
    <definedName name="solver_opt" localSheetId="0" hidden="1">'q1-teórica'!$I$11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5" hidden="1">0.000001</definedName>
    <definedName name="solver_rbv" localSheetId="1" hidden="1">1</definedName>
    <definedName name="solver_rbv" localSheetId="2" hidden="1">2</definedName>
    <definedName name="solver_rbv" localSheetId="3" hidden="1">1</definedName>
    <definedName name="solver_rbv" localSheetId="5" hidden="1">1</definedName>
    <definedName name="solver_rel1" localSheetId="1" hidden="1">2</definedName>
    <definedName name="solver_rel1" localSheetId="2" hidden="1">2</definedName>
    <definedName name="solver_rel1" localSheetId="3" hidden="1">3</definedName>
    <definedName name="solver_rel1" localSheetId="5" hidden="1">2</definedName>
    <definedName name="solver_rel2" localSheetId="1" hidden="1">2</definedName>
    <definedName name="solver_rel2" localSheetId="2" hidden="1">2</definedName>
    <definedName name="solver_rel2" localSheetId="3" hidden="1">2</definedName>
    <definedName name="solver_rel2" localSheetId="5" hidden="1">2</definedName>
    <definedName name="solver_rel3" localSheetId="1" hidden="1">2</definedName>
    <definedName name="solver_rel3" localSheetId="3" hidden="1">2</definedName>
    <definedName name="solver_rel4" localSheetId="1" hidden="1">2</definedName>
    <definedName name="solver_rel4" localSheetId="3" hidden="1">2</definedName>
    <definedName name="solver_rhs1" localSheetId="1" hidden="1">'q1.1-prática'!$M$7</definedName>
    <definedName name="solver_rhs1" localSheetId="2" hidden="1">'q1.2,q1.3,q1.6-prática'!$M$7</definedName>
    <definedName name="solver_rhs1" localSheetId="3" hidden="1">'q1.4-prática'!$M$6</definedName>
    <definedName name="solver_rhs1" localSheetId="5" hidden="1">'q1.7-prática'!$N$10</definedName>
    <definedName name="solver_rhs2" localSheetId="1" hidden="1">'q1.1-prática'!$M$8</definedName>
    <definedName name="solver_rhs2" localSheetId="2" hidden="1">'q1.2,q1.3,q1.6-prática'!$M$8</definedName>
    <definedName name="solver_rhs2" localSheetId="3" hidden="1">'q1.4-prática'!$M$7</definedName>
    <definedName name="solver_rhs2" localSheetId="5" hidden="1">'q1.7-prática'!$N$9</definedName>
    <definedName name="solver_rhs3" localSheetId="1" hidden="1">'q1.1-prática'!$M$8</definedName>
    <definedName name="solver_rhs3" localSheetId="3" hidden="1">'q1.4-prática'!$M$8</definedName>
    <definedName name="solver_rhs4" localSheetId="1" hidden="1">'q1.1-prática'!$M$8</definedName>
    <definedName name="solver_rhs4" localSheetId="3" hidden="1">'q1.4-prática'!$M$8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rlx" localSheetId="5" hidden="1">2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rsd" localSheetId="5" hidden="1">0</definedName>
    <definedName name="solver_scl" localSheetId="1" hidden="1">1</definedName>
    <definedName name="solver_scl" localSheetId="2" hidden="1">2</definedName>
    <definedName name="solver_scl" localSheetId="3" hidden="1">1</definedName>
    <definedName name="solver_scl" localSheetId="5" hidden="1">1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ho" localSheetId="5" hidden="1">2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ssz" localSheetId="5" hidden="1">100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im" localSheetId="5" hidden="1">2147483647</definedName>
    <definedName name="solver_tol" localSheetId="1" hidden="1">0.01</definedName>
    <definedName name="solver_tol" localSheetId="2" hidden="1">0.01</definedName>
    <definedName name="solver_tol" localSheetId="3" hidden="1">0.01</definedName>
    <definedName name="solver_tol" localSheetId="5" hidden="1">0.01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5" hidden="1">2</definedName>
    <definedName name="solver_typ" localSheetId="0" hidden="1">1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5" hidden="1">0</definedName>
    <definedName name="solver_val" localSheetId="0" hidden="1">0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5" hidden="1">3</definedName>
    <definedName name="solver_ver" localSheetId="0" hidden="1">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9" i="6" l="1"/>
  <c r="L14" i="1"/>
  <c r="J5" i="1"/>
  <c r="I4" i="1"/>
  <c r="F47" i="1"/>
  <c r="E36" i="3" a="1"/>
  <c r="E36" i="3" s="1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2" i="5"/>
  <c r="E1" i="5" a="1"/>
  <c r="E1" i="5" s="1"/>
  <c r="K7" i="4"/>
  <c r="C25" i="3"/>
  <c r="C27" i="3" s="1"/>
  <c r="C29" i="3" s="1"/>
  <c r="C17" i="3"/>
  <c r="C19" i="3" s="1"/>
  <c r="C21" i="3" s="1"/>
  <c r="C30" i="3" s="1"/>
  <c r="C32" i="3" s="1"/>
  <c r="C34" i="3" s="1"/>
  <c r="K7" i="3"/>
  <c r="K7" i="2"/>
  <c r="K6" i="1"/>
  <c r="D47" i="1"/>
  <c r="J15" i="1" s="1"/>
  <c r="E47" i="1"/>
  <c r="K16" i="1" s="1"/>
  <c r="C47" i="1"/>
  <c r="C5" i="4" l="1" a="1"/>
  <c r="C5" i="4" s="1"/>
  <c r="K8" i="4" s="1"/>
  <c r="K4" i="1"/>
  <c r="K5" i="1"/>
  <c r="K15" i="1"/>
  <c r="D5" i="6" a="1"/>
  <c r="D5" i="6" s="1"/>
  <c r="L10" i="6" s="1"/>
  <c r="C5" i="3" a="1"/>
  <c r="C5" i="3" s="1"/>
  <c r="K8" i="3" s="1"/>
  <c r="I14" i="1"/>
  <c r="J14" i="1"/>
  <c r="K14" i="1"/>
  <c r="J4" i="1"/>
  <c r="B9" i="2" s="1" a="1"/>
  <c r="C14" i="2" s="1" a="1"/>
  <c r="C14" i="2" s="1"/>
  <c r="F5" i="5"/>
  <c r="L9" i="1" a="1"/>
  <c r="L9" i="1" s="1"/>
  <c r="C5" i="2" a="1"/>
  <c r="C5" i="2" s="1"/>
  <c r="K8" i="2" s="1"/>
  <c r="B9" i="4" l="1" a="1"/>
  <c r="C14" i="4" s="1" a="1"/>
  <c r="C14" i="4" s="1"/>
  <c r="B9" i="3" a="1"/>
  <c r="B9" i="3" s="1"/>
  <c r="C10" i="6" a="1"/>
  <c r="C10" i="6" s="1"/>
  <c r="D15" i="6" s="1" a="1"/>
  <c r="D15" i="6" s="1"/>
  <c r="B9" i="2"/>
  <c r="B9" i="4" l="1"/>
  <c r="D38" i="3" a="1"/>
  <c r="D38" i="3" s="1"/>
  <c r="D36" i="3" a="1"/>
  <c r="D36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<sst xmlns="http://schemas.openxmlformats.org/spreadsheetml/2006/main" count="88" uniqueCount="39">
  <si>
    <t>Ativo 1</t>
  </si>
  <si>
    <t>Ativo 2</t>
  </si>
  <si>
    <t>Ativo 3</t>
  </si>
  <si>
    <t>Ativo 4</t>
  </si>
  <si>
    <t>Covariances</t>
  </si>
  <si>
    <t>i</t>
  </si>
  <si>
    <t>w*_i</t>
  </si>
  <si>
    <t>Cov(X,a)=0</t>
  </si>
  <si>
    <t>Cov(X,X)=Var(X)</t>
  </si>
  <si>
    <t>E(Ativo)</t>
  </si>
  <si>
    <t>Dados para a fç objetivo</t>
  </si>
  <si>
    <t>variaveis de entrada</t>
  </si>
  <si>
    <t>ativo</t>
  </si>
  <si>
    <t>E(ativo)</t>
  </si>
  <si>
    <t>X0</t>
  </si>
  <si>
    <t>w1</t>
  </si>
  <si>
    <t>r1</t>
  </si>
  <si>
    <t>w2</t>
  </si>
  <si>
    <t>r2</t>
  </si>
  <si>
    <t>w3</t>
  </si>
  <si>
    <t>r3</t>
  </si>
  <si>
    <t>w1+w2+w3</t>
  </si>
  <si>
    <t>=</t>
  </si>
  <si>
    <t>interno(w,E(r~))</t>
  </si>
  <si>
    <t>FÇ. OBJETIVO</t>
  </si>
  <si>
    <t>Rc_min</t>
  </si>
  <si>
    <t>V(carteira)</t>
  </si>
  <si>
    <t>w1*</t>
  </si>
  <si>
    <t>w2*</t>
  </si>
  <si>
    <t>w3*</t>
  </si>
  <si>
    <t>1.3</t>
  </si>
  <si>
    <t>1.6</t>
  </si>
  <si>
    <t>&gt;=</t>
  </si>
  <si>
    <t>Histórico - carteira 1.4</t>
  </si>
  <si>
    <t>Prob(rc~(w,r~)&lt;0,14)</t>
  </si>
  <si>
    <t>-&gt; quase 0</t>
  </si>
  <si>
    <t>w4</t>
  </si>
  <si>
    <t>r4</t>
  </si>
  <si>
    <t>w1+w2+w3+w4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</si>
</sst>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1">
    <xf numFmtId="0" fontId="0" fillId="0" borderId="0" xfId="0"/>
    <xf numFmtId="10" fontId="0" fillId="0" borderId="4" xfId="1" applyNumberFormat="1" applyFont="1" applyBorder="1" applyAlignment="1">
      <alignment horizontal="center" vertical="center"/>
    </xf>
    <xf numFmtId="10" fontId="0" fillId="0" borderId="0" xfId="1" applyNumberFormat="1" applyFont="1" applyBorder="1" applyAlignment="1">
      <alignment horizontal="center" vertical="center"/>
    </xf>
    <xf numFmtId="10" fontId="0" fillId="0" borderId="5" xfId="1" applyNumberFormat="1" applyFont="1" applyBorder="1" applyAlignment="1">
      <alignment horizontal="center" vertical="center"/>
    </xf>
    <xf numFmtId="10" fontId="0" fillId="0" borderId="2" xfId="1" applyNumberFormat="1" applyFont="1" applyBorder="1" applyAlignment="1">
      <alignment horizontal="center" vertical="center"/>
    </xf>
    <xf numFmtId="10" fontId="0" fillId="0" borderId="1" xfId="1" applyNumberFormat="1" applyFont="1" applyBorder="1" applyAlignment="1">
      <alignment horizontal="center" vertical="center"/>
    </xf>
    <xf numFmtId="10" fontId="0" fillId="0" borderId="3" xfId="1" applyNumberFormat="1" applyFont="1" applyBorder="1" applyAlignment="1">
      <alignment horizontal="center" vertical="center"/>
    </xf>
    <xf numFmtId="10" fontId="0" fillId="0" borderId="0" xfId="0" applyNumberFormat="1"/>
    <xf numFmtId="0" fontId="2" fillId="2" borderId="0" xfId="0" applyFont="1" applyFill="1" applyAlignment="1">
      <alignment horizontal="center" vertical="center"/>
    </xf>
    <xf numFmtId="10" fontId="0" fillId="0" borderId="0" xfId="1" applyNumberFormat="1" applyFont="1" applyFill="1" applyBorder="1" applyAlignment="1">
      <alignment horizontal="center" vertical="center"/>
    </xf>
    <xf numFmtId="0" fontId="0" fillId="0" borderId="0" xfId="1" applyNumberFormat="1" applyFont="1" applyFill="1" applyBorder="1" applyAlignment="1">
      <alignment horizontal="center" vertical="center"/>
    </xf>
    <xf numFmtId="9" fontId="0" fillId="0" borderId="0" xfId="0" applyNumberFormat="1"/>
    <xf numFmtId="0" fontId="0" fillId="3" borderId="10" xfId="0" applyFill="1" applyBorder="1"/>
    <xf numFmtId="0" fontId="0" fillId="3" borderId="0" xfId="0" applyFill="1"/>
    <xf numFmtId="0" fontId="0" fillId="3" borderId="11" xfId="0" applyFill="1" applyBorder="1"/>
    <xf numFmtId="10" fontId="0" fillId="3" borderId="0" xfId="1" applyNumberFormat="1" applyFont="1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0" borderId="0" xfId="0" quotePrefix="1"/>
    <xf numFmtId="0" fontId="0" fillId="3" borderId="15" xfId="0" applyFill="1" applyBorder="1"/>
    <xf numFmtId="0" fontId="0" fillId="3" borderId="16" xfId="0" applyFill="1" applyBorder="1"/>
    <xf numFmtId="164" fontId="0" fillId="0" borderId="0" xfId="0" applyNumberFormat="1"/>
    <xf numFmtId="164" fontId="0" fillId="3" borderId="10" xfId="0" applyNumberFormat="1" applyFill="1" applyBorder="1"/>
    <xf numFmtId="164" fontId="0" fillId="3" borderId="12" xfId="0" applyNumberFormat="1" applyFill="1" applyBorder="1"/>
    <xf numFmtId="0" fontId="0" fillId="3" borderId="17" xfId="0" applyFill="1" applyBorder="1"/>
    <xf numFmtId="0" fontId="0" fillId="3" borderId="6" xfId="0" applyFill="1" applyBorder="1"/>
    <xf numFmtId="0" fontId="0" fillId="4" borderId="0" xfId="0" applyFill="1"/>
    <xf numFmtId="10" fontId="0" fillId="4" borderId="15" xfId="0" applyNumberFormat="1" applyFill="1" applyBorder="1"/>
    <xf numFmtId="0" fontId="0" fillId="4" borderId="17" xfId="0" applyFill="1" applyBorder="1"/>
    <xf numFmtId="0" fontId="0" fillId="4" borderId="16" xfId="0" applyFill="1" applyBorder="1"/>
    <xf numFmtId="2" fontId="0" fillId="0" borderId="0" xfId="0" applyNumberFormat="1"/>
    <xf numFmtId="9" fontId="0" fillId="4" borderId="15" xfId="0" applyNumberFormat="1" applyFill="1" applyBorder="1"/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V(carteira)xRc_min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'q1.2,q1.3,q1.6-prática'!$D$14</c:f>
              <c:strCache>
                <c:ptCount val="1"/>
                <c:pt idx="0">
                  <c:v>V(carteira)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'q1.2,q1.3,q1.6-prática'!$C$15:$C$34</c:f>
              <c:numCache>
                <c:formatCode>0.0%</c:formatCode>
                <c:ptCount val="20"/>
                <c:pt idx="0">
                  <c:v>0.08</c:v>
                </c:pt>
                <c:pt idx="1">
                  <c:v>8.5000000000000006E-2</c:v>
                </c:pt>
                <c:pt idx="2">
                  <c:v>0.09</c:v>
                </c:pt>
                <c:pt idx="3">
                  <c:v>9.5000000000000001E-2</c:v>
                </c:pt>
                <c:pt idx="4">
                  <c:v>9.9999999999999992E-2</c:v>
                </c:pt>
                <c:pt idx="5">
                  <c:v>0.105</c:v>
                </c:pt>
                <c:pt idx="6">
                  <c:v>0.10999999999999999</c:v>
                </c:pt>
                <c:pt idx="7">
                  <c:v>0.112</c:v>
                </c:pt>
                <c:pt idx="8">
                  <c:v>0.115</c:v>
                </c:pt>
                <c:pt idx="9">
                  <c:v>0.12</c:v>
                </c:pt>
                <c:pt idx="10">
                  <c:v>0.125</c:v>
                </c:pt>
                <c:pt idx="11">
                  <c:v>0.13</c:v>
                </c:pt>
                <c:pt idx="12">
                  <c:v>0.13500000000000001</c:v>
                </c:pt>
                <c:pt idx="13">
                  <c:v>0.14000000000000001</c:v>
                </c:pt>
                <c:pt idx="14">
                  <c:v>0.14500000000000002</c:v>
                </c:pt>
                <c:pt idx="15">
                  <c:v>0.15000000000000002</c:v>
                </c:pt>
                <c:pt idx="16">
                  <c:v>0.155</c:v>
                </c:pt>
                <c:pt idx="17">
                  <c:v>0.16000000000000003</c:v>
                </c:pt>
                <c:pt idx="18">
                  <c:v>0.16500000000000001</c:v>
                </c:pt>
                <c:pt idx="19">
                  <c:v>0.17000000000000004</c:v>
                </c:pt>
              </c:numCache>
            </c:numRef>
          </c:xVal>
          <c:yVal>
            <c:numRef>
              <c:f>'q1.2,q1.3,q1.6-prática'!$D$15:$D$34</c:f>
              <c:numCache>
                <c:formatCode>General</c:formatCode>
                <c:ptCount val="20"/>
                <c:pt idx="0">
                  <c:v>4.188035785016779E-2</c:v>
                </c:pt>
                <c:pt idx="1">
                  <c:v>3.8673007153686642E-2</c:v>
                </c:pt>
                <c:pt idx="2">
                  <c:v>3.7227910082483932E-2</c:v>
                </c:pt>
                <c:pt idx="3">
                  <c:v>3.7545066758149281E-2</c:v>
                </c:pt>
                <c:pt idx="4">
                  <c:v>3.9624477111382637E-2</c:v>
                </c:pt>
                <c:pt idx="5">
                  <c:v>4.346614104157951E-2</c:v>
                </c:pt>
                <c:pt idx="6">
                  <c:v>4.9070058818357076E-2</c:v>
                </c:pt>
                <c:pt idx="7">
                  <c:v>5.1805056157285534E-2</c:v>
                </c:pt>
                <c:pt idx="8">
                  <c:v>5.6436230172098208E-2</c:v>
                </c:pt>
                <c:pt idx="9">
                  <c:v>6.5564655192675222E-2</c:v>
                </c:pt>
                <c:pt idx="10">
                  <c:v>7.6455333880088225E-2</c:v>
                </c:pt>
                <c:pt idx="11">
                  <c:v>8.9108266234337069E-2</c:v>
                </c:pt>
                <c:pt idx="12">
                  <c:v>0.10352345225542189</c:v>
                </c:pt>
                <c:pt idx="13">
                  <c:v>0.11970089194334266</c:v>
                </c:pt>
                <c:pt idx="14">
                  <c:v>0.13764058529809922</c:v>
                </c:pt>
                <c:pt idx="15">
                  <c:v>0.15734253368872539</c:v>
                </c:pt>
                <c:pt idx="16">
                  <c:v>0.17880673277943548</c:v>
                </c:pt>
                <c:pt idx="17">
                  <c:v>0.20203318711666496</c:v>
                </c:pt>
                <c:pt idx="18">
                  <c:v>0.22702189512073012</c:v>
                </c:pt>
                <c:pt idx="19">
                  <c:v>0.25377285679163142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31-4D99-A081-8609D66630DC}"/>
            </c:ext>
          </c:extLst>
        </c:ser>
        <c:ser>
          <c:idx val="1"/>
          <c:order val="1"/>
          <c:tx>
            <c:v>1.3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'q1.2,q1.3,q1.6-prática'!$C$35</c:f>
              <c:numCache>
                <c:formatCode>0.00%</c:formatCode>
                <c:ptCount val="1"/>
                <c:pt idx="0">
                  <c:v>0.112</c:v>
                </c:pt>
              </c:numCache>
            </c:numRef>
          </c:xVal>
          <c:yVal>
            <c:numRef>
              <c:f>'q1.2,q1.3,q1.6-prática'!$D$35</c:f>
              <c:numCache>
                <c:formatCode>General</c:formatCode>
                <c:ptCount val="1"/>
                <c:pt idx="0">
                  <c:v>6.7829608796346391E-2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1F31-4D99-A081-8609D66630DC}"/>
            </c:ext>
          </c:extLst>
        </c:ser>
        <c:ser>
          <c:idx val="2"/>
          <c:order val="2"/>
          <c:tx>
            <c:v>1,6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'q1.2,q1.3,q1.6-prática'!$C$36</c:f>
              <c:numCache>
                <c:formatCode>0%</c:formatCode>
                <c:ptCount val="1"/>
                <c:pt idx="0">
                  <c:v>0.2</c:v>
                </c:pt>
              </c:numCache>
            </c:numRef>
          </c:xVal>
          <c:yVal>
            <c:numRef>
              <c:f>'q1.2,q1.3,q1.6-prática'!$D$36</c:f>
              <c:numCache>
                <c:formatCode>General</c:formatCode>
                <c:ptCount val="1"/>
                <c:pt idx="0">
                  <c:v>0.39604789797511297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805-4262-A6F1-8B489D2507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4052320"/>
        <c:axId val="894055272"/>
      </c:scatterChart>
      <c:valAx>
        <c:axId val="894052320"/>
        <c:scaling>
          <c:orientation val="minMax"/>
          <c:min val="7.5000000000000011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4055272"/>
        <c:crosses val="autoZero"/>
        <c:crossBetween val="midCat"/>
      </c:valAx>
      <c:valAx>
        <c:axId val="894055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4052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277586</xdr:colOff>
      <xdr:row>12</xdr:row>
      <xdr:rowOff>32657</xdr:rowOff>
    </xdr:from>
    <xdr:to>
      <xdr:col>23</xdr:col>
      <xdr:colOff>468086</xdr:colOff>
      <xdr:row>44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612998-7128-4824-8BBD-962E5C93FE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N47"/>
  <sheetViews>
    <sheetView showGridLines="0" zoomScale="115" zoomScaleNormal="115" workbookViewId="0">
      <selection activeCell="C1" sqref="C1"/>
    </sheetView>
  </sheetViews>
  <sheetFormatPr defaultColWidth="8.81640625" defaultRowHeight="14.5" x14ac:dyDescent="0.35"/>
  <cols>
    <col min="8" max="8" width="11.36328125" bestFit="1" customWidth="1"/>
    <col min="12" max="12" width="26.453125" bestFit="1" customWidth="1"/>
    <col min="14" max="14" width="13.81640625" bestFit="1" customWidth="1"/>
  </cols>
  <sheetData>
    <row r="3" spans="3:14" x14ac:dyDescent="0.35">
      <c r="C3" s="36" t="s">
        <v>0</v>
      </c>
      <c r="D3" s="37" t="s">
        <v>1</v>
      </c>
      <c r="E3" s="38" t="s">
        <v>2</v>
      </c>
      <c r="F3" s="39" t="s">
        <v>3</v>
      </c>
      <c r="G3" s="40"/>
      <c r="H3" s="8" t="s">
        <v>4</v>
      </c>
      <c r="I3">
        <v>1</v>
      </c>
      <c r="J3">
        <v>2</v>
      </c>
      <c r="K3">
        <v>3</v>
      </c>
    </row>
    <row r="4" spans="3:14" x14ac:dyDescent="0.35">
      <c r="C4" s="1">
        <v>-0.42610205016055719</v>
      </c>
      <c r="D4" s="2">
        <v>2.2038643550526395E-2</v>
      </c>
      <c r="E4" s="3">
        <v>0.19389354095387223</v>
      </c>
      <c r="F4" s="11">
        <v>0.14000000000000001</v>
      </c>
      <c r="H4">
        <v>1</v>
      </c>
      <c r="I4">
        <f>_xlfn.COVARIANCE.P($C$4:$C$46,$C$4:$C$46)</f>
        <v>0.57190795268557748</v>
      </c>
      <c r="J4">
        <f>_xlfn.COVARIANCE.P($C$4:$C$47,$D$4:$D$47)</f>
        <v>-2.4225346554062156E-2</v>
      </c>
      <c r="K4">
        <f>_xlfn.COVARIANCE.P($C$4:$C$47,$E$4:$E$47)</f>
        <v>5.8218512235312929E-2</v>
      </c>
    </row>
    <row r="5" spans="3:14" x14ac:dyDescent="0.35">
      <c r="C5" s="1">
        <v>1.6553090853784869</v>
      </c>
      <c r="D5" s="2">
        <v>0.38614107615318732</v>
      </c>
      <c r="E5" s="3">
        <v>0.28800545289944129</v>
      </c>
      <c r="F5" s="11">
        <v>0.14000000000000001</v>
      </c>
      <c r="H5">
        <v>2</v>
      </c>
      <c r="I5">
        <v>-2.4225346554062156E-2</v>
      </c>
      <c r="J5">
        <f>_xlfn.COVARIANCE.P(D4:$D$46,$D$4:$D$46)</f>
        <v>0.15216913481312869</v>
      </c>
      <c r="K5">
        <f>_xlfn.COVARIANCE.P($E$4:$E$47,$D$4:$D$47)</f>
        <v>-3.3397049427132536E-2</v>
      </c>
    </row>
    <row r="6" spans="3:14" x14ac:dyDescent="0.35">
      <c r="C6" s="1">
        <v>-0.39949694204714886</v>
      </c>
      <c r="D6" s="2">
        <v>-0.31561389412706836</v>
      </c>
      <c r="E6" s="3">
        <v>-0.37715122052161976</v>
      </c>
      <c r="F6" s="11">
        <v>0.14000000000000001</v>
      </c>
      <c r="H6">
        <v>3</v>
      </c>
      <c r="I6">
        <v>5.8218512235312929E-2</v>
      </c>
      <c r="J6">
        <v>-3.3397049427132536E-2</v>
      </c>
      <c r="K6">
        <f>_xlfn.COVARIANCE.P(E4:E46,E4:E46)</f>
        <v>0.28521391873085061</v>
      </c>
    </row>
    <row r="7" spans="3:14" x14ac:dyDescent="0.35">
      <c r="C7" s="1">
        <v>-0.15160824647491533</v>
      </c>
      <c r="D7" s="2">
        <v>3.0173038343777412E-3</v>
      </c>
      <c r="E7" s="3">
        <v>0.19501769839946403</v>
      </c>
      <c r="F7" s="11">
        <v>0.14000000000000001</v>
      </c>
    </row>
    <row r="8" spans="3:14" x14ac:dyDescent="0.35">
      <c r="C8" s="1">
        <v>7.6960571368239833E-2</v>
      </c>
      <c r="D8" s="2">
        <v>0.26231572839182266</v>
      </c>
      <c r="E8" s="3">
        <v>0.18166937712529066</v>
      </c>
      <c r="F8" s="11">
        <v>0.14000000000000001</v>
      </c>
      <c r="H8" t="s">
        <v>5</v>
      </c>
      <c r="I8" t="s">
        <v>6</v>
      </c>
    </row>
    <row r="9" spans="3:14" x14ac:dyDescent="0.35">
      <c r="C9" s="1">
        <v>0.38856457643530201</v>
      </c>
      <c r="D9" s="2">
        <v>0.18754733253649658</v>
      </c>
      <c r="E9" s="3">
        <v>-0.17799847158226687</v>
      </c>
      <c r="F9" s="11">
        <v>0.14000000000000001</v>
      </c>
      <c r="H9" s="10">
        <v>1</v>
      </c>
      <c r="I9">
        <v>0.56406000000000001</v>
      </c>
      <c r="L9" cm="1">
        <f t="array" ref="L9:N11">MMULT(I9:I11,TRANSPOSE(I9:I11))*1/2*I4</f>
        <v>9.0980170453288933E-2</v>
      </c>
      <c r="M9">
        <v>1.2216498440116482E-2</v>
      </c>
      <c r="N9">
        <v>5.8098531002508023E-2</v>
      </c>
    </row>
    <row r="10" spans="3:14" x14ac:dyDescent="0.35">
      <c r="C10" s="1">
        <v>-0.35362309020287347</v>
      </c>
      <c r="D10" s="2">
        <v>-0.39735485618040772</v>
      </c>
      <c r="E10" s="3">
        <v>-0.20093958423160596</v>
      </c>
      <c r="F10" s="11">
        <v>0.14000000000000001</v>
      </c>
      <c r="H10" s="10">
        <v>2</v>
      </c>
      <c r="I10" s="10">
        <v>7.5740000000000002E-2</v>
      </c>
      <c r="L10">
        <v>1.2216498440116482E-2</v>
      </c>
      <c r="M10">
        <v>1.6403885966996816E-3</v>
      </c>
      <c r="N10">
        <v>7.8012671313866565E-3</v>
      </c>
    </row>
    <row r="11" spans="3:14" x14ac:dyDescent="0.35">
      <c r="C11" s="1">
        <v>0.20585920980999761</v>
      </c>
      <c r="D11" s="2">
        <v>-9.3391978753038132E-2</v>
      </c>
      <c r="E11" s="3">
        <v>0.90827276836331616</v>
      </c>
      <c r="F11" s="11">
        <v>0.14000000000000001</v>
      </c>
      <c r="H11" s="10">
        <v>3</v>
      </c>
      <c r="I11" s="10">
        <v>0.36020000000000002</v>
      </c>
      <c r="L11">
        <v>5.8098531002508023E-2</v>
      </c>
      <c r="M11">
        <v>7.8012671313866565E-3</v>
      </c>
      <c r="N11">
        <v>3.710082414477784E-2</v>
      </c>
    </row>
    <row r="12" spans="3:14" x14ac:dyDescent="0.35">
      <c r="C12" s="1">
        <v>0.81832446741713538</v>
      </c>
      <c r="D12" s="2">
        <v>7.8257480386206724E-2</v>
      </c>
      <c r="E12" s="3">
        <v>-0.33559972067960514</v>
      </c>
      <c r="F12" s="11">
        <v>0.14000000000000001</v>
      </c>
      <c r="H12" s="9"/>
    </row>
    <row r="13" spans="3:14" x14ac:dyDescent="0.35">
      <c r="C13" s="1">
        <v>-0.69192088785875272</v>
      </c>
      <c r="D13" s="2">
        <v>0.52851470953301105</v>
      </c>
      <c r="E13" s="3">
        <v>-4.5328640665713961E-3</v>
      </c>
      <c r="F13" s="11">
        <v>0.14000000000000001</v>
      </c>
      <c r="H13" s="8" t="s">
        <v>4</v>
      </c>
      <c r="I13">
        <v>1</v>
      </c>
      <c r="J13">
        <v>2</v>
      </c>
      <c r="K13">
        <v>3</v>
      </c>
      <c r="L13">
        <v>4</v>
      </c>
    </row>
    <row r="14" spans="3:14" x14ac:dyDescent="0.35">
      <c r="C14" s="1">
        <v>2.0528435072077311</v>
      </c>
      <c r="D14" s="2">
        <v>-6.8253966117722664E-2</v>
      </c>
      <c r="E14" s="3">
        <v>0.19893247542712417</v>
      </c>
      <c r="F14" s="11">
        <v>0.14000000000000001</v>
      </c>
      <c r="H14">
        <v>1</v>
      </c>
      <c r="I14">
        <f>_xlfn.COVARIANCE.P(C14:C56,C14:C56)</f>
        <v>0.59111600715644486</v>
      </c>
      <c r="J14">
        <f>_xlfn.COVARIANCE.P(C14:C57,D14:D57)</f>
        <v>-4.8807700000215629E-2</v>
      </c>
      <c r="K14">
        <f>_xlfn.COVARIANCE.P(C14:C57,E14:E57)</f>
        <v>6.3503237503876875E-2</v>
      </c>
      <c r="L14" s="27">
        <f>_xlfn.COVARIANCE.P(C4:C46,F4:F46)</f>
        <v>0</v>
      </c>
      <c r="N14" s="27" t="s">
        <v>7</v>
      </c>
    </row>
    <row r="15" spans="3:14" x14ac:dyDescent="0.35">
      <c r="C15" s="1">
        <v>-0.32303572571642142</v>
      </c>
      <c r="D15" s="2">
        <v>0.32604324458153572</v>
      </c>
      <c r="E15" s="3">
        <v>0.15486264502056221</v>
      </c>
      <c r="F15" s="11">
        <v>0.14000000000000001</v>
      </c>
      <c r="H15">
        <v>2</v>
      </c>
      <c r="I15">
        <v>-2.4225346554062156E-2</v>
      </c>
      <c r="J15">
        <f>_xlfn.COVARIANCE.P(D14:D56,D14:D56)</f>
        <v>0.17005188784453518</v>
      </c>
      <c r="K15">
        <f>_xlfn.COVARIANCE.P(E14:E57,D14:D57)</f>
        <v>-4.825298294331487E-2</v>
      </c>
      <c r="L15" s="27">
        <v>0</v>
      </c>
      <c r="N15" s="27" t="s">
        <v>8</v>
      </c>
    </row>
    <row r="16" spans="3:14" x14ac:dyDescent="0.35">
      <c r="C16" s="1">
        <v>3.4807352353498383E-2</v>
      </c>
      <c r="D16" s="2">
        <v>-0.52093471372608136</v>
      </c>
      <c r="E16" s="3">
        <v>-0.11981043106783527</v>
      </c>
      <c r="F16" s="11">
        <v>0.14000000000000001</v>
      </c>
      <c r="H16">
        <v>3</v>
      </c>
      <c r="I16">
        <v>5.8218512235312929E-2</v>
      </c>
      <c r="J16">
        <v>-3.3397049427132536E-2</v>
      </c>
      <c r="K16">
        <f>_xlfn.COVARIANCE.P(E14:E56,E14:E56)</f>
        <v>0.32185663615396592</v>
      </c>
      <c r="L16" s="27">
        <v>0</v>
      </c>
    </row>
    <row r="17" spans="3:12" x14ac:dyDescent="0.35">
      <c r="C17" s="1">
        <v>-0.2893922954757579</v>
      </c>
      <c r="D17" s="2">
        <v>-0.19081098490412018</v>
      </c>
      <c r="E17" s="3">
        <v>-7.5632313683360597E-2</v>
      </c>
      <c r="F17" s="11">
        <v>0.14000000000000001</v>
      </c>
      <c r="H17">
        <v>4</v>
      </c>
      <c r="I17" s="27">
        <v>0</v>
      </c>
      <c r="J17" s="27">
        <v>0</v>
      </c>
      <c r="K17" s="27">
        <v>0</v>
      </c>
      <c r="L17" s="27">
        <v>0</v>
      </c>
    </row>
    <row r="18" spans="3:12" x14ac:dyDescent="0.35">
      <c r="C18" s="1">
        <v>0.36131147699440719</v>
      </c>
      <c r="D18" s="2">
        <v>1.523193338706565</v>
      </c>
      <c r="E18" s="3">
        <v>7.7373083227802161E-2</v>
      </c>
      <c r="F18" s="11">
        <v>0.14000000000000001</v>
      </c>
    </row>
    <row r="19" spans="3:12" x14ac:dyDescent="0.35">
      <c r="C19" s="1">
        <v>-0.21628205527845101</v>
      </c>
      <c r="D19" s="2">
        <v>-0.28751681310751404</v>
      </c>
      <c r="E19" s="3">
        <v>1.9839657912970515E-2</v>
      </c>
      <c r="F19" s="11">
        <v>0.14000000000000001</v>
      </c>
    </row>
    <row r="20" spans="3:12" x14ac:dyDescent="0.35">
      <c r="C20" s="1">
        <v>2.7650046265127296E-2</v>
      </c>
      <c r="D20" s="2">
        <v>-0.18464383898076298</v>
      </c>
      <c r="E20" s="3">
        <v>-9.7340920792539115E-2</v>
      </c>
      <c r="F20" s="11">
        <v>0.14000000000000001</v>
      </c>
    </row>
    <row r="21" spans="3:12" x14ac:dyDescent="0.35">
      <c r="C21" s="1">
        <v>-8.1786553378701554E-2</v>
      </c>
      <c r="D21" s="2">
        <v>-0.10760874487318361</v>
      </c>
      <c r="E21" s="3">
        <v>0.28332453221395459</v>
      </c>
      <c r="F21" s="11">
        <v>0.14000000000000001</v>
      </c>
    </row>
    <row r="22" spans="3:12" x14ac:dyDescent="0.35">
      <c r="C22" s="1">
        <v>0.42354547009708804</v>
      </c>
      <c r="D22" s="2">
        <v>0.44572555511374273</v>
      </c>
      <c r="E22" s="3">
        <v>-9.318859773958893E-2</v>
      </c>
      <c r="F22" s="11">
        <v>0.14000000000000001</v>
      </c>
    </row>
    <row r="23" spans="3:12" x14ac:dyDescent="0.35">
      <c r="C23" s="1">
        <v>-2.8107799455198944E-2</v>
      </c>
      <c r="D23" s="2">
        <v>-0.39497567044036885</v>
      </c>
      <c r="E23" s="3">
        <v>0.64932719590560095</v>
      </c>
      <c r="F23" s="11">
        <v>0.14000000000000001</v>
      </c>
    </row>
    <row r="24" spans="3:12" x14ac:dyDescent="0.35">
      <c r="C24" s="1">
        <v>-0.26185919129735291</v>
      </c>
      <c r="D24" s="2">
        <v>0.87272833163906227</v>
      </c>
      <c r="E24" s="3">
        <v>-0.50316265981908959</v>
      </c>
      <c r="F24" s="11">
        <v>0.14000000000000001</v>
      </c>
    </row>
    <row r="25" spans="3:12" x14ac:dyDescent="0.35">
      <c r="C25" s="1">
        <v>7.5782294854308582E-2</v>
      </c>
      <c r="D25" s="2">
        <v>-0.56489712002273651</v>
      </c>
      <c r="E25" s="3">
        <v>5.5843652121231609E-2</v>
      </c>
      <c r="F25" s="11">
        <v>0.14000000000000001</v>
      </c>
    </row>
    <row r="26" spans="3:12" x14ac:dyDescent="0.35">
      <c r="C26" s="1">
        <v>-0.14147482285017063</v>
      </c>
      <c r="D26" s="2">
        <v>0.52300930284077052</v>
      </c>
      <c r="E26" s="3">
        <v>0.42084868553235455</v>
      </c>
      <c r="F26" s="11">
        <v>0.14000000000000001</v>
      </c>
    </row>
    <row r="27" spans="3:12" x14ac:dyDescent="0.35">
      <c r="C27" s="1">
        <v>1.0117664875501566</v>
      </c>
      <c r="D27" s="2">
        <v>9.0653235582914146E-2</v>
      </c>
      <c r="E27" s="3">
        <v>0.56183427734962366</v>
      </c>
      <c r="F27" s="11">
        <v>0.14000000000000001</v>
      </c>
    </row>
    <row r="28" spans="3:12" x14ac:dyDescent="0.35">
      <c r="C28" s="1">
        <v>-0.33161501882028965</v>
      </c>
      <c r="D28" s="2">
        <v>1.9962496218489074E-2</v>
      </c>
      <c r="E28" s="3">
        <v>-0.5659703607431581</v>
      </c>
      <c r="F28" s="11">
        <v>0.14000000000000001</v>
      </c>
    </row>
    <row r="29" spans="3:12" x14ac:dyDescent="0.35">
      <c r="C29" s="1">
        <v>9.9769927223725879E-2</v>
      </c>
      <c r="D29" s="2">
        <v>-0.14243533312486995</v>
      </c>
      <c r="E29" s="3">
        <v>0.32174704039745849</v>
      </c>
      <c r="F29" s="11">
        <v>0.14000000000000001</v>
      </c>
    </row>
    <row r="30" spans="3:12" x14ac:dyDescent="0.35">
      <c r="C30" s="1">
        <v>0.21248763176620045</v>
      </c>
      <c r="D30" s="2">
        <v>4.7865079510797007E-2</v>
      </c>
      <c r="E30" s="3">
        <v>-0.23391307113671758</v>
      </c>
      <c r="F30" s="11">
        <v>0.14000000000000001</v>
      </c>
    </row>
    <row r="31" spans="3:12" x14ac:dyDescent="0.35">
      <c r="C31" s="1">
        <v>-0.53886538743670787</v>
      </c>
      <c r="D31" s="2">
        <v>0.12224117592332097</v>
      </c>
      <c r="E31" s="3">
        <v>-0.61568342633450746</v>
      </c>
      <c r="F31" s="11">
        <v>0.14000000000000001</v>
      </c>
    </row>
    <row r="32" spans="3:12" x14ac:dyDescent="0.35">
      <c r="C32" s="1">
        <v>2.0176512296886289</v>
      </c>
      <c r="D32" s="2">
        <v>-0.30910616165231408</v>
      </c>
      <c r="E32" s="3">
        <v>1.2567995114173625</v>
      </c>
      <c r="F32" s="11">
        <v>0.14000000000000001</v>
      </c>
    </row>
    <row r="33" spans="3:7" x14ac:dyDescent="0.35">
      <c r="C33" s="1">
        <v>-0.55899781830582562</v>
      </c>
      <c r="D33" s="2">
        <v>0.18550091531142782</v>
      </c>
      <c r="E33" s="3">
        <v>0.38209642068365096</v>
      </c>
      <c r="F33" s="11">
        <v>0.14000000000000001</v>
      </c>
    </row>
    <row r="34" spans="3:7" x14ac:dyDescent="0.35">
      <c r="C34" s="1">
        <v>-0.10023017650895717</v>
      </c>
      <c r="D34" s="2">
        <v>-0.26995802216883619</v>
      </c>
      <c r="E34" s="3">
        <v>-0.16259139062630629</v>
      </c>
      <c r="F34" s="11">
        <v>0.14000000000000001</v>
      </c>
    </row>
    <row r="35" spans="3:7" x14ac:dyDescent="0.35">
      <c r="C35" s="1">
        <v>0.11362514296854712</v>
      </c>
      <c r="D35" s="2">
        <v>0.78363463149408474</v>
      </c>
      <c r="E35" s="3">
        <v>-0.39811987093087997</v>
      </c>
      <c r="F35" s="11">
        <v>0.14000000000000001</v>
      </c>
    </row>
    <row r="36" spans="3:7" x14ac:dyDescent="0.35">
      <c r="C36" s="1">
        <v>-0.21142877715772332</v>
      </c>
      <c r="D36" s="2">
        <v>-0.12381956411638666</v>
      </c>
      <c r="E36" s="3">
        <v>1.380136360310029</v>
      </c>
      <c r="F36" s="11">
        <v>0.14000000000000001</v>
      </c>
    </row>
    <row r="37" spans="3:7" x14ac:dyDescent="0.35">
      <c r="C37" s="1">
        <v>1.0634893379874091</v>
      </c>
      <c r="D37" s="2">
        <v>1.4294454682313615E-2</v>
      </c>
      <c r="E37" s="3">
        <v>0.27585739878174165</v>
      </c>
      <c r="F37" s="11">
        <v>0.14000000000000001</v>
      </c>
    </row>
    <row r="38" spans="3:7" x14ac:dyDescent="0.35">
      <c r="C38" s="1">
        <v>-0.32798242758809171</v>
      </c>
      <c r="D38" s="2">
        <v>-4.8512568677845161E-2</v>
      </c>
      <c r="E38" s="3">
        <v>-0.14698686417950171</v>
      </c>
      <c r="F38" s="11">
        <v>0.14000000000000001</v>
      </c>
    </row>
    <row r="39" spans="3:7" x14ac:dyDescent="0.35">
      <c r="C39" s="1">
        <v>-0.25677882667183238</v>
      </c>
      <c r="D39" s="2">
        <v>0.23179570335163543</v>
      </c>
      <c r="E39" s="3">
        <v>-0.30617206044990108</v>
      </c>
      <c r="F39" s="11">
        <v>0.14000000000000001</v>
      </c>
    </row>
    <row r="40" spans="3:7" x14ac:dyDescent="0.35">
      <c r="C40" s="1">
        <v>1.3426058718525908</v>
      </c>
      <c r="D40" s="2">
        <v>-0.27933605816522045</v>
      </c>
      <c r="E40" s="3">
        <v>-0.37658307872659225</v>
      </c>
      <c r="F40" s="11">
        <v>0.14000000000000001</v>
      </c>
    </row>
    <row r="41" spans="3:7" x14ac:dyDescent="0.35">
      <c r="C41" s="1">
        <v>7.1858316462984309E-2</v>
      </c>
      <c r="D41" s="2">
        <v>-0.185155932651942</v>
      </c>
      <c r="E41" s="3">
        <v>0.56371061299034309</v>
      </c>
      <c r="F41" s="11">
        <v>0.14000000000000001</v>
      </c>
    </row>
    <row r="42" spans="3:7" x14ac:dyDescent="0.35">
      <c r="C42" s="1">
        <v>-0.63654614487771977</v>
      </c>
      <c r="D42" s="2">
        <v>0.50071482733012806</v>
      </c>
      <c r="E42" s="3">
        <v>-0.24904525272933764</v>
      </c>
      <c r="F42" s="11">
        <v>0.14000000000000001</v>
      </c>
    </row>
    <row r="43" spans="3:7" x14ac:dyDescent="0.35">
      <c r="C43" s="1">
        <v>2.5521530526805289</v>
      </c>
      <c r="D43" s="2">
        <v>-6.5105121192116325E-2</v>
      </c>
      <c r="E43" s="3">
        <v>-0.22757514054353498</v>
      </c>
      <c r="F43" s="11">
        <v>0.14000000000000001</v>
      </c>
    </row>
    <row r="44" spans="3:7" x14ac:dyDescent="0.35">
      <c r="C44" s="1">
        <v>-0.56877262284916064</v>
      </c>
      <c r="D44" s="2">
        <v>-4.2521675330774424E-2</v>
      </c>
      <c r="E44" s="3">
        <v>0.25342716481419492</v>
      </c>
      <c r="F44" s="11">
        <v>0.14000000000000001</v>
      </c>
    </row>
    <row r="45" spans="3:7" x14ac:dyDescent="0.35">
      <c r="C45" s="1">
        <v>-8.2226290446691427E-2</v>
      </c>
      <c r="D45" s="2">
        <v>6.1991293555697456E-2</v>
      </c>
      <c r="E45" s="3">
        <v>2.0208072414485234</v>
      </c>
      <c r="F45" s="11">
        <v>0.14000000000000001</v>
      </c>
    </row>
    <row r="46" spans="3:7" x14ac:dyDescent="0.35">
      <c r="C46" s="4">
        <v>-0.32066710565054884</v>
      </c>
      <c r="D46" s="5">
        <v>0.19950541994626286</v>
      </c>
      <c r="E46" s="6">
        <v>-0.69651617708992508</v>
      </c>
      <c r="F46" s="11">
        <v>0.14000000000000001</v>
      </c>
    </row>
    <row r="47" spans="3:7" x14ac:dyDescent="0.35">
      <c r="C47" s="7">
        <f>AVERAGE(C4:C46)</f>
        <v>0.16994336743842428</v>
      </c>
      <c r="D47" s="7">
        <f>AVERAGE(D4:D46)</f>
        <v>6.5691587485141076E-2</v>
      </c>
      <c r="E47" s="7">
        <f>AVERAGE(E4:E46)</f>
        <v>0.10881658873538297</v>
      </c>
      <c r="F47" s="7">
        <f>AVERAGE(F4:F46)</f>
        <v>0.13999999999999996</v>
      </c>
      <c r="G47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658AC-2891-408A-9060-834224A755FC}">
  <dimension ref="B2:M16"/>
  <sheetViews>
    <sheetView showGridLines="0" workbookViewId="0">
      <selection activeCell="K8" sqref="K8"/>
    </sheetView>
  </sheetViews>
  <sheetFormatPr defaultColWidth="8.81640625" defaultRowHeight="14.5" x14ac:dyDescent="0.35"/>
  <cols>
    <col min="1" max="1" width="11" bestFit="1" customWidth="1"/>
    <col min="2" max="2" width="11.81640625" bestFit="1" customWidth="1"/>
    <col min="10" max="10" width="14.1796875" bestFit="1" customWidth="1"/>
  </cols>
  <sheetData>
    <row r="2" spans="2:13" ht="15" thickBot="1" x14ac:dyDescent="0.4"/>
    <row r="3" spans="2:13" x14ac:dyDescent="0.35">
      <c r="B3" s="33" t="s">
        <v>10</v>
      </c>
      <c r="C3" s="34"/>
      <c r="D3" s="34"/>
      <c r="E3" s="34"/>
      <c r="F3" s="35"/>
      <c r="J3" s="33" t="s">
        <v>11</v>
      </c>
      <c r="K3" s="35"/>
    </row>
    <row r="4" spans="2:13" x14ac:dyDescent="0.35">
      <c r="B4" s="12" t="s">
        <v>12</v>
      </c>
      <c r="C4" s="13" t="s">
        <v>13</v>
      </c>
      <c r="D4" s="13"/>
      <c r="E4" s="13" t="s">
        <v>14</v>
      </c>
      <c r="F4" s="14">
        <v>1</v>
      </c>
      <c r="J4" s="12" t="s">
        <v>15</v>
      </c>
      <c r="K4" s="14">
        <v>0.56378389760475101</v>
      </c>
    </row>
    <row r="5" spans="2:13" x14ac:dyDescent="0.35">
      <c r="B5" s="12" t="s">
        <v>16</v>
      </c>
      <c r="C5" s="15" cm="1">
        <f t="array" ref="C5:C7">TRANSPOSE('q1-teórica'!C47:E47)</f>
        <v>0.16994336743842428</v>
      </c>
      <c r="D5" s="13"/>
      <c r="E5" s="13"/>
      <c r="F5" s="14"/>
      <c r="J5" s="12" t="s">
        <v>17</v>
      </c>
      <c r="K5" s="14">
        <v>7.6032045068973431E-2</v>
      </c>
    </row>
    <row r="6" spans="2:13" ht="15" thickBot="1" x14ac:dyDescent="0.4">
      <c r="B6" s="12" t="s">
        <v>18</v>
      </c>
      <c r="C6" s="15">
        <v>6.5691587485141076E-2</v>
      </c>
      <c r="D6" s="13"/>
      <c r="E6" s="13"/>
      <c r="F6" s="14"/>
      <c r="J6" s="16" t="s">
        <v>19</v>
      </c>
      <c r="K6" s="18">
        <v>0.36018405732627556</v>
      </c>
    </row>
    <row r="7" spans="2:13" x14ac:dyDescent="0.35">
      <c r="B7" s="12" t="s">
        <v>20</v>
      </c>
      <c r="C7" s="15">
        <v>0.10881658873538297</v>
      </c>
      <c r="D7" s="13"/>
      <c r="E7" s="13"/>
      <c r="F7" s="14"/>
      <c r="J7" s="13" t="s">
        <v>21</v>
      </c>
      <c r="K7">
        <f>SUM(K4:K6)</f>
        <v>1</v>
      </c>
      <c r="L7" s="19" t="s">
        <v>22</v>
      </c>
      <c r="M7">
        <v>1</v>
      </c>
    </row>
    <row r="8" spans="2:13" x14ac:dyDescent="0.35">
      <c r="B8" s="12"/>
      <c r="C8" s="13"/>
      <c r="D8" s="13"/>
      <c r="E8" s="13"/>
      <c r="F8" s="14"/>
      <c r="J8" s="13" t="s">
        <v>23</v>
      </c>
      <c r="K8" s="11">
        <f>SUMPRODUCT(K4:K6,_xlfn.ANCHORARRAY(C5))</f>
        <v>0.14000000024194875</v>
      </c>
      <c r="L8" s="19" t="s">
        <v>22</v>
      </c>
      <c r="M8" s="11">
        <v>0.14000000000000001</v>
      </c>
    </row>
    <row r="9" spans="2:13" x14ac:dyDescent="0.35">
      <c r="B9" s="12" t="str" cm="1">
        <f t="array" ref="B9:E12">'q1-teórica'!H3:K6</f>
        <v>Covariances</v>
      </c>
      <c r="C9" s="13">
        <v>1</v>
      </c>
      <c r="D9" s="13">
        <v>2</v>
      </c>
      <c r="E9" s="13">
        <v>3</v>
      </c>
      <c r="F9" s="14"/>
    </row>
    <row r="10" spans="2:13" x14ac:dyDescent="0.35">
      <c r="B10" s="12">
        <v>1</v>
      </c>
      <c r="C10" s="13">
        <v>0.57190795268557748</v>
      </c>
      <c r="D10" s="13">
        <v>-2.4225346554062156E-2</v>
      </c>
      <c r="E10" s="13">
        <v>5.8218512235312929E-2</v>
      </c>
      <c r="F10" s="14"/>
    </row>
    <row r="11" spans="2:13" x14ac:dyDescent="0.35">
      <c r="B11" s="12">
        <v>2</v>
      </c>
      <c r="C11" s="13">
        <v>-2.4225346554062156E-2</v>
      </c>
      <c r="D11" s="13">
        <v>0.15216913481312869</v>
      </c>
      <c r="E11" s="13">
        <v>-3.3397049427132536E-2</v>
      </c>
      <c r="F11" s="14"/>
    </row>
    <row r="12" spans="2:13" ht="15" thickBot="1" x14ac:dyDescent="0.4">
      <c r="B12" s="16">
        <v>3</v>
      </c>
      <c r="C12" s="17">
        <v>5.8218512235312929E-2</v>
      </c>
      <c r="D12" s="17">
        <v>-3.3397049427132536E-2</v>
      </c>
      <c r="E12" s="17">
        <v>0.28521391873085061</v>
      </c>
      <c r="F12" s="18"/>
    </row>
    <row r="13" spans="2:13" ht="15" thickBot="1" x14ac:dyDescent="0.4"/>
    <row r="14" spans="2:13" ht="15" thickBot="1" x14ac:dyDescent="0.4">
      <c r="B14" s="20" t="s">
        <v>24</v>
      </c>
      <c r="C14" s="21" cm="1">
        <f t="array" ref="C14">SUM(MMULT(K4:K6,TRANSPOSE(K4:K6))*C10:E12)*F4/2</f>
        <v>0.11970089241987122</v>
      </c>
    </row>
    <row r="16" spans="2:13" x14ac:dyDescent="0.35">
      <c r="B16" s="11"/>
    </row>
  </sheetData>
  <mergeCells count="2">
    <mergeCell ref="B3:F3"/>
    <mergeCell ref="J3:K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3F566-EBB2-4E9F-BC27-58ADEB07BFF6}">
  <dimension ref="B2:M38"/>
  <sheetViews>
    <sheetView showGridLines="0" topLeftCell="A10" zoomScale="70" zoomScaleNormal="70" workbookViewId="0">
      <selection activeCell="C43" sqref="C43"/>
    </sheetView>
  </sheetViews>
  <sheetFormatPr defaultColWidth="8.81640625" defaultRowHeight="14.5" x14ac:dyDescent="0.35"/>
  <cols>
    <col min="2" max="2" width="11.81640625" bestFit="1" customWidth="1"/>
    <col min="10" max="10" width="14.1796875" bestFit="1" customWidth="1"/>
  </cols>
  <sheetData>
    <row r="2" spans="2:13" ht="15" thickBot="1" x14ac:dyDescent="0.4"/>
    <row r="3" spans="2:13" x14ac:dyDescent="0.35">
      <c r="B3" s="33" t="s">
        <v>10</v>
      </c>
      <c r="C3" s="34"/>
      <c r="D3" s="34"/>
      <c r="E3" s="34"/>
      <c r="F3" s="35"/>
      <c r="J3" s="33" t="s">
        <v>11</v>
      </c>
      <c r="K3" s="35"/>
    </row>
    <row r="4" spans="2:13" x14ac:dyDescent="0.35">
      <c r="B4" s="12" t="s">
        <v>12</v>
      </c>
      <c r="C4" s="13" t="s">
        <v>13</v>
      </c>
      <c r="D4" s="13"/>
      <c r="E4" s="13" t="s">
        <v>14</v>
      </c>
      <c r="F4" s="14">
        <v>1</v>
      </c>
      <c r="J4" s="12" t="s">
        <v>15</v>
      </c>
      <c r="K4" s="14">
        <v>1.1768626673396121</v>
      </c>
    </row>
    <row r="5" spans="2:13" x14ac:dyDescent="0.35">
      <c r="B5" s="12" t="s">
        <v>16</v>
      </c>
      <c r="C5" s="15" cm="1">
        <f t="array" ref="C5:C7">TRANSPOSE('q1-teórica'!C47:E47)</f>
        <v>0.16994336743842428</v>
      </c>
      <c r="D5" s="13"/>
      <c r="E5" s="13"/>
      <c r="F5" s="14"/>
      <c r="J5" s="12" t="s">
        <v>17</v>
      </c>
      <c r="K5" s="14">
        <v>0</v>
      </c>
    </row>
    <row r="6" spans="2:13" ht="15" thickBot="1" x14ac:dyDescent="0.4">
      <c r="B6" s="12" t="s">
        <v>18</v>
      </c>
      <c r="C6" s="15">
        <v>6.5691587485141076E-2</v>
      </c>
      <c r="D6" s="13"/>
      <c r="E6" s="13"/>
      <c r="F6" s="14"/>
      <c r="J6" s="16" t="s">
        <v>19</v>
      </c>
      <c r="K6" s="18">
        <v>0</v>
      </c>
    </row>
    <row r="7" spans="2:13" x14ac:dyDescent="0.35">
      <c r="B7" s="12" t="s">
        <v>20</v>
      </c>
      <c r="C7" s="15">
        <v>0.10881658873538297</v>
      </c>
      <c r="D7" s="13"/>
      <c r="E7" s="13"/>
      <c r="F7" s="14"/>
      <c r="J7" s="13" t="s">
        <v>21</v>
      </c>
      <c r="K7">
        <f>SUM(K4:K6)</f>
        <v>1.1768626673396121</v>
      </c>
      <c r="L7" s="19" t="s">
        <v>22</v>
      </c>
      <c r="M7">
        <v>1</v>
      </c>
    </row>
    <row r="8" spans="2:13" x14ac:dyDescent="0.35">
      <c r="B8" s="12"/>
      <c r="C8" s="13"/>
      <c r="D8" s="13"/>
      <c r="E8" s="13"/>
      <c r="F8" s="14"/>
      <c r="J8" s="13" t="s">
        <v>23</v>
      </c>
      <c r="K8" s="22">
        <f>SUMPRODUCT(K4:K6,_xlfn.ANCHORARRAY(C5))</f>
        <v>0.20000000470025978</v>
      </c>
      <c r="L8" s="19" t="s">
        <v>22</v>
      </c>
      <c r="M8" s="22">
        <v>0.2</v>
      </c>
    </row>
    <row r="9" spans="2:13" x14ac:dyDescent="0.35">
      <c r="B9" s="12" t="str" cm="1">
        <f t="array" ref="B9:E12">'q1-teórica'!H3:K6</f>
        <v>Covariances</v>
      </c>
      <c r="C9" s="13">
        <v>1</v>
      </c>
      <c r="D9" s="13">
        <v>2</v>
      </c>
      <c r="E9" s="13">
        <v>3</v>
      </c>
      <c r="F9" s="14"/>
    </row>
    <row r="10" spans="2:13" x14ac:dyDescent="0.35">
      <c r="B10" s="12">
        <v>1</v>
      </c>
      <c r="C10" s="13">
        <v>0.57190795268557748</v>
      </c>
      <c r="D10" s="13">
        <v>-2.4225346554062156E-2</v>
      </c>
      <c r="E10" s="13">
        <v>5.8218512235312929E-2</v>
      </c>
      <c r="F10" s="14"/>
    </row>
    <row r="11" spans="2:13" x14ac:dyDescent="0.35">
      <c r="B11" s="12">
        <v>2</v>
      </c>
      <c r="C11" s="13">
        <v>-2.4225346554062156E-2</v>
      </c>
      <c r="D11" s="13">
        <v>0.15216913481312869</v>
      </c>
      <c r="E11" s="13">
        <v>-3.3397049427132536E-2</v>
      </c>
      <c r="F11" s="14"/>
    </row>
    <row r="12" spans="2:13" ht="15" thickBot="1" x14ac:dyDescent="0.4">
      <c r="B12" s="16">
        <v>3</v>
      </c>
      <c r="C12" s="17">
        <v>5.8218512235312929E-2</v>
      </c>
      <c r="D12" s="17">
        <v>-3.3397049427132536E-2</v>
      </c>
      <c r="E12" s="17">
        <v>0.28521391873085061</v>
      </c>
      <c r="F12" s="18"/>
    </row>
    <row r="13" spans="2:13" ht="15" thickBot="1" x14ac:dyDescent="0.4"/>
    <row r="14" spans="2:13" ht="15" thickBot="1" x14ac:dyDescent="0.4">
      <c r="C14" s="20" t="s">
        <v>25</v>
      </c>
      <c r="D14" s="25" t="s">
        <v>26</v>
      </c>
      <c r="E14" s="25" t="s">
        <v>27</v>
      </c>
      <c r="F14" s="25" t="s">
        <v>28</v>
      </c>
      <c r="G14" s="21" t="s">
        <v>29</v>
      </c>
    </row>
    <row r="15" spans="2:13" x14ac:dyDescent="0.35">
      <c r="C15" s="23">
        <v>0.08</v>
      </c>
      <c r="D15" s="13">
        <v>4.188035785016779E-2</v>
      </c>
      <c r="E15" s="13">
        <v>1.7855937907010188E-2</v>
      </c>
      <c r="F15" s="13">
        <v>0.69352032267407493</v>
      </c>
      <c r="G15" s="14">
        <v>0.28862373941891473</v>
      </c>
    </row>
    <row r="16" spans="2:13" x14ac:dyDescent="0.35">
      <c r="C16" s="23">
        <v>8.5000000000000006E-2</v>
      </c>
      <c r="D16" s="13">
        <v>3.8673007153686642E-2</v>
      </c>
      <c r="E16" s="13">
        <v>6.3349933877990913E-2</v>
      </c>
      <c r="F16" s="13">
        <v>0.64206296666767382</v>
      </c>
      <c r="G16" s="14">
        <v>0.29458709945433526</v>
      </c>
    </row>
    <row r="17" spans="3:7" x14ac:dyDescent="0.35">
      <c r="C17" s="23">
        <f>C15+1%</f>
        <v>0.09</v>
      </c>
      <c r="D17" s="13">
        <v>3.7227910082483932E-2</v>
      </c>
      <c r="E17" s="13">
        <v>0.1088439314039593</v>
      </c>
      <c r="F17" s="13">
        <v>0.59060560922794136</v>
      </c>
      <c r="G17" s="14">
        <v>0.30055045936809921</v>
      </c>
    </row>
    <row r="18" spans="3:7" x14ac:dyDescent="0.35">
      <c r="C18" s="23">
        <v>9.5000000000000001E-2</v>
      </c>
      <c r="D18" s="13">
        <v>3.7545066758149281E-2</v>
      </c>
      <c r="E18" s="13">
        <v>0.15433792867585103</v>
      </c>
      <c r="F18" s="13">
        <v>0.53914825207413986</v>
      </c>
      <c r="G18" s="14">
        <v>0.30651381925000909</v>
      </c>
    </row>
    <row r="19" spans="3:7" x14ac:dyDescent="0.35">
      <c r="C19" s="23">
        <f>C17+1%</f>
        <v>9.9999999999999992E-2</v>
      </c>
      <c r="D19" s="13">
        <v>3.9624477111382637E-2</v>
      </c>
      <c r="E19" s="13">
        <v>0.19983192494041799</v>
      </c>
      <c r="F19" s="13">
        <v>0.48769089569884283</v>
      </c>
      <c r="G19" s="14">
        <v>0.31247717936073932</v>
      </c>
    </row>
    <row r="20" spans="3:7" x14ac:dyDescent="0.35">
      <c r="C20" s="23">
        <v>0.105</v>
      </c>
      <c r="D20" s="13">
        <v>4.346614104157951E-2</v>
      </c>
      <c r="E20" s="13">
        <v>0.24532592062312925</v>
      </c>
      <c r="F20" s="13">
        <v>0.43623354070512421</v>
      </c>
      <c r="G20" s="14">
        <v>0.3184405386717466</v>
      </c>
    </row>
    <row r="21" spans="3:7" x14ac:dyDescent="0.35">
      <c r="C21" s="23">
        <f>C19+1%</f>
        <v>0.10999999999999999</v>
      </c>
      <c r="D21" s="13">
        <v>4.9070058818357076E-2</v>
      </c>
      <c r="E21" s="13">
        <v>0.2908199178951949</v>
      </c>
      <c r="F21" s="13">
        <v>0.38477618355156901</v>
      </c>
      <c r="G21" s="14">
        <v>0.32440389855323598</v>
      </c>
    </row>
    <row r="22" spans="3:7" x14ac:dyDescent="0.35">
      <c r="C22" s="23">
        <v>0.112</v>
      </c>
      <c r="D22" s="13">
        <v>5.1805056157285534E-2</v>
      </c>
      <c r="E22" s="13">
        <v>0.30901751163279467</v>
      </c>
      <c r="F22" s="13">
        <v>0.36419324653933161</v>
      </c>
      <c r="G22" s="14">
        <v>0.32678924182787378</v>
      </c>
    </row>
    <row r="23" spans="3:7" x14ac:dyDescent="0.35">
      <c r="C23" s="23">
        <v>0.115</v>
      </c>
      <c r="D23" s="13">
        <v>5.6436230172098208E-2</v>
      </c>
      <c r="E23" s="13">
        <v>0.33631391430164281</v>
      </c>
      <c r="F23" s="13">
        <v>0.33331882737737861</v>
      </c>
      <c r="G23" s="14">
        <v>0.33036725832097863</v>
      </c>
    </row>
    <row r="24" spans="3:7" x14ac:dyDescent="0.35">
      <c r="C24" s="23">
        <v>0.12</v>
      </c>
      <c r="D24" s="13">
        <v>6.5564655192675222E-2</v>
      </c>
      <c r="E24" s="13">
        <v>0.38180791070809084</v>
      </c>
      <c r="F24" s="13">
        <v>0.28186147120318861</v>
      </c>
      <c r="G24" s="14">
        <v>0.33633061808872056</v>
      </c>
    </row>
    <row r="25" spans="3:7" x14ac:dyDescent="0.35">
      <c r="C25" s="23">
        <f>C23+1%</f>
        <v>0.125</v>
      </c>
      <c r="D25" s="13">
        <v>7.6455333880088225E-2</v>
      </c>
      <c r="E25" s="13">
        <v>0.42730190711453914</v>
      </c>
      <c r="F25" s="13">
        <v>0.23040411502899819</v>
      </c>
      <c r="G25" s="14">
        <v>0.34229397785646254</v>
      </c>
    </row>
    <row r="26" spans="3:7" x14ac:dyDescent="0.35">
      <c r="C26" s="23">
        <v>0.13</v>
      </c>
      <c r="D26" s="13">
        <v>8.9108266234337069E-2</v>
      </c>
      <c r="E26" s="13">
        <v>0.47279590352098644</v>
      </c>
      <c r="F26" s="13">
        <v>0.17894675885480749</v>
      </c>
      <c r="G26" s="14">
        <v>0.34825733762420608</v>
      </c>
    </row>
    <row r="27" spans="3:7" x14ac:dyDescent="0.35">
      <c r="C27" s="23">
        <f>C25+1%</f>
        <v>0.13500000000000001</v>
      </c>
      <c r="D27" s="13">
        <v>0.10352345225542189</v>
      </c>
      <c r="E27" s="13">
        <v>0.51828989992743491</v>
      </c>
      <c r="F27" s="13">
        <v>0.12748940268061779</v>
      </c>
      <c r="G27" s="14">
        <v>0.35422069739194745</v>
      </c>
    </row>
    <row r="28" spans="3:7" x14ac:dyDescent="0.35">
      <c r="C28" s="23">
        <v>0.14000000000000001</v>
      </c>
      <c r="D28" s="13">
        <v>0.11970089194334266</v>
      </c>
      <c r="E28" s="13">
        <v>0.56378389760475101</v>
      </c>
      <c r="F28" s="13">
        <v>7.6032045068973431E-2</v>
      </c>
      <c r="G28" s="14">
        <v>0.36018405732627556</v>
      </c>
    </row>
    <row r="29" spans="3:7" x14ac:dyDescent="0.35">
      <c r="C29" s="23">
        <f>C27+1%</f>
        <v>0.14500000000000002</v>
      </c>
      <c r="D29" s="13">
        <v>0.13764058529809922</v>
      </c>
      <c r="E29" s="13">
        <v>0.60927789274033117</v>
      </c>
      <c r="F29" s="13">
        <v>2.4574690332238178E-2</v>
      </c>
      <c r="G29" s="14">
        <v>0.3661474169274308</v>
      </c>
    </row>
    <row r="30" spans="3:7" x14ac:dyDescent="0.35">
      <c r="C30" s="23">
        <f>C28+1%</f>
        <v>0.15000000000000002</v>
      </c>
      <c r="D30" s="13">
        <v>0.15734253368872539</v>
      </c>
      <c r="E30" s="13">
        <v>0.6547718921727026</v>
      </c>
      <c r="F30" s="13">
        <v>-2.6882669264514405E-2</v>
      </c>
      <c r="G30" s="14">
        <v>0.37211077709181195</v>
      </c>
    </row>
    <row r="31" spans="3:7" x14ac:dyDescent="0.35">
      <c r="C31" s="23">
        <v>0.155</v>
      </c>
      <c r="D31" s="13">
        <v>0.17880673277943548</v>
      </c>
      <c r="E31" s="13">
        <v>0.70026588661203992</v>
      </c>
      <c r="F31" s="13">
        <v>-7.8340019328782137E-2</v>
      </c>
      <c r="G31" s="14">
        <v>0.37807413271674212</v>
      </c>
    </row>
    <row r="32" spans="3:7" x14ac:dyDescent="0.35">
      <c r="C32" s="23">
        <f>C30+1%</f>
        <v>0.16000000000000003</v>
      </c>
      <c r="D32" s="13">
        <v>0.20203318711666496</v>
      </c>
      <c r="E32" s="13">
        <v>0.74575988149408445</v>
      </c>
      <c r="F32" s="13">
        <v>-0.12979737766371202</v>
      </c>
      <c r="G32" s="14">
        <v>0.38403749616962762</v>
      </c>
    </row>
    <row r="33" spans="2:7" x14ac:dyDescent="0.35">
      <c r="C33" s="23">
        <v>0.16500000000000001</v>
      </c>
      <c r="D33" s="13">
        <v>0.22702189512073012</v>
      </c>
      <c r="E33" s="13">
        <v>0.79125387945655279</v>
      </c>
      <c r="F33" s="13">
        <v>-0.18125473163234787</v>
      </c>
      <c r="G33" s="14">
        <v>0.39000085217579511</v>
      </c>
    </row>
    <row r="34" spans="2:7" ht="15" thickBot="1" x14ac:dyDescent="0.4">
      <c r="C34" s="24">
        <f t="shared" ref="C34" si="0">C32+1%</f>
        <v>0.17000000000000004</v>
      </c>
      <c r="D34" s="17">
        <v>0.25377285679163142</v>
      </c>
      <c r="E34" s="17">
        <v>0.8367478775387146</v>
      </c>
      <c r="F34" s="17">
        <v>-0.23271208543132746</v>
      </c>
      <c r="G34" s="18">
        <v>0.39596420789261294</v>
      </c>
    </row>
    <row r="35" spans="2:7" ht="15" thickBot="1" x14ac:dyDescent="0.4">
      <c r="B35" s="27" t="s">
        <v>30</v>
      </c>
      <c r="C35" s="28">
        <v>0.112</v>
      </c>
      <c r="D35" s="29">
        <v>6.7829608796346391E-2</v>
      </c>
      <c r="E35" s="29">
        <v>0.2</v>
      </c>
      <c r="F35" s="29">
        <v>0.2</v>
      </c>
      <c r="G35" s="30">
        <v>0.6</v>
      </c>
    </row>
    <row r="36" spans="2:7" ht="15" thickBot="1" x14ac:dyDescent="0.4">
      <c r="B36" s="27" t="s">
        <v>31</v>
      </c>
      <c r="C36" s="32">
        <v>0.2</v>
      </c>
      <c r="D36" s="29" cm="1">
        <f t="array" ref="D36">SUM(MMULT($K$4:$K$6,TRANSPOSE($K$4:$K$6))*$C$10:$E$12)*$F$4/2</f>
        <v>0.39604789797511297</v>
      </c>
      <c r="E36" s="29" cm="1">
        <f t="array" ref="E36:G36">TRANSPOSE(K4:K6)</f>
        <v>1.1768626673396121</v>
      </c>
      <c r="F36" s="29">
        <v>0</v>
      </c>
      <c r="G36" s="30">
        <v>0</v>
      </c>
    </row>
    <row r="37" spans="2:7" ht="15" thickBot="1" x14ac:dyDescent="0.4"/>
    <row r="38" spans="2:7" ht="15" thickBot="1" x14ac:dyDescent="0.4">
      <c r="D38" s="26" cm="1">
        <f t="array" ref="D38">SUM(MMULT($K$4:$K$6,TRANSPOSE($K$4:$K$6))*$C$10:$E$12)*$F$4/2</f>
        <v>0.39604789797511297</v>
      </c>
    </row>
  </sheetData>
  <mergeCells count="2">
    <mergeCell ref="B3:F3"/>
    <mergeCell ref="J3:K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C53C9-F3C7-4BE5-ABB9-D88B012FE7DD}">
  <dimension ref="B2:M16"/>
  <sheetViews>
    <sheetView showGridLines="0" topLeftCell="B1" zoomScale="90" zoomScaleNormal="90" workbookViewId="0">
      <selection activeCell="M8" sqref="M8"/>
    </sheetView>
  </sheetViews>
  <sheetFormatPr defaultColWidth="8.81640625" defaultRowHeight="14.5" x14ac:dyDescent="0.35"/>
  <cols>
    <col min="1" max="1" width="11" bestFit="1" customWidth="1"/>
    <col min="2" max="2" width="11.81640625" bestFit="1" customWidth="1"/>
    <col min="10" max="10" width="14.1796875" bestFit="1" customWidth="1"/>
  </cols>
  <sheetData>
    <row r="2" spans="2:13" ht="15" thickBot="1" x14ac:dyDescent="0.4"/>
    <row r="3" spans="2:13" x14ac:dyDescent="0.35">
      <c r="B3" s="33" t="s">
        <v>10</v>
      </c>
      <c r="C3" s="34"/>
      <c r="D3" s="34"/>
      <c r="E3" s="34"/>
      <c r="F3" s="35"/>
      <c r="J3" s="33" t="s">
        <v>11</v>
      </c>
      <c r="K3" s="35"/>
    </row>
    <row r="4" spans="2:13" x14ac:dyDescent="0.35">
      <c r="B4" s="12" t="s">
        <v>12</v>
      </c>
      <c r="C4" s="13" t="s">
        <v>13</v>
      </c>
      <c r="D4" s="13"/>
      <c r="E4" s="13" t="s">
        <v>14</v>
      </c>
      <c r="F4" s="14">
        <v>1</v>
      </c>
      <c r="J4" s="12" t="s">
        <v>15</v>
      </c>
      <c r="K4" s="14">
        <v>0.54731355225129286</v>
      </c>
    </row>
    <row r="5" spans="2:13" x14ac:dyDescent="0.35">
      <c r="B5" s="12" t="s">
        <v>16</v>
      </c>
      <c r="C5" s="15" cm="1">
        <f t="array" ref="C5:C7">TRANSPOSE('q1-teórica'!C47:E47)</f>
        <v>0.16994336743842428</v>
      </c>
      <c r="D5" s="13"/>
      <c r="E5" s="13"/>
      <c r="F5" s="14"/>
      <c r="J5" s="12" t="s">
        <v>17</v>
      </c>
      <c r="K5" s="14">
        <v>5.2686447748747027E-2</v>
      </c>
    </row>
    <row r="6" spans="2:13" ht="15" thickBot="1" x14ac:dyDescent="0.4">
      <c r="B6" s="12" t="s">
        <v>18</v>
      </c>
      <c r="C6" s="15">
        <v>6.5691587485141076E-2</v>
      </c>
      <c r="D6" s="13"/>
      <c r="E6" s="13"/>
      <c r="F6" s="14"/>
      <c r="J6" s="16" t="s">
        <v>19</v>
      </c>
      <c r="K6" s="18">
        <v>0.4</v>
      </c>
      <c r="L6" t="s">
        <v>32</v>
      </c>
      <c r="M6" s="31">
        <v>0.4</v>
      </c>
    </row>
    <row r="7" spans="2:13" x14ac:dyDescent="0.35">
      <c r="B7" s="12" t="s">
        <v>20</v>
      </c>
      <c r="C7" s="15">
        <v>0.10881658873538297</v>
      </c>
      <c r="D7" s="13"/>
      <c r="E7" s="13"/>
      <c r="F7" s="14"/>
      <c r="J7" s="13" t="s">
        <v>21</v>
      </c>
      <c r="K7">
        <f>SUM(K4:K6)</f>
        <v>1.00000000000004</v>
      </c>
      <c r="L7" s="19" t="s">
        <v>22</v>
      </c>
      <c r="M7">
        <v>1</v>
      </c>
    </row>
    <row r="8" spans="2:13" x14ac:dyDescent="0.35">
      <c r="B8" s="12"/>
      <c r="C8" s="13"/>
      <c r="D8" s="13"/>
      <c r="E8" s="13"/>
      <c r="F8" s="14"/>
      <c r="J8" s="13" t="s">
        <v>23</v>
      </c>
      <c r="K8" s="11">
        <f>SUMPRODUCT(K4:K6,_xlfn.ANCHORARRAY(C5))</f>
        <v>0.13999999999999202</v>
      </c>
      <c r="L8" s="19" t="s">
        <v>22</v>
      </c>
      <c r="M8" s="11">
        <v>0.14000000000000001</v>
      </c>
    </row>
    <row r="9" spans="2:13" x14ac:dyDescent="0.35">
      <c r="B9" s="12" t="str" cm="1">
        <f t="array" ref="B9:E12">'q1-teórica'!H3:K6</f>
        <v>Covariances</v>
      </c>
      <c r="C9" s="13">
        <v>1</v>
      </c>
      <c r="D9" s="13">
        <v>2</v>
      </c>
      <c r="E9" s="13">
        <v>3</v>
      </c>
      <c r="F9" s="14"/>
    </row>
    <row r="10" spans="2:13" x14ac:dyDescent="0.35">
      <c r="B10" s="12">
        <v>1</v>
      </c>
      <c r="C10" s="13">
        <v>0.57190795268557748</v>
      </c>
      <c r="D10" s="13">
        <v>-2.4225346554062156E-2</v>
      </c>
      <c r="E10" s="13">
        <v>5.8218512235312929E-2</v>
      </c>
      <c r="F10" s="14"/>
    </row>
    <row r="11" spans="2:13" x14ac:dyDescent="0.35">
      <c r="B11" s="12">
        <v>2</v>
      </c>
      <c r="C11" s="13">
        <v>-2.4225346554062156E-2</v>
      </c>
      <c r="D11" s="13">
        <v>0.15216913481312869</v>
      </c>
      <c r="E11" s="13">
        <v>-3.3397049427132536E-2</v>
      </c>
      <c r="F11" s="14"/>
    </row>
    <row r="12" spans="2:13" ht="15" thickBot="1" x14ac:dyDescent="0.4">
      <c r="B12" s="16">
        <v>3</v>
      </c>
      <c r="C12" s="17">
        <v>5.8218512235312929E-2</v>
      </c>
      <c r="D12" s="17">
        <v>-3.3397049427132536E-2</v>
      </c>
      <c r="E12" s="17">
        <v>0.28521391873085061</v>
      </c>
      <c r="F12" s="18"/>
    </row>
    <row r="13" spans="2:13" ht="15" thickBot="1" x14ac:dyDescent="0.4"/>
    <row r="14" spans="2:13" ht="15" thickBot="1" x14ac:dyDescent="0.4">
      <c r="B14" s="20" t="s">
        <v>24</v>
      </c>
      <c r="C14" s="21" cm="1">
        <f t="array" ref="C14">SUM(MMULT(K4:K6,TRANSPOSE(K4:K6))*C10:E12)*F4/2</f>
        <v>0.12002955613304342</v>
      </c>
    </row>
    <row r="16" spans="2:13" x14ac:dyDescent="0.35">
      <c r="B16" s="11"/>
    </row>
  </sheetData>
  <mergeCells count="2">
    <mergeCell ref="B3:F3"/>
    <mergeCell ref="J3:K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73F75-C9F3-46AE-A531-985FF5A8AB5A}">
  <dimension ref="A1:F44"/>
  <sheetViews>
    <sheetView showGridLines="0" tabSelected="1" workbookViewId="0">
      <selection activeCell="D15" sqref="D15"/>
    </sheetView>
  </sheetViews>
  <sheetFormatPr defaultColWidth="8.81640625" defaultRowHeight="14.5" x14ac:dyDescent="0.35"/>
  <cols>
    <col min="1" max="1" width="19.1796875" bestFit="1" customWidth="1"/>
    <col min="5" max="5" width="17.81640625" bestFit="1" customWidth="1"/>
  </cols>
  <sheetData>
    <row r="1" spans="1:6" x14ac:dyDescent="0.35">
      <c r="A1" t="s">
        <v>33</v>
      </c>
      <c r="E1" t="str" cm="1">
        <f t="array" ref="E1:F3">'q1.4-prática'!J4:K6</f>
        <v>w1</v>
      </c>
      <c r="F1">
        <v>0.54731355225129286</v>
      </c>
    </row>
    <row r="2" spans="1:6" x14ac:dyDescent="0.35">
      <c r="A2">
        <f>$F$1*'q1-teórica'!C4+$F$2*'q1-teórica'!D4+$F$3*'q1-teórica'!E4</f>
        <v>-0.15449287247150617</v>
      </c>
      <c r="E2" t="str">
        <v>w2</v>
      </c>
      <c r="F2">
        <v>5.2686447748747027E-2</v>
      </c>
    </row>
    <row r="3" spans="1:6" x14ac:dyDescent="0.35">
      <c r="A3">
        <f>$F$1*'q1-teórica'!C5+$F$2*'q1-teórica'!D5+$F$3*'q1-teórica'!E5</f>
        <v>1.0415196783845047</v>
      </c>
      <c r="E3" t="str">
        <v>w3</v>
      </c>
      <c r="F3">
        <v>0.4</v>
      </c>
    </row>
    <row r="4" spans="1:6" x14ac:dyDescent="0.35">
      <c r="A4">
        <f>$F$1*'q1-teórica'!C6+$F$2*'q1-teórica'!D6+$F$3*'q1-teórica'!E6</f>
        <v>-0.38613915361570617</v>
      </c>
    </row>
    <row r="5" spans="1:6" x14ac:dyDescent="0.35">
      <c r="A5">
        <f>$F$1*'q1-teórica'!C7+$F$2*'q1-teórica'!D7+$F$3*'q1-teórica'!E7</f>
        <v>-4.811197548177798E-3</v>
      </c>
      <c r="E5" t="s">
        <v>34</v>
      </c>
      <c r="F5">
        <f>COUNTIF(A2:A44,"&lt;0,14")/COUNT(A2:A44)</f>
        <v>0.60465116279069764</v>
      </c>
    </row>
    <row r="6" spans="1:6" x14ac:dyDescent="0.35">
      <c r="A6">
        <f>$F$1*'q1-teórica'!C8+$F$2*'q1-teórica'!D8+$F$3*'q1-teórica'!E8</f>
        <v>0.12860979846654705</v>
      </c>
    </row>
    <row r="7" spans="1:6" x14ac:dyDescent="0.35">
      <c r="A7">
        <f>$F$1*'q1-teórica'!C9+$F$2*'q1-teórica'!D9+$F$3*'q1-teórica'!E9</f>
        <v>0.15134847271101842</v>
      </c>
    </row>
    <row r="8" spans="1:6" x14ac:dyDescent="0.35">
      <c r="A8">
        <f>$F$1*'q1-teórica'!C10+$F$2*'q1-teórica'!D10+$F$3*'q1-teórica'!E10</f>
        <v>-0.29485375921751633</v>
      </c>
    </row>
    <row r="9" spans="1:6" x14ac:dyDescent="0.35">
      <c r="A9">
        <f>$F$1*'q1-teórica'!C11+$F$2*'q1-teórica'!D11+$F$3*'q1-teórica'!E11</f>
        <v>0.47105815112135646</v>
      </c>
    </row>
    <row r="10" spans="1:6" x14ac:dyDescent="0.35">
      <c r="A10">
        <f>$F$1*'q1-teórica'!C12+$F$2*'q1-teórica'!D12+$F$3*'q1-teórica'!E12</f>
        <v>0.31776329153569416</v>
      </c>
    </row>
    <row r="11" spans="1:6" x14ac:dyDescent="0.35">
      <c r="A11">
        <f>$F$1*'q1-teórica'!C13+$F$2*'q1-teórica'!D13+$F$3*'q1-teórica'!E13</f>
        <v>-0.35266526200921572</v>
      </c>
    </row>
    <row r="12" spans="1:6" x14ac:dyDescent="0.35">
      <c r="A12">
        <f>$F$1*'q1-teórica'!C14+$F$2*'q1-teórica'!D14+$F$3*'q1-teórica'!E14</f>
        <v>1.1995260032972095</v>
      </c>
    </row>
    <row r="13" spans="1:6" x14ac:dyDescent="0.35">
      <c r="A13">
        <f>$F$1*'q1-teórica'!C15+$F$2*'q1-teórica'!D15+$F$3*'q1-teórica'!E15</f>
        <v>-9.7678712168227017E-2</v>
      </c>
    </row>
    <row r="14" spans="1:6" x14ac:dyDescent="0.35">
      <c r="A14">
        <f>$F$1*'q1-teórica'!C16+$F$2*'q1-teórica'!D16+$F$3*'q1-teórica'!E16</f>
        <v>-5.6319836341316189E-2</v>
      </c>
    </row>
    <row r="15" spans="1:6" x14ac:dyDescent="0.35">
      <c r="A15">
        <f>$F$1*'q1-teórica'!C17+$F$2*'q1-teórica'!D17+$F$3*'q1-teórica'!E17</f>
        <v>-0.19869440369037494</v>
      </c>
    </row>
    <row r="16" spans="1:6" x14ac:dyDescent="0.35">
      <c r="A16">
        <f>$F$1*'q1-teórica'!C18+$F$2*'q1-teórica'!D18+$F$3*'q1-teórica'!E18</f>
        <v>0.30895154748509412</v>
      </c>
    </row>
    <row r="17" spans="1:1" x14ac:dyDescent="0.35">
      <c r="A17">
        <f>$F$1*'q1-teórica'!C19+$F$2*'q1-teórica'!D19+$F$3*'q1-teórica'!E19</f>
        <v>-0.1255864763481466</v>
      </c>
    </row>
    <row r="18" spans="1:1" x14ac:dyDescent="0.35">
      <c r="A18">
        <f>$F$1*'q1-teórica'!C20+$F$2*'q1-teórica'!D20+$F$3*'q1-teórica'!E20</f>
        <v>-3.3531351250324262E-2</v>
      </c>
    </row>
    <row r="19" spans="1:1" x14ac:dyDescent="0.35">
      <c r="A19">
        <f>$F$1*'q1-teórica'!C21+$F$2*'q1-teórica'!D21+$F$3*'q1-teórica'!E21</f>
        <v>6.2897401315425483E-2</v>
      </c>
    </row>
    <row r="20" spans="1:1" x14ac:dyDescent="0.35">
      <c r="A20">
        <f>$F$1*'q1-teórica'!C22+$F$2*'q1-teórica'!D22+$F$3*'q1-teórica'!E22</f>
        <v>0.21802043285272688</v>
      </c>
    </row>
    <row r="21" spans="1:1" x14ac:dyDescent="0.35">
      <c r="A21">
        <f>$F$1*'q1-teórica'!C23+$F$2*'q1-teórica'!D23+$F$3*'q1-teórica'!E23</f>
        <v>0.22353723377376569</v>
      </c>
    </row>
    <row r="22" spans="1:1" x14ac:dyDescent="0.35">
      <c r="A22">
        <f>$F$1*'q1-teórica'!C24+$F$2*'q1-teórica'!D24+$F$3*'q1-teórica'!E24</f>
        <v>-0.29860319246248829</v>
      </c>
    </row>
    <row r="23" spans="1:1" x14ac:dyDescent="0.35">
      <c r="A23">
        <f>$F$1*'q1-teórica'!C25+$F$2*'q1-teórica'!D25+$F$3*'q1-teórica'!E25</f>
        <v>3.4051715245463562E-2</v>
      </c>
    </row>
    <row r="24" spans="1:1" x14ac:dyDescent="0.35">
      <c r="A24">
        <f>$F$1*'q1-teórica'!C26+$F$2*'q1-teórica'!D26+$F$3*'q1-teórica'!E26</f>
        <v>0.11846388867092142</v>
      </c>
    </row>
    <row r="25" spans="1:1" x14ac:dyDescent="0.35">
      <c r="A25">
        <f>$F$1*'q1-teórica'!C27+$F$2*'q1-teórica'!D27+$F$3*'q1-teórica'!E27</f>
        <v>0.78326341824953327</v>
      </c>
    </row>
    <row r="26" spans="1:1" x14ac:dyDescent="0.35">
      <c r="A26">
        <f>$F$1*'q1-teórica'!C28+$F$2*'q1-teórica'!D28+$F$3*'q1-teórica'!E28</f>
        <v>-0.40683378521372532</v>
      </c>
    </row>
    <row r="27" spans="1:1" x14ac:dyDescent="0.35">
      <c r="A27">
        <f>$F$1*'q1-teórica'!C29+$F$2*'q1-teórica'!D29+$F$3*'q1-teórica'!E29</f>
        <v>0.17579983769939495</v>
      </c>
    </row>
    <row r="28" spans="1:1" x14ac:dyDescent="0.35">
      <c r="A28">
        <f>$F$1*'q1-teórica'!C30+$F$2*'q1-teórica'!D30+$F$3*'q1-teórica'!E30</f>
        <v>2.5253973107372013E-2</v>
      </c>
    </row>
    <row r="29" spans="1:1" x14ac:dyDescent="0.35">
      <c r="A29">
        <f>$F$1*'q1-teórica'!C31+$F$2*'q1-teórica'!D31+$F$3*'q1-teórica'!E31</f>
        <v>-0.53476124658902735</v>
      </c>
    </row>
    <row r="30" spans="1:1" x14ac:dyDescent="0.35">
      <c r="A30">
        <f>$F$1*'q1-teórica'!C32+$F$2*'q1-teórica'!D32+$F$3*'q1-teórica'!E32</f>
        <v>1.5907219606573073</v>
      </c>
    </row>
    <row r="31" spans="1:1" x14ac:dyDescent="0.35">
      <c r="A31">
        <f>$F$1*'q1-teórica'!C33+$F$2*'q1-teórica'!D33+$F$3*'q1-teórica'!E33</f>
        <v>-0.14333512908232351</v>
      </c>
    </row>
    <row r="32" spans="1:1" x14ac:dyDescent="0.35">
      <c r="A32">
        <f>$F$1*'q1-teórica'!C34+$F$2*'q1-teórica'!D34+$F$3*'q1-teórica'!E34</f>
        <v>-0.13411701942776744</v>
      </c>
    </row>
    <row r="33" spans="1:1" x14ac:dyDescent="0.35">
      <c r="A33">
        <f>$F$1*'q1-teórica'!C35+$F$2*'q1-teórica'!D35+$F$3*'q1-teórica'!E35</f>
        <v>-5.5772442682853751E-2</v>
      </c>
    </row>
    <row r="34" spans="1:1" x14ac:dyDescent="0.35">
      <c r="A34">
        <f>$F$1*'q1-teórica'!C36+$F$2*'q1-teórica'!D36+$F$3*'q1-teórica'!E36</f>
        <v>0.4298130960545804</v>
      </c>
    </row>
    <row r="35" spans="1:1" x14ac:dyDescent="0.35">
      <c r="A35">
        <f>$F$1*'q1-teórica'!C37+$F$2*'q1-teórica'!D37+$F$3*'q1-teórica'!E37</f>
        <v>0.69315821090767782</v>
      </c>
    </row>
    <row r="36" spans="1:1" x14ac:dyDescent="0.35">
      <c r="A36">
        <f>$F$1*'q1-teórica'!C38+$F$2*'q1-teórica'!D38+$F$3*'q1-teórica'!E38</f>
        <v>-0.24085992810584436</v>
      </c>
    </row>
    <row r="37" spans="1:1" x14ac:dyDescent="0.35">
      <c r="A37">
        <f>$F$1*'q1-teórica'!C39+$F$2*'q1-teórica'!D39+$F$3*'q1-teórica'!E39</f>
        <v>-0.25079486373562004</v>
      </c>
    </row>
    <row r="38" spans="1:1" x14ac:dyDescent="0.35">
      <c r="A38">
        <f>$F$1*'q1-teórica'!C40+$F$2*'q1-teórica'!D40+$F$3*'q1-teórica'!E40</f>
        <v>0.56947593287358578</v>
      </c>
    </row>
    <row r="39" spans="1:1" x14ac:dyDescent="0.35">
      <c r="A39">
        <f>$F$1*'q1-teórica'!C41+$F$2*'q1-teórica'!D41+$F$3*'q1-teórica'!E41</f>
        <v>0.25505806726725366</v>
      </c>
    </row>
    <row r="40" spans="1:1" x14ac:dyDescent="0.35">
      <c r="A40">
        <f>$F$1*'q1-teórica'!C42+$F$2*'q1-teórica'!D42+$F$3*'q1-teórica'!E42</f>
        <v>-0.42162754722947432</v>
      </c>
    </row>
    <row r="41" spans="1:1" x14ac:dyDescent="0.35">
      <c r="A41">
        <f>$F$1*'q1-teórica'!C43+$F$2*'q1-teórica'!D43+$F$3*'q1-teórica'!E43</f>
        <v>1.3023677393682831</v>
      </c>
    </row>
    <row r="42" spans="1:1" x14ac:dyDescent="0.35">
      <c r="A42">
        <f>$F$1*'q1-teórica'!C44+$F$2*'q1-teórica'!D44+$F$3*'q1-teórica'!E44</f>
        <v>-0.212166414734685</v>
      </c>
    </row>
    <row r="43" spans="1:1" x14ac:dyDescent="0.35">
      <c r="A43">
        <f>$F$1*'q1-teórica'!C45+$F$2*'q1-teórica'!D45+$F$3*'q1-teórica'!E45</f>
        <v>0.76658543451538363</v>
      </c>
    </row>
    <row r="44" spans="1:1" x14ac:dyDescent="0.35">
      <c r="A44">
        <f>$F$1*'q1-teórica'!C46+$F$2*'q1-teórica'!D46+$F$3*'q1-teórica'!E46</f>
        <v>-0.44360069163612198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D307C-49EA-4C09-9B35-1217CB1EE930}">
  <dimension ref="C2:N17"/>
  <sheetViews>
    <sheetView showGridLines="0" workbookViewId="0">
      <selection activeCell="D12" sqref="D12"/>
    </sheetView>
  </sheetViews>
  <sheetFormatPr defaultColWidth="8.81640625" defaultRowHeight="14.5" x14ac:dyDescent="0.35"/>
  <cols>
    <col min="3" max="4" width="12.453125" bestFit="1" customWidth="1"/>
    <col min="11" max="11" width="14.1796875" bestFit="1" customWidth="1"/>
  </cols>
  <sheetData>
    <row r="2" spans="3:14" ht="15" thickBot="1" x14ac:dyDescent="0.4"/>
    <row r="3" spans="3:14" x14ac:dyDescent="0.35">
      <c r="C3" s="33" t="s">
        <v>10</v>
      </c>
      <c r="D3" s="34"/>
      <c r="E3" s="34"/>
      <c r="F3" s="34"/>
      <c r="G3" s="35"/>
      <c r="K3" s="33" t="s">
        <v>11</v>
      </c>
      <c r="L3" s="35"/>
    </row>
    <row r="4" spans="3:14" x14ac:dyDescent="0.35">
      <c r="C4" s="12" t="s">
        <v>12</v>
      </c>
      <c r="D4" s="13" t="s">
        <v>13</v>
      </c>
      <c r="E4" s="13"/>
      <c r="F4" s="13" t="s">
        <v>14</v>
      </c>
      <c r="G4" s="14">
        <v>1</v>
      </c>
      <c r="K4" s="12" t="s">
        <v>15</v>
      </c>
      <c r="L4" s="14">
        <v>4.3547389333431497E-8</v>
      </c>
      <c r="M4" s="19" t="s">
        <v>35</v>
      </c>
    </row>
    <row r="5" spans="3:14" x14ac:dyDescent="0.35">
      <c r="C5" s="12" t="s">
        <v>16</v>
      </c>
      <c r="D5" s="15" cm="1">
        <f t="array" ref="D5:D8">TRANSPOSE('q1-teórica'!C47:F47)</f>
        <v>0.16994336743842428</v>
      </c>
      <c r="E5" s="13"/>
      <c r="F5" s="13"/>
      <c r="G5" s="14"/>
      <c r="K5" s="12" t="s">
        <v>17</v>
      </c>
      <c r="L5" s="14">
        <v>0</v>
      </c>
    </row>
    <row r="6" spans="3:14" x14ac:dyDescent="0.35">
      <c r="C6" s="12" t="s">
        <v>18</v>
      </c>
      <c r="D6" s="15">
        <v>6.5691587485141076E-2</v>
      </c>
      <c r="E6" s="13"/>
      <c r="F6" s="13"/>
      <c r="G6" s="14"/>
      <c r="K6" s="12" t="s">
        <v>19</v>
      </c>
      <c r="L6" s="14">
        <v>0</v>
      </c>
    </row>
    <row r="7" spans="3:14" ht="15" thickBot="1" x14ac:dyDescent="0.4">
      <c r="C7" s="12" t="s">
        <v>20</v>
      </c>
      <c r="D7" s="15">
        <v>0.10881658873538297</v>
      </c>
      <c r="E7" s="13"/>
      <c r="F7" s="13"/>
      <c r="G7" s="14"/>
      <c r="K7" s="16" t="s">
        <v>36</v>
      </c>
      <c r="L7" s="18">
        <v>0.99999995645261075</v>
      </c>
    </row>
    <row r="8" spans="3:14" x14ac:dyDescent="0.35">
      <c r="C8" s="12" t="s">
        <v>37</v>
      </c>
      <c r="D8" s="15">
        <v>0.13999999999999996</v>
      </c>
      <c r="E8" s="13"/>
      <c r="F8" s="13"/>
      <c r="G8" s="14"/>
    </row>
    <row r="9" spans="3:14" x14ac:dyDescent="0.35">
      <c r="C9" s="12">
        <v>1</v>
      </c>
      <c r="D9" s="13">
        <v>2</v>
      </c>
      <c r="E9" s="13">
        <v>3</v>
      </c>
      <c r="F9" s="13">
        <v>4</v>
      </c>
      <c r="G9" s="14"/>
      <c r="K9" s="13" t="s">
        <v>38</v>
      </c>
      <c r="L9">
        <f>SUM(L4:L7)</f>
        <v>1</v>
      </c>
      <c r="M9" s="19" t="s">
        <v>22</v>
      </c>
      <c r="N9">
        <v>1</v>
      </c>
    </row>
    <row r="10" spans="3:14" x14ac:dyDescent="0.35">
      <c r="C10" s="12" cm="1">
        <f t="array" ref="C10:F13">'q1-teórica'!I14:L17</f>
        <v>0.59111600715644486</v>
      </c>
      <c r="D10" s="13">
        <v>-4.8807700000215629E-2</v>
      </c>
      <c r="E10" s="13">
        <v>6.3503237503876875E-2</v>
      </c>
      <c r="F10" s="13">
        <v>0</v>
      </c>
      <c r="G10" s="14">
        <v>1</v>
      </c>
      <c r="K10" s="13" t="s">
        <v>23</v>
      </c>
      <c r="L10" s="11">
        <f>SUMPRODUCT(L4:L7,_xlfn.ANCHORARRAY(D5))</f>
        <v>0.14000000130395543</v>
      </c>
      <c r="M10" s="19" t="s">
        <v>22</v>
      </c>
      <c r="N10" s="11">
        <v>0.14000000000000001</v>
      </c>
    </row>
    <row r="11" spans="3:14" x14ac:dyDescent="0.35">
      <c r="C11" s="12">
        <v>-2.4225346554062156E-2</v>
      </c>
      <c r="D11" s="13">
        <v>0.17005188784453518</v>
      </c>
      <c r="E11" s="13">
        <v>-4.825298294331487E-2</v>
      </c>
      <c r="F11" s="13">
        <v>0</v>
      </c>
      <c r="G11" s="14">
        <v>2</v>
      </c>
    </row>
    <row r="12" spans="3:14" x14ac:dyDescent="0.35">
      <c r="C12" s="12">
        <v>5.8218512235312929E-2</v>
      </c>
      <c r="D12" s="13">
        <v>-3.3397049427132536E-2</v>
      </c>
      <c r="E12" s="13">
        <v>0.32185663615396592</v>
      </c>
      <c r="F12" s="13">
        <v>0</v>
      </c>
      <c r="G12" s="14">
        <v>3</v>
      </c>
    </row>
    <row r="13" spans="3:14" ht="15" thickBot="1" x14ac:dyDescent="0.4">
      <c r="C13" s="16">
        <v>0</v>
      </c>
      <c r="D13" s="17">
        <v>0</v>
      </c>
      <c r="E13" s="17">
        <v>0</v>
      </c>
      <c r="F13" s="17">
        <v>0</v>
      </c>
      <c r="G13" s="18">
        <v>4</v>
      </c>
    </row>
    <row r="14" spans="3:14" ht="15" thickBot="1" x14ac:dyDescent="0.4"/>
    <row r="15" spans="3:14" ht="15" thickBot="1" x14ac:dyDescent="0.4">
      <c r="C15" s="20" t="s">
        <v>24</v>
      </c>
      <c r="D15" s="21" cm="1">
        <f t="array" ref="D15">SUM(MMULT(L4:L7,TRANSPOSE(L4:L7))*_xlfn.ANCHORARRAY(C10))*G4/2</f>
        <v>5.6048884383981228E-16</v>
      </c>
      <c r="E15" s="19" t="s">
        <v>35</v>
      </c>
    </row>
    <row r="17" spans="3:3" x14ac:dyDescent="0.35">
      <c r="C17" s="11"/>
    </row>
  </sheetData>
  <mergeCells count="2">
    <mergeCell ref="C3:G3"/>
    <mergeCell ref="K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q1-teórica</vt:lpstr>
      <vt:lpstr>q1.1-prática</vt:lpstr>
      <vt:lpstr>q1.2,q1.3,q1.6-prática</vt:lpstr>
      <vt:lpstr>q1.4-prática</vt:lpstr>
      <vt:lpstr>q1.5-prática</vt:lpstr>
      <vt:lpstr>q1.7-prática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Bruno</dc:creator>
  <cp:keywords/>
  <dc:description/>
  <cp:lastModifiedBy>Leticia Cavalcanti</cp:lastModifiedBy>
  <cp:revision/>
  <dcterms:created xsi:type="dcterms:W3CDTF">2015-10-20T16:14:23Z</dcterms:created>
  <dcterms:modified xsi:type="dcterms:W3CDTF">2022-05-30T00:10:48Z</dcterms:modified>
  <cp:category/>
  <cp:contentStatus/>
</cp:coreProperties>
</file>