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ic\OneDrive\Documentos\ENG1547\"/>
    </mc:Choice>
  </mc:AlternateContent>
  <xr:revisionPtr revIDLastSave="0" documentId="13_ncr:1_{7B96CC50-636A-49CE-AE93-7F63A6F51D2E}" xr6:coauthVersionLast="47" xr6:coauthVersionMax="47" xr10:uidLastSave="{00000000-0000-0000-0000-000000000000}"/>
  <bookViews>
    <workbookView xWindow="-110" yWindow="-110" windowWidth="19420" windowHeight="10300" xr2:uid="{FA6F6585-38A3-4CBC-B3D1-A6D087CA63DE}"/>
  </bookViews>
  <sheets>
    <sheet name="Parte I - Pergunta 1 - Parte A" sheetId="1" r:id="rId1"/>
    <sheet name="Parte I - Pergunta 1 - Parte B" sheetId="5" r:id="rId2"/>
    <sheet name="Parte I - Pergunta 2 - Parte A" sheetId="2" r:id="rId3"/>
    <sheet name="Parte I - Pergunta 2 - Parte B" sheetId="7" r:id="rId4"/>
    <sheet name="Parte II - Pergunta 1" sheetId="6" r:id="rId5"/>
    <sheet name="Parte II - Pergunta 2" sheetId="4" r:id="rId6"/>
  </sheets>
  <definedNames>
    <definedName name="solver_adj" localSheetId="1" hidden="1">'Parte I - Pergunta 1 - Parte B'!$D$20:$D$21</definedName>
    <definedName name="solver_adj" localSheetId="3" hidden="1">'Parte I - Pergunta 2 - Parte B'!$D$21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1" hidden="1">1</definedName>
    <definedName name="solver_eng" localSheetId="3" hidden="1">1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lhs1" localSheetId="1" hidden="1">'Parte I - Pergunta 1 - Parte B'!$D$20</definedName>
    <definedName name="solver_lhs1" localSheetId="3" hidden="1">'Parte I - Pergunta 2 - Parte B'!$D$15</definedName>
    <definedName name="solver_lhs2" localSheetId="1" hidden="1">'Parte I - Pergunta 1 - Parte B'!$D$20</definedName>
    <definedName name="solver_lhs2" localSheetId="3" hidden="1">'Parte I - Pergunta 2 - Parte B'!$D$21</definedName>
    <definedName name="solver_lhs3" localSheetId="1" hidden="1">'Parte I - Pergunta 1 - Parte B'!$D$21</definedName>
    <definedName name="solver_lhs3" localSheetId="3" hidden="1">'Parte I - Pergunta 2 - Parte B'!$D$21</definedName>
    <definedName name="solver_lhs4" localSheetId="1" hidden="1">'Parte I - Pergunta 1 - Parte B'!$D$21</definedName>
    <definedName name="solver_lhs4" localSheetId="3" hidden="1">'Parte I - Pergunta 2 - Parte B'!$D$22</definedName>
    <definedName name="solver_lhs5" localSheetId="1" hidden="1">'Parte I - Pergunta 1 - Parte B'!$D$22</definedName>
    <definedName name="solver_lhs5" localSheetId="3" hidden="1">'Parte I - Pergunta 2 - Parte B'!$D$23</definedName>
    <definedName name="solver_lhs6" localSheetId="3" hidden="1">'Parte I - Pergunta 2 - Parte B'!$D$23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5</definedName>
    <definedName name="solver_num" localSheetId="3" hidden="1">6</definedName>
    <definedName name="solver_nwt" localSheetId="1" hidden="1">1</definedName>
    <definedName name="solver_nwt" localSheetId="3" hidden="1">1</definedName>
    <definedName name="solver_opt" localSheetId="1" hidden="1">'Parte I - Pergunta 1 - Parte B'!$D$19</definedName>
    <definedName name="solver_opt" localSheetId="3" hidden="1">'Parte I - Pergunta 2 - Parte B'!$D$20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1" localSheetId="1" hidden="1">1</definedName>
    <definedName name="solver_rel1" localSheetId="3" hidden="1">1</definedName>
    <definedName name="solver_rel2" localSheetId="1" hidden="1">3</definedName>
    <definedName name="solver_rel2" localSheetId="3" hidden="1">1</definedName>
    <definedName name="solver_rel3" localSheetId="1" hidden="1">1</definedName>
    <definedName name="solver_rel3" localSheetId="3" hidden="1">3</definedName>
    <definedName name="solver_rel4" localSheetId="1" hidden="1">3</definedName>
    <definedName name="solver_rel4" localSheetId="3" hidden="1">3</definedName>
    <definedName name="solver_rel5" localSheetId="1" hidden="1">2</definedName>
    <definedName name="solver_rel5" localSheetId="3" hidden="1">1</definedName>
    <definedName name="solver_rel6" localSheetId="3" hidden="1">3</definedName>
    <definedName name="solver_rhs1" localSheetId="1" hidden="1">'Parte I - Pergunta 1 - Parte B'!$D$14</definedName>
    <definedName name="solver_rhs1" localSheetId="3" hidden="1">'Parte I - Pergunta 2 - Parte B'!$D$15</definedName>
    <definedName name="solver_rhs2" localSheetId="1" hidden="1">'Parte I - Pergunta 1 - Parte B'!$C$14</definedName>
    <definedName name="solver_rhs2" localSheetId="3" hidden="1">'Parte I - Pergunta 2 - Parte B'!$D$14</definedName>
    <definedName name="solver_rhs3" localSheetId="1" hidden="1">'Parte I - Pergunta 1 - Parte B'!$D$15</definedName>
    <definedName name="solver_rhs3" localSheetId="3" hidden="1">'Parte I - Pergunta 2 - Parte B'!$C$14</definedName>
    <definedName name="solver_rhs4" localSheetId="1" hidden="1">'Parte I - Pergunta 1 - Parte B'!$C$15</definedName>
    <definedName name="solver_rhs4" localSheetId="3" hidden="1">'Parte I - Pergunta 2 - Parte B'!$C$15</definedName>
    <definedName name="solver_rhs5" localSheetId="1" hidden="1">1</definedName>
    <definedName name="solver_rhs5" localSheetId="3" hidden="1">'Parte I - Pergunta 2 - Parte B'!$D$16</definedName>
    <definedName name="solver_rhs6" localSheetId="3" hidden="1">'Parte I - Pergunta 2 - Parte B'!$C$16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1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1</definedName>
    <definedName name="solver_typ" localSheetId="3" hidden="1">1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6" l="1"/>
  <c r="J23" i="6"/>
  <c r="J24" i="6"/>
  <c r="J7" i="6"/>
  <c r="J8" i="6"/>
  <c r="J9" i="6"/>
  <c r="J15" i="6"/>
  <c r="J16" i="6"/>
  <c r="J17" i="6"/>
  <c r="J2" i="6"/>
  <c r="J27" i="6" s="1"/>
  <c r="L21" i="7"/>
  <c r="D16" i="7"/>
  <c r="D23" i="7"/>
  <c r="D22" i="7" s="1"/>
  <c r="D24" i="7" s="1"/>
  <c r="C6" i="7"/>
  <c r="M20" i="2"/>
  <c r="M21" i="2"/>
  <c r="M22" i="2"/>
  <c r="M23" i="2"/>
  <c r="M24" i="2"/>
  <c r="M25" i="2"/>
  <c r="M26" i="2"/>
  <c r="M27" i="2"/>
  <c r="M28" i="2"/>
  <c r="M29" i="2"/>
  <c r="M19" i="2"/>
  <c r="N20" i="2"/>
  <c r="N21" i="2"/>
  <c r="N22" i="2"/>
  <c r="N23" i="2"/>
  <c r="N24" i="2"/>
  <c r="N25" i="2"/>
  <c r="N26" i="2"/>
  <c r="N27" i="2"/>
  <c r="N28" i="2"/>
  <c r="N29" i="2"/>
  <c r="N19" i="2"/>
  <c r="H20" i="2"/>
  <c r="H21" i="2"/>
  <c r="H22" i="2"/>
  <c r="H23" i="2"/>
  <c r="H24" i="2"/>
  <c r="H25" i="2"/>
  <c r="H26" i="2"/>
  <c r="H27" i="2"/>
  <c r="H28" i="2"/>
  <c r="H29" i="2"/>
  <c r="H19" i="2"/>
  <c r="I20" i="2"/>
  <c r="I21" i="2"/>
  <c r="I22" i="2"/>
  <c r="I23" i="2"/>
  <c r="I24" i="2"/>
  <c r="I25" i="2"/>
  <c r="I26" i="2"/>
  <c r="I27" i="2"/>
  <c r="I28" i="2"/>
  <c r="I29" i="2"/>
  <c r="I19" i="2"/>
  <c r="D20" i="2"/>
  <c r="D21" i="2"/>
  <c r="C21" i="2" s="1"/>
  <c r="D22" i="2"/>
  <c r="C22" i="2" s="1"/>
  <c r="D23" i="2"/>
  <c r="D24" i="2"/>
  <c r="D25" i="2"/>
  <c r="D26" i="2"/>
  <c r="D27" i="2"/>
  <c r="D28" i="2"/>
  <c r="D29" i="2"/>
  <c r="C29" i="2" s="1"/>
  <c r="D19" i="2"/>
  <c r="C19" i="2" s="1"/>
  <c r="C20" i="2"/>
  <c r="C23" i="2"/>
  <c r="C24" i="2"/>
  <c r="C25" i="2"/>
  <c r="C26" i="2"/>
  <c r="C27" i="2"/>
  <c r="C28" i="2"/>
  <c r="C9" i="2"/>
  <c r="C16" i="7"/>
  <c r="K8" i="7"/>
  <c r="J7" i="7"/>
  <c r="I7" i="7"/>
  <c r="K6" i="7"/>
  <c r="I8" i="7" s="1"/>
  <c r="J6" i="7"/>
  <c r="I6" i="7"/>
  <c r="K11" i="2"/>
  <c r="J10" i="2"/>
  <c r="I9" i="2"/>
  <c r="D22" i="5"/>
  <c r="D19" i="5"/>
  <c r="K8" i="5"/>
  <c r="J7" i="5"/>
  <c r="I6" i="5"/>
  <c r="J6" i="5" s="1"/>
  <c r="I7" i="5" s="1"/>
  <c r="N16" i="1"/>
  <c r="N17" i="1"/>
  <c r="N18" i="1"/>
  <c r="N19" i="1"/>
  <c r="N20" i="1"/>
  <c r="N21" i="1"/>
  <c r="N22" i="1"/>
  <c r="N23" i="1"/>
  <c r="N24" i="1"/>
  <c r="N25" i="1"/>
  <c r="N15" i="1"/>
  <c r="I7" i="1"/>
  <c r="K5" i="1"/>
  <c r="I6" i="1"/>
  <c r="J5" i="1"/>
  <c r="K7" i="1"/>
  <c r="J6" i="1"/>
  <c r="I5" i="1"/>
  <c r="M25" i="1"/>
  <c r="M24" i="1"/>
  <c r="M23" i="1"/>
  <c r="M22" i="1"/>
  <c r="M21" i="1"/>
  <c r="M20" i="1"/>
  <c r="M19" i="1"/>
  <c r="M18" i="1"/>
  <c r="M17" i="1"/>
  <c r="M16" i="1"/>
  <c r="M15" i="1"/>
  <c r="I16" i="1"/>
  <c r="I17" i="1"/>
  <c r="I18" i="1"/>
  <c r="I19" i="1"/>
  <c r="I20" i="1"/>
  <c r="I21" i="1"/>
  <c r="I22" i="1"/>
  <c r="I23" i="1"/>
  <c r="I24" i="1"/>
  <c r="I25" i="1"/>
  <c r="I15" i="1"/>
  <c r="H25" i="1"/>
  <c r="H24" i="1"/>
  <c r="H23" i="1"/>
  <c r="H22" i="1"/>
  <c r="H21" i="1"/>
  <c r="H20" i="1"/>
  <c r="H19" i="1"/>
  <c r="H18" i="1"/>
  <c r="H17" i="1"/>
  <c r="H16" i="1"/>
  <c r="H15" i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15" i="1"/>
  <c r="D15" i="1" s="1"/>
  <c r="J14" i="6" l="1"/>
  <c r="J6" i="6"/>
  <c r="J21" i="6"/>
  <c r="J13" i="6"/>
  <c r="J5" i="6"/>
  <c r="J20" i="6"/>
  <c r="J12" i="6"/>
  <c r="J29" i="6"/>
  <c r="J19" i="6"/>
  <c r="J11" i="6"/>
  <c r="J26" i="6"/>
  <c r="J28" i="6"/>
  <c r="J18" i="6"/>
  <c r="J10" i="6"/>
  <c r="J25" i="6"/>
  <c r="D20" i="7"/>
  <c r="E25" i="2"/>
  <c r="J25" i="2" s="1"/>
  <c r="E23" i="2"/>
  <c r="J23" i="2" s="1"/>
  <c r="E20" i="2"/>
  <c r="J20" i="2" s="1"/>
  <c r="E28" i="2"/>
  <c r="J28" i="2" s="1"/>
  <c r="E26" i="2"/>
  <c r="J26" i="2" s="1"/>
  <c r="E21" i="2"/>
  <c r="J21" i="2" s="1"/>
  <c r="E29" i="2"/>
  <c r="J29" i="2" s="1"/>
  <c r="E24" i="2"/>
  <c r="J24" i="2" s="1"/>
  <c r="E19" i="2"/>
  <c r="J19" i="2" s="1"/>
  <c r="E27" i="2"/>
  <c r="J27" i="2" s="1"/>
  <c r="E22" i="2"/>
  <c r="J22" i="2" s="1"/>
  <c r="I10" i="2"/>
  <c r="K9" i="2"/>
  <c r="O24" i="2" s="1"/>
  <c r="K6" i="5"/>
  <c r="I8" i="5" s="1"/>
  <c r="O4" i="6" l="1"/>
  <c r="I11" i="2"/>
  <c r="O20" i="2"/>
  <c r="O28" i="2"/>
  <c r="O25" i="2"/>
  <c r="O27" i="2"/>
  <c r="O22" i="2"/>
  <c r="O29" i="2"/>
  <c r="O21" i="2"/>
  <c r="O23" i="2"/>
  <c r="O19" i="2"/>
  <c r="O26" i="2"/>
</calcChain>
</file>

<file path=xl/sharedStrings.xml><?xml version="1.0" encoding="utf-8"?>
<sst xmlns="http://schemas.openxmlformats.org/spreadsheetml/2006/main" count="234" uniqueCount="54">
  <si>
    <t>Pioneer</t>
  </si>
  <si>
    <t>Global Mining</t>
  </si>
  <si>
    <t>Retorno Esperado</t>
  </si>
  <si>
    <t>Desvio Padrão</t>
  </si>
  <si>
    <t>Beta</t>
  </si>
  <si>
    <t>Preço das Ações</t>
  </si>
  <si>
    <t>Mercado</t>
  </si>
  <si>
    <t>Taxa Livre de Risco</t>
  </si>
  <si>
    <t>=</t>
  </si>
  <si>
    <t>-</t>
  </si>
  <si>
    <t>w_M</t>
  </si>
  <si>
    <t>w_P</t>
  </si>
  <si>
    <t>E [r_C]</t>
  </si>
  <si>
    <t>Matriz de Covariâncias</t>
  </si>
  <si>
    <t>Prêmio de Risco</t>
  </si>
  <si>
    <t>Limite Inferior</t>
  </si>
  <si>
    <t>Limite Superior</t>
  </si>
  <si>
    <t>Indice Sharpe*</t>
  </si>
  <si>
    <t>w_M*</t>
  </si>
  <si>
    <t>w_P*</t>
  </si>
  <si>
    <t>w_M + w_P</t>
  </si>
  <si>
    <t>w_M* + w_P*</t>
  </si>
  <si>
    <t>w_G</t>
  </si>
  <si>
    <t>w_G*</t>
  </si>
  <si>
    <t>W_G(M)</t>
  </si>
  <si>
    <t>w_G(M)</t>
  </si>
  <si>
    <t>w_M + w_G + w_G(M)</t>
  </si>
  <si>
    <t>w_G(M)*</t>
  </si>
  <si>
    <t>w_M\G</t>
  </si>
  <si>
    <t>Legendas</t>
  </si>
  <si>
    <t>Mercado sem Global Mining</t>
  </si>
  <si>
    <t>Global Mining contida no Mercado</t>
  </si>
  <si>
    <t>w_M\G*</t>
  </si>
  <si>
    <t>w_M\G* + w_G* + w_G(M)*</t>
  </si>
  <si>
    <t>M\G</t>
  </si>
  <si>
    <t>+</t>
  </si>
  <si>
    <t>Dados do Problema</t>
  </si>
  <si>
    <t>Probabilidade (poço seco)</t>
  </si>
  <si>
    <t>Investimento Inicial [$]</t>
  </si>
  <si>
    <t>Preço / Barril [$]</t>
  </si>
  <si>
    <t>Produção / Ano [barril]</t>
  </si>
  <si>
    <t>Custo / Barril [$]</t>
  </si>
  <si>
    <t>Taxa Crescimento Preço Barril / Ano [$/Ano]</t>
  </si>
  <si>
    <t>Taxa Crescimento Produção Poço / Ano [$/Ano]</t>
  </si>
  <si>
    <t>Tempo Total Operação Poço [Ano]</t>
  </si>
  <si>
    <t>Taxa de Juros Livre de Risco</t>
  </si>
  <si>
    <t>Prêmio de Risco de Mercado</t>
  </si>
  <si>
    <t>Taxa de Desconto</t>
  </si>
  <si>
    <t>f</t>
  </si>
  <si>
    <t>VPL</t>
  </si>
  <si>
    <t xml:space="preserve">Considerando apenas </t>
  </si>
  <si>
    <t>intervalos de tempo</t>
  </si>
  <si>
    <t>discretos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</si>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</sst>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164" fontId="0" fillId="0" borderId="1" xfId="2" applyNumberFormat="1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64" fontId="0" fillId="0" borderId="1" xfId="2" applyNumberFormat="1" applyFont="1" applyBorder="1" applyAlignment="1">
      <alignment horizontal="center"/>
    </xf>
    <xf numFmtId="164" fontId="1" fillId="0" borderId="1" xfId="2" applyNumberFormat="1" applyFont="1" applyBorder="1" applyAlignment="1">
      <alignment horizontal="center"/>
    </xf>
    <xf numFmtId="166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/>
    <xf numFmtId="0" fontId="0" fillId="0" borderId="5" xfId="0" applyBorder="1"/>
    <xf numFmtId="0" fontId="0" fillId="0" borderId="6" xfId="0" applyBorder="1" applyAlignment="1">
      <alignment horizontal="center"/>
    </xf>
    <xf numFmtId="2" fontId="0" fillId="0" borderId="8" xfId="0" applyNumberFormat="1" applyBorder="1"/>
    <xf numFmtId="2" fontId="0" fillId="0" borderId="4" xfId="0" applyNumberFormat="1" applyBorder="1"/>
    <xf numFmtId="0" fontId="0" fillId="0" borderId="4" xfId="0" applyBorder="1" applyAlignment="1">
      <alignment horizontal="center"/>
    </xf>
    <xf numFmtId="165" fontId="0" fillId="0" borderId="1" xfId="0" applyNumberFormat="1" applyBorder="1"/>
    <xf numFmtId="166" fontId="0" fillId="0" borderId="1" xfId="0" applyNumberFormat="1" applyBorder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/>
    <xf numFmtId="0" fontId="2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6" fontId="0" fillId="0" borderId="4" xfId="0" applyNumberFormat="1" applyBorder="1"/>
    <xf numFmtId="166" fontId="0" fillId="0" borderId="11" xfId="0" applyNumberFormat="1" applyBorder="1"/>
    <xf numFmtId="0" fontId="0" fillId="0" borderId="2" xfId="0" applyBorder="1"/>
    <xf numFmtId="10" fontId="0" fillId="0" borderId="4" xfId="0" applyNumberFormat="1" applyBorder="1"/>
    <xf numFmtId="9" fontId="0" fillId="0" borderId="4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right"/>
    </xf>
    <xf numFmtId="43" fontId="0" fillId="0" borderId="4" xfId="1" applyFont="1" applyBorder="1" applyAlignment="1">
      <alignment horizontal="center"/>
    </xf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Retorno</a:t>
            </a:r>
            <a:r>
              <a:rPr lang="en-US" baseline="0"/>
              <a:t> Esperado X w_p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I - Pergunta 1 - Parte A'!$C$15:$C$25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0.30000000000000004</c:v>
                </c:pt>
                <c:pt idx="8">
                  <c:v>0.19999999999999996</c:v>
                </c:pt>
                <c:pt idx="9">
                  <c:v>9.9999999999999978E-2</c:v>
                </c:pt>
                <c:pt idx="10">
                  <c:v>0</c:v>
                </c:pt>
              </c:numCache>
            </c:numRef>
          </c:xVal>
          <c:yVal>
            <c:numRef>
              <c:f>'Parte I - Pergunta 1 - Parte A'!$D$15:$D$25</c:f>
              <c:numCache>
                <c:formatCode>0.0%</c:formatCode>
                <c:ptCount val="11"/>
                <c:pt idx="0">
                  <c:v>0.11</c:v>
                </c:pt>
                <c:pt idx="1">
                  <c:v>0.1115</c:v>
                </c:pt>
                <c:pt idx="2">
                  <c:v>0.11300000000000002</c:v>
                </c:pt>
                <c:pt idx="3">
                  <c:v>0.11449999999999999</c:v>
                </c:pt>
                <c:pt idx="4">
                  <c:v>0.11600000000000001</c:v>
                </c:pt>
                <c:pt idx="5">
                  <c:v>0.11749999999999999</c:v>
                </c:pt>
                <c:pt idx="6">
                  <c:v>0.11899999999999999</c:v>
                </c:pt>
                <c:pt idx="7">
                  <c:v>0.1205</c:v>
                </c:pt>
                <c:pt idx="8">
                  <c:v>0.122</c:v>
                </c:pt>
                <c:pt idx="9">
                  <c:v>0.1235</c:v>
                </c:pt>
                <c:pt idx="10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2-43B7-8FE2-7424DA6F4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592272"/>
        <c:axId val="1867505920"/>
      </c:scatterChart>
      <c:valAx>
        <c:axId val="182759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05920"/>
        <c:crosses val="autoZero"/>
        <c:crossBetween val="midCat"/>
      </c:valAx>
      <c:valAx>
        <c:axId val="18675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9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Prêmio</a:t>
            </a:r>
            <a:r>
              <a:rPr lang="en-US" baseline="0"/>
              <a:t> de Risco X w_p</a:t>
            </a:r>
            <a:endParaRPr lang="en-US"/>
          </a:p>
        </c:rich>
      </c:tx>
      <c:layout>
        <c:manualLayout>
          <c:xMode val="edge"/>
          <c:yMode val="edge"/>
          <c:x val="0.327117891513560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I - Pergunta 1 - Parte A'!$H$15:$H$25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0.30000000000000004</c:v>
                </c:pt>
                <c:pt idx="8">
                  <c:v>0.19999999999999996</c:v>
                </c:pt>
                <c:pt idx="9">
                  <c:v>9.9999999999999978E-2</c:v>
                </c:pt>
                <c:pt idx="10">
                  <c:v>0</c:v>
                </c:pt>
              </c:numCache>
            </c:numRef>
          </c:xVal>
          <c:yVal>
            <c:numRef>
              <c:f>'Parte I - Pergunta 1 - Parte A'!$I$15:$I$25</c:f>
              <c:numCache>
                <c:formatCode>0.0%</c:formatCode>
                <c:ptCount val="11"/>
                <c:pt idx="0">
                  <c:v>0.06</c:v>
                </c:pt>
                <c:pt idx="1">
                  <c:v>6.1499999999999999E-2</c:v>
                </c:pt>
                <c:pt idx="2">
                  <c:v>6.3000000000000014E-2</c:v>
                </c:pt>
                <c:pt idx="3">
                  <c:v>6.4499999999999988E-2</c:v>
                </c:pt>
                <c:pt idx="4">
                  <c:v>6.6000000000000003E-2</c:v>
                </c:pt>
                <c:pt idx="5">
                  <c:v>6.7499999999999991E-2</c:v>
                </c:pt>
                <c:pt idx="6">
                  <c:v>6.8999999999999992E-2</c:v>
                </c:pt>
                <c:pt idx="7">
                  <c:v>7.0499999999999993E-2</c:v>
                </c:pt>
                <c:pt idx="8">
                  <c:v>7.1999999999999995E-2</c:v>
                </c:pt>
                <c:pt idx="9">
                  <c:v>7.3499999999999996E-2</c:v>
                </c:pt>
                <c:pt idx="10">
                  <c:v>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1-4972-9259-50EF37B33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904448"/>
        <c:axId val="1698896960"/>
      </c:scatterChart>
      <c:valAx>
        <c:axId val="16989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96960"/>
        <c:crosses val="autoZero"/>
        <c:crossBetween val="midCat"/>
      </c:valAx>
      <c:valAx>
        <c:axId val="16988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0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Desvio Padrão</a:t>
            </a:r>
            <a:r>
              <a:rPr lang="en-US" baseline="0"/>
              <a:t> X w_p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I - Pergunta 1 - Parte A'!$M$15:$M$25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0.30000000000000004</c:v>
                </c:pt>
                <c:pt idx="8">
                  <c:v>0.19999999999999996</c:v>
                </c:pt>
                <c:pt idx="9">
                  <c:v>9.9999999999999978E-2</c:v>
                </c:pt>
                <c:pt idx="10">
                  <c:v>0</c:v>
                </c:pt>
              </c:numCache>
            </c:numRef>
          </c:xVal>
          <c:yVal>
            <c:numRef>
              <c:f>'Parte I - Pergunta 1 - Parte A'!$N$15:$N$25</c:f>
              <c:numCache>
                <c:formatCode>0.0%</c:formatCode>
                <c:ptCount val="11"/>
                <c:pt idx="0">
                  <c:v>0.32</c:v>
                </c:pt>
                <c:pt idx="1">
                  <c:v>0.29359019057182412</c:v>
                </c:pt>
                <c:pt idx="2">
                  <c:v>0.26811340884036372</c:v>
                </c:pt>
                <c:pt idx="3">
                  <c:v>0.24386225620214375</c:v>
                </c:pt>
                <c:pt idx="4">
                  <c:v>0.22124014102327816</c:v>
                </c:pt>
                <c:pt idx="5">
                  <c:v>0.20079840636817814</c:v>
                </c:pt>
                <c:pt idx="6">
                  <c:v>0.18326810960993734</c:v>
                </c:pt>
                <c:pt idx="7">
                  <c:v>0.16955471093425864</c:v>
                </c:pt>
                <c:pt idx="8">
                  <c:v>0.16063872509454249</c:v>
                </c:pt>
                <c:pt idx="9">
                  <c:v>0.15733785304242587</c:v>
                </c:pt>
                <c:pt idx="10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6-444F-84EE-7B750BAA3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506336"/>
        <c:axId val="1867505088"/>
      </c:scatterChart>
      <c:valAx>
        <c:axId val="186750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05088"/>
        <c:crosses val="autoZero"/>
        <c:crossBetween val="midCat"/>
      </c:valAx>
      <c:valAx>
        <c:axId val="18675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0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25</xdr:row>
      <xdr:rowOff>133350</xdr:rowOff>
    </xdr:from>
    <xdr:to>
      <xdr:col>4</xdr:col>
      <xdr:colOff>317500</xdr:colOff>
      <xdr:row>39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432DF5-34FB-0370-1C7B-43AD54CD9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26</xdr:row>
      <xdr:rowOff>88900</xdr:rowOff>
    </xdr:from>
    <xdr:to>
      <xdr:col>9</xdr:col>
      <xdr:colOff>317500</xdr:colOff>
      <xdr:row>40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6D2B2B-60C2-E30A-5B6D-7F605EC41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657225</xdr:colOff>
      <xdr:row>27</xdr:row>
      <xdr:rowOff>44450</xdr:rowOff>
    </xdr:from>
    <xdr:to>
      <xdr:col>14</xdr:col>
      <xdr:colOff>0</xdr:colOff>
      <xdr:row>40</xdr:row>
      <xdr:rowOff>127000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34829E-E827-1206-542A-D3DBA9E0D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AA53F-007E-40E5-BE2E-27166C96B092}">
  <dimension ref="B2:O25"/>
  <sheetViews>
    <sheetView showGridLines="0" tabSelected="1" topLeftCell="C19" workbookViewId="0">
      <selection activeCell="M15" sqref="M15:N25"/>
    </sheetView>
  </sheetViews>
  <sheetFormatPr defaultRowHeight="14.5" x14ac:dyDescent="0.35"/>
  <cols>
    <col min="1" max="1" width="9.453125" customWidth="1"/>
    <col min="2" max="2" width="16.08984375" bestFit="1" customWidth="1"/>
    <col min="3" max="3" width="11.81640625" customWidth="1"/>
    <col min="4" max="4" width="13.7265625" customWidth="1"/>
    <col min="5" max="5" width="13.26953125" customWidth="1"/>
    <col min="7" max="7" width="12.453125" customWidth="1"/>
    <col min="8" max="8" width="15.26953125" customWidth="1"/>
    <col min="9" max="9" width="14.54296875" bestFit="1" customWidth="1"/>
    <col min="10" max="10" width="9.453125" customWidth="1"/>
    <col min="11" max="11" width="14.08984375" customWidth="1"/>
    <col min="13" max="13" width="16.90625" bestFit="1" customWidth="1"/>
    <col min="14" max="14" width="14.54296875" bestFit="1" customWidth="1"/>
  </cols>
  <sheetData>
    <row r="2" spans="2:15" x14ac:dyDescent="0.35">
      <c r="H2" s="45" t="s">
        <v>13</v>
      </c>
      <c r="I2" s="45"/>
    </row>
    <row r="4" spans="2:15" x14ac:dyDescent="0.35">
      <c r="C4" s="4" t="s">
        <v>6</v>
      </c>
      <c r="D4" s="4" t="s">
        <v>0</v>
      </c>
      <c r="E4" s="4" t="s">
        <v>1</v>
      </c>
      <c r="H4" s="14"/>
      <c r="I4" s="12" t="s">
        <v>6</v>
      </c>
      <c r="J4" s="2" t="s">
        <v>0</v>
      </c>
      <c r="K4" s="2" t="s">
        <v>1</v>
      </c>
      <c r="M4" s="8" t="s">
        <v>7</v>
      </c>
      <c r="N4" s="9" t="s">
        <v>8</v>
      </c>
      <c r="O4" s="10">
        <v>0.05</v>
      </c>
    </row>
    <row r="5" spans="2:15" ht="18.5" customHeight="1" x14ac:dyDescent="0.35">
      <c r="B5" s="2" t="s">
        <v>2</v>
      </c>
      <c r="C5" s="6">
        <v>0.125</v>
      </c>
      <c r="D5" s="5">
        <v>0.11</v>
      </c>
      <c r="E5" s="6">
        <v>0.129</v>
      </c>
      <c r="H5" s="13" t="s">
        <v>6</v>
      </c>
      <c r="I5" s="11">
        <f>C6^2</f>
        <v>2.5600000000000001E-2</v>
      </c>
      <c r="J5" s="11">
        <f>D7*I5</f>
        <v>1.6640000000000002E-2</v>
      </c>
      <c r="K5" s="11">
        <f>E7*I5</f>
        <v>3.1231999999999999E-2</v>
      </c>
    </row>
    <row r="6" spans="2:15" ht="18.5" customHeight="1" x14ac:dyDescent="0.35">
      <c r="B6" s="2" t="s">
        <v>3</v>
      </c>
      <c r="C6" s="5">
        <v>0.16</v>
      </c>
      <c r="D6" s="5">
        <v>0.32</v>
      </c>
      <c r="E6" s="5">
        <v>0.2</v>
      </c>
      <c r="H6" s="2" t="s">
        <v>0</v>
      </c>
      <c r="I6" s="11">
        <f>J5</f>
        <v>1.6640000000000002E-2</v>
      </c>
      <c r="J6" s="11">
        <f>D6^2</f>
        <v>0.1024</v>
      </c>
      <c r="K6" s="15" t="s">
        <v>9</v>
      </c>
    </row>
    <row r="7" spans="2:15" ht="18" customHeight="1" x14ac:dyDescent="0.35">
      <c r="B7" s="2" t="s">
        <v>4</v>
      </c>
      <c r="C7" s="3" t="s">
        <v>9</v>
      </c>
      <c r="D7" s="3">
        <v>0.65</v>
      </c>
      <c r="E7" s="3">
        <v>1.22</v>
      </c>
      <c r="H7" s="2" t="s">
        <v>1</v>
      </c>
      <c r="I7" s="11">
        <f>K5</f>
        <v>3.1231999999999999E-2</v>
      </c>
      <c r="J7" s="16" t="s">
        <v>9</v>
      </c>
      <c r="K7" s="11">
        <f>E6^2</f>
        <v>4.0000000000000008E-2</v>
      </c>
    </row>
    <row r="8" spans="2:15" ht="16.5" customHeight="1" x14ac:dyDescent="0.35">
      <c r="B8" s="2" t="s">
        <v>5</v>
      </c>
      <c r="C8" s="3" t="s">
        <v>9</v>
      </c>
      <c r="D8" s="3">
        <v>87.5</v>
      </c>
      <c r="E8" s="3">
        <v>105</v>
      </c>
    </row>
    <row r="12" spans="2:15" x14ac:dyDescent="0.35">
      <c r="B12" s="44" t="s">
        <v>2</v>
      </c>
      <c r="C12" s="44"/>
      <c r="G12" s="44" t="s">
        <v>14</v>
      </c>
      <c r="H12" s="44"/>
      <c r="L12" s="44" t="s">
        <v>3</v>
      </c>
      <c r="M12" s="44"/>
    </row>
    <row r="14" spans="2:15" x14ac:dyDescent="0.35">
      <c r="B14" s="3" t="s">
        <v>10</v>
      </c>
      <c r="C14" s="3" t="s">
        <v>11</v>
      </c>
      <c r="D14" s="2" t="s">
        <v>12</v>
      </c>
      <c r="G14" s="3" t="s">
        <v>10</v>
      </c>
      <c r="H14" s="3" t="s">
        <v>11</v>
      </c>
      <c r="I14" s="2" t="s">
        <v>14</v>
      </c>
      <c r="L14" s="3" t="s">
        <v>10</v>
      </c>
      <c r="M14" s="3" t="s">
        <v>11</v>
      </c>
      <c r="N14" s="2" t="s">
        <v>3</v>
      </c>
    </row>
    <row r="15" spans="2:15" x14ac:dyDescent="0.35">
      <c r="B15" s="2">
        <v>0</v>
      </c>
      <c r="C15" s="2">
        <f>1-B15</f>
        <v>1</v>
      </c>
      <c r="D15" s="11">
        <f>B15*$C$5+C15*$D$5</f>
        <v>0.11</v>
      </c>
      <c r="G15" s="2">
        <v>0</v>
      </c>
      <c r="H15" s="2">
        <f>1-G15</f>
        <v>1</v>
      </c>
      <c r="I15" s="11">
        <f>D15-$O$4</f>
        <v>0.06</v>
      </c>
      <c r="L15" s="2">
        <v>0</v>
      </c>
      <c r="M15" s="2">
        <f>1-L15</f>
        <v>1</v>
      </c>
      <c r="N15" s="11">
        <f>SQRT(L15*L15*$I$5+  L15*M15*$J$5 + M15*L15*$J$5 + M15*M15*$J$6)</f>
        <v>0.32</v>
      </c>
    </row>
    <row r="16" spans="2:15" x14ac:dyDescent="0.35">
      <c r="B16" s="2">
        <v>0.1</v>
      </c>
      <c r="C16" s="2">
        <f t="shared" ref="C16:C25" si="0">1-B16</f>
        <v>0.9</v>
      </c>
      <c r="D16" s="11">
        <f t="shared" ref="D16:D25" si="1">B16*$C$5+C16*$D$5</f>
        <v>0.1115</v>
      </c>
      <c r="G16" s="2">
        <v>0.1</v>
      </c>
      <c r="H16" s="2">
        <f t="shared" ref="H16:H25" si="2">1-G16</f>
        <v>0.9</v>
      </c>
      <c r="I16" s="11">
        <f t="shared" ref="I16:I25" si="3">D16-$O$4</f>
        <v>6.1499999999999999E-2</v>
      </c>
      <c r="L16" s="2">
        <v>0.1</v>
      </c>
      <c r="M16" s="2">
        <f t="shared" ref="M16:M25" si="4">1-L16</f>
        <v>0.9</v>
      </c>
      <c r="N16" s="11">
        <f t="shared" ref="N16:N25" si="5">SQRT(L16*L16*$I$5+  L16*M16*$J$5 + M16*L16*$J$5 + M16*M16*$J$6)</f>
        <v>0.29359019057182412</v>
      </c>
    </row>
    <row r="17" spans="2:14" x14ac:dyDescent="0.35">
      <c r="B17" s="2">
        <v>0.2</v>
      </c>
      <c r="C17" s="2">
        <f t="shared" si="0"/>
        <v>0.8</v>
      </c>
      <c r="D17" s="11">
        <f t="shared" si="1"/>
        <v>0.11300000000000002</v>
      </c>
      <c r="G17" s="2">
        <v>0.2</v>
      </c>
      <c r="H17" s="2">
        <f t="shared" si="2"/>
        <v>0.8</v>
      </c>
      <c r="I17" s="11">
        <f t="shared" si="3"/>
        <v>6.3000000000000014E-2</v>
      </c>
      <c r="L17" s="2">
        <v>0.2</v>
      </c>
      <c r="M17" s="2">
        <f t="shared" si="4"/>
        <v>0.8</v>
      </c>
      <c r="N17" s="11">
        <f t="shared" si="5"/>
        <v>0.26811340884036372</v>
      </c>
    </row>
    <row r="18" spans="2:14" x14ac:dyDescent="0.35">
      <c r="B18" s="2">
        <v>0.3</v>
      </c>
      <c r="C18" s="2">
        <f t="shared" si="0"/>
        <v>0.7</v>
      </c>
      <c r="D18" s="11">
        <f t="shared" si="1"/>
        <v>0.11449999999999999</v>
      </c>
      <c r="G18" s="2">
        <v>0.3</v>
      </c>
      <c r="H18" s="2">
        <f t="shared" si="2"/>
        <v>0.7</v>
      </c>
      <c r="I18" s="11">
        <f t="shared" si="3"/>
        <v>6.4499999999999988E-2</v>
      </c>
      <c r="L18" s="2">
        <v>0.3</v>
      </c>
      <c r="M18" s="2">
        <f t="shared" si="4"/>
        <v>0.7</v>
      </c>
      <c r="N18" s="11">
        <f t="shared" si="5"/>
        <v>0.24386225620214375</v>
      </c>
    </row>
    <row r="19" spans="2:14" x14ac:dyDescent="0.35">
      <c r="B19" s="2">
        <v>0.4</v>
      </c>
      <c r="C19" s="2">
        <f t="shared" si="0"/>
        <v>0.6</v>
      </c>
      <c r="D19" s="11">
        <f t="shared" si="1"/>
        <v>0.11600000000000001</v>
      </c>
      <c r="G19" s="2">
        <v>0.4</v>
      </c>
      <c r="H19" s="2">
        <f t="shared" si="2"/>
        <v>0.6</v>
      </c>
      <c r="I19" s="11">
        <f t="shared" si="3"/>
        <v>6.6000000000000003E-2</v>
      </c>
      <c r="L19" s="2">
        <v>0.4</v>
      </c>
      <c r="M19" s="2">
        <f t="shared" si="4"/>
        <v>0.6</v>
      </c>
      <c r="N19" s="11">
        <f t="shared" si="5"/>
        <v>0.22124014102327816</v>
      </c>
    </row>
    <row r="20" spans="2:14" x14ac:dyDescent="0.35">
      <c r="B20" s="2">
        <v>0.5</v>
      </c>
      <c r="C20" s="2">
        <f t="shared" si="0"/>
        <v>0.5</v>
      </c>
      <c r="D20" s="11">
        <f t="shared" si="1"/>
        <v>0.11749999999999999</v>
      </c>
      <c r="G20" s="2">
        <v>0.5</v>
      </c>
      <c r="H20" s="2">
        <f t="shared" si="2"/>
        <v>0.5</v>
      </c>
      <c r="I20" s="11">
        <f t="shared" si="3"/>
        <v>6.7499999999999991E-2</v>
      </c>
      <c r="L20" s="2">
        <v>0.5</v>
      </c>
      <c r="M20" s="2">
        <f t="shared" si="4"/>
        <v>0.5</v>
      </c>
      <c r="N20" s="11">
        <f t="shared" si="5"/>
        <v>0.20079840636817814</v>
      </c>
    </row>
    <row r="21" spans="2:14" x14ac:dyDescent="0.35">
      <c r="B21" s="2">
        <v>0.6</v>
      </c>
      <c r="C21" s="2">
        <f t="shared" si="0"/>
        <v>0.4</v>
      </c>
      <c r="D21" s="11">
        <f t="shared" si="1"/>
        <v>0.11899999999999999</v>
      </c>
      <c r="G21" s="2">
        <v>0.6</v>
      </c>
      <c r="H21" s="2">
        <f t="shared" si="2"/>
        <v>0.4</v>
      </c>
      <c r="I21" s="11">
        <f t="shared" si="3"/>
        <v>6.8999999999999992E-2</v>
      </c>
      <c r="L21" s="2">
        <v>0.6</v>
      </c>
      <c r="M21" s="2">
        <f t="shared" si="4"/>
        <v>0.4</v>
      </c>
      <c r="N21" s="11">
        <f t="shared" si="5"/>
        <v>0.18326810960993734</v>
      </c>
    </row>
    <row r="22" spans="2:14" x14ac:dyDescent="0.35">
      <c r="B22" s="2">
        <v>0.7</v>
      </c>
      <c r="C22" s="2">
        <f t="shared" si="0"/>
        <v>0.30000000000000004</v>
      </c>
      <c r="D22" s="11">
        <f t="shared" si="1"/>
        <v>0.1205</v>
      </c>
      <c r="G22" s="2">
        <v>0.7</v>
      </c>
      <c r="H22" s="2">
        <f t="shared" si="2"/>
        <v>0.30000000000000004</v>
      </c>
      <c r="I22" s="11">
        <f t="shared" si="3"/>
        <v>7.0499999999999993E-2</v>
      </c>
      <c r="L22" s="2">
        <v>0.7</v>
      </c>
      <c r="M22" s="2">
        <f t="shared" si="4"/>
        <v>0.30000000000000004</v>
      </c>
      <c r="N22" s="11">
        <f t="shared" si="5"/>
        <v>0.16955471093425864</v>
      </c>
    </row>
    <row r="23" spans="2:14" x14ac:dyDescent="0.35">
      <c r="B23" s="2">
        <v>0.8</v>
      </c>
      <c r="C23" s="2">
        <f t="shared" si="0"/>
        <v>0.19999999999999996</v>
      </c>
      <c r="D23" s="11">
        <f t="shared" si="1"/>
        <v>0.122</v>
      </c>
      <c r="G23" s="2">
        <v>0.8</v>
      </c>
      <c r="H23" s="2">
        <f t="shared" si="2"/>
        <v>0.19999999999999996</v>
      </c>
      <c r="I23" s="11">
        <f t="shared" si="3"/>
        <v>7.1999999999999995E-2</v>
      </c>
      <c r="L23" s="2">
        <v>0.8</v>
      </c>
      <c r="M23" s="2">
        <f t="shared" si="4"/>
        <v>0.19999999999999996</v>
      </c>
      <c r="N23" s="11">
        <f t="shared" si="5"/>
        <v>0.16063872509454249</v>
      </c>
    </row>
    <row r="24" spans="2:14" x14ac:dyDescent="0.35">
      <c r="B24" s="2">
        <v>0.9</v>
      </c>
      <c r="C24" s="2">
        <f t="shared" si="0"/>
        <v>9.9999999999999978E-2</v>
      </c>
      <c r="D24" s="11">
        <f t="shared" si="1"/>
        <v>0.1235</v>
      </c>
      <c r="G24" s="2">
        <v>0.9</v>
      </c>
      <c r="H24" s="2">
        <f t="shared" si="2"/>
        <v>9.9999999999999978E-2</v>
      </c>
      <c r="I24" s="11">
        <f t="shared" si="3"/>
        <v>7.3499999999999996E-2</v>
      </c>
      <c r="L24" s="2">
        <v>0.9</v>
      </c>
      <c r="M24" s="2">
        <f t="shared" si="4"/>
        <v>9.9999999999999978E-2</v>
      </c>
      <c r="N24" s="11">
        <f t="shared" si="5"/>
        <v>0.15733785304242587</v>
      </c>
    </row>
    <row r="25" spans="2:14" x14ac:dyDescent="0.35">
      <c r="B25" s="2">
        <v>1</v>
      </c>
      <c r="C25" s="2">
        <f t="shared" si="0"/>
        <v>0</v>
      </c>
      <c r="D25" s="11">
        <f t="shared" si="1"/>
        <v>0.125</v>
      </c>
      <c r="G25" s="2">
        <v>1</v>
      </c>
      <c r="H25" s="2">
        <f t="shared" si="2"/>
        <v>0</v>
      </c>
      <c r="I25" s="11">
        <f t="shared" si="3"/>
        <v>7.4999999999999997E-2</v>
      </c>
      <c r="L25" s="2">
        <v>1</v>
      </c>
      <c r="M25" s="2">
        <f t="shared" si="4"/>
        <v>0</v>
      </c>
      <c r="N25" s="11">
        <f t="shared" si="5"/>
        <v>0.16</v>
      </c>
    </row>
  </sheetData>
  <mergeCells count="4">
    <mergeCell ref="B12:C12"/>
    <mergeCell ref="H2:I2"/>
    <mergeCell ref="G12:H12"/>
    <mergeCell ref="L12:M1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BB7A4-6274-44D5-AE47-C97F1563D81F}">
  <dimension ref="B3:O22"/>
  <sheetViews>
    <sheetView showGridLines="0" workbookViewId="0">
      <selection sqref="A1:O22"/>
    </sheetView>
  </sheetViews>
  <sheetFormatPr defaultRowHeight="14.5" x14ac:dyDescent="0.35"/>
  <cols>
    <col min="2" max="2" width="16.08984375" bestFit="1" customWidth="1"/>
    <col min="3" max="3" width="13.7265625" bestFit="1" customWidth="1"/>
    <col min="4" max="4" width="14" bestFit="1" customWidth="1"/>
    <col min="5" max="5" width="13.7265625" bestFit="1" customWidth="1"/>
    <col min="8" max="8" width="12.81640625" bestFit="1" customWidth="1"/>
    <col min="9" max="9" width="9.7265625" customWidth="1"/>
    <col min="10" max="10" width="9.54296875" customWidth="1"/>
    <col min="11" max="11" width="12.81640625" bestFit="1" customWidth="1"/>
    <col min="13" max="13" width="16.90625" bestFit="1" customWidth="1"/>
  </cols>
  <sheetData>
    <row r="3" spans="2:15" x14ac:dyDescent="0.35">
      <c r="H3" s="45" t="s">
        <v>13</v>
      </c>
      <c r="I3" s="45"/>
    </row>
    <row r="5" spans="2:15" x14ac:dyDescent="0.35">
      <c r="C5" s="4" t="s">
        <v>6</v>
      </c>
      <c r="D5" s="4" t="s">
        <v>0</v>
      </c>
      <c r="E5" s="4" t="s">
        <v>1</v>
      </c>
      <c r="H5" s="14"/>
      <c r="I5" s="12" t="s">
        <v>6</v>
      </c>
      <c r="J5" s="2" t="s">
        <v>0</v>
      </c>
      <c r="K5" s="2" t="s">
        <v>1</v>
      </c>
      <c r="M5" s="8" t="s">
        <v>7</v>
      </c>
      <c r="N5" s="9" t="s">
        <v>8</v>
      </c>
      <c r="O5" s="10">
        <v>0.05</v>
      </c>
    </row>
    <row r="6" spans="2:15" x14ac:dyDescent="0.35">
      <c r="B6" s="2" t="s">
        <v>2</v>
      </c>
      <c r="C6" s="6">
        <v>0.125</v>
      </c>
      <c r="D6" s="5">
        <v>0.11</v>
      </c>
      <c r="E6" s="6">
        <v>0.129</v>
      </c>
      <c r="H6" s="13" t="s">
        <v>6</v>
      </c>
      <c r="I6" s="11">
        <f>C7^2</f>
        <v>2.5600000000000001E-2</v>
      </c>
      <c r="J6" s="11">
        <f>D8*I6</f>
        <v>1.6640000000000002E-2</v>
      </c>
      <c r="K6" s="11">
        <f>E8*I6</f>
        <v>3.1231999999999999E-2</v>
      </c>
    </row>
    <row r="7" spans="2:15" x14ac:dyDescent="0.35">
      <c r="B7" s="2" t="s">
        <v>3</v>
      </c>
      <c r="C7" s="5">
        <v>0.16</v>
      </c>
      <c r="D7" s="5">
        <v>0.32</v>
      </c>
      <c r="E7" s="5">
        <v>0.2</v>
      </c>
      <c r="H7" s="2" t="s">
        <v>0</v>
      </c>
      <c r="I7" s="11">
        <f>J6</f>
        <v>1.6640000000000002E-2</v>
      </c>
      <c r="J7" s="11">
        <f>D7^2</f>
        <v>0.1024</v>
      </c>
      <c r="K7" s="15" t="s">
        <v>9</v>
      </c>
    </row>
    <row r="8" spans="2:15" x14ac:dyDescent="0.35">
      <c r="B8" s="2" t="s">
        <v>4</v>
      </c>
      <c r="C8" s="3" t="s">
        <v>9</v>
      </c>
      <c r="D8" s="3">
        <v>0.65</v>
      </c>
      <c r="E8" s="3">
        <v>1.22</v>
      </c>
      <c r="H8" s="2" t="s">
        <v>1</v>
      </c>
      <c r="I8" s="11">
        <f>K6</f>
        <v>3.1231999999999999E-2</v>
      </c>
      <c r="J8" s="16" t="s">
        <v>9</v>
      </c>
      <c r="K8" s="11">
        <f>E7^2</f>
        <v>4.0000000000000008E-2</v>
      </c>
    </row>
    <row r="9" spans="2:15" x14ac:dyDescent="0.35">
      <c r="B9" s="2" t="s">
        <v>5</v>
      </c>
      <c r="C9" s="3" t="s">
        <v>9</v>
      </c>
      <c r="D9" s="3">
        <v>87.5</v>
      </c>
      <c r="E9" s="3">
        <v>105</v>
      </c>
    </row>
    <row r="13" spans="2:15" x14ac:dyDescent="0.35">
      <c r="C13" s="2" t="s">
        <v>15</v>
      </c>
      <c r="D13" s="2" t="s">
        <v>16</v>
      </c>
    </row>
    <row r="14" spans="2:15" x14ac:dyDescent="0.35">
      <c r="B14" s="8" t="s">
        <v>10</v>
      </c>
      <c r="C14" s="2">
        <v>0</v>
      </c>
      <c r="D14" s="2">
        <v>1</v>
      </c>
    </row>
    <row r="15" spans="2:15" x14ac:dyDescent="0.35">
      <c r="B15" s="8" t="s">
        <v>11</v>
      </c>
      <c r="C15" s="2">
        <v>0</v>
      </c>
      <c r="D15" s="2">
        <v>1</v>
      </c>
    </row>
    <row r="16" spans="2:15" x14ac:dyDescent="0.35">
      <c r="B16" s="2" t="s">
        <v>20</v>
      </c>
      <c r="C16" s="2">
        <v>1</v>
      </c>
      <c r="D16" s="2">
        <v>1</v>
      </c>
    </row>
    <row r="19" spans="2:4" x14ac:dyDescent="0.35">
      <c r="B19" s="18" t="s">
        <v>17</v>
      </c>
      <c r="C19" s="19" t="s">
        <v>8</v>
      </c>
      <c r="D19" s="20">
        <f>((D20*C6+D21*D6)-O5)/SQRT(D20*D20*I6 + D20*D21*J6 + D21*D20*J6 + D21*D21*J7)</f>
        <v>0.47022174426739233</v>
      </c>
    </row>
    <row r="20" spans="2:4" x14ac:dyDescent="0.35">
      <c r="B20" s="8" t="s">
        <v>18</v>
      </c>
      <c r="C20" s="9" t="s">
        <v>8</v>
      </c>
      <c r="D20" s="24">
        <v>0.95867777196339032</v>
      </c>
    </row>
    <row r="21" spans="2:4" x14ac:dyDescent="0.35">
      <c r="B21" s="8" t="s">
        <v>19</v>
      </c>
      <c r="C21" s="9" t="s">
        <v>8</v>
      </c>
      <c r="D21" s="24">
        <v>4.1322222034748238E-2</v>
      </c>
    </row>
    <row r="22" spans="2:4" x14ac:dyDescent="0.35">
      <c r="B22" s="21" t="s">
        <v>21</v>
      </c>
      <c r="C22" s="22" t="s">
        <v>8</v>
      </c>
      <c r="D22" s="23">
        <f>D20+D21</f>
        <v>0.99999999399813855</v>
      </c>
    </row>
  </sheetData>
  <mergeCells count="1">
    <mergeCell ref="H3:I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77D7-0A00-4C41-8643-E98192207E73}">
  <dimension ref="B2:O29"/>
  <sheetViews>
    <sheetView showGridLines="0" workbookViewId="0">
      <selection activeCell="I19" sqref="I19"/>
    </sheetView>
  </sheetViews>
  <sheetFormatPr defaultRowHeight="14.5" x14ac:dyDescent="0.35"/>
  <cols>
    <col min="2" max="2" width="16.08984375" bestFit="1" customWidth="1"/>
    <col min="3" max="3" width="14.81640625" customWidth="1"/>
    <col min="4" max="4" width="15.453125" customWidth="1"/>
    <col min="5" max="5" width="12.81640625" bestFit="1" customWidth="1"/>
    <col min="8" max="8" width="12.81640625" bestFit="1" customWidth="1"/>
    <col min="9" max="10" width="14.54296875" bestFit="1" customWidth="1"/>
    <col min="11" max="11" width="12.81640625" bestFit="1" customWidth="1"/>
    <col min="13" max="13" width="15.90625" customWidth="1"/>
    <col min="14" max="15" width="13.08984375" bestFit="1" customWidth="1"/>
  </cols>
  <sheetData>
    <row r="2" spans="2:15" x14ac:dyDescent="0.35">
      <c r="B2" s="31" t="s">
        <v>29</v>
      </c>
    </row>
    <row r="3" spans="2:15" x14ac:dyDescent="0.35">
      <c r="B3" s="3" t="s">
        <v>28</v>
      </c>
      <c r="C3" s="44" t="s">
        <v>30</v>
      </c>
      <c r="D3" s="44"/>
    </row>
    <row r="4" spans="2:15" x14ac:dyDescent="0.35">
      <c r="B4" s="3" t="s">
        <v>22</v>
      </c>
      <c r="C4" s="44" t="s">
        <v>1</v>
      </c>
      <c r="D4" s="44"/>
    </row>
    <row r="5" spans="2:15" x14ac:dyDescent="0.35">
      <c r="B5" s="3" t="s">
        <v>25</v>
      </c>
      <c r="C5" s="44" t="s">
        <v>31</v>
      </c>
      <c r="D5" s="44"/>
    </row>
    <row r="6" spans="2:15" x14ac:dyDescent="0.35">
      <c r="H6" s="45" t="s">
        <v>13</v>
      </c>
      <c r="I6" s="45"/>
    </row>
    <row r="8" spans="2:15" x14ac:dyDescent="0.35">
      <c r="C8" s="4" t="s">
        <v>34</v>
      </c>
      <c r="D8" s="4" t="s">
        <v>0</v>
      </c>
      <c r="E8" s="4" t="s">
        <v>1</v>
      </c>
      <c r="H8" s="14"/>
      <c r="I8" s="25" t="s">
        <v>34</v>
      </c>
      <c r="J8" s="2" t="s">
        <v>0</v>
      </c>
      <c r="K8" s="2" t="s">
        <v>1</v>
      </c>
      <c r="M8" s="8" t="s">
        <v>7</v>
      </c>
      <c r="N8" s="9" t="s">
        <v>8</v>
      </c>
      <c r="O8" s="10">
        <v>0.05</v>
      </c>
    </row>
    <row r="9" spans="2:15" x14ac:dyDescent="0.35">
      <c r="B9" s="2" t="s">
        <v>2</v>
      </c>
      <c r="C9" s="32">
        <f>'Parte I - Pergunta 1 - Parte A'!C5*0.9925+'Parte I - Pergunta 1 - Parte A'!D5*0.0075</f>
        <v>0.12488750000000001</v>
      </c>
      <c r="D9" s="32">
        <v>0.11</v>
      </c>
      <c r="E9" s="32">
        <v>0.129</v>
      </c>
      <c r="H9" s="13" t="s">
        <v>6</v>
      </c>
      <c r="I9" s="11">
        <f>C10^2</f>
        <v>2.5600000000000001E-2</v>
      </c>
      <c r="J9" s="15" t="s">
        <v>9</v>
      </c>
      <c r="K9" s="11">
        <f>E11*I9</f>
        <v>3.1231999999999999E-2</v>
      </c>
    </row>
    <row r="10" spans="2:15" x14ac:dyDescent="0.35">
      <c r="B10" s="2" t="s">
        <v>3</v>
      </c>
      <c r="C10" s="32">
        <v>0.16</v>
      </c>
      <c r="D10" s="32">
        <v>0.32</v>
      </c>
      <c r="E10" s="32">
        <v>0.2</v>
      </c>
      <c r="H10" s="2" t="s">
        <v>0</v>
      </c>
      <c r="I10" s="15" t="str">
        <f>J9</f>
        <v>-</v>
      </c>
      <c r="J10" s="11">
        <f>D10^2</f>
        <v>0.1024</v>
      </c>
      <c r="K10" s="15" t="s">
        <v>9</v>
      </c>
    </row>
    <row r="11" spans="2:15" x14ac:dyDescent="0.35">
      <c r="B11" s="2" t="s">
        <v>4</v>
      </c>
      <c r="C11" s="3" t="s">
        <v>9</v>
      </c>
      <c r="D11" s="3">
        <v>0.65</v>
      </c>
      <c r="E11" s="3">
        <v>1.22</v>
      </c>
      <c r="H11" s="2" t="s">
        <v>1</v>
      </c>
      <c r="I11" s="11">
        <f>K9</f>
        <v>3.1231999999999999E-2</v>
      </c>
      <c r="J11" s="16" t="s">
        <v>9</v>
      </c>
      <c r="K11" s="11">
        <f>E10^2</f>
        <v>4.0000000000000008E-2</v>
      </c>
    </row>
    <row r="12" spans="2:15" x14ac:dyDescent="0.35">
      <c r="B12" s="2" t="s">
        <v>5</v>
      </c>
      <c r="C12" s="3" t="s">
        <v>9</v>
      </c>
      <c r="D12" s="3">
        <v>87.5</v>
      </c>
      <c r="E12" s="3">
        <v>105</v>
      </c>
    </row>
    <row r="16" spans="2:15" x14ac:dyDescent="0.35">
      <c r="B16" s="44" t="s">
        <v>2</v>
      </c>
      <c r="C16" s="44"/>
      <c r="G16" s="44" t="s">
        <v>14</v>
      </c>
      <c r="H16" s="44"/>
      <c r="L16" s="44" t="s">
        <v>3</v>
      </c>
      <c r="M16" s="44"/>
    </row>
    <row r="18" spans="2:15" x14ac:dyDescent="0.35">
      <c r="B18" s="3" t="s">
        <v>28</v>
      </c>
      <c r="C18" s="3" t="s">
        <v>22</v>
      </c>
      <c r="D18" s="2" t="s">
        <v>24</v>
      </c>
      <c r="E18" s="2" t="s">
        <v>12</v>
      </c>
      <c r="G18" s="3" t="s">
        <v>28</v>
      </c>
      <c r="H18" s="3" t="s">
        <v>22</v>
      </c>
      <c r="I18" s="2" t="s">
        <v>24</v>
      </c>
      <c r="J18" s="2" t="s">
        <v>14</v>
      </c>
      <c r="L18" s="3" t="s">
        <v>28</v>
      </c>
      <c r="M18" s="3" t="s">
        <v>22</v>
      </c>
      <c r="N18" s="2" t="s">
        <v>24</v>
      </c>
      <c r="O18" s="2" t="s">
        <v>3</v>
      </c>
    </row>
    <row r="19" spans="2:15" x14ac:dyDescent="0.35">
      <c r="B19" s="27">
        <v>0</v>
      </c>
      <c r="C19" s="27">
        <f>1-(D19+B19)</f>
        <v>1</v>
      </c>
      <c r="D19" s="27">
        <f>(0.0075/0.9925)*B19</f>
        <v>0</v>
      </c>
      <c r="E19" s="11">
        <f t="shared" ref="E19:E29" si="0">B19*$C$9+C19*$E$9</f>
        <v>0.129</v>
      </c>
      <c r="G19" s="26">
        <v>0</v>
      </c>
      <c r="H19" s="27">
        <f>1-(G19+I19)</f>
        <v>1</v>
      </c>
      <c r="I19" s="27">
        <f>(0.0075/0.9925)*G19</f>
        <v>0</v>
      </c>
      <c r="J19" s="11">
        <f t="shared" ref="J19:J29" si="1">E19-$O$8</f>
        <v>7.9000000000000001E-2</v>
      </c>
      <c r="L19" s="27">
        <v>0</v>
      </c>
      <c r="M19" s="27">
        <f>1-(L19+N19)</f>
        <v>1</v>
      </c>
      <c r="N19" s="27">
        <f>(0.0075/0.9925)*L19</f>
        <v>0</v>
      </c>
      <c r="O19" s="11">
        <f t="shared" ref="O19:O29" si="2">SQRT(L19*L19*$I$9+  L19*M19*$K$9 + M19*L19*$K$9 + M19*M19*$K$11)</f>
        <v>0.2</v>
      </c>
    </row>
    <row r="20" spans="2:15" x14ac:dyDescent="0.35">
      <c r="B20" s="27">
        <v>0.1</v>
      </c>
      <c r="C20" s="27">
        <f t="shared" ref="C20:C29" si="3">1-(D20+B20)</f>
        <v>0.89924433249370272</v>
      </c>
      <c r="D20" s="27">
        <f t="shared" ref="D20:D29" si="4">(0.0075/0.9925)*B20</f>
        <v>7.556675062972292E-4</v>
      </c>
      <c r="E20" s="11">
        <f t="shared" si="0"/>
        <v>0.12849126889168766</v>
      </c>
      <c r="G20" s="26">
        <v>0.1</v>
      </c>
      <c r="H20" s="27">
        <f t="shared" ref="H20:H29" si="5">1-(G20+I20)</f>
        <v>0.89924433249370272</v>
      </c>
      <c r="I20" s="27">
        <f t="shared" ref="I20:I29" si="6">(0.0075/0.9925)*G20</f>
        <v>7.556675062972292E-4</v>
      </c>
      <c r="J20" s="11">
        <f t="shared" si="1"/>
        <v>7.8491268891687657E-2</v>
      </c>
      <c r="L20" s="27">
        <v>0.1</v>
      </c>
      <c r="M20" s="27">
        <f t="shared" ref="M20:M29" si="7">1-(L20+N20)</f>
        <v>0.89924433249370272</v>
      </c>
      <c r="N20" s="27">
        <f t="shared" ref="N20:N29" si="8">(0.0075/0.9925)*L20</f>
        <v>7.556675062972292E-4</v>
      </c>
      <c r="O20" s="11">
        <f t="shared" si="2"/>
        <v>0.19549591959775139</v>
      </c>
    </row>
    <row r="21" spans="2:15" x14ac:dyDescent="0.35">
      <c r="B21" s="27">
        <v>0.2</v>
      </c>
      <c r="C21" s="27">
        <f t="shared" si="3"/>
        <v>0.79848866498740556</v>
      </c>
      <c r="D21" s="27">
        <f t="shared" si="4"/>
        <v>1.5113350125944584E-3</v>
      </c>
      <c r="E21" s="11">
        <f t="shared" si="0"/>
        <v>0.12798253778337532</v>
      </c>
      <c r="G21" s="26">
        <v>0.2</v>
      </c>
      <c r="H21" s="27">
        <f t="shared" si="5"/>
        <v>0.79848866498740556</v>
      </c>
      <c r="I21" s="27">
        <f t="shared" si="6"/>
        <v>1.5113350125944584E-3</v>
      </c>
      <c r="J21" s="11">
        <f t="shared" si="1"/>
        <v>7.7982537783375314E-2</v>
      </c>
      <c r="L21" s="27">
        <v>0.2</v>
      </c>
      <c r="M21" s="27">
        <f t="shared" si="7"/>
        <v>0.79848866498740556</v>
      </c>
      <c r="N21" s="27">
        <f t="shared" si="8"/>
        <v>1.5113350125944584E-3</v>
      </c>
      <c r="O21" s="11">
        <f t="shared" si="2"/>
        <v>0.19105686357335983</v>
      </c>
    </row>
    <row r="22" spans="2:15" x14ac:dyDescent="0.35">
      <c r="B22" s="27">
        <v>0.3</v>
      </c>
      <c r="C22" s="27">
        <f t="shared" si="3"/>
        <v>0.6977329974811084</v>
      </c>
      <c r="D22" s="27">
        <f t="shared" si="4"/>
        <v>2.2670025188916872E-3</v>
      </c>
      <c r="E22" s="11">
        <f t="shared" si="0"/>
        <v>0.12747380667506297</v>
      </c>
      <c r="G22" s="26">
        <v>0.3</v>
      </c>
      <c r="H22" s="27">
        <f t="shared" si="5"/>
        <v>0.6977329974811084</v>
      </c>
      <c r="I22" s="27">
        <f t="shared" si="6"/>
        <v>2.2670025188916872E-3</v>
      </c>
      <c r="J22" s="11">
        <f t="shared" si="1"/>
        <v>7.747380667506297E-2</v>
      </c>
      <c r="L22" s="27">
        <v>0.3</v>
      </c>
      <c r="M22" s="27">
        <f t="shared" si="7"/>
        <v>0.6977329974811084</v>
      </c>
      <c r="N22" s="27">
        <f t="shared" si="8"/>
        <v>2.2670025188916872E-3</v>
      </c>
      <c r="O22" s="11">
        <f t="shared" si="2"/>
        <v>0.18668747043483364</v>
      </c>
    </row>
    <row r="23" spans="2:15" x14ac:dyDescent="0.35">
      <c r="B23" s="27">
        <v>0.4</v>
      </c>
      <c r="C23" s="27">
        <f t="shared" si="3"/>
        <v>0.59697732997481112</v>
      </c>
      <c r="D23" s="27">
        <f t="shared" si="4"/>
        <v>3.0226700251889168E-3</v>
      </c>
      <c r="E23" s="11">
        <f t="shared" si="0"/>
        <v>0.12696507556675066</v>
      </c>
      <c r="G23" s="26">
        <v>0.4</v>
      </c>
      <c r="H23" s="27">
        <f t="shared" si="5"/>
        <v>0.59697732997481112</v>
      </c>
      <c r="I23" s="27">
        <f t="shared" si="6"/>
        <v>3.0226700251889168E-3</v>
      </c>
      <c r="J23" s="11">
        <f t="shared" si="1"/>
        <v>7.6965075566750654E-2</v>
      </c>
      <c r="L23" s="27">
        <v>0.4</v>
      </c>
      <c r="M23" s="27">
        <f t="shared" si="7"/>
        <v>0.59697732997481112</v>
      </c>
      <c r="N23" s="27">
        <f t="shared" si="8"/>
        <v>3.0226700251889168E-3</v>
      </c>
      <c r="O23" s="11">
        <f t="shared" si="2"/>
        <v>0.18239274677457112</v>
      </c>
    </row>
    <row r="24" spans="2:15" x14ac:dyDescent="0.35">
      <c r="B24" s="27">
        <v>0.5</v>
      </c>
      <c r="C24" s="27">
        <f t="shared" si="3"/>
        <v>0.49622166246851385</v>
      </c>
      <c r="D24" s="27">
        <f t="shared" si="4"/>
        <v>3.7783375314861456E-3</v>
      </c>
      <c r="E24" s="11">
        <f t="shared" si="0"/>
        <v>0.12645634445843829</v>
      </c>
      <c r="G24" s="26">
        <v>0.5</v>
      </c>
      <c r="H24" s="27">
        <f t="shared" si="5"/>
        <v>0.49622166246851385</v>
      </c>
      <c r="I24" s="27">
        <f t="shared" si="6"/>
        <v>3.7783375314861456E-3</v>
      </c>
      <c r="J24" s="11">
        <f t="shared" si="1"/>
        <v>7.6456344458438283E-2</v>
      </c>
      <c r="L24" s="27">
        <v>0.5</v>
      </c>
      <c r="M24" s="27">
        <f t="shared" si="7"/>
        <v>0.49622166246851385</v>
      </c>
      <c r="N24" s="27">
        <f t="shared" si="8"/>
        <v>3.7783375314861456E-3</v>
      </c>
      <c r="O24" s="11">
        <f t="shared" si="2"/>
        <v>0.1781780920717731</v>
      </c>
    </row>
    <row r="25" spans="2:15" x14ac:dyDescent="0.35">
      <c r="B25" s="27">
        <v>0.6</v>
      </c>
      <c r="C25" s="27">
        <f t="shared" si="3"/>
        <v>0.39546599496221668</v>
      </c>
      <c r="D25" s="27">
        <f t="shared" si="4"/>
        <v>4.5340050377833743E-3</v>
      </c>
      <c r="E25" s="11">
        <f t="shared" si="0"/>
        <v>0.12594761335012594</v>
      </c>
      <c r="G25" s="26">
        <v>0.6</v>
      </c>
      <c r="H25" s="27">
        <f t="shared" si="5"/>
        <v>0.39546599496221668</v>
      </c>
      <c r="I25" s="27">
        <f t="shared" si="6"/>
        <v>4.5340050377833743E-3</v>
      </c>
      <c r="J25" s="11">
        <f t="shared" si="1"/>
        <v>7.5947613350125939E-2</v>
      </c>
      <c r="L25" s="27">
        <v>0.6</v>
      </c>
      <c r="M25" s="27">
        <f t="shared" si="7"/>
        <v>0.39546599496221668</v>
      </c>
      <c r="N25" s="27">
        <f t="shared" si="8"/>
        <v>4.5340050377833743E-3</v>
      </c>
      <c r="O25" s="11">
        <f t="shared" si="2"/>
        <v>0.17404932310253374</v>
      </c>
    </row>
    <row r="26" spans="2:15" x14ac:dyDescent="0.35">
      <c r="B26" s="27">
        <v>0.7</v>
      </c>
      <c r="C26" s="27">
        <f t="shared" si="3"/>
        <v>0.29471032745591941</v>
      </c>
      <c r="D26" s="27">
        <f t="shared" si="4"/>
        <v>5.2896725440806031E-3</v>
      </c>
      <c r="E26" s="11">
        <f t="shared" si="0"/>
        <v>0.1254388822418136</v>
      </c>
      <c r="G26" s="26">
        <v>0.7</v>
      </c>
      <c r="H26" s="27">
        <f t="shared" si="5"/>
        <v>0.29471032745591941</v>
      </c>
      <c r="I26" s="27">
        <f t="shared" si="6"/>
        <v>5.2896725440806031E-3</v>
      </c>
      <c r="J26" s="11">
        <f t="shared" si="1"/>
        <v>7.5438882241813596E-2</v>
      </c>
      <c r="L26" s="27">
        <v>0.7</v>
      </c>
      <c r="M26" s="27">
        <f t="shared" si="7"/>
        <v>0.29471032745591941</v>
      </c>
      <c r="N26" s="27">
        <f t="shared" si="8"/>
        <v>5.2896725440806031E-3</v>
      </c>
      <c r="O26" s="11">
        <f t="shared" si="2"/>
        <v>0.1700126972032136</v>
      </c>
    </row>
    <row r="27" spans="2:15" x14ac:dyDescent="0.35">
      <c r="B27" s="27">
        <v>0.8</v>
      </c>
      <c r="C27" s="27">
        <f t="shared" si="3"/>
        <v>0.19395465994962213</v>
      </c>
      <c r="D27" s="27">
        <f t="shared" si="4"/>
        <v>6.0453400503778336E-3</v>
      </c>
      <c r="E27" s="11">
        <f t="shared" si="0"/>
        <v>0.12493015113350127</v>
      </c>
      <c r="G27" s="26">
        <v>0.8</v>
      </c>
      <c r="H27" s="27">
        <f t="shared" si="5"/>
        <v>0.19395465994962213</v>
      </c>
      <c r="I27" s="27">
        <f t="shared" si="6"/>
        <v>6.0453400503778336E-3</v>
      </c>
      <c r="J27" s="11">
        <f t="shared" si="1"/>
        <v>7.4930151133501266E-2</v>
      </c>
      <c r="L27" s="27">
        <v>0.8</v>
      </c>
      <c r="M27" s="27">
        <f t="shared" si="7"/>
        <v>0.19395465994962213</v>
      </c>
      <c r="N27" s="27">
        <f t="shared" si="8"/>
        <v>6.0453400503778336E-3</v>
      </c>
      <c r="O27" s="11">
        <f t="shared" si="2"/>
        <v>0.16607493341236509</v>
      </c>
    </row>
    <row r="28" spans="2:15" x14ac:dyDescent="0.35">
      <c r="B28" s="27">
        <v>0.9</v>
      </c>
      <c r="C28" s="27">
        <f t="shared" si="3"/>
        <v>9.3198992443324968E-2</v>
      </c>
      <c r="D28" s="27">
        <f t="shared" si="4"/>
        <v>6.8010075566750624E-3</v>
      </c>
      <c r="E28" s="11">
        <f t="shared" si="0"/>
        <v>0.12442142002518894</v>
      </c>
      <c r="G28" s="26">
        <v>0.9</v>
      </c>
      <c r="H28" s="27">
        <f t="shared" si="5"/>
        <v>9.3198992443324968E-2</v>
      </c>
      <c r="I28" s="27">
        <f t="shared" si="6"/>
        <v>6.8010075566750624E-3</v>
      </c>
      <c r="J28" s="11">
        <f t="shared" si="1"/>
        <v>7.4421420025188936E-2</v>
      </c>
      <c r="L28" s="27">
        <v>0.9</v>
      </c>
      <c r="M28" s="27">
        <f t="shared" si="7"/>
        <v>9.3198992443324968E-2</v>
      </c>
      <c r="N28" s="27">
        <f t="shared" si="8"/>
        <v>6.8010075566750624E-3</v>
      </c>
      <c r="O28" s="11">
        <f t="shared" si="2"/>
        <v>0.16224323026024814</v>
      </c>
    </row>
    <row r="29" spans="2:15" x14ac:dyDescent="0.35">
      <c r="B29" s="2">
        <v>0.99250000000000005</v>
      </c>
      <c r="C29" s="27">
        <f t="shared" si="3"/>
        <v>0</v>
      </c>
      <c r="D29" s="27">
        <f t="shared" si="4"/>
        <v>7.4999999999999997E-3</v>
      </c>
      <c r="E29" s="11">
        <f t="shared" si="0"/>
        <v>0.12395084375000001</v>
      </c>
      <c r="G29" s="2">
        <v>0.99224999999999997</v>
      </c>
      <c r="H29" s="27">
        <f t="shared" si="5"/>
        <v>2.5188916876572875E-4</v>
      </c>
      <c r="I29" s="27">
        <f t="shared" si="6"/>
        <v>7.4981108312342556E-3</v>
      </c>
      <c r="J29" s="11">
        <f t="shared" si="1"/>
        <v>7.3950843750000009E-2</v>
      </c>
      <c r="L29" s="2">
        <v>0.99250000000000005</v>
      </c>
      <c r="M29" s="27">
        <f t="shared" si="7"/>
        <v>0</v>
      </c>
      <c r="N29" s="2">
        <f t="shared" si="8"/>
        <v>7.4999999999999997E-3</v>
      </c>
      <c r="O29" s="11">
        <f t="shared" si="2"/>
        <v>0.15880000000000002</v>
      </c>
    </row>
  </sheetData>
  <mergeCells count="7">
    <mergeCell ref="H6:I6"/>
    <mergeCell ref="B16:C16"/>
    <mergeCell ref="G16:H16"/>
    <mergeCell ref="L16:M16"/>
    <mergeCell ref="C3:D3"/>
    <mergeCell ref="C4:D4"/>
    <mergeCell ref="C5:D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FF72-1A1D-41FC-86DC-481DF9F82C3C}">
  <dimension ref="B3:O24"/>
  <sheetViews>
    <sheetView showGridLines="0" topLeftCell="A4" workbookViewId="0">
      <selection activeCell="F21" sqref="F21"/>
    </sheetView>
  </sheetViews>
  <sheetFormatPr defaultRowHeight="14.5" x14ac:dyDescent="0.35"/>
  <cols>
    <col min="2" max="2" width="22.54296875" bestFit="1" customWidth="1"/>
    <col min="3" max="3" width="13.1796875" bestFit="1" customWidth="1"/>
    <col min="4" max="4" width="14" bestFit="1" customWidth="1"/>
    <col min="5" max="5" width="12.81640625" bestFit="1" customWidth="1"/>
    <col min="8" max="8" width="12.81640625" bestFit="1" customWidth="1"/>
    <col min="11" max="11" width="12.81640625" bestFit="1" customWidth="1"/>
    <col min="13" max="13" width="16.90625" bestFit="1" customWidth="1"/>
  </cols>
  <sheetData>
    <row r="3" spans="2:15" x14ac:dyDescent="0.35">
      <c r="H3" s="45" t="s">
        <v>13</v>
      </c>
      <c r="I3" s="45"/>
    </row>
    <row r="5" spans="2:15" x14ac:dyDescent="0.35">
      <c r="C5" s="4" t="s">
        <v>6</v>
      </c>
      <c r="D5" s="4" t="s">
        <v>0</v>
      </c>
      <c r="E5" s="4" t="s">
        <v>1</v>
      </c>
      <c r="H5" s="14"/>
      <c r="I5" s="25" t="s">
        <v>6</v>
      </c>
      <c r="J5" s="3" t="s">
        <v>0</v>
      </c>
      <c r="K5" s="3" t="s">
        <v>1</v>
      </c>
      <c r="M5" s="8" t="s">
        <v>7</v>
      </c>
      <c r="N5" s="9" t="s">
        <v>8</v>
      </c>
      <c r="O5" s="10">
        <v>0.05</v>
      </c>
    </row>
    <row r="6" spans="2:15" x14ac:dyDescent="0.35">
      <c r="B6" s="2" t="s">
        <v>2</v>
      </c>
      <c r="C6" s="32">
        <f>'Parte I - Pergunta 2 - Parte A'!C9</f>
        <v>0.12488750000000001</v>
      </c>
      <c r="D6" s="32">
        <v>0.11</v>
      </c>
      <c r="E6" s="32">
        <v>0.129</v>
      </c>
      <c r="H6" s="13" t="s">
        <v>6</v>
      </c>
      <c r="I6" s="11">
        <f>C7^2</f>
        <v>2.5600000000000001E-2</v>
      </c>
      <c r="J6" s="11">
        <f>D8*I6</f>
        <v>1.6640000000000002E-2</v>
      </c>
      <c r="K6" s="11">
        <f>E8*I6</f>
        <v>3.1231999999999999E-2</v>
      </c>
    </row>
    <row r="7" spans="2:15" x14ac:dyDescent="0.35">
      <c r="B7" s="2" t="s">
        <v>3</v>
      </c>
      <c r="C7" s="32">
        <v>0.16</v>
      </c>
      <c r="D7" s="32">
        <v>0.32</v>
      </c>
      <c r="E7" s="32">
        <v>0.2</v>
      </c>
      <c r="H7" s="2" t="s">
        <v>0</v>
      </c>
      <c r="I7" s="11">
        <f>J6</f>
        <v>1.6640000000000002E-2</v>
      </c>
      <c r="J7" s="11">
        <f>D7^2</f>
        <v>0.1024</v>
      </c>
      <c r="K7" s="15" t="s">
        <v>9</v>
      </c>
    </row>
    <row r="8" spans="2:15" x14ac:dyDescent="0.35">
      <c r="B8" s="2" t="s">
        <v>4</v>
      </c>
      <c r="C8" s="3" t="s">
        <v>9</v>
      </c>
      <c r="D8" s="3">
        <v>0.65</v>
      </c>
      <c r="E8" s="3">
        <v>1.22</v>
      </c>
      <c r="H8" s="2" t="s">
        <v>1</v>
      </c>
      <c r="I8" s="11">
        <f>K6</f>
        <v>3.1231999999999999E-2</v>
      </c>
      <c r="J8" s="16" t="s">
        <v>9</v>
      </c>
      <c r="K8" s="11">
        <f>E7^2</f>
        <v>4.0000000000000008E-2</v>
      </c>
    </row>
    <row r="9" spans="2:15" x14ac:dyDescent="0.35">
      <c r="B9" s="2" t="s">
        <v>5</v>
      </c>
      <c r="C9" s="3" t="s">
        <v>9</v>
      </c>
      <c r="D9" s="3">
        <v>87.5</v>
      </c>
      <c r="E9" s="3">
        <v>105</v>
      </c>
    </row>
    <row r="13" spans="2:15" x14ac:dyDescent="0.35">
      <c r="C13" s="2" t="s">
        <v>15</v>
      </c>
      <c r="D13" s="2" t="s">
        <v>16</v>
      </c>
    </row>
    <row r="14" spans="2:15" x14ac:dyDescent="0.35">
      <c r="B14" s="8" t="s">
        <v>28</v>
      </c>
      <c r="C14" s="2">
        <v>0</v>
      </c>
      <c r="D14" s="2">
        <v>0.99250000000000005</v>
      </c>
    </row>
    <row r="15" spans="2:15" x14ac:dyDescent="0.35">
      <c r="B15" s="8" t="s">
        <v>22</v>
      </c>
      <c r="C15" s="2">
        <v>0</v>
      </c>
      <c r="D15" s="2">
        <v>1</v>
      </c>
    </row>
    <row r="16" spans="2:15" x14ac:dyDescent="0.35">
      <c r="B16" s="3" t="s">
        <v>25</v>
      </c>
      <c r="C16" s="2">
        <f>0.0075*C14</f>
        <v>0</v>
      </c>
      <c r="D16" s="27">
        <f>0.0075*D14</f>
        <v>7.4437499999999998E-3</v>
      </c>
    </row>
    <row r="17" spans="2:12" x14ac:dyDescent="0.35">
      <c r="B17" s="3" t="s">
        <v>26</v>
      </c>
      <c r="C17" s="2">
        <v>1</v>
      </c>
      <c r="D17" s="2">
        <v>1</v>
      </c>
    </row>
    <row r="20" spans="2:12" x14ac:dyDescent="0.35">
      <c r="B20" s="18" t="s">
        <v>17</v>
      </c>
      <c r="C20" s="19" t="s">
        <v>8</v>
      </c>
      <c r="D20" s="20">
        <f>((D21*C6+D22*E6)-O5)/SQRT(D21*D21*I6 + D21*D22*K6 + D22*D21*K6 + D22*D22*K8)</f>
        <v>0.46512328567927691</v>
      </c>
    </row>
    <row r="21" spans="2:12" x14ac:dyDescent="0.35">
      <c r="B21" s="8" t="s">
        <v>32</v>
      </c>
      <c r="C21" s="9" t="s">
        <v>8</v>
      </c>
      <c r="D21" s="33">
        <v>0.98505625000000008</v>
      </c>
      <c r="F21" s="1" t="s">
        <v>18</v>
      </c>
      <c r="G21" s="1" t="s">
        <v>8</v>
      </c>
      <c r="H21" s="1" t="s">
        <v>32</v>
      </c>
      <c r="I21" s="1" t="s">
        <v>35</v>
      </c>
      <c r="J21" s="7" t="s">
        <v>27</v>
      </c>
      <c r="K21" s="28" t="s">
        <v>8</v>
      </c>
      <c r="L21" s="17">
        <f>D21+D23</f>
        <v>0.99250000000000005</v>
      </c>
    </row>
    <row r="22" spans="2:12" x14ac:dyDescent="0.35">
      <c r="B22" s="18" t="s">
        <v>23</v>
      </c>
      <c r="C22" s="19" t="s">
        <v>8</v>
      </c>
      <c r="D22" s="34">
        <f>1-(D21+D23)</f>
        <v>7.4999999999999512E-3</v>
      </c>
      <c r="F22" s="1"/>
    </row>
    <row r="23" spans="2:12" x14ac:dyDescent="0.35">
      <c r="B23" s="8" t="s">
        <v>27</v>
      </c>
      <c r="C23" s="29" t="s">
        <v>8</v>
      </c>
      <c r="D23" s="33">
        <f>(0.0075/0.9925)*D21</f>
        <v>7.4437499999999998E-3</v>
      </c>
    </row>
    <row r="24" spans="2:12" x14ac:dyDescent="0.35">
      <c r="B24" s="21" t="s">
        <v>33</v>
      </c>
      <c r="C24" s="22" t="s">
        <v>8</v>
      </c>
      <c r="D24" s="23">
        <f>D21+D22+D23</f>
        <v>1</v>
      </c>
    </row>
  </sheetData>
  <mergeCells count="1">
    <mergeCell ref="H3:I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3F4F-115E-4937-9375-96B728AAEE24}">
  <dimension ref="B2:O29"/>
  <sheetViews>
    <sheetView showGridLines="0" workbookViewId="0">
      <selection activeCell="N13" sqref="N13"/>
    </sheetView>
  </sheetViews>
  <sheetFormatPr defaultRowHeight="14.5" x14ac:dyDescent="0.35"/>
  <cols>
    <col min="2" max="2" width="41.7265625" bestFit="1" customWidth="1"/>
    <col min="3" max="3" width="2.90625" customWidth="1"/>
    <col min="7" max="7" width="10.453125" customWidth="1"/>
    <col min="8" max="8" width="5.90625" customWidth="1"/>
    <col min="9" max="9" width="3.6328125" customWidth="1"/>
    <col min="10" max="10" width="12.6328125" bestFit="1" customWidth="1"/>
    <col min="13" max="13" width="11.1796875" bestFit="1" customWidth="1"/>
    <col min="15" max="15" width="11.08984375" bestFit="1" customWidth="1"/>
  </cols>
  <sheetData>
    <row r="2" spans="2:15" x14ac:dyDescent="0.35">
      <c r="G2" s="47" t="s">
        <v>47</v>
      </c>
      <c r="H2" s="48"/>
      <c r="I2" s="9" t="s">
        <v>8</v>
      </c>
      <c r="J2" s="10">
        <f>D12+D14*D13</f>
        <v>0.1</v>
      </c>
    </row>
    <row r="3" spans="2:15" x14ac:dyDescent="0.35">
      <c r="B3" s="46" t="s">
        <v>36</v>
      </c>
      <c r="C3" s="46"/>
      <c r="D3" s="46"/>
      <c r="J3" s="1"/>
    </row>
    <row r="4" spans="2:15" x14ac:dyDescent="0.35">
      <c r="B4" s="35" t="s">
        <v>38</v>
      </c>
      <c r="C4" s="30" t="s">
        <v>8</v>
      </c>
      <c r="D4" s="12">
        <v>5000000</v>
      </c>
      <c r="G4" s="41" t="s">
        <v>48</v>
      </c>
      <c r="H4" s="40">
        <v>0</v>
      </c>
      <c r="I4" s="9" t="s">
        <v>8</v>
      </c>
      <c r="J4" s="42">
        <v>-5000000</v>
      </c>
      <c r="M4" s="1" t="s">
        <v>49</v>
      </c>
      <c r="N4" t="s">
        <v>8</v>
      </c>
      <c r="O4" s="43">
        <f>SUM(J4:J19)</f>
        <v>-608132.56756561843</v>
      </c>
    </row>
    <row r="5" spans="2:15" x14ac:dyDescent="0.35">
      <c r="B5" s="35" t="s">
        <v>37</v>
      </c>
      <c r="C5" s="30" t="s">
        <v>8</v>
      </c>
      <c r="D5" s="24">
        <v>0.3</v>
      </c>
      <c r="G5" s="41" t="s">
        <v>48</v>
      </c>
      <c r="H5" s="40">
        <v>1</v>
      </c>
      <c r="I5" s="9" t="s">
        <v>8</v>
      </c>
      <c r="J5" s="42">
        <f>($D$5 * (($D$7*(1+$D$9)^H5) - $D$8) * ($D$6 * (1+ $D$10)^H5)) / (1+$J$2)^H5</f>
        <v>585140.62499999988</v>
      </c>
      <c r="M5" s="1"/>
    </row>
    <row r="6" spans="2:15" x14ac:dyDescent="0.35">
      <c r="B6" s="35" t="s">
        <v>40</v>
      </c>
      <c r="C6" s="30" t="s">
        <v>8</v>
      </c>
      <c r="D6" s="12">
        <v>54750</v>
      </c>
      <c r="G6" s="41" t="s">
        <v>48</v>
      </c>
      <c r="H6" s="40">
        <v>2</v>
      </c>
      <c r="I6" s="9" t="s">
        <v>8</v>
      </c>
      <c r="J6" s="42">
        <f t="shared" ref="J6:J29" si="0">($D$5 * (($D$7*(1+$D$9)^H6) - $D$8) * ($D$6 * (1+ $D$10)^H6)) / (1+$J$2)^H6</f>
        <v>521045.15915547503</v>
      </c>
      <c r="M6" s="1"/>
    </row>
    <row r="7" spans="2:15" x14ac:dyDescent="0.35">
      <c r="B7" s="35" t="s">
        <v>39</v>
      </c>
      <c r="C7" s="30" t="s">
        <v>8</v>
      </c>
      <c r="D7" s="12">
        <v>50</v>
      </c>
      <c r="G7" s="41" t="s">
        <v>48</v>
      </c>
      <c r="H7" s="40">
        <v>3</v>
      </c>
      <c r="I7" s="9" t="s">
        <v>8</v>
      </c>
      <c r="J7" s="42">
        <f t="shared" si="0"/>
        <v>463888.46116017952</v>
      </c>
      <c r="M7" s="1" t="s">
        <v>53</v>
      </c>
      <c r="N7" t="s">
        <v>8</v>
      </c>
      <c r="O7">
        <v>25</v>
      </c>
    </row>
    <row r="8" spans="2:15" x14ac:dyDescent="0.35">
      <c r="B8" s="35" t="s">
        <v>41</v>
      </c>
      <c r="C8" s="30" t="s">
        <v>8</v>
      </c>
      <c r="D8" s="12">
        <v>10</v>
      </c>
      <c r="G8" s="41" t="s">
        <v>48</v>
      </c>
      <c r="H8" s="40">
        <v>4</v>
      </c>
      <c r="I8" s="9" t="s">
        <v>8</v>
      </c>
      <c r="J8" s="42">
        <f t="shared" si="0"/>
        <v>412931.10110026714</v>
      </c>
      <c r="O8" t="s">
        <v>50</v>
      </c>
    </row>
    <row r="9" spans="2:15" x14ac:dyDescent="0.35">
      <c r="B9" s="35" t="s">
        <v>42</v>
      </c>
      <c r="C9" s="30" t="s">
        <v>8</v>
      </c>
      <c r="D9" s="36">
        <v>2.5000000000000001E-2</v>
      </c>
      <c r="G9" s="41" t="s">
        <v>48</v>
      </c>
      <c r="H9" s="40">
        <v>5</v>
      </c>
      <c r="I9" s="9" t="s">
        <v>8</v>
      </c>
      <c r="J9" s="42">
        <f t="shared" si="0"/>
        <v>367510.74935025966</v>
      </c>
      <c r="O9" t="s">
        <v>51</v>
      </c>
    </row>
    <row r="10" spans="2:15" x14ac:dyDescent="0.35">
      <c r="B10" s="35" t="s">
        <v>43</v>
      </c>
      <c r="C10" s="30" t="s">
        <v>8</v>
      </c>
      <c r="D10" s="36">
        <v>-0.05</v>
      </c>
      <c r="G10" s="41" t="s">
        <v>48</v>
      </c>
      <c r="H10" s="40">
        <v>6</v>
      </c>
      <c r="I10" s="9" t="s">
        <v>8</v>
      </c>
      <c r="J10" s="42">
        <f t="shared" si="0"/>
        <v>327034.3865762417</v>
      </c>
      <c r="O10" t="s">
        <v>52</v>
      </c>
    </row>
    <row r="11" spans="2:15" x14ac:dyDescent="0.35">
      <c r="B11" s="35" t="s">
        <v>44</v>
      </c>
      <c r="C11" s="30" t="s">
        <v>8</v>
      </c>
      <c r="D11" s="12">
        <v>15</v>
      </c>
      <c r="G11" s="41" t="s">
        <v>48</v>
      </c>
      <c r="H11" s="40">
        <v>7</v>
      </c>
      <c r="I11" s="9" t="s">
        <v>8</v>
      </c>
      <c r="J11" s="42">
        <f t="shared" si="0"/>
        <v>290971.26340729318</v>
      </c>
    </row>
    <row r="12" spans="2:15" x14ac:dyDescent="0.35">
      <c r="B12" s="38" t="s">
        <v>45</v>
      </c>
      <c r="C12" s="39" t="s">
        <v>8</v>
      </c>
      <c r="D12" s="37">
        <v>0.06</v>
      </c>
      <c r="G12" s="41" t="s">
        <v>48</v>
      </c>
      <c r="H12" s="40">
        <v>8</v>
      </c>
      <c r="I12" s="9" t="s">
        <v>8</v>
      </c>
      <c r="J12" s="42">
        <f t="shared" si="0"/>
        <v>258846.54342609411</v>
      </c>
    </row>
    <row r="13" spans="2:15" x14ac:dyDescent="0.35">
      <c r="B13" s="38" t="s">
        <v>46</v>
      </c>
      <c r="C13" s="39" t="s">
        <v>8</v>
      </c>
      <c r="D13" s="37">
        <v>0.05</v>
      </c>
      <c r="G13" s="41" t="s">
        <v>48</v>
      </c>
      <c r="H13" s="40">
        <v>9</v>
      </c>
      <c r="I13" s="9" t="s">
        <v>8</v>
      </c>
      <c r="J13" s="42">
        <f t="shared" si="0"/>
        <v>230235.56805936698</v>
      </c>
    </row>
    <row r="14" spans="2:15" x14ac:dyDescent="0.35">
      <c r="B14" s="38" t="s">
        <v>4</v>
      </c>
      <c r="C14" s="39" t="s">
        <v>8</v>
      </c>
      <c r="D14" s="12">
        <v>0.8</v>
      </c>
      <c r="G14" s="41" t="s">
        <v>48</v>
      </c>
      <c r="H14" s="40">
        <v>10</v>
      </c>
      <c r="I14" s="9" t="s">
        <v>8</v>
      </c>
      <c r="J14" s="42">
        <f t="shared" si="0"/>
        <v>204758.68667894791</v>
      </c>
    </row>
    <row r="15" spans="2:15" x14ac:dyDescent="0.35">
      <c r="G15" s="41" t="s">
        <v>48</v>
      </c>
      <c r="H15" s="40">
        <v>11</v>
      </c>
      <c r="I15" s="9" t="s">
        <v>8</v>
      </c>
      <c r="J15" s="42">
        <f t="shared" si="0"/>
        <v>182076.59972774409</v>
      </c>
    </row>
    <row r="16" spans="2:15" x14ac:dyDescent="0.35">
      <c r="G16" s="41" t="s">
        <v>48</v>
      </c>
      <c r="H16" s="40">
        <v>12</v>
      </c>
      <c r="I16" s="9" t="s">
        <v>8</v>
      </c>
      <c r="J16" s="42">
        <f t="shared" si="0"/>
        <v>161886.1669445688</v>
      </c>
    </row>
    <row r="17" spans="7:10" x14ac:dyDescent="0.35">
      <c r="G17" s="41" t="s">
        <v>48</v>
      </c>
      <c r="H17" s="40">
        <v>13</v>
      </c>
      <c r="I17" s="9" t="s">
        <v>8</v>
      </c>
      <c r="J17" s="42">
        <f t="shared" si="0"/>
        <v>143916.63676853667</v>
      </c>
    </row>
    <row r="18" spans="7:10" x14ac:dyDescent="0.35">
      <c r="G18" s="41" t="s">
        <v>48</v>
      </c>
      <c r="H18" s="40">
        <v>14</v>
      </c>
      <c r="I18" s="9" t="s">
        <v>8</v>
      </c>
      <c r="J18" s="42">
        <f t="shared" si="0"/>
        <v>127926.256754264</v>
      </c>
    </row>
    <row r="19" spans="7:10" x14ac:dyDescent="0.35">
      <c r="G19" s="41" t="s">
        <v>48</v>
      </c>
      <c r="H19" s="40">
        <v>15</v>
      </c>
      <c r="I19" s="9" t="s">
        <v>8</v>
      </c>
      <c r="J19" s="42">
        <f t="shared" si="0"/>
        <v>113699.22832514261</v>
      </c>
    </row>
    <row r="20" spans="7:10" x14ac:dyDescent="0.35">
      <c r="G20" s="41" t="s">
        <v>48</v>
      </c>
      <c r="H20" s="40">
        <v>16</v>
      </c>
      <c r="I20" s="9" t="s">
        <v>8</v>
      </c>
      <c r="J20" s="42">
        <f t="shared" si="0"/>
        <v>101042.97243867854</v>
      </c>
    </row>
    <row r="21" spans="7:10" x14ac:dyDescent="0.35">
      <c r="G21" s="41" t="s">
        <v>48</v>
      </c>
      <c r="H21" s="40">
        <v>17</v>
      </c>
      <c r="I21" s="9" t="s">
        <v>8</v>
      </c>
      <c r="J21" s="42">
        <f t="shared" si="0"/>
        <v>89785.675743199477</v>
      </c>
    </row>
    <row r="22" spans="7:10" x14ac:dyDescent="0.35">
      <c r="G22" s="41" t="s">
        <v>48</v>
      </c>
      <c r="H22" s="40">
        <v>18</v>
      </c>
      <c r="I22" s="9" t="s">
        <v>8</v>
      </c>
      <c r="J22" s="42">
        <f t="shared" si="0"/>
        <v>79774.089578944564</v>
      </c>
    </row>
    <row r="23" spans="7:10" x14ac:dyDescent="0.35">
      <c r="G23" s="41" t="s">
        <v>48</v>
      </c>
      <c r="H23" s="40">
        <v>19</v>
      </c>
      <c r="I23" s="9" t="s">
        <v>8</v>
      </c>
      <c r="J23" s="42">
        <f t="shared" si="0"/>
        <v>70871.556729793883</v>
      </c>
    </row>
    <row r="24" spans="7:10" x14ac:dyDescent="0.35">
      <c r="G24" s="41" t="s">
        <v>48</v>
      </c>
      <c r="H24" s="40">
        <v>20</v>
      </c>
      <c r="I24" s="9" t="s">
        <v>8</v>
      </c>
      <c r="J24" s="42">
        <f t="shared" si="0"/>
        <v>62956.243176622062</v>
      </c>
    </row>
    <row r="25" spans="7:10" x14ac:dyDescent="0.35">
      <c r="G25" s="41" t="s">
        <v>48</v>
      </c>
      <c r="H25" s="40">
        <v>21</v>
      </c>
      <c r="I25" s="9" t="s">
        <v>8</v>
      </c>
      <c r="J25" s="42">
        <f t="shared" si="0"/>
        <v>55919.554251879657</v>
      </c>
    </row>
    <row r="26" spans="7:10" x14ac:dyDescent="0.35">
      <c r="G26" s="41" t="s">
        <v>48</v>
      </c>
      <c r="H26" s="40">
        <v>22</v>
      </c>
      <c r="I26" s="9" t="s">
        <v>8</v>
      </c>
      <c r="J26" s="42">
        <f t="shared" si="0"/>
        <v>49664.716560070163</v>
      </c>
    </row>
    <row r="27" spans="7:10" x14ac:dyDescent="0.35">
      <c r="G27" s="41" t="s">
        <v>48</v>
      </c>
      <c r="H27" s="40">
        <v>23</v>
      </c>
      <c r="I27" s="9" t="s">
        <v>8</v>
      </c>
      <c r="J27" s="42">
        <f t="shared" si="0"/>
        <v>44105.508822767821</v>
      </c>
    </row>
    <row r="28" spans="7:10" x14ac:dyDescent="0.35">
      <c r="G28" s="41" t="s">
        <v>48</v>
      </c>
      <c r="H28" s="40">
        <v>24</v>
      </c>
      <c r="I28" s="9" t="s">
        <v>8</v>
      </c>
      <c r="J28" s="42">
        <f t="shared" si="0"/>
        <v>39165.126441925328</v>
      </c>
    </row>
    <row r="29" spans="7:10" x14ac:dyDescent="0.35">
      <c r="G29" s="41" t="s">
        <v>48</v>
      </c>
      <c r="H29" s="40">
        <v>25</v>
      </c>
      <c r="I29" s="9" t="s">
        <v>8</v>
      </c>
      <c r="J29" s="42">
        <f t="shared" si="0"/>
        <v>34775.166063270699</v>
      </c>
    </row>
  </sheetData>
  <mergeCells count="2">
    <mergeCell ref="B3:D3"/>
    <mergeCell ref="G2:H2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D28D-FEE8-4A18-AE6E-B2DF942C08AF}">
  <dimension ref="A1"/>
  <sheetViews>
    <sheetView showGridLines="0" topLeftCell="A4" workbookViewId="0">
      <selection activeCell="F26" sqref="F26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Parte I - Pergunta 1 - Parte A</vt:lpstr>
      <vt:lpstr>Parte I - Pergunta 1 - Parte B</vt:lpstr>
      <vt:lpstr>Parte I - Pergunta 2 - Parte A</vt:lpstr>
      <vt:lpstr>Parte I - Pergunta 2 - Parte B</vt:lpstr>
      <vt:lpstr>Parte II - Pergunta 1</vt:lpstr>
      <vt:lpstr>Parte II - Pergunta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Cavalcanti</dc:creator>
  <cp:lastModifiedBy>Leticia Cavalcanti</cp:lastModifiedBy>
  <dcterms:created xsi:type="dcterms:W3CDTF">2022-06-26T14:24:01Z</dcterms:created>
  <dcterms:modified xsi:type="dcterms:W3CDTF">2022-06-29T12:44:59Z</dcterms:modified>
</cp:coreProperties>
</file>