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c\OneDrive\Documentos\ENG1542\"/>
    </mc:Choice>
  </mc:AlternateContent>
  <xr:revisionPtr revIDLastSave="0" documentId="13_ncr:1_{4436F90E-8033-4D13-B9CE-E037832DFC0C}" xr6:coauthVersionLast="47" xr6:coauthVersionMax="47" xr10:uidLastSave="{00000000-0000-0000-0000-000000000000}"/>
  <bookViews>
    <workbookView xWindow="-110" yWindow="-110" windowWidth="19420" windowHeight="10300" activeTab="1" xr2:uid="{8432C134-D1B8-4253-8C4B-D1EFF31CD4E5}"/>
  </bookViews>
  <sheets>
    <sheet name="Q 1.C" sheetId="1" r:id="rId1"/>
    <sheet name="Q1.D" sheetId="2" r:id="rId2"/>
    <sheet name="Q1.E" sheetId="3" r:id="rId3"/>
    <sheet name="Q 2.A" sheetId="9" r:id="rId4"/>
    <sheet name="Q 2.B-C" sheetId="4" r:id="rId5"/>
    <sheet name="Q 2.D" sheetId="6" r:id="rId6"/>
  </sheets>
  <externalReferences>
    <externalReference r:id="rId7"/>
  </externalReferences>
  <definedNames>
    <definedName name="solver_adj" localSheetId="0" hidden="1">'Q 1.C'!$C$12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'Q 1.C'!$C$12</definedName>
    <definedName name="solver_lhs2" localSheetId="0" hidden="1">'Q 1.C'!$G$12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'Q 1.C'!$C$13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'Q 1.C'!$F$12</definedName>
    <definedName name="solver_rhs2" localSheetId="0" hidden="1">'Q 1.C'!$G$12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6" l="1"/>
  <c r="C19" i="6"/>
  <c r="C18" i="6"/>
  <c r="C17" i="6"/>
  <c r="C13" i="6"/>
  <c r="B13" i="6"/>
  <c r="K3" i="6" s="1"/>
  <c r="K9" i="6"/>
  <c r="J9" i="6"/>
  <c r="K8" i="6"/>
  <c r="J8" i="6"/>
  <c r="K7" i="6"/>
  <c r="J7" i="6"/>
  <c r="K6" i="6"/>
  <c r="J6" i="6"/>
  <c r="K5" i="6"/>
  <c r="J5" i="6"/>
  <c r="K4" i="6"/>
  <c r="J4" i="6"/>
  <c r="J3" i="6"/>
  <c r="H18" i="4"/>
  <c r="C20" i="4" s="1"/>
  <c r="C18" i="4"/>
  <c r="C19" i="4" s="1"/>
  <c r="H17" i="4"/>
  <c r="C17" i="4"/>
  <c r="H16" i="4"/>
  <c r="C16" i="4"/>
  <c r="I21" i="4" s="1"/>
  <c r="H15" i="4"/>
  <c r="H14" i="4"/>
  <c r="V8" i="4"/>
  <c r="U8" i="4"/>
  <c r="T8" i="4"/>
  <c r="R8" i="4"/>
  <c r="Q8" i="4"/>
  <c r="P8" i="4"/>
  <c r="O8" i="4"/>
  <c r="N8" i="4"/>
  <c r="S8" i="4" s="1"/>
  <c r="M8" i="4"/>
  <c r="L8" i="4"/>
  <c r="K8" i="4"/>
  <c r="J8" i="4"/>
  <c r="I8" i="4"/>
  <c r="V7" i="4"/>
  <c r="U7" i="4"/>
  <c r="T7" i="4"/>
  <c r="S7" i="4"/>
  <c r="R7" i="4"/>
  <c r="P7" i="4"/>
  <c r="O7" i="4"/>
  <c r="N7" i="4"/>
  <c r="M7" i="4"/>
  <c r="L7" i="4"/>
  <c r="Q7" i="4" s="1"/>
  <c r="K7" i="4"/>
  <c r="J7" i="4"/>
  <c r="I7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V5" i="4"/>
  <c r="T5" i="4"/>
  <c r="S5" i="4"/>
  <c r="R5" i="4"/>
  <c r="Q5" i="4"/>
  <c r="P5" i="4"/>
  <c r="U5" i="4" s="1"/>
  <c r="O5" i="4"/>
  <c r="N5" i="4"/>
  <c r="M5" i="4"/>
  <c r="L5" i="4"/>
  <c r="K5" i="4"/>
  <c r="J5" i="4"/>
  <c r="I5" i="4"/>
  <c r="V4" i="4"/>
  <c r="U4" i="4"/>
  <c r="T4" i="4"/>
  <c r="R4" i="4"/>
  <c r="Q4" i="4"/>
  <c r="P4" i="4"/>
  <c r="O4" i="4"/>
  <c r="N4" i="4"/>
  <c r="S4" i="4" s="1"/>
  <c r="M4" i="4"/>
  <c r="L4" i="4"/>
  <c r="K4" i="4"/>
  <c r="J4" i="4"/>
  <c r="I4" i="4"/>
  <c r="N13" i="6" l="1"/>
  <c r="J18" i="6" s="1"/>
  <c r="J20" i="6" s="1"/>
  <c r="D5" i="3" l="1"/>
  <c r="F3" i="3"/>
  <c r="D3" i="3"/>
  <c r="E14" i="2"/>
  <c r="E15" i="2" s="1"/>
  <c r="E16" i="2" s="1"/>
  <c r="E17" i="2" s="1"/>
  <c r="E18" i="2" s="1"/>
  <c r="E19" i="2" s="1"/>
  <c r="E20" i="2" s="1"/>
  <c r="E21" i="2" s="1"/>
  <c r="E22" i="2" s="1"/>
  <c r="E13" i="2"/>
  <c r="D6" i="1"/>
  <c r="E6" i="1"/>
  <c r="F6" i="1"/>
  <c r="G6" i="1"/>
  <c r="H6" i="1"/>
  <c r="I6" i="1"/>
  <c r="J6" i="1"/>
  <c r="J4" i="2" s="1"/>
  <c r="J8" i="2" s="1"/>
  <c r="K6" i="1"/>
  <c r="L6" i="1"/>
  <c r="C6" i="1"/>
  <c r="D5" i="1"/>
  <c r="D4" i="2" s="1"/>
  <c r="D8" i="2" s="1"/>
  <c r="E5" i="1"/>
  <c r="E4" i="2" s="1"/>
  <c r="E8" i="2" s="1"/>
  <c r="F5" i="1"/>
  <c r="F4" i="2" s="1"/>
  <c r="F8" i="2" s="1"/>
  <c r="G5" i="1"/>
  <c r="G4" i="2" s="1"/>
  <c r="G8" i="2" s="1"/>
  <c r="H5" i="1"/>
  <c r="H4" i="2" s="1"/>
  <c r="H8" i="2" s="1"/>
  <c r="I5" i="1"/>
  <c r="I4" i="2" s="1"/>
  <c r="I8" i="2" s="1"/>
  <c r="J5" i="1"/>
  <c r="K5" i="1"/>
  <c r="K4" i="2" s="1"/>
  <c r="K8" i="2" s="1"/>
  <c r="L5" i="1"/>
  <c r="L4" i="2" s="1"/>
  <c r="L8" i="2" s="1"/>
  <c r="C5" i="1"/>
  <c r="C4" i="2" s="1"/>
  <c r="C8" i="2" s="1"/>
  <c r="H7" i="1" l="1"/>
  <c r="J7" i="1"/>
  <c r="G7" i="1"/>
  <c r="C7" i="1"/>
  <c r="I7" i="1"/>
  <c r="F7" i="1"/>
  <c r="L7" i="1"/>
  <c r="D7" i="1"/>
  <c r="K7" i="1"/>
  <c r="E7" i="1"/>
  <c r="C13" i="1" l="1"/>
</calcChain>
</file>

<file path=xl/sharedStrings.xml><?xml version="1.0" encoding="utf-8"?>
<sst xmlns="http://schemas.openxmlformats.org/spreadsheetml/2006/main" count="152" uniqueCount="91">
  <si>
    <t>Cenário</t>
  </si>
  <si>
    <t>Demanda</t>
  </si>
  <si>
    <t>cenário</t>
  </si>
  <si>
    <t>probabilidade</t>
  </si>
  <si>
    <t>demanda</t>
  </si>
  <si>
    <t>q =</t>
  </si>
  <si>
    <t>c =</t>
  </si>
  <si>
    <t>r =</t>
  </si>
  <si>
    <t>u =</t>
  </si>
  <si>
    <t>SOLVER</t>
  </si>
  <si>
    <t>Lucro</t>
  </si>
  <si>
    <t>Prob * (q*Y+r*W)</t>
  </si>
  <si>
    <t>DADOS</t>
  </si>
  <si>
    <t>x*</t>
  </si>
  <si>
    <t>q*y</t>
  </si>
  <si>
    <t>r*w</t>
  </si>
  <si>
    <t>x* pertence a</t>
  </si>
  <si>
    <t>(q*Y + r*W)</t>
  </si>
  <si>
    <t xml:space="preserve">Lucro </t>
  </si>
  <si>
    <t>LUCRO</t>
  </si>
  <si>
    <t>PROB (%)</t>
  </si>
  <si>
    <t>ACUM (%)</t>
  </si>
  <si>
    <t>DEMANDA</t>
  </si>
  <si>
    <t>ACUM</t>
  </si>
  <si>
    <t>GRÁFICO DO RISCO ACUMULADO</t>
  </si>
  <si>
    <t>EVPI</t>
  </si>
  <si>
    <t>=</t>
  </si>
  <si>
    <t>(q-c)*(x*)</t>
  </si>
  <si>
    <t>-</t>
  </si>
  <si>
    <t>E[(c-q)*d~]</t>
  </si>
  <si>
    <t>Postos</t>
  </si>
  <si>
    <t>c</t>
  </si>
  <si>
    <t>u</t>
  </si>
  <si>
    <t>x0</t>
  </si>
  <si>
    <t>h</t>
  </si>
  <si>
    <t>#1</t>
  </si>
  <si>
    <t>#2</t>
  </si>
  <si>
    <t>#3</t>
  </si>
  <si>
    <t>Scenario</t>
  </si>
  <si>
    <t>d</t>
  </si>
  <si>
    <t>q</t>
  </si>
  <si>
    <t>Prob.</t>
  </si>
  <si>
    <t>#4</t>
  </si>
  <si>
    <t>#5</t>
  </si>
  <si>
    <t>min Σ CiXi + E[R(~e,x)]</t>
  </si>
  <si>
    <t>xi + xi^0&lt;=Ui, I e {1,2,3}</t>
  </si>
  <si>
    <t>xi&gt;=0 , Ui&gt;=0, xi^0&gt;=0, ie {1,2,3}</t>
  </si>
  <si>
    <t>onde R(~e,x) = min Σ^3 hi, i=1 , onde h1 = y1+~q*z</t>
  </si>
  <si>
    <t>yi&lt;=xi+xi^0</t>
  </si>
  <si>
    <t>Σ^3 yi+z&gt;=~d</t>
  </si>
  <si>
    <t>i e {1,2,3}</t>
  </si>
  <si>
    <t>yi&gt;=0, z&gt;=0</t>
  </si>
  <si>
    <t>Restrições</t>
  </si>
  <si>
    <t>yi + z</t>
  </si>
  <si>
    <t>y1</t>
  </si>
  <si>
    <t>x1 + x0-&gt;1</t>
  </si>
  <si>
    <t>y2</t>
  </si>
  <si>
    <t>x2+x0-&gt;2</t>
  </si>
  <si>
    <t>y3</t>
  </si>
  <si>
    <t>x3 + x0-&gt;3</t>
  </si>
  <si>
    <t>Capacidade (u1)</t>
  </si>
  <si>
    <t>Capacidade (u2)</t>
  </si>
  <si>
    <t>Capacidade (u3)</t>
  </si>
  <si>
    <t>esse = esse</t>
  </si>
  <si>
    <t>esse&lt;=esse</t>
  </si>
  <si>
    <t>Custo Operação + Compra</t>
  </si>
  <si>
    <t>Expansão</t>
  </si>
  <si>
    <t xml:space="preserve">Custo </t>
  </si>
  <si>
    <t>Custo Total de Expansão</t>
  </si>
  <si>
    <t>Custo Esperado da operação</t>
  </si>
  <si>
    <t>Extração 1 (y1)</t>
  </si>
  <si>
    <t>Extração 2 (y2)</t>
  </si>
  <si>
    <t>Extração 3 (y3)</t>
  </si>
  <si>
    <t>Compra Curto Prazo (Z)</t>
  </si>
  <si>
    <t>Força Objetivo</t>
  </si>
  <si>
    <t>Restricao</t>
  </si>
  <si>
    <t>soma(y_i)+z &gt;= média(d)</t>
  </si>
  <si>
    <t>y_1 &lt;= x_1 + x0_1</t>
  </si>
  <si>
    <t>y_2 &lt;= x_2 + x0_2</t>
  </si>
  <si>
    <t>y_3 &lt;= x_3 + x0_3</t>
  </si>
  <si>
    <t>x_1 + x0_1 &lt;= u_1</t>
  </si>
  <si>
    <t>x_2 + x0_2 &lt;= u_2</t>
  </si>
  <si>
    <t>x_3 + x0_3 &lt;= u_3</t>
  </si>
  <si>
    <t>media</t>
  </si>
  <si>
    <t>y_1</t>
  </si>
  <si>
    <t>Custo Op + Compra</t>
  </si>
  <si>
    <t>y_2</t>
  </si>
  <si>
    <t>y_3</t>
  </si>
  <si>
    <t>z</t>
  </si>
  <si>
    <t>Fç Objetivo</t>
  </si>
  <si>
    <t>VSS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</si>
</sst>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1" fontId="0" fillId="0" borderId="3" xfId="0" applyNumberForma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/>
    <xf numFmtId="0" fontId="0" fillId="0" borderId="3" xfId="0" applyBorder="1"/>
    <xf numFmtId="164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13" xfId="0" applyBorder="1"/>
    <xf numFmtId="9" fontId="0" fillId="0" borderId="1" xfId="0" applyNumberFormat="1" applyBorder="1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12" xfId="0" applyNumberFormat="1" applyBorder="1"/>
    <xf numFmtId="0" fontId="0" fillId="0" borderId="11" xfId="0" applyBorder="1" applyAlignment="1">
      <alignment horizontal="center"/>
    </xf>
    <xf numFmtId="0" fontId="0" fillId="0" borderId="0" xfId="0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6" fillId="0" borderId="3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0" xfId="0" applyFont="1"/>
    <xf numFmtId="0" fontId="5" fillId="0" borderId="21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/>
    <xf numFmtId="0" fontId="3" fillId="0" borderId="24" xfId="0" applyFont="1" applyBorder="1" applyAlignment="1">
      <alignment horizontal="center" vertical="center"/>
    </xf>
    <xf numFmtId="9" fontId="0" fillId="0" borderId="3" xfId="2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9" fontId="0" fillId="0" borderId="30" xfId="2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0" fillId="0" borderId="15" xfId="0" applyBorder="1"/>
    <xf numFmtId="0" fontId="0" fillId="0" borderId="32" xfId="0" applyBorder="1"/>
    <xf numFmtId="0" fontId="0" fillId="0" borderId="3" xfId="0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0" fillId="0" borderId="34" xfId="0" applyBorder="1"/>
    <xf numFmtId="0" fontId="0" fillId="0" borderId="30" xfId="0" applyBorder="1" applyAlignment="1">
      <alignment horizontal="center"/>
    </xf>
    <xf numFmtId="0" fontId="0" fillId="0" borderId="31" xfId="0" applyBorder="1"/>
    <xf numFmtId="0" fontId="2" fillId="3" borderId="17" xfId="0" applyFont="1" applyFill="1" applyBorder="1" applyAlignment="1">
      <alignment horizontal="center" vertical="center"/>
    </xf>
    <xf numFmtId="0" fontId="0" fillId="3" borderId="18" xfId="0" applyFill="1" applyBorder="1"/>
    <xf numFmtId="0" fontId="0" fillId="3" borderId="32" xfId="0" applyFill="1" applyBorder="1"/>
    <xf numFmtId="0" fontId="2" fillId="3" borderId="25" xfId="0" applyFont="1" applyFill="1" applyBorder="1" applyAlignment="1">
      <alignment horizontal="center" vertical="center"/>
    </xf>
    <xf numFmtId="0" fontId="0" fillId="3" borderId="26" xfId="0" applyFill="1" applyBorder="1"/>
    <xf numFmtId="0" fontId="0" fillId="3" borderId="31" xfId="0" applyFill="1" applyBorder="1"/>
    <xf numFmtId="0" fontId="2" fillId="0" borderId="35" xfId="0" applyFont="1" applyBorder="1" applyAlignment="1">
      <alignment horizontal="center" vertical="center"/>
    </xf>
    <xf numFmtId="0" fontId="0" fillId="0" borderId="36" xfId="0" applyBorder="1"/>
    <xf numFmtId="0" fontId="0" fillId="0" borderId="22" xfId="0" applyBorder="1"/>
    <xf numFmtId="0" fontId="0" fillId="3" borderId="0" xfId="0" applyFill="1"/>
    <xf numFmtId="43" fontId="0" fillId="3" borderId="0" xfId="1" applyFont="1" applyFill="1"/>
    <xf numFmtId="0" fontId="0" fillId="0" borderId="30" xfId="0" applyBorder="1"/>
    <xf numFmtId="0" fontId="0" fillId="0" borderId="37" xfId="0" applyBorder="1"/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/>
    </xf>
    <xf numFmtId="0" fontId="7" fillId="0" borderId="0" xfId="0" applyFont="1"/>
    <xf numFmtId="0" fontId="2" fillId="0" borderId="38" xfId="0" applyFont="1" applyBorder="1" applyAlignment="1">
      <alignment horizontal="center" vertical="center"/>
    </xf>
    <xf numFmtId="0" fontId="2" fillId="0" borderId="17" xfId="0" applyFont="1" applyBorder="1"/>
    <xf numFmtId="0" fontId="2" fillId="0" borderId="39" xfId="0" applyFont="1" applyBorder="1" applyAlignment="1">
      <alignment horizontal="center"/>
    </xf>
    <xf numFmtId="0" fontId="0" fillId="0" borderId="28" xfId="0" applyBorder="1"/>
    <xf numFmtId="0" fontId="2" fillId="0" borderId="23" xfId="0" applyFont="1" applyBorder="1"/>
    <xf numFmtId="0" fontId="2" fillId="0" borderId="25" xfId="0" applyFont="1" applyBorder="1"/>
    <xf numFmtId="0" fontId="2" fillId="3" borderId="0" xfId="0" applyFont="1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 Risco</a:t>
            </a:r>
            <a:r>
              <a:rPr lang="en-US" baseline="0"/>
              <a:t> Acumulado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'Q1.D'!$B$29:$B$128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'Q1.D'!$C$29:$C$128</c:f>
              <c:numCache>
                <c:formatCode>General</c:formatCode>
                <c:ptCount val="100"/>
                <c:pt idx="0">
                  <c:v>2625</c:v>
                </c:pt>
                <c:pt idx="1">
                  <c:v>2625</c:v>
                </c:pt>
                <c:pt idx="2">
                  <c:v>2625</c:v>
                </c:pt>
                <c:pt idx="3">
                  <c:v>2625</c:v>
                </c:pt>
                <c:pt idx="4">
                  <c:v>2625</c:v>
                </c:pt>
                <c:pt idx="5">
                  <c:v>2625</c:v>
                </c:pt>
                <c:pt idx="6">
                  <c:v>2625</c:v>
                </c:pt>
                <c:pt idx="7">
                  <c:v>2625</c:v>
                </c:pt>
                <c:pt idx="8">
                  <c:v>2625</c:v>
                </c:pt>
                <c:pt idx="9">
                  <c:v>2625</c:v>
                </c:pt>
                <c:pt idx="10">
                  <c:v>2625</c:v>
                </c:pt>
                <c:pt idx="11">
                  <c:v>2625</c:v>
                </c:pt>
                <c:pt idx="12">
                  <c:v>2625</c:v>
                </c:pt>
                <c:pt idx="13">
                  <c:v>2625</c:v>
                </c:pt>
                <c:pt idx="14">
                  <c:v>2625</c:v>
                </c:pt>
                <c:pt idx="15">
                  <c:v>2625</c:v>
                </c:pt>
                <c:pt idx="16">
                  <c:v>2625</c:v>
                </c:pt>
                <c:pt idx="17">
                  <c:v>2625</c:v>
                </c:pt>
                <c:pt idx="18">
                  <c:v>2625</c:v>
                </c:pt>
                <c:pt idx="19">
                  <c:v>2625</c:v>
                </c:pt>
                <c:pt idx="20">
                  <c:v>2625</c:v>
                </c:pt>
                <c:pt idx="21">
                  <c:v>2625</c:v>
                </c:pt>
                <c:pt idx="22">
                  <c:v>2625</c:v>
                </c:pt>
                <c:pt idx="23">
                  <c:v>2625</c:v>
                </c:pt>
                <c:pt idx="24">
                  <c:v>2625</c:v>
                </c:pt>
                <c:pt idx="25">
                  <c:v>3390</c:v>
                </c:pt>
                <c:pt idx="26">
                  <c:v>3390</c:v>
                </c:pt>
                <c:pt idx="27">
                  <c:v>3390</c:v>
                </c:pt>
                <c:pt idx="28">
                  <c:v>3750</c:v>
                </c:pt>
                <c:pt idx="29">
                  <c:v>3750</c:v>
                </c:pt>
                <c:pt idx="30">
                  <c:v>3750</c:v>
                </c:pt>
                <c:pt idx="31">
                  <c:v>3750</c:v>
                </c:pt>
                <c:pt idx="32">
                  <c:v>3750</c:v>
                </c:pt>
                <c:pt idx="33">
                  <c:v>4785</c:v>
                </c:pt>
                <c:pt idx="34">
                  <c:v>4785</c:v>
                </c:pt>
                <c:pt idx="35">
                  <c:v>4785</c:v>
                </c:pt>
                <c:pt idx="36">
                  <c:v>4785</c:v>
                </c:pt>
                <c:pt idx="37">
                  <c:v>4785</c:v>
                </c:pt>
                <c:pt idx="38">
                  <c:v>4785</c:v>
                </c:pt>
                <c:pt idx="39">
                  <c:v>4785</c:v>
                </c:pt>
                <c:pt idx="40">
                  <c:v>4785</c:v>
                </c:pt>
                <c:pt idx="41">
                  <c:v>4785</c:v>
                </c:pt>
                <c:pt idx="42">
                  <c:v>4785</c:v>
                </c:pt>
                <c:pt idx="43">
                  <c:v>4785</c:v>
                </c:pt>
                <c:pt idx="44">
                  <c:v>4785</c:v>
                </c:pt>
                <c:pt idx="45">
                  <c:v>4785</c:v>
                </c:pt>
                <c:pt idx="46">
                  <c:v>4785</c:v>
                </c:pt>
                <c:pt idx="47">
                  <c:v>5010</c:v>
                </c:pt>
                <c:pt idx="48">
                  <c:v>5010</c:v>
                </c:pt>
                <c:pt idx="49">
                  <c:v>5955</c:v>
                </c:pt>
                <c:pt idx="50">
                  <c:v>5955</c:v>
                </c:pt>
                <c:pt idx="51">
                  <c:v>5955</c:v>
                </c:pt>
                <c:pt idx="52">
                  <c:v>5955</c:v>
                </c:pt>
                <c:pt idx="53">
                  <c:v>5955</c:v>
                </c:pt>
                <c:pt idx="54">
                  <c:v>5955</c:v>
                </c:pt>
                <c:pt idx="55">
                  <c:v>5955</c:v>
                </c:pt>
                <c:pt idx="56">
                  <c:v>5955</c:v>
                </c:pt>
                <c:pt idx="57">
                  <c:v>5955</c:v>
                </c:pt>
                <c:pt idx="58">
                  <c:v>5955</c:v>
                </c:pt>
                <c:pt idx="59">
                  <c:v>5955</c:v>
                </c:pt>
                <c:pt idx="60">
                  <c:v>5955</c:v>
                </c:pt>
                <c:pt idx="61">
                  <c:v>5955</c:v>
                </c:pt>
                <c:pt idx="62">
                  <c:v>5955</c:v>
                </c:pt>
                <c:pt idx="63">
                  <c:v>5955</c:v>
                </c:pt>
                <c:pt idx="64">
                  <c:v>6450</c:v>
                </c:pt>
                <c:pt idx="65">
                  <c:v>6450</c:v>
                </c:pt>
                <c:pt idx="66">
                  <c:v>6450</c:v>
                </c:pt>
                <c:pt idx="67">
                  <c:v>6450</c:v>
                </c:pt>
                <c:pt idx="68">
                  <c:v>6450</c:v>
                </c:pt>
                <c:pt idx="69">
                  <c:v>6450</c:v>
                </c:pt>
                <c:pt idx="70">
                  <c:v>6450</c:v>
                </c:pt>
                <c:pt idx="71">
                  <c:v>6450</c:v>
                </c:pt>
                <c:pt idx="72">
                  <c:v>6450</c:v>
                </c:pt>
                <c:pt idx="73">
                  <c:v>6450</c:v>
                </c:pt>
                <c:pt idx="74">
                  <c:v>7350</c:v>
                </c:pt>
                <c:pt idx="75">
                  <c:v>7350</c:v>
                </c:pt>
                <c:pt idx="76">
                  <c:v>7350</c:v>
                </c:pt>
                <c:pt idx="77">
                  <c:v>7350</c:v>
                </c:pt>
                <c:pt idx="78">
                  <c:v>7350</c:v>
                </c:pt>
                <c:pt idx="79">
                  <c:v>7350</c:v>
                </c:pt>
                <c:pt idx="80">
                  <c:v>7350</c:v>
                </c:pt>
                <c:pt idx="81">
                  <c:v>7350</c:v>
                </c:pt>
                <c:pt idx="82">
                  <c:v>7350</c:v>
                </c:pt>
                <c:pt idx="83">
                  <c:v>7350</c:v>
                </c:pt>
                <c:pt idx="84">
                  <c:v>7350</c:v>
                </c:pt>
                <c:pt idx="85">
                  <c:v>7350</c:v>
                </c:pt>
                <c:pt idx="86">
                  <c:v>7350</c:v>
                </c:pt>
                <c:pt idx="87">
                  <c:v>7350</c:v>
                </c:pt>
                <c:pt idx="88">
                  <c:v>7350</c:v>
                </c:pt>
                <c:pt idx="89">
                  <c:v>7350</c:v>
                </c:pt>
                <c:pt idx="90">
                  <c:v>7350</c:v>
                </c:pt>
                <c:pt idx="91">
                  <c:v>7350</c:v>
                </c:pt>
                <c:pt idx="92">
                  <c:v>7350</c:v>
                </c:pt>
                <c:pt idx="93">
                  <c:v>7350</c:v>
                </c:pt>
                <c:pt idx="94">
                  <c:v>7350</c:v>
                </c:pt>
                <c:pt idx="95">
                  <c:v>7350</c:v>
                </c:pt>
                <c:pt idx="96">
                  <c:v>7350</c:v>
                </c:pt>
                <c:pt idx="97">
                  <c:v>7350</c:v>
                </c:pt>
                <c:pt idx="98">
                  <c:v>7350</c:v>
                </c:pt>
                <c:pt idx="99">
                  <c:v>7350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7-498E-8606-1949D670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684064"/>
        <c:axId val="941682816"/>
      </c:lineChart>
      <c:catAx>
        <c:axId val="9416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82816"/>
        <c:crosses val="autoZero"/>
        <c:auto val="1"/>
        <c:lblAlgn val="ctr"/>
        <c:lblOffset val="100"/>
        <c:noMultiLvlLbl val="0"/>
      </c:catAx>
      <c:valAx>
        <c:axId val="9416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8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27</xdr:row>
      <xdr:rowOff>141287</xdr:rowOff>
    </xdr:from>
    <xdr:to>
      <xdr:col>8</xdr:col>
      <xdr:colOff>733425</xdr:colOff>
      <xdr:row>42</xdr:row>
      <xdr:rowOff>163512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D83F95-77A5-40F9-C602-00228A776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tic\Downloads\Modulo%207%20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A"/>
      <sheetName val="2B, 2C"/>
      <sheetName val="2D"/>
    </sheetNames>
    <sheetDataSet>
      <sheetData sheetId="0" refreshError="1"/>
      <sheetData sheetId="1">
        <row r="21">
          <cell r="I21">
            <v>25975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8C2B-BBCB-4683-B0EF-FEF3B15AC23D}">
  <dimension ref="B2:P13"/>
  <sheetViews>
    <sheetView showGridLines="0" workbookViewId="0">
      <selection activeCell="C9" sqref="C9"/>
    </sheetView>
  </sheetViews>
  <sheetFormatPr defaultRowHeight="14.5" x14ac:dyDescent="0.35"/>
  <cols>
    <col min="2" max="2" width="15.6328125" customWidth="1"/>
    <col min="3" max="3" width="11.6328125" bestFit="1" customWidth="1"/>
    <col min="5" max="5" width="12.26953125" bestFit="1" customWidth="1"/>
  </cols>
  <sheetData>
    <row r="2" spans="2:16" x14ac:dyDescent="0.35">
      <c r="B2" s="1" t="s">
        <v>2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O2" s="13" t="s">
        <v>12</v>
      </c>
    </row>
    <row r="3" spans="2:16" x14ac:dyDescent="0.35">
      <c r="B3" s="1" t="s">
        <v>3</v>
      </c>
      <c r="C3" s="2">
        <v>0.1</v>
      </c>
      <c r="D3" s="2">
        <v>0.15</v>
      </c>
      <c r="E3" s="2">
        <v>0.05</v>
      </c>
      <c r="F3" s="2">
        <v>0.25</v>
      </c>
      <c r="G3" s="2">
        <v>0.03</v>
      </c>
      <c r="H3" s="2">
        <v>0.09</v>
      </c>
      <c r="I3" s="2">
        <v>0.02</v>
      </c>
      <c r="J3" s="2">
        <v>7.0000000000000007E-2</v>
      </c>
      <c r="K3" s="2">
        <v>0.14000000000000001</v>
      </c>
      <c r="L3" s="2">
        <v>0.1</v>
      </c>
      <c r="O3" s="7" t="s">
        <v>5</v>
      </c>
      <c r="P3" s="8">
        <v>60</v>
      </c>
    </row>
    <row r="4" spans="2:16" x14ac:dyDescent="0.35">
      <c r="B4" s="3" t="s">
        <v>4</v>
      </c>
      <c r="C4" s="4">
        <v>266</v>
      </c>
      <c r="D4" s="4">
        <v>179</v>
      </c>
      <c r="E4" s="4">
        <v>130</v>
      </c>
      <c r="F4" s="4">
        <v>105</v>
      </c>
      <c r="G4" s="4">
        <v>122</v>
      </c>
      <c r="H4" s="4">
        <v>213</v>
      </c>
      <c r="I4" s="4">
        <v>158</v>
      </c>
      <c r="J4" s="4">
        <v>254</v>
      </c>
      <c r="K4" s="4">
        <v>153</v>
      </c>
      <c r="L4" s="4">
        <v>190</v>
      </c>
      <c r="O4" s="9" t="s">
        <v>6</v>
      </c>
      <c r="P4" s="10">
        <v>25</v>
      </c>
    </row>
    <row r="5" spans="2:16" x14ac:dyDescent="0.35">
      <c r="B5" s="5" t="s">
        <v>14</v>
      </c>
      <c r="C5" s="6">
        <f>$P$3*MIN($C$12,C4)</f>
        <v>12600</v>
      </c>
      <c r="D5" s="6">
        <f>$P$3*MIN($C$12,D4)</f>
        <v>10740</v>
      </c>
      <c r="E5" s="6">
        <f>$P$3*MIN($C$12,E4)</f>
        <v>7800</v>
      </c>
      <c r="F5" s="6">
        <f>$P$3*MIN($C$12,F4)</f>
        <v>6300</v>
      </c>
      <c r="G5" s="6">
        <f>$P$3*MIN($C$12,G4)</f>
        <v>7320</v>
      </c>
      <c r="H5" s="6">
        <f>$P$3*MIN($C$12,H4)</f>
        <v>12600</v>
      </c>
      <c r="I5" s="6">
        <f>$P$3*MIN($C$12,I4)</f>
        <v>9480</v>
      </c>
      <c r="J5" s="6">
        <f>$P$3*MIN($C$12,J4)</f>
        <v>12600</v>
      </c>
      <c r="K5" s="6">
        <f>$P$3*MIN($C$12,K4)</f>
        <v>9180</v>
      </c>
      <c r="L5" s="6">
        <f>$P$3*MIN($C$12,L4)</f>
        <v>11400</v>
      </c>
      <c r="O5" s="9" t="s">
        <v>7</v>
      </c>
      <c r="P5" s="10">
        <v>15</v>
      </c>
    </row>
    <row r="6" spans="2:16" x14ac:dyDescent="0.35">
      <c r="B6" s="5" t="s">
        <v>15</v>
      </c>
      <c r="C6" s="6">
        <f>$P$5*MIN(MAX($C$12-C4,0),0.5*$C$12)</f>
        <v>0</v>
      </c>
      <c r="D6" s="6">
        <f>$P$5*MIN(MAX($C$12-D4,0),0.5*$C$12)</f>
        <v>465</v>
      </c>
      <c r="E6" s="6">
        <f>$P$5*MIN(MAX($C$12-E4,0),0.5*$C$12)</f>
        <v>1200</v>
      </c>
      <c r="F6" s="6">
        <f>$P$5*MIN(MAX($C$12-F4,0),0.5*$C$12)</f>
        <v>1575</v>
      </c>
      <c r="G6" s="6">
        <f>$P$5*MIN(MAX($C$12-G4,0),0.5*$C$12)</f>
        <v>1320</v>
      </c>
      <c r="H6" s="6">
        <f>$P$5*MIN(MAX($C$12-H4,0),0.5*$C$12)</f>
        <v>0</v>
      </c>
      <c r="I6" s="6">
        <f>$P$5*MIN(MAX($C$12-I4,0),0.5*$C$12)</f>
        <v>780</v>
      </c>
      <c r="J6" s="6">
        <f>$P$5*MIN(MAX($C$12-J4,0),0.5*$C$12)</f>
        <v>0</v>
      </c>
      <c r="K6" s="6">
        <f>$P$5*MIN(MAX($C$12-K4,0),0.5*$C$12)</f>
        <v>855</v>
      </c>
      <c r="L6" s="6">
        <f>$P$5*MIN(MAX($C$12-L4,0),0.5*$C$12)</f>
        <v>300</v>
      </c>
      <c r="O6" s="11" t="s">
        <v>8</v>
      </c>
      <c r="P6" s="12">
        <v>300</v>
      </c>
    </row>
    <row r="7" spans="2:16" x14ac:dyDescent="0.35">
      <c r="B7" s="5" t="s">
        <v>11</v>
      </c>
      <c r="C7" s="6">
        <f>C3*SUM(C5:C6)</f>
        <v>1260</v>
      </c>
      <c r="D7" s="6">
        <f>D3*SUM(D5:D6)</f>
        <v>1680.75</v>
      </c>
      <c r="E7" s="6">
        <f t="shared" ref="E7:L7" si="0">E3*SUM(E5:E6)</f>
        <v>450</v>
      </c>
      <c r="F7" s="6">
        <f t="shared" si="0"/>
        <v>1968.75</v>
      </c>
      <c r="G7" s="6">
        <f>G3*SUM(G5:G6)</f>
        <v>259.2</v>
      </c>
      <c r="H7" s="6">
        <f t="shared" si="0"/>
        <v>1134</v>
      </c>
      <c r="I7" s="6">
        <f t="shared" si="0"/>
        <v>205.20000000000002</v>
      </c>
      <c r="J7" s="6">
        <f t="shared" si="0"/>
        <v>882.00000000000011</v>
      </c>
      <c r="K7" s="6">
        <f t="shared" si="0"/>
        <v>1404.9</v>
      </c>
      <c r="L7" s="6">
        <f t="shared" si="0"/>
        <v>1170</v>
      </c>
    </row>
    <row r="11" spans="2:16" x14ac:dyDescent="0.35">
      <c r="B11" s="13" t="s">
        <v>9</v>
      </c>
    </row>
    <row r="12" spans="2:16" x14ac:dyDescent="0.35">
      <c r="B12" s="14" t="s">
        <v>13</v>
      </c>
      <c r="C12" s="6">
        <v>210</v>
      </c>
      <c r="E12" s="16" t="s">
        <v>16</v>
      </c>
      <c r="F12" s="17">
        <v>0</v>
      </c>
      <c r="G12" s="18">
        <v>300</v>
      </c>
    </row>
    <row r="13" spans="2:16" x14ac:dyDescent="0.35">
      <c r="B13" s="14" t="s">
        <v>10</v>
      </c>
      <c r="C13" s="15">
        <f>SUM(C7:L7)-($P$4*$C$12)</f>
        <v>5164.7999999999993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8BCC-290D-45A6-BC5B-8612F8200728}">
  <dimension ref="B3:L128"/>
  <sheetViews>
    <sheetView showGridLines="0" tabSelected="1" topLeftCell="A7" workbookViewId="0">
      <selection activeCell="J12" sqref="J12"/>
    </sheetView>
  </sheetViews>
  <sheetFormatPr defaultRowHeight="14.5" x14ac:dyDescent="0.35"/>
  <cols>
    <col min="2" max="2" width="15.54296875" customWidth="1"/>
    <col min="3" max="3" width="12.1796875" customWidth="1"/>
    <col min="4" max="4" width="14.08984375" customWidth="1"/>
    <col min="5" max="5" width="14.81640625" customWidth="1"/>
    <col min="6" max="12" width="11.6328125" bestFit="1" customWidth="1"/>
  </cols>
  <sheetData>
    <row r="3" spans="2:12" x14ac:dyDescent="0.35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</row>
    <row r="4" spans="2:12" x14ac:dyDescent="0.35">
      <c r="B4" s="1" t="s">
        <v>17</v>
      </c>
      <c r="C4" s="19">
        <f>SUM('Q 1.C'!C5:C6)</f>
        <v>12600</v>
      </c>
      <c r="D4" s="19">
        <f>SUM('Q 1.C'!D5:D6)</f>
        <v>11205</v>
      </c>
      <c r="E4" s="19">
        <f>SUM('Q 1.C'!E5:E6)</f>
        <v>9000</v>
      </c>
      <c r="F4" s="19">
        <f>SUM('Q 1.C'!F5:F6)</f>
        <v>7875</v>
      </c>
      <c r="G4" s="19">
        <f>SUM('Q 1.C'!G5:G6)</f>
        <v>8640</v>
      </c>
      <c r="H4" s="19">
        <f>SUM('Q 1.C'!H5:H6)</f>
        <v>12600</v>
      </c>
      <c r="I4" s="19">
        <f>SUM('Q 1.C'!I5:I6)</f>
        <v>10260</v>
      </c>
      <c r="J4" s="19">
        <f>SUM('Q 1.C'!J5:J6)</f>
        <v>12600</v>
      </c>
      <c r="K4" s="19">
        <f>SUM('Q 1.C'!K5:K6)</f>
        <v>10035</v>
      </c>
      <c r="L4" s="19">
        <f>SUM('Q 1.C'!L5:L6)</f>
        <v>11700</v>
      </c>
    </row>
    <row r="7" spans="2:12" x14ac:dyDescent="0.35">
      <c r="B7" s="1" t="s">
        <v>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</row>
    <row r="8" spans="2:12" x14ac:dyDescent="0.35">
      <c r="B8" s="1" t="s">
        <v>18</v>
      </c>
      <c r="C8" s="20">
        <f>C4-('Q 1.C'!$C$12*'Q 1.C'!$P$4)</f>
        <v>7350</v>
      </c>
      <c r="D8" s="20">
        <f>D4-('Q 1.C'!$C$12*'Q 1.C'!$P$4)</f>
        <v>5955</v>
      </c>
      <c r="E8" s="20">
        <f>E4-('Q 1.C'!$C$12*'Q 1.C'!$P$4)</f>
        <v>3750</v>
      </c>
      <c r="F8" s="20">
        <f>F4-('Q 1.C'!$C$12*'Q 1.C'!$P$4)</f>
        <v>2625</v>
      </c>
      <c r="G8" s="20">
        <f>G4-('Q 1.C'!$C$12*'Q 1.C'!$P$4)</f>
        <v>3390</v>
      </c>
      <c r="H8" s="20">
        <f>H4-('Q 1.C'!$C$12*'Q 1.C'!$P$4)</f>
        <v>7350</v>
      </c>
      <c r="I8" s="20">
        <f>I4-('Q 1.C'!$C$12*'Q 1.C'!$P$4)</f>
        <v>5010</v>
      </c>
      <c r="J8" s="20">
        <f>J4-('Q 1.C'!$C$12*'Q 1.C'!$P$4)</f>
        <v>7350</v>
      </c>
      <c r="K8" s="20">
        <f>K4-('Q 1.C'!$C$12*'Q 1.C'!$P$4)</f>
        <v>4785</v>
      </c>
      <c r="L8" s="20">
        <f>L4-('Q 1.C'!$C$12*'Q 1.C'!$P$4)</f>
        <v>6450</v>
      </c>
    </row>
    <row r="12" spans="2:12" x14ac:dyDescent="0.35">
      <c r="B12" s="1" t="s">
        <v>22</v>
      </c>
      <c r="C12" s="1" t="s">
        <v>19</v>
      </c>
      <c r="D12" s="1" t="s">
        <v>20</v>
      </c>
      <c r="E12" s="1" t="s">
        <v>21</v>
      </c>
      <c r="G12" s="1" t="s">
        <v>19</v>
      </c>
      <c r="H12" s="1" t="s">
        <v>23</v>
      </c>
    </row>
    <row r="13" spans="2:12" x14ac:dyDescent="0.35">
      <c r="B13" s="4">
        <v>105</v>
      </c>
      <c r="C13" s="2">
        <v>2625</v>
      </c>
      <c r="D13" s="2">
        <v>25</v>
      </c>
      <c r="E13" s="2">
        <f>D13</f>
        <v>25</v>
      </c>
      <c r="G13" s="2">
        <v>2625</v>
      </c>
      <c r="H13" s="22">
        <v>0.25</v>
      </c>
    </row>
    <row r="14" spans="2:12" x14ac:dyDescent="0.35">
      <c r="B14" s="4">
        <v>122</v>
      </c>
      <c r="C14" s="2">
        <v>3390</v>
      </c>
      <c r="D14" s="2">
        <v>3</v>
      </c>
      <c r="E14" s="2">
        <f>D14+E13</f>
        <v>28</v>
      </c>
      <c r="G14" s="2">
        <v>3390</v>
      </c>
      <c r="H14" s="22">
        <v>0.28000000000000003</v>
      </c>
    </row>
    <row r="15" spans="2:12" x14ac:dyDescent="0.35">
      <c r="B15" s="4">
        <v>130</v>
      </c>
      <c r="C15" s="2">
        <v>3750</v>
      </c>
      <c r="D15" s="2">
        <v>5</v>
      </c>
      <c r="E15" s="2">
        <f t="shared" ref="E15:E22" si="0">D15+E14</f>
        <v>33</v>
      </c>
      <c r="G15" s="2">
        <v>3750</v>
      </c>
      <c r="H15" s="22">
        <v>0.33</v>
      </c>
    </row>
    <row r="16" spans="2:12" x14ac:dyDescent="0.35">
      <c r="B16" s="4">
        <v>153</v>
      </c>
      <c r="C16" s="2">
        <v>4785</v>
      </c>
      <c r="D16" s="2">
        <v>14</v>
      </c>
      <c r="E16" s="2">
        <f t="shared" si="0"/>
        <v>47</v>
      </c>
      <c r="G16" s="2">
        <v>4785</v>
      </c>
      <c r="H16" s="22">
        <v>0.47</v>
      </c>
    </row>
    <row r="17" spans="2:8" x14ac:dyDescent="0.35">
      <c r="B17" s="4">
        <v>158</v>
      </c>
      <c r="C17" s="2">
        <v>5010</v>
      </c>
      <c r="D17" s="2">
        <v>2</v>
      </c>
      <c r="E17" s="2">
        <f t="shared" si="0"/>
        <v>49</v>
      </c>
      <c r="G17" s="2">
        <v>5010</v>
      </c>
      <c r="H17" s="22">
        <v>0.49</v>
      </c>
    </row>
    <row r="18" spans="2:8" x14ac:dyDescent="0.35">
      <c r="B18" s="4">
        <v>179</v>
      </c>
      <c r="C18" s="2">
        <v>5955</v>
      </c>
      <c r="D18" s="2">
        <v>15</v>
      </c>
      <c r="E18" s="2">
        <f t="shared" si="0"/>
        <v>64</v>
      </c>
      <c r="G18" s="23">
        <v>5955</v>
      </c>
      <c r="H18" s="24">
        <v>0.64</v>
      </c>
    </row>
    <row r="19" spans="2:8" x14ac:dyDescent="0.35">
      <c r="B19" s="4">
        <v>190</v>
      </c>
      <c r="C19" s="2">
        <v>6450</v>
      </c>
      <c r="D19" s="2">
        <v>10</v>
      </c>
      <c r="E19" s="2">
        <f t="shared" si="0"/>
        <v>74</v>
      </c>
      <c r="G19" s="2">
        <v>6450</v>
      </c>
      <c r="H19" s="22">
        <v>0.74</v>
      </c>
    </row>
    <row r="20" spans="2:8" x14ac:dyDescent="0.35">
      <c r="B20" s="4">
        <v>213</v>
      </c>
      <c r="C20" s="2">
        <v>7350</v>
      </c>
      <c r="D20" s="2">
        <v>10</v>
      </c>
      <c r="E20" s="2">
        <f t="shared" si="0"/>
        <v>84</v>
      </c>
      <c r="G20" s="2">
        <v>7350</v>
      </c>
      <c r="H20" s="22">
        <v>0.84</v>
      </c>
    </row>
    <row r="21" spans="2:8" x14ac:dyDescent="0.35">
      <c r="B21" s="4">
        <v>254</v>
      </c>
      <c r="C21" s="2">
        <v>7350</v>
      </c>
      <c r="D21" s="2">
        <v>9</v>
      </c>
      <c r="E21" s="2">
        <f t="shared" si="0"/>
        <v>93</v>
      </c>
      <c r="G21" s="2">
        <v>7350</v>
      </c>
      <c r="H21" s="22">
        <v>0.93</v>
      </c>
    </row>
    <row r="22" spans="2:8" x14ac:dyDescent="0.35">
      <c r="B22" s="14">
        <v>266</v>
      </c>
      <c r="C22" s="21">
        <v>7350</v>
      </c>
      <c r="D22" s="2">
        <v>7</v>
      </c>
      <c r="E22" s="2">
        <f t="shared" si="0"/>
        <v>100</v>
      </c>
      <c r="G22" s="2">
        <v>7350</v>
      </c>
      <c r="H22" s="22">
        <v>1</v>
      </c>
    </row>
    <row r="26" spans="2:8" x14ac:dyDescent="0.35">
      <c r="D26" s="26" t="s">
        <v>24</v>
      </c>
      <c r="E26" s="26"/>
    </row>
    <row r="29" spans="2:8" x14ac:dyDescent="0.35">
      <c r="B29">
        <v>1</v>
      </c>
      <c r="C29">
        <v>2625</v>
      </c>
    </row>
    <row r="30" spans="2:8" x14ac:dyDescent="0.35">
      <c r="B30">
        <v>2</v>
      </c>
      <c r="C30">
        <v>2625</v>
      </c>
    </row>
    <row r="31" spans="2:8" x14ac:dyDescent="0.35">
      <c r="B31">
        <v>3</v>
      </c>
      <c r="C31">
        <v>2625</v>
      </c>
    </row>
    <row r="32" spans="2:8" x14ac:dyDescent="0.35">
      <c r="B32">
        <v>4</v>
      </c>
      <c r="C32">
        <v>2625</v>
      </c>
    </row>
    <row r="33" spans="2:3" x14ac:dyDescent="0.35">
      <c r="B33">
        <v>5</v>
      </c>
      <c r="C33">
        <v>2625</v>
      </c>
    </row>
    <row r="34" spans="2:3" x14ac:dyDescent="0.35">
      <c r="B34">
        <v>6</v>
      </c>
      <c r="C34">
        <v>2625</v>
      </c>
    </row>
    <row r="35" spans="2:3" x14ac:dyDescent="0.35">
      <c r="B35">
        <v>7</v>
      </c>
      <c r="C35">
        <v>2625</v>
      </c>
    </row>
    <row r="36" spans="2:3" x14ac:dyDescent="0.35">
      <c r="B36">
        <v>8</v>
      </c>
      <c r="C36">
        <v>2625</v>
      </c>
    </row>
    <row r="37" spans="2:3" x14ac:dyDescent="0.35">
      <c r="B37">
        <v>9</v>
      </c>
      <c r="C37">
        <v>2625</v>
      </c>
    </row>
    <row r="38" spans="2:3" x14ac:dyDescent="0.35">
      <c r="B38">
        <v>10</v>
      </c>
      <c r="C38">
        <v>2625</v>
      </c>
    </row>
    <row r="39" spans="2:3" x14ac:dyDescent="0.35">
      <c r="B39">
        <v>11</v>
      </c>
      <c r="C39">
        <v>2625</v>
      </c>
    </row>
    <row r="40" spans="2:3" x14ac:dyDescent="0.35">
      <c r="B40">
        <v>12</v>
      </c>
      <c r="C40">
        <v>2625</v>
      </c>
    </row>
    <row r="41" spans="2:3" x14ac:dyDescent="0.35">
      <c r="B41">
        <v>13</v>
      </c>
      <c r="C41">
        <v>2625</v>
      </c>
    </row>
    <row r="42" spans="2:3" x14ac:dyDescent="0.35">
      <c r="B42">
        <v>14</v>
      </c>
      <c r="C42">
        <v>2625</v>
      </c>
    </row>
    <row r="43" spans="2:3" x14ac:dyDescent="0.35">
      <c r="B43">
        <v>15</v>
      </c>
      <c r="C43">
        <v>2625</v>
      </c>
    </row>
    <row r="44" spans="2:3" x14ac:dyDescent="0.35">
      <c r="B44">
        <v>16</v>
      </c>
      <c r="C44">
        <v>2625</v>
      </c>
    </row>
    <row r="45" spans="2:3" x14ac:dyDescent="0.35">
      <c r="B45">
        <v>17</v>
      </c>
      <c r="C45">
        <v>2625</v>
      </c>
    </row>
    <row r="46" spans="2:3" x14ac:dyDescent="0.35">
      <c r="B46">
        <v>18</v>
      </c>
      <c r="C46">
        <v>2625</v>
      </c>
    </row>
    <row r="47" spans="2:3" x14ac:dyDescent="0.35">
      <c r="B47">
        <v>19</v>
      </c>
      <c r="C47">
        <v>2625</v>
      </c>
    </row>
    <row r="48" spans="2:3" x14ac:dyDescent="0.35">
      <c r="B48">
        <v>20</v>
      </c>
      <c r="C48">
        <v>2625</v>
      </c>
    </row>
    <row r="49" spans="2:3" x14ac:dyDescent="0.35">
      <c r="B49">
        <v>21</v>
      </c>
      <c r="C49">
        <v>2625</v>
      </c>
    </row>
    <row r="50" spans="2:3" x14ac:dyDescent="0.35">
      <c r="B50">
        <v>22</v>
      </c>
      <c r="C50">
        <v>2625</v>
      </c>
    </row>
    <row r="51" spans="2:3" x14ac:dyDescent="0.35">
      <c r="B51">
        <v>23</v>
      </c>
      <c r="C51">
        <v>2625</v>
      </c>
    </row>
    <row r="52" spans="2:3" x14ac:dyDescent="0.35">
      <c r="B52">
        <v>24</v>
      </c>
      <c r="C52">
        <v>2625</v>
      </c>
    </row>
    <row r="53" spans="2:3" x14ac:dyDescent="0.35">
      <c r="B53">
        <v>25</v>
      </c>
      <c r="C53">
        <v>2625</v>
      </c>
    </row>
    <row r="54" spans="2:3" x14ac:dyDescent="0.35">
      <c r="B54">
        <v>26</v>
      </c>
      <c r="C54">
        <v>3390</v>
      </c>
    </row>
    <row r="55" spans="2:3" x14ac:dyDescent="0.35">
      <c r="B55">
        <v>27</v>
      </c>
      <c r="C55">
        <v>3390</v>
      </c>
    </row>
    <row r="56" spans="2:3" x14ac:dyDescent="0.35">
      <c r="B56">
        <v>28</v>
      </c>
      <c r="C56">
        <v>3390</v>
      </c>
    </row>
    <row r="57" spans="2:3" x14ac:dyDescent="0.35">
      <c r="B57">
        <v>29</v>
      </c>
      <c r="C57">
        <v>3750</v>
      </c>
    </row>
    <row r="58" spans="2:3" x14ac:dyDescent="0.35">
      <c r="B58">
        <v>30</v>
      </c>
      <c r="C58">
        <v>3750</v>
      </c>
    </row>
    <row r="59" spans="2:3" x14ac:dyDescent="0.35">
      <c r="B59">
        <v>31</v>
      </c>
      <c r="C59">
        <v>3750</v>
      </c>
    </row>
    <row r="60" spans="2:3" x14ac:dyDescent="0.35">
      <c r="B60">
        <v>32</v>
      </c>
      <c r="C60">
        <v>3750</v>
      </c>
    </row>
    <row r="61" spans="2:3" x14ac:dyDescent="0.35">
      <c r="B61">
        <v>33</v>
      </c>
      <c r="C61">
        <v>3750</v>
      </c>
    </row>
    <row r="62" spans="2:3" x14ac:dyDescent="0.35">
      <c r="B62">
        <v>34</v>
      </c>
      <c r="C62">
        <v>4785</v>
      </c>
    </row>
    <row r="63" spans="2:3" x14ac:dyDescent="0.35">
      <c r="B63">
        <v>35</v>
      </c>
      <c r="C63">
        <v>4785</v>
      </c>
    </row>
    <row r="64" spans="2:3" x14ac:dyDescent="0.35">
      <c r="B64">
        <v>36</v>
      </c>
      <c r="C64">
        <v>4785</v>
      </c>
    </row>
    <row r="65" spans="2:3" x14ac:dyDescent="0.35">
      <c r="B65">
        <v>37</v>
      </c>
      <c r="C65">
        <v>4785</v>
      </c>
    </row>
    <row r="66" spans="2:3" x14ac:dyDescent="0.35">
      <c r="B66">
        <v>38</v>
      </c>
      <c r="C66">
        <v>4785</v>
      </c>
    </row>
    <row r="67" spans="2:3" x14ac:dyDescent="0.35">
      <c r="B67">
        <v>39</v>
      </c>
      <c r="C67">
        <v>4785</v>
      </c>
    </row>
    <row r="68" spans="2:3" x14ac:dyDescent="0.35">
      <c r="B68">
        <v>40</v>
      </c>
      <c r="C68">
        <v>4785</v>
      </c>
    </row>
    <row r="69" spans="2:3" x14ac:dyDescent="0.35">
      <c r="B69">
        <v>41</v>
      </c>
      <c r="C69">
        <v>4785</v>
      </c>
    </row>
    <row r="70" spans="2:3" x14ac:dyDescent="0.35">
      <c r="B70">
        <v>42</v>
      </c>
      <c r="C70">
        <v>4785</v>
      </c>
    </row>
    <row r="71" spans="2:3" x14ac:dyDescent="0.35">
      <c r="B71">
        <v>43</v>
      </c>
      <c r="C71">
        <v>4785</v>
      </c>
    </row>
    <row r="72" spans="2:3" x14ac:dyDescent="0.35">
      <c r="B72">
        <v>44</v>
      </c>
      <c r="C72">
        <v>4785</v>
      </c>
    </row>
    <row r="73" spans="2:3" x14ac:dyDescent="0.35">
      <c r="B73">
        <v>45</v>
      </c>
      <c r="C73">
        <v>4785</v>
      </c>
    </row>
    <row r="74" spans="2:3" x14ac:dyDescent="0.35">
      <c r="B74">
        <v>46</v>
      </c>
      <c r="C74">
        <v>4785</v>
      </c>
    </row>
    <row r="75" spans="2:3" x14ac:dyDescent="0.35">
      <c r="B75">
        <v>47</v>
      </c>
      <c r="C75">
        <v>4785</v>
      </c>
    </row>
    <row r="76" spans="2:3" x14ac:dyDescent="0.35">
      <c r="B76">
        <v>48</v>
      </c>
      <c r="C76">
        <v>5010</v>
      </c>
    </row>
    <row r="77" spans="2:3" x14ac:dyDescent="0.35">
      <c r="B77">
        <v>49</v>
      </c>
      <c r="C77">
        <v>5010</v>
      </c>
    </row>
    <row r="78" spans="2:3" x14ac:dyDescent="0.35">
      <c r="B78">
        <v>50</v>
      </c>
      <c r="C78">
        <v>5955</v>
      </c>
    </row>
    <row r="79" spans="2:3" x14ac:dyDescent="0.35">
      <c r="B79">
        <v>51</v>
      </c>
      <c r="C79">
        <v>5955</v>
      </c>
    </row>
    <row r="80" spans="2:3" x14ac:dyDescent="0.35">
      <c r="B80">
        <v>52</v>
      </c>
      <c r="C80">
        <v>5955</v>
      </c>
    </row>
    <row r="81" spans="2:3" x14ac:dyDescent="0.35">
      <c r="B81">
        <v>53</v>
      </c>
      <c r="C81">
        <v>5955</v>
      </c>
    </row>
    <row r="82" spans="2:3" x14ac:dyDescent="0.35">
      <c r="B82">
        <v>54</v>
      </c>
      <c r="C82">
        <v>5955</v>
      </c>
    </row>
    <row r="83" spans="2:3" x14ac:dyDescent="0.35">
      <c r="B83">
        <v>55</v>
      </c>
      <c r="C83">
        <v>5955</v>
      </c>
    </row>
    <row r="84" spans="2:3" x14ac:dyDescent="0.35">
      <c r="B84">
        <v>56</v>
      </c>
      <c r="C84">
        <v>5955</v>
      </c>
    </row>
    <row r="85" spans="2:3" x14ac:dyDescent="0.35">
      <c r="B85">
        <v>57</v>
      </c>
      <c r="C85">
        <v>5955</v>
      </c>
    </row>
    <row r="86" spans="2:3" x14ac:dyDescent="0.35">
      <c r="B86">
        <v>58</v>
      </c>
      <c r="C86">
        <v>5955</v>
      </c>
    </row>
    <row r="87" spans="2:3" x14ac:dyDescent="0.35">
      <c r="B87">
        <v>59</v>
      </c>
      <c r="C87">
        <v>5955</v>
      </c>
    </row>
    <row r="88" spans="2:3" x14ac:dyDescent="0.35">
      <c r="B88">
        <v>60</v>
      </c>
      <c r="C88">
        <v>5955</v>
      </c>
    </row>
    <row r="89" spans="2:3" x14ac:dyDescent="0.35">
      <c r="B89">
        <v>61</v>
      </c>
      <c r="C89">
        <v>5955</v>
      </c>
    </row>
    <row r="90" spans="2:3" x14ac:dyDescent="0.35">
      <c r="B90">
        <v>62</v>
      </c>
      <c r="C90">
        <v>5955</v>
      </c>
    </row>
    <row r="91" spans="2:3" x14ac:dyDescent="0.35">
      <c r="B91">
        <v>63</v>
      </c>
      <c r="C91">
        <v>5955</v>
      </c>
    </row>
    <row r="92" spans="2:3" x14ac:dyDescent="0.35">
      <c r="B92">
        <v>64</v>
      </c>
      <c r="C92">
        <v>5955</v>
      </c>
    </row>
    <row r="93" spans="2:3" x14ac:dyDescent="0.35">
      <c r="B93">
        <v>65</v>
      </c>
      <c r="C93">
        <v>6450</v>
      </c>
    </row>
    <row r="94" spans="2:3" x14ac:dyDescent="0.35">
      <c r="B94">
        <v>66</v>
      </c>
      <c r="C94">
        <v>6450</v>
      </c>
    </row>
    <row r="95" spans="2:3" x14ac:dyDescent="0.35">
      <c r="B95">
        <v>67</v>
      </c>
      <c r="C95">
        <v>6450</v>
      </c>
    </row>
    <row r="96" spans="2:3" x14ac:dyDescent="0.35">
      <c r="B96">
        <v>68</v>
      </c>
      <c r="C96">
        <v>6450</v>
      </c>
    </row>
    <row r="97" spans="2:3" x14ac:dyDescent="0.35">
      <c r="B97">
        <v>69</v>
      </c>
      <c r="C97">
        <v>6450</v>
      </c>
    </row>
    <row r="98" spans="2:3" x14ac:dyDescent="0.35">
      <c r="B98">
        <v>70</v>
      </c>
      <c r="C98">
        <v>6450</v>
      </c>
    </row>
    <row r="99" spans="2:3" x14ac:dyDescent="0.35">
      <c r="B99">
        <v>71</v>
      </c>
      <c r="C99">
        <v>6450</v>
      </c>
    </row>
    <row r="100" spans="2:3" x14ac:dyDescent="0.35">
      <c r="B100">
        <v>72</v>
      </c>
      <c r="C100">
        <v>6450</v>
      </c>
    </row>
    <row r="101" spans="2:3" x14ac:dyDescent="0.35">
      <c r="B101">
        <v>73</v>
      </c>
      <c r="C101">
        <v>6450</v>
      </c>
    </row>
    <row r="102" spans="2:3" x14ac:dyDescent="0.35">
      <c r="B102">
        <v>74</v>
      </c>
      <c r="C102">
        <v>6450</v>
      </c>
    </row>
    <row r="103" spans="2:3" x14ac:dyDescent="0.35">
      <c r="B103">
        <v>75</v>
      </c>
      <c r="C103">
        <v>7350</v>
      </c>
    </row>
    <row r="104" spans="2:3" x14ac:dyDescent="0.35">
      <c r="B104">
        <v>76</v>
      </c>
      <c r="C104">
        <v>7350</v>
      </c>
    </row>
    <row r="105" spans="2:3" x14ac:dyDescent="0.35">
      <c r="B105">
        <v>77</v>
      </c>
      <c r="C105">
        <v>7350</v>
      </c>
    </row>
    <row r="106" spans="2:3" x14ac:dyDescent="0.35">
      <c r="B106">
        <v>78</v>
      </c>
      <c r="C106">
        <v>7350</v>
      </c>
    </row>
    <row r="107" spans="2:3" x14ac:dyDescent="0.35">
      <c r="B107">
        <v>79</v>
      </c>
      <c r="C107">
        <v>7350</v>
      </c>
    </row>
    <row r="108" spans="2:3" x14ac:dyDescent="0.35">
      <c r="B108">
        <v>80</v>
      </c>
      <c r="C108">
        <v>7350</v>
      </c>
    </row>
    <row r="109" spans="2:3" x14ac:dyDescent="0.35">
      <c r="B109">
        <v>81</v>
      </c>
      <c r="C109">
        <v>7350</v>
      </c>
    </row>
    <row r="110" spans="2:3" x14ac:dyDescent="0.35">
      <c r="B110">
        <v>82</v>
      </c>
      <c r="C110">
        <v>7350</v>
      </c>
    </row>
    <row r="111" spans="2:3" x14ac:dyDescent="0.35">
      <c r="B111">
        <v>83</v>
      </c>
      <c r="C111">
        <v>7350</v>
      </c>
    </row>
    <row r="112" spans="2:3" x14ac:dyDescent="0.35">
      <c r="B112">
        <v>84</v>
      </c>
      <c r="C112">
        <v>7350</v>
      </c>
    </row>
    <row r="113" spans="2:3" x14ac:dyDescent="0.35">
      <c r="B113">
        <v>85</v>
      </c>
      <c r="C113">
        <v>7350</v>
      </c>
    </row>
    <row r="114" spans="2:3" x14ac:dyDescent="0.35">
      <c r="B114">
        <v>86</v>
      </c>
      <c r="C114">
        <v>7350</v>
      </c>
    </row>
    <row r="115" spans="2:3" x14ac:dyDescent="0.35">
      <c r="B115">
        <v>87</v>
      </c>
      <c r="C115">
        <v>7350</v>
      </c>
    </row>
    <row r="116" spans="2:3" x14ac:dyDescent="0.35">
      <c r="B116">
        <v>88</v>
      </c>
      <c r="C116">
        <v>7350</v>
      </c>
    </row>
    <row r="117" spans="2:3" x14ac:dyDescent="0.35">
      <c r="B117">
        <v>89</v>
      </c>
      <c r="C117">
        <v>7350</v>
      </c>
    </row>
    <row r="118" spans="2:3" x14ac:dyDescent="0.35">
      <c r="B118">
        <v>90</v>
      </c>
      <c r="C118">
        <v>7350</v>
      </c>
    </row>
    <row r="119" spans="2:3" x14ac:dyDescent="0.35">
      <c r="B119">
        <v>91</v>
      </c>
      <c r="C119">
        <v>7350</v>
      </c>
    </row>
    <row r="120" spans="2:3" x14ac:dyDescent="0.35">
      <c r="B120">
        <v>92</v>
      </c>
      <c r="C120">
        <v>7350</v>
      </c>
    </row>
    <row r="121" spans="2:3" x14ac:dyDescent="0.35">
      <c r="B121">
        <v>93</v>
      </c>
      <c r="C121">
        <v>7350</v>
      </c>
    </row>
    <row r="122" spans="2:3" x14ac:dyDescent="0.35">
      <c r="B122">
        <v>94</v>
      </c>
      <c r="C122">
        <v>7350</v>
      </c>
    </row>
    <row r="123" spans="2:3" x14ac:dyDescent="0.35">
      <c r="B123">
        <v>95</v>
      </c>
      <c r="C123">
        <v>7350</v>
      </c>
    </row>
    <row r="124" spans="2:3" x14ac:dyDescent="0.35">
      <c r="B124">
        <v>96</v>
      </c>
      <c r="C124">
        <v>7350</v>
      </c>
    </row>
    <row r="125" spans="2:3" x14ac:dyDescent="0.35">
      <c r="B125">
        <v>97</v>
      </c>
      <c r="C125">
        <v>7350</v>
      </c>
    </row>
    <row r="126" spans="2:3" x14ac:dyDescent="0.35">
      <c r="B126">
        <v>98</v>
      </c>
      <c r="C126">
        <v>7350</v>
      </c>
    </row>
    <row r="127" spans="2:3" x14ac:dyDescent="0.35">
      <c r="B127">
        <v>99</v>
      </c>
      <c r="C127">
        <v>7350</v>
      </c>
    </row>
    <row r="128" spans="2:3" x14ac:dyDescent="0.35">
      <c r="B128">
        <v>100</v>
      </c>
      <c r="C128">
        <v>7350</v>
      </c>
    </row>
  </sheetData>
  <sortState xmlns:xlrd2="http://schemas.microsoft.com/office/spreadsheetml/2017/richdata2" ref="B13:B22">
    <sortCondition ref="B13:B22"/>
  </sortState>
  <mergeCells count="1">
    <mergeCell ref="D26:E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4C17-0617-4855-A652-62E844482817}">
  <dimension ref="B2:F5"/>
  <sheetViews>
    <sheetView showGridLines="0" workbookViewId="0">
      <selection activeCell="H23" sqref="H23"/>
    </sheetView>
  </sheetViews>
  <sheetFormatPr defaultRowHeight="14.5" x14ac:dyDescent="0.35"/>
  <cols>
    <col min="6" max="6" width="10.1796875" bestFit="1" customWidth="1"/>
  </cols>
  <sheetData>
    <row r="2" spans="2:6" x14ac:dyDescent="0.35">
      <c r="D2" s="16" t="s">
        <v>27</v>
      </c>
      <c r="E2" s="17"/>
      <c r="F2" s="18" t="s">
        <v>29</v>
      </c>
    </row>
    <row r="3" spans="2:6" x14ac:dyDescent="0.35">
      <c r="B3" s="16" t="s">
        <v>25</v>
      </c>
      <c r="C3" s="28" t="s">
        <v>26</v>
      </c>
      <c r="D3" s="17">
        <f>('Q 1.C'!P3-'Q 1.C'!P4)*'Q 1.C'!C12</f>
        <v>7350</v>
      </c>
      <c r="E3" s="28" t="s">
        <v>28</v>
      </c>
      <c r="F3" s="18">
        <f>'Q 1.C'!C13</f>
        <v>5164.7999999999993</v>
      </c>
    </row>
    <row r="5" spans="2:6" x14ac:dyDescent="0.35">
      <c r="B5" s="16" t="s">
        <v>25</v>
      </c>
      <c r="C5" s="28" t="s">
        <v>26</v>
      </c>
      <c r="D5" s="27">
        <f>D3-F3</f>
        <v>2185.2000000000007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2058-94EF-4895-A20D-F88DC128605E}">
  <dimension ref="B4:H14"/>
  <sheetViews>
    <sheetView showGridLines="0" workbookViewId="0">
      <selection activeCell="F16" sqref="F16"/>
    </sheetView>
  </sheetViews>
  <sheetFormatPr defaultRowHeight="14.5" x14ac:dyDescent="0.35"/>
  <sheetData>
    <row r="4" spans="2:8" x14ac:dyDescent="0.35">
      <c r="B4" s="29"/>
      <c r="C4" s="29" t="s">
        <v>44</v>
      </c>
      <c r="D4" s="29"/>
      <c r="E4" s="29"/>
      <c r="F4" s="29"/>
      <c r="G4" s="29"/>
      <c r="H4" s="29"/>
    </row>
    <row r="5" spans="2:8" x14ac:dyDescent="0.35">
      <c r="B5" s="29"/>
      <c r="C5" s="29"/>
      <c r="D5" s="29" t="s">
        <v>45</v>
      </c>
      <c r="E5" s="29"/>
      <c r="F5" s="29"/>
      <c r="G5" s="29"/>
      <c r="H5" s="29"/>
    </row>
    <row r="6" spans="2:8" x14ac:dyDescent="0.35">
      <c r="B6" s="29"/>
      <c r="C6" s="29"/>
      <c r="D6" s="29" t="s">
        <v>46</v>
      </c>
      <c r="E6" s="29"/>
      <c r="F6" s="29"/>
      <c r="G6" s="29"/>
      <c r="H6" s="29"/>
    </row>
    <row r="7" spans="2:8" x14ac:dyDescent="0.35">
      <c r="B7" s="29"/>
      <c r="C7" s="29" t="s">
        <v>47</v>
      </c>
      <c r="D7" s="29"/>
      <c r="E7" s="29"/>
      <c r="F7" s="29"/>
      <c r="G7" s="29"/>
      <c r="H7" s="29"/>
    </row>
    <row r="8" spans="2:8" x14ac:dyDescent="0.35">
      <c r="B8" s="29"/>
      <c r="C8" s="29"/>
      <c r="D8" s="29"/>
      <c r="E8" s="29"/>
      <c r="F8" s="29"/>
      <c r="G8" s="29"/>
      <c r="H8" s="29"/>
    </row>
    <row r="9" spans="2:8" x14ac:dyDescent="0.35">
      <c r="B9" s="29"/>
      <c r="C9" s="29" t="s">
        <v>48</v>
      </c>
      <c r="D9" s="29"/>
      <c r="E9" s="29"/>
      <c r="F9" s="29"/>
      <c r="G9" s="29"/>
      <c r="H9" s="29"/>
    </row>
    <row r="10" spans="2:8" x14ac:dyDescent="0.35">
      <c r="B10" s="29"/>
      <c r="C10" s="29" t="s">
        <v>49</v>
      </c>
      <c r="D10" s="29"/>
      <c r="E10" s="29" t="s">
        <v>50</v>
      </c>
      <c r="F10" s="29"/>
      <c r="G10" s="29"/>
      <c r="H10" s="29"/>
    </row>
    <row r="11" spans="2:8" x14ac:dyDescent="0.35">
      <c r="B11" s="29"/>
      <c r="C11" s="29" t="s">
        <v>51</v>
      </c>
      <c r="D11" s="29"/>
      <c r="E11" s="29"/>
      <c r="F11" s="29"/>
      <c r="G11" s="29"/>
      <c r="H11" s="29"/>
    </row>
    <row r="12" spans="2:8" x14ac:dyDescent="0.35">
      <c r="B12" s="29"/>
      <c r="C12" s="29"/>
      <c r="D12" s="29"/>
      <c r="E12" s="29"/>
      <c r="F12" s="29"/>
      <c r="G12" s="29"/>
      <c r="H12" s="29"/>
    </row>
    <row r="13" spans="2:8" x14ac:dyDescent="0.35">
      <c r="B13" s="29"/>
      <c r="C13" s="29"/>
      <c r="D13" s="29"/>
      <c r="E13" s="29"/>
      <c r="F13" s="29"/>
      <c r="G13" s="29"/>
      <c r="H13" s="29"/>
    </row>
    <row r="14" spans="2:8" x14ac:dyDescent="0.35">
      <c r="B14" s="29"/>
      <c r="C14" s="29"/>
      <c r="D14" s="29"/>
      <c r="E14" s="29"/>
      <c r="F14" s="29"/>
      <c r="G14" s="29"/>
      <c r="H14" s="2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9948-BB0F-440C-A6D2-10299F54C790}">
  <dimension ref="A1:AA76"/>
  <sheetViews>
    <sheetView showGridLines="0" workbookViewId="0">
      <selection activeCell="E8" sqref="E8"/>
    </sheetView>
  </sheetViews>
  <sheetFormatPr defaultRowHeight="14.5" x14ac:dyDescent="0.35"/>
  <cols>
    <col min="9" max="9" width="10.08984375" bestFit="1" customWidth="1"/>
  </cols>
  <sheetData>
    <row r="1" spans="1:27" ht="21" x14ac:dyDescent="0.5">
      <c r="A1" s="30" t="s">
        <v>30</v>
      </c>
      <c r="B1" s="31" t="s">
        <v>31</v>
      </c>
      <c r="C1" s="31" t="s">
        <v>32</v>
      </c>
      <c r="D1" s="31" t="s">
        <v>33</v>
      </c>
      <c r="E1" s="32" t="s">
        <v>34</v>
      </c>
      <c r="F1" s="29"/>
      <c r="G1" s="33"/>
      <c r="H1" s="34"/>
      <c r="I1" s="35" t="s">
        <v>52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6"/>
      <c r="W1" s="29"/>
      <c r="X1" s="29"/>
      <c r="Y1" s="29"/>
      <c r="Z1" s="29"/>
      <c r="AA1" s="29"/>
    </row>
    <row r="2" spans="1:27" x14ac:dyDescent="0.35">
      <c r="A2" s="37" t="s">
        <v>35</v>
      </c>
      <c r="B2" s="38">
        <v>55</v>
      </c>
      <c r="C2" s="38">
        <v>200</v>
      </c>
      <c r="D2" s="38">
        <v>50</v>
      </c>
      <c r="E2" s="39">
        <v>80</v>
      </c>
      <c r="F2" s="29"/>
      <c r="G2" s="40"/>
      <c r="H2" s="29"/>
      <c r="I2" s="41" t="s">
        <v>53</v>
      </c>
      <c r="J2" s="41" t="s">
        <v>1</v>
      </c>
      <c r="K2" s="41" t="s">
        <v>54</v>
      </c>
      <c r="L2" s="41" t="s">
        <v>55</v>
      </c>
      <c r="M2" s="41" t="s">
        <v>56</v>
      </c>
      <c r="N2" s="41" t="s">
        <v>57</v>
      </c>
      <c r="O2" s="41" t="s">
        <v>58</v>
      </c>
      <c r="P2" s="41" t="s">
        <v>59</v>
      </c>
      <c r="Q2" s="41" t="s">
        <v>55</v>
      </c>
      <c r="R2" s="41" t="s">
        <v>60</v>
      </c>
      <c r="S2" s="41" t="s">
        <v>57</v>
      </c>
      <c r="T2" s="41" t="s">
        <v>61</v>
      </c>
      <c r="U2" s="41" t="s">
        <v>59</v>
      </c>
      <c r="V2" s="42" t="s">
        <v>62</v>
      </c>
      <c r="W2" s="43"/>
      <c r="X2" s="43"/>
      <c r="Y2" s="43"/>
      <c r="Z2" s="43"/>
      <c r="AA2" s="43"/>
    </row>
    <row r="3" spans="1:27" x14ac:dyDescent="0.35">
      <c r="A3" s="37" t="s">
        <v>36</v>
      </c>
      <c r="B3" s="38">
        <v>85</v>
      </c>
      <c r="C3" s="38">
        <v>150</v>
      </c>
      <c r="D3" s="38">
        <v>75</v>
      </c>
      <c r="E3" s="39">
        <v>45</v>
      </c>
      <c r="F3" s="29"/>
      <c r="G3" s="44" t="s">
        <v>38</v>
      </c>
      <c r="H3" s="45"/>
      <c r="I3" s="46">
        <v>1</v>
      </c>
      <c r="J3" s="46"/>
      <c r="K3" s="46">
        <v>2</v>
      </c>
      <c r="L3" s="46"/>
      <c r="M3" s="46">
        <v>3</v>
      </c>
      <c r="N3" s="46"/>
      <c r="O3" s="46">
        <v>4</v>
      </c>
      <c r="P3" s="46"/>
      <c r="Q3" s="46">
        <v>5</v>
      </c>
      <c r="R3" s="46"/>
      <c r="S3" s="46">
        <v>6</v>
      </c>
      <c r="T3" s="46"/>
      <c r="U3" s="46">
        <v>7</v>
      </c>
      <c r="V3" s="47"/>
      <c r="W3" s="29"/>
      <c r="X3" s="29"/>
      <c r="Y3" s="29"/>
      <c r="Z3" s="29"/>
      <c r="AA3" s="29"/>
    </row>
    <row r="4" spans="1:27" x14ac:dyDescent="0.35">
      <c r="A4" s="37" t="s">
        <v>37</v>
      </c>
      <c r="B4" s="38">
        <v>100</v>
      </c>
      <c r="C4" s="38">
        <v>300</v>
      </c>
      <c r="D4" s="38">
        <v>100</v>
      </c>
      <c r="E4" s="39">
        <v>100</v>
      </c>
      <c r="F4" s="29"/>
      <c r="G4" s="44"/>
      <c r="H4" s="45" t="s">
        <v>35</v>
      </c>
      <c r="I4" s="38">
        <f>SUM(B22:E22)</f>
        <v>200</v>
      </c>
      <c r="J4" s="38">
        <f>B8</f>
        <v>200</v>
      </c>
      <c r="K4" s="38">
        <f>B22</f>
        <v>80</v>
      </c>
      <c r="L4" s="38">
        <f>$B$16+$D$2</f>
        <v>160</v>
      </c>
      <c r="M4" s="38">
        <f>C22</f>
        <v>120</v>
      </c>
      <c r="N4" s="38">
        <f>$B$17+$D$3</f>
        <v>120</v>
      </c>
      <c r="O4" s="38">
        <f>D22</f>
        <v>0</v>
      </c>
      <c r="P4" s="38">
        <f>$B$18+$D$4</f>
        <v>100</v>
      </c>
      <c r="Q4" s="38">
        <f>L4</f>
        <v>160</v>
      </c>
      <c r="R4" s="38">
        <f>$C$2</f>
        <v>200</v>
      </c>
      <c r="S4" s="38">
        <f>N4</f>
        <v>120</v>
      </c>
      <c r="T4" s="38">
        <f>$C$3</f>
        <v>150</v>
      </c>
      <c r="U4" s="38">
        <f>P4</f>
        <v>100</v>
      </c>
      <c r="V4" s="39">
        <f>$C$4</f>
        <v>300</v>
      </c>
      <c r="W4" s="29"/>
      <c r="X4" s="29"/>
      <c r="Y4" s="29"/>
      <c r="Z4" s="29"/>
      <c r="AA4" s="29"/>
    </row>
    <row r="5" spans="1:27" x14ac:dyDescent="0.35">
      <c r="A5" s="40"/>
      <c r="B5" s="29"/>
      <c r="C5" s="29"/>
      <c r="D5" s="29"/>
      <c r="E5" s="48"/>
      <c r="F5" s="29"/>
      <c r="G5" s="44"/>
      <c r="H5" s="45" t="s">
        <v>36</v>
      </c>
      <c r="I5" s="38">
        <f t="shared" ref="I5:I8" si="0">SUM(B23:E23)</f>
        <v>315</v>
      </c>
      <c r="J5" s="38">
        <f t="shared" ref="J5:J8" si="1">B9</f>
        <v>315</v>
      </c>
      <c r="K5" s="38">
        <f t="shared" ref="K5:K8" si="2">B23</f>
        <v>160</v>
      </c>
      <c r="L5" s="38">
        <f t="shared" ref="L5:L8" si="3">$B$16+$D$2</f>
        <v>160</v>
      </c>
      <c r="M5" s="38">
        <f t="shared" ref="M5:M8" si="4">C23</f>
        <v>120</v>
      </c>
      <c r="N5" s="38">
        <f t="shared" ref="N5:N8" si="5">$B$17+$D$3</f>
        <v>120</v>
      </c>
      <c r="O5" s="38">
        <f t="shared" ref="O5:O8" si="6">D23</f>
        <v>35</v>
      </c>
      <c r="P5" s="38">
        <f t="shared" ref="P5:P8" si="7">$B$18+$D$4</f>
        <v>100</v>
      </c>
      <c r="Q5" s="38">
        <f t="shared" ref="Q5:Q8" si="8">L5</f>
        <v>160</v>
      </c>
      <c r="R5" s="38">
        <f t="shared" ref="R5:R8" si="9">$C$2</f>
        <v>200</v>
      </c>
      <c r="S5" s="38">
        <f t="shared" ref="S5:S8" si="10">N5</f>
        <v>120</v>
      </c>
      <c r="T5" s="38">
        <f t="shared" ref="T5:T8" si="11">$C$3</f>
        <v>150</v>
      </c>
      <c r="U5" s="38">
        <f t="shared" ref="U5:U8" si="12">P5</f>
        <v>100</v>
      </c>
      <c r="V5" s="39">
        <f t="shared" ref="V5:V8" si="13">$C$4</f>
        <v>300</v>
      </c>
      <c r="W5" s="29"/>
      <c r="X5" s="29"/>
      <c r="Y5" s="29"/>
      <c r="Z5" s="29"/>
      <c r="AA5" s="29"/>
    </row>
    <row r="6" spans="1:27" x14ac:dyDescent="0.35">
      <c r="A6" s="40"/>
      <c r="B6" s="29"/>
      <c r="C6" s="29"/>
      <c r="D6" s="29"/>
      <c r="E6" s="48"/>
      <c r="F6" s="29"/>
      <c r="G6" s="44"/>
      <c r="H6" s="45" t="s">
        <v>37</v>
      </c>
      <c r="I6" s="38">
        <f t="shared" si="0"/>
        <v>380</v>
      </c>
      <c r="J6" s="38">
        <f t="shared" si="1"/>
        <v>380</v>
      </c>
      <c r="K6" s="38">
        <f t="shared" si="2"/>
        <v>160</v>
      </c>
      <c r="L6" s="38">
        <f t="shared" si="3"/>
        <v>160</v>
      </c>
      <c r="M6" s="38">
        <f t="shared" si="4"/>
        <v>120</v>
      </c>
      <c r="N6" s="38">
        <f t="shared" si="5"/>
        <v>120</v>
      </c>
      <c r="O6" s="38">
        <f t="shared" si="6"/>
        <v>100</v>
      </c>
      <c r="P6" s="38">
        <f t="shared" si="7"/>
        <v>100</v>
      </c>
      <c r="Q6" s="38">
        <f t="shared" si="8"/>
        <v>160</v>
      </c>
      <c r="R6" s="38">
        <f t="shared" si="9"/>
        <v>200</v>
      </c>
      <c r="S6" s="38">
        <f t="shared" si="10"/>
        <v>120</v>
      </c>
      <c r="T6" s="38">
        <f t="shared" si="11"/>
        <v>150</v>
      </c>
      <c r="U6" s="38">
        <f t="shared" si="12"/>
        <v>100</v>
      </c>
      <c r="V6" s="39">
        <f t="shared" si="13"/>
        <v>300</v>
      </c>
      <c r="W6" s="29"/>
      <c r="X6" s="29"/>
      <c r="Y6" s="29"/>
      <c r="Z6" s="29"/>
      <c r="AA6" s="29"/>
    </row>
    <row r="7" spans="1:27" x14ac:dyDescent="0.35">
      <c r="A7" s="37" t="s">
        <v>38</v>
      </c>
      <c r="B7" s="45" t="s">
        <v>39</v>
      </c>
      <c r="C7" s="45" t="s">
        <v>40</v>
      </c>
      <c r="D7" s="45" t="s">
        <v>41</v>
      </c>
      <c r="E7" s="49"/>
      <c r="F7" s="29"/>
      <c r="G7" s="44"/>
      <c r="H7" s="45" t="s">
        <v>42</v>
      </c>
      <c r="I7" s="38">
        <f t="shared" si="0"/>
        <v>120</v>
      </c>
      <c r="J7" s="38">
        <f t="shared" si="1"/>
        <v>120</v>
      </c>
      <c r="K7" s="38">
        <f t="shared" si="2"/>
        <v>0</v>
      </c>
      <c r="L7" s="38">
        <f t="shared" si="3"/>
        <v>160</v>
      </c>
      <c r="M7" s="38">
        <f t="shared" si="4"/>
        <v>120</v>
      </c>
      <c r="N7" s="38">
        <f t="shared" si="5"/>
        <v>120</v>
      </c>
      <c r="O7" s="38">
        <f t="shared" si="6"/>
        <v>0</v>
      </c>
      <c r="P7" s="38">
        <f t="shared" si="7"/>
        <v>100</v>
      </c>
      <c r="Q7" s="38">
        <f t="shared" si="8"/>
        <v>160</v>
      </c>
      <c r="R7" s="38">
        <f t="shared" si="9"/>
        <v>200</v>
      </c>
      <c r="S7" s="38">
        <f t="shared" si="10"/>
        <v>120</v>
      </c>
      <c r="T7" s="38">
        <f t="shared" si="11"/>
        <v>150</v>
      </c>
      <c r="U7" s="38">
        <f t="shared" si="12"/>
        <v>100</v>
      </c>
      <c r="V7" s="39">
        <f t="shared" si="13"/>
        <v>300</v>
      </c>
      <c r="W7" s="29"/>
      <c r="X7" s="29"/>
      <c r="Y7" s="29"/>
      <c r="Z7" s="29"/>
      <c r="AA7" s="29"/>
    </row>
    <row r="8" spans="1:27" ht="15" thickBot="1" x14ac:dyDescent="0.4">
      <c r="A8" s="37" t="s">
        <v>35</v>
      </c>
      <c r="B8" s="38">
        <v>200</v>
      </c>
      <c r="C8" s="38">
        <v>1105</v>
      </c>
      <c r="D8" s="50">
        <v>0.2</v>
      </c>
      <c r="E8" s="51"/>
      <c r="F8" s="29"/>
      <c r="G8" s="40"/>
      <c r="H8" s="45" t="s">
        <v>43</v>
      </c>
      <c r="I8" s="38">
        <f t="shared" si="0"/>
        <v>220</v>
      </c>
      <c r="J8" s="38">
        <f t="shared" si="1"/>
        <v>220</v>
      </c>
      <c r="K8" s="38">
        <f t="shared" si="2"/>
        <v>100</v>
      </c>
      <c r="L8" s="38">
        <f t="shared" si="3"/>
        <v>160</v>
      </c>
      <c r="M8" s="38">
        <f t="shared" si="4"/>
        <v>120</v>
      </c>
      <c r="N8" s="38">
        <f t="shared" si="5"/>
        <v>120</v>
      </c>
      <c r="O8" s="38">
        <f t="shared" si="6"/>
        <v>0</v>
      </c>
      <c r="P8" s="38">
        <f t="shared" si="7"/>
        <v>100</v>
      </c>
      <c r="Q8" s="38">
        <f t="shared" si="8"/>
        <v>160</v>
      </c>
      <c r="R8" s="38">
        <f t="shared" si="9"/>
        <v>200</v>
      </c>
      <c r="S8" s="38">
        <f t="shared" si="10"/>
        <v>120</v>
      </c>
      <c r="T8" s="38">
        <f t="shared" si="11"/>
        <v>150</v>
      </c>
      <c r="U8" s="38">
        <f t="shared" si="12"/>
        <v>100</v>
      </c>
      <c r="V8" s="39">
        <f t="shared" si="13"/>
        <v>300</v>
      </c>
      <c r="W8" s="29"/>
      <c r="X8" s="29"/>
      <c r="Y8" s="29"/>
      <c r="Z8" s="29"/>
      <c r="AA8" s="29"/>
    </row>
    <row r="9" spans="1:27" ht="15" thickBot="1" x14ac:dyDescent="0.4">
      <c r="A9" s="37" t="s">
        <v>36</v>
      </c>
      <c r="B9" s="38">
        <v>315</v>
      </c>
      <c r="C9" s="38">
        <v>1960</v>
      </c>
      <c r="D9" s="50">
        <v>0.2</v>
      </c>
      <c r="E9" s="51"/>
      <c r="F9" s="29"/>
      <c r="G9" s="52"/>
      <c r="H9" s="53"/>
      <c r="I9" s="54" t="s">
        <v>63</v>
      </c>
      <c r="J9" s="54"/>
      <c r="K9" s="54" t="s">
        <v>64</v>
      </c>
      <c r="L9" s="54"/>
      <c r="M9" s="54" t="s">
        <v>64</v>
      </c>
      <c r="N9" s="54"/>
      <c r="O9" s="54" t="s">
        <v>64</v>
      </c>
      <c r="P9" s="54"/>
      <c r="Q9" s="54" t="s">
        <v>64</v>
      </c>
      <c r="R9" s="54"/>
      <c r="S9" s="54" t="s">
        <v>64</v>
      </c>
      <c r="T9" s="54"/>
      <c r="U9" s="54" t="s">
        <v>64</v>
      </c>
      <c r="V9" s="55"/>
      <c r="W9" s="29"/>
      <c r="X9" s="29"/>
      <c r="Y9" s="29"/>
      <c r="Z9" s="29"/>
      <c r="AA9" s="29"/>
    </row>
    <row r="10" spans="1:27" x14ac:dyDescent="0.35">
      <c r="A10" s="37" t="s">
        <v>37</v>
      </c>
      <c r="B10" s="38">
        <v>380</v>
      </c>
      <c r="C10" s="38">
        <v>1870</v>
      </c>
      <c r="D10" s="50">
        <v>0.2</v>
      </c>
      <c r="E10" s="51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x14ac:dyDescent="0.35">
      <c r="A11" s="37" t="s">
        <v>42</v>
      </c>
      <c r="B11" s="38">
        <v>120</v>
      </c>
      <c r="C11" s="38">
        <v>785</v>
      </c>
      <c r="D11" s="50">
        <v>0.2</v>
      </c>
      <c r="E11" s="51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ht="15" thickBot="1" x14ac:dyDescent="0.4">
      <c r="A12" s="56" t="s">
        <v>43</v>
      </c>
      <c r="B12" s="57">
        <v>220</v>
      </c>
      <c r="C12" s="57">
        <v>1105</v>
      </c>
      <c r="D12" s="58">
        <v>0.2</v>
      </c>
      <c r="E12" s="5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x14ac:dyDescent="0.35">
      <c r="A13" s="29"/>
      <c r="B13" s="29"/>
      <c r="C13" s="29"/>
      <c r="D13" s="29"/>
      <c r="E13" s="29"/>
      <c r="F13" s="29"/>
      <c r="G13" s="30" t="s">
        <v>38</v>
      </c>
      <c r="H13" s="60" t="s">
        <v>65</v>
      </c>
      <c r="I13" s="34"/>
      <c r="J13" s="61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ht="15" thickBot="1" x14ac:dyDescent="0.4">
      <c r="A14" s="29"/>
      <c r="B14" s="29"/>
      <c r="C14" s="29"/>
      <c r="D14" s="29"/>
      <c r="E14" s="29"/>
      <c r="F14" s="29"/>
      <c r="G14" s="37" t="s">
        <v>35</v>
      </c>
      <c r="H14" s="62">
        <f>$E$2*B22+$E$3*C22+$E$4*D22+E22*C8</f>
        <v>11800</v>
      </c>
      <c r="I14" s="29"/>
      <c r="J14" s="48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x14ac:dyDescent="0.35">
      <c r="A15" s="30" t="s">
        <v>30</v>
      </c>
      <c r="B15" s="31" t="s">
        <v>66</v>
      </c>
      <c r="C15" s="31" t="s">
        <v>67</v>
      </c>
      <c r="D15" s="34"/>
      <c r="E15" s="61"/>
      <c r="F15" s="29"/>
      <c r="G15" s="37" t="s">
        <v>36</v>
      </c>
      <c r="H15" s="62">
        <f t="shared" ref="H15:H18" si="14">$E$2*B23+$E$3*C23+$E$4*D23+E23*C9</f>
        <v>21700</v>
      </c>
      <c r="I15" s="29"/>
      <c r="J15" s="48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x14ac:dyDescent="0.35">
      <c r="A16" s="37" t="s">
        <v>35</v>
      </c>
      <c r="B16" s="14">
        <v>110</v>
      </c>
      <c r="C16" s="14">
        <f>B16*B2</f>
        <v>6050</v>
      </c>
      <c r="D16" s="29"/>
      <c r="E16" s="48"/>
      <c r="F16" s="29"/>
      <c r="G16" s="37" t="s">
        <v>37</v>
      </c>
      <c r="H16" s="62">
        <f t="shared" si="14"/>
        <v>28200</v>
      </c>
      <c r="I16" s="29"/>
      <c r="J16" s="48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x14ac:dyDescent="0.35">
      <c r="A17" s="37" t="s">
        <v>36</v>
      </c>
      <c r="B17" s="14">
        <v>45</v>
      </c>
      <c r="C17" s="14">
        <f>B17*B3</f>
        <v>3825</v>
      </c>
      <c r="D17" s="29"/>
      <c r="E17" s="48"/>
      <c r="F17" s="29"/>
      <c r="G17" s="37" t="s">
        <v>42</v>
      </c>
      <c r="H17" s="62">
        <f t="shared" si="14"/>
        <v>5400</v>
      </c>
      <c r="I17" s="29"/>
      <c r="J17" s="48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5" thickBot="1" x14ac:dyDescent="0.4">
      <c r="A18" s="63" t="s">
        <v>37</v>
      </c>
      <c r="B18" s="64">
        <v>0</v>
      </c>
      <c r="C18" s="64">
        <f>B18*B4</f>
        <v>0</v>
      </c>
      <c r="D18" s="29"/>
      <c r="E18" s="48"/>
      <c r="F18" s="29"/>
      <c r="G18" s="56" t="s">
        <v>43</v>
      </c>
      <c r="H18" s="65">
        <f t="shared" si="14"/>
        <v>13400</v>
      </c>
      <c r="I18" s="53"/>
      <c r="J18" s="66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x14ac:dyDescent="0.35">
      <c r="A19" s="67" t="s">
        <v>68</v>
      </c>
      <c r="B19" s="68"/>
      <c r="C19" s="69">
        <f>SUM(C16:C18)</f>
        <v>9875</v>
      </c>
      <c r="D19" s="29"/>
      <c r="E19" s="4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ht="15" thickBot="1" x14ac:dyDescent="0.4">
      <c r="A20" s="70" t="s">
        <v>69</v>
      </c>
      <c r="B20" s="71"/>
      <c r="C20" s="72">
        <f>SUMPRODUCT(D8:D12,H14:H18)</f>
        <v>16100</v>
      </c>
      <c r="D20" s="29"/>
      <c r="E20" s="48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x14ac:dyDescent="0.35">
      <c r="A21" s="73" t="s">
        <v>38</v>
      </c>
      <c r="B21" s="74" t="s">
        <v>70</v>
      </c>
      <c r="C21" s="74" t="s">
        <v>71</v>
      </c>
      <c r="D21" s="14" t="s">
        <v>72</v>
      </c>
      <c r="E21" s="75" t="s">
        <v>73</v>
      </c>
      <c r="F21" s="29"/>
      <c r="G21" s="76" t="s">
        <v>74</v>
      </c>
      <c r="H21" s="76"/>
      <c r="I21" s="77">
        <f>SUM($C$16:$C$18) + SUMPRODUCT(D8:D12,H14:H18)</f>
        <v>25975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x14ac:dyDescent="0.35">
      <c r="A22" s="37" t="s">
        <v>35</v>
      </c>
      <c r="B22" s="14">
        <v>80</v>
      </c>
      <c r="C22" s="14">
        <v>120</v>
      </c>
      <c r="D22" s="14">
        <v>0</v>
      </c>
      <c r="E22" s="75">
        <v>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x14ac:dyDescent="0.35">
      <c r="A23" s="37" t="s">
        <v>36</v>
      </c>
      <c r="B23" s="14">
        <v>160</v>
      </c>
      <c r="C23" s="14">
        <v>120</v>
      </c>
      <c r="D23" s="14">
        <v>35</v>
      </c>
      <c r="E23" s="75">
        <v>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x14ac:dyDescent="0.35">
      <c r="A24" s="37" t="s">
        <v>37</v>
      </c>
      <c r="B24" s="14">
        <v>160</v>
      </c>
      <c r="C24" s="14">
        <v>120</v>
      </c>
      <c r="D24" s="14">
        <v>100</v>
      </c>
      <c r="E24" s="75">
        <v>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 x14ac:dyDescent="0.35">
      <c r="A25" s="37" t="s">
        <v>42</v>
      </c>
      <c r="B25" s="14">
        <v>0</v>
      </c>
      <c r="C25" s="14">
        <v>120</v>
      </c>
      <c r="D25" s="14">
        <v>0</v>
      </c>
      <c r="E25" s="75">
        <v>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ht="15" thickBot="1" x14ac:dyDescent="0.4">
      <c r="A26" s="56" t="s">
        <v>43</v>
      </c>
      <c r="B26" s="78">
        <v>100</v>
      </c>
      <c r="C26" s="78">
        <v>120</v>
      </c>
      <c r="D26" s="78">
        <v>0</v>
      </c>
      <c r="E26" s="79">
        <v>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x14ac:dyDescent="0.3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x14ac:dyDescent="0.3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x14ac:dyDescent="0.3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x14ac:dyDescent="0.3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x14ac:dyDescent="0.3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x14ac:dyDescent="0.3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x14ac:dyDescent="0.3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x14ac:dyDescent="0.3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x14ac:dyDescent="0.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x14ac:dyDescent="0.3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x14ac:dyDescent="0.3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x14ac:dyDescent="0.3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1:27" x14ac:dyDescent="0.3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27" x14ac:dyDescent="0.3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27" x14ac:dyDescent="0.3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27" x14ac:dyDescent="0.3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27" x14ac:dyDescent="0.3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spans="1:27" x14ac:dyDescent="0.3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spans="1:27" x14ac:dyDescent="0.3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1:27" x14ac:dyDescent="0.3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spans="1:27" x14ac:dyDescent="0.3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1:27" x14ac:dyDescent="0.3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spans="1:27" x14ac:dyDescent="0.3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:27" x14ac:dyDescent="0.3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1:27" x14ac:dyDescent="0.3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1:27" x14ac:dyDescent="0.3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spans="1:27" x14ac:dyDescent="0.3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spans="1:27" x14ac:dyDescent="0.3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spans="1:27" x14ac:dyDescent="0.3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spans="1:27" x14ac:dyDescent="0.3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spans="1:27" x14ac:dyDescent="0.3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spans="1:27" x14ac:dyDescent="0.3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spans="1:27" x14ac:dyDescent="0.3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1:27" x14ac:dyDescent="0.3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spans="1:27" x14ac:dyDescent="0.3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spans="1:27" x14ac:dyDescent="0.3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spans="1:27" x14ac:dyDescent="0.3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spans="1:27" x14ac:dyDescent="0.3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spans="1:27" x14ac:dyDescent="0.3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spans="1:27" x14ac:dyDescent="0.3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spans="1:27" x14ac:dyDescent="0.3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spans="1:27" x14ac:dyDescent="0.3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spans="1:27" x14ac:dyDescent="0.3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spans="1:27" x14ac:dyDescent="0.3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spans="1:27" x14ac:dyDescent="0.3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spans="1:27" x14ac:dyDescent="0.3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spans="1:27" x14ac:dyDescent="0.3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1:27" x14ac:dyDescent="0.3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1:27" x14ac:dyDescent="0.3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spans="1:27" x14ac:dyDescent="0.3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</sheetData>
  <mergeCells count="16">
    <mergeCell ref="U9:V9"/>
    <mergeCell ref="I9:J9"/>
    <mergeCell ref="K9:L9"/>
    <mergeCell ref="M9:N9"/>
    <mergeCell ref="O9:P9"/>
    <mergeCell ref="Q9:R9"/>
    <mergeCell ref="S9:T9"/>
    <mergeCell ref="I1:V1"/>
    <mergeCell ref="G3:G7"/>
    <mergeCell ref="I3:J3"/>
    <mergeCell ref="K3:L3"/>
    <mergeCell ref="M3:N3"/>
    <mergeCell ref="O3:P3"/>
    <mergeCell ref="Q3:R3"/>
    <mergeCell ref="S3:T3"/>
    <mergeCell ref="U3:V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64A6-9F78-4442-830C-A2787156FF73}">
  <dimension ref="A1:N20"/>
  <sheetViews>
    <sheetView showGridLines="0" workbookViewId="0">
      <selection activeCell="H4" sqref="H4"/>
    </sheetView>
  </sheetViews>
  <sheetFormatPr defaultRowHeight="14.5" x14ac:dyDescent="0.35"/>
  <cols>
    <col min="1" max="8" width="8.7265625" style="29"/>
    <col min="9" max="9" width="21.54296875" style="29" customWidth="1"/>
    <col min="10" max="10" width="9.36328125" style="29" bestFit="1" customWidth="1"/>
    <col min="11" max="12" width="8.7265625" style="29"/>
    <col min="13" max="13" width="17.453125" style="29" bestFit="1" customWidth="1"/>
    <col min="14" max="16384" width="8.7265625" style="29"/>
  </cols>
  <sheetData>
    <row r="1" spans="1:14" x14ac:dyDescent="0.35">
      <c r="A1" s="30" t="s">
        <v>30</v>
      </c>
      <c r="B1" s="31" t="s">
        <v>31</v>
      </c>
      <c r="C1" s="31" t="s">
        <v>32</v>
      </c>
      <c r="D1" s="31" t="s">
        <v>33</v>
      </c>
      <c r="E1" s="32" t="s">
        <v>34</v>
      </c>
    </row>
    <row r="2" spans="1:14" ht="15" thickBot="1" x14ac:dyDescent="0.4">
      <c r="A2" s="37" t="s">
        <v>35</v>
      </c>
      <c r="B2" s="38">
        <v>55</v>
      </c>
      <c r="C2" s="38">
        <v>200</v>
      </c>
      <c r="D2" s="38">
        <v>50</v>
      </c>
      <c r="E2" s="39">
        <v>80</v>
      </c>
      <c r="I2" s="80" t="s">
        <v>75</v>
      </c>
      <c r="J2" s="80"/>
      <c r="K2" s="80"/>
      <c r="L2" s="80"/>
      <c r="M2" s="80"/>
    </row>
    <row r="3" spans="1:14" x14ac:dyDescent="0.35">
      <c r="A3" s="37" t="s">
        <v>36</v>
      </c>
      <c r="B3" s="38">
        <v>85</v>
      </c>
      <c r="C3" s="38">
        <v>150</v>
      </c>
      <c r="D3" s="38">
        <v>75</v>
      </c>
      <c r="E3" s="39">
        <v>45</v>
      </c>
      <c r="I3" s="33">
        <v>1</v>
      </c>
      <c r="J3" s="34">
        <f>SUM(J13:J16)</f>
        <v>247</v>
      </c>
      <c r="K3" s="34">
        <f>B13</f>
        <v>247</v>
      </c>
      <c r="L3" s="81" t="s">
        <v>76</v>
      </c>
      <c r="M3" s="82"/>
    </row>
    <row r="4" spans="1:14" x14ac:dyDescent="0.35">
      <c r="A4" s="37" t="s">
        <v>37</v>
      </c>
      <c r="B4" s="38">
        <v>100</v>
      </c>
      <c r="C4" s="38">
        <v>300</v>
      </c>
      <c r="D4" s="38">
        <v>100</v>
      </c>
      <c r="E4" s="39">
        <v>100</v>
      </c>
      <c r="I4" s="40">
        <v>2</v>
      </c>
      <c r="J4" s="29">
        <f>J13</f>
        <v>50</v>
      </c>
      <c r="K4" s="29">
        <f>D2+B17</f>
        <v>50</v>
      </c>
      <c r="L4" s="25" t="s">
        <v>77</v>
      </c>
      <c r="M4" s="83"/>
    </row>
    <row r="5" spans="1:14" x14ac:dyDescent="0.35">
      <c r="A5" s="40"/>
      <c r="E5" s="48"/>
      <c r="I5" s="40">
        <v>3</v>
      </c>
      <c r="J5" s="29">
        <f>J14</f>
        <v>97</v>
      </c>
      <c r="K5" s="29">
        <f>D3+B18</f>
        <v>97</v>
      </c>
      <c r="L5" s="25" t="s">
        <v>78</v>
      </c>
      <c r="M5" s="83"/>
    </row>
    <row r="6" spans="1:14" x14ac:dyDescent="0.35">
      <c r="A6" s="40"/>
      <c r="E6" s="48"/>
      <c r="I6" s="40">
        <v>4</v>
      </c>
      <c r="J6" s="29">
        <f>J15</f>
        <v>100</v>
      </c>
      <c r="K6" s="29">
        <f>D4+B19</f>
        <v>100</v>
      </c>
      <c r="L6" s="25" t="s">
        <v>79</v>
      </c>
      <c r="M6" s="83"/>
    </row>
    <row r="7" spans="1:14" x14ac:dyDescent="0.35">
      <c r="A7" s="37" t="s">
        <v>38</v>
      </c>
      <c r="B7" s="45" t="s">
        <v>39</v>
      </c>
      <c r="C7" s="45" t="s">
        <v>40</v>
      </c>
      <c r="D7" s="45" t="s">
        <v>41</v>
      </c>
      <c r="E7" s="49"/>
      <c r="I7" s="40">
        <v>5</v>
      </c>
      <c r="J7" s="29">
        <f>D2+B17</f>
        <v>50</v>
      </c>
      <c r="K7" s="29">
        <f>C2</f>
        <v>200</v>
      </c>
      <c r="L7" s="25" t="s">
        <v>80</v>
      </c>
      <c r="M7" s="83"/>
    </row>
    <row r="8" spans="1:14" x14ac:dyDescent="0.35">
      <c r="A8" s="37" t="s">
        <v>35</v>
      </c>
      <c r="B8" s="38">
        <v>200</v>
      </c>
      <c r="C8" s="38">
        <v>1105</v>
      </c>
      <c r="D8" s="50">
        <v>0.2</v>
      </c>
      <c r="E8" s="51"/>
      <c r="I8" s="40">
        <v>6</v>
      </c>
      <c r="J8" s="29">
        <f>D3+B18</f>
        <v>97</v>
      </c>
      <c r="K8" s="29">
        <f t="shared" ref="K8:K9" si="0">C3</f>
        <v>150</v>
      </c>
      <c r="L8" s="25" t="s">
        <v>81</v>
      </c>
      <c r="M8" s="83"/>
    </row>
    <row r="9" spans="1:14" ht="15" thickBot="1" x14ac:dyDescent="0.4">
      <c r="A9" s="37" t="s">
        <v>36</v>
      </c>
      <c r="B9" s="38">
        <v>315</v>
      </c>
      <c r="C9" s="38">
        <v>1960</v>
      </c>
      <c r="D9" s="50">
        <v>0.2</v>
      </c>
      <c r="E9" s="51"/>
      <c r="I9" s="52">
        <v>7</v>
      </c>
      <c r="J9" s="53">
        <f>D4+B19</f>
        <v>100</v>
      </c>
      <c r="K9" s="53">
        <f t="shared" si="0"/>
        <v>300</v>
      </c>
      <c r="L9" s="80" t="s">
        <v>82</v>
      </c>
      <c r="M9" s="84"/>
    </row>
    <row r="10" spans="1:14" x14ac:dyDescent="0.35">
      <c r="A10" s="37" t="s">
        <v>37</v>
      </c>
      <c r="B10" s="38">
        <v>380</v>
      </c>
      <c r="C10" s="38">
        <v>1870</v>
      </c>
      <c r="D10" s="50">
        <v>0.2</v>
      </c>
      <c r="E10" s="51"/>
    </row>
    <row r="11" spans="1:14" x14ac:dyDescent="0.35">
      <c r="A11" s="37" t="s">
        <v>42</v>
      </c>
      <c r="B11" s="38">
        <v>120</v>
      </c>
      <c r="C11" s="38">
        <v>785</v>
      </c>
      <c r="D11" s="50">
        <v>0.2</v>
      </c>
      <c r="E11" s="51"/>
      <c r="I11" s="85"/>
    </row>
    <row r="12" spans="1:14" ht="15" thickBot="1" x14ac:dyDescent="0.4">
      <c r="A12" s="56" t="s">
        <v>43</v>
      </c>
      <c r="B12" s="57">
        <v>220</v>
      </c>
      <c r="C12" s="57">
        <v>1105</v>
      </c>
      <c r="D12" s="58">
        <v>0.2</v>
      </c>
      <c r="E12" s="59"/>
    </row>
    <row r="13" spans="1:14" ht="15" thickBot="1" x14ac:dyDescent="0.4">
      <c r="A13" s="86" t="s">
        <v>83</v>
      </c>
      <c r="B13" s="29">
        <f>AVERAGE(B8:B12)</f>
        <v>247</v>
      </c>
      <c r="C13" s="29">
        <f>AVERAGE(C8:C12)</f>
        <v>1365</v>
      </c>
      <c r="I13" s="87" t="s">
        <v>84</v>
      </c>
      <c r="J13" s="61">
        <v>50</v>
      </c>
      <c r="M13" s="88" t="s">
        <v>85</v>
      </c>
      <c r="N13" s="89">
        <f>SUMPRODUCT(J13:J15,E2:E4) + B13*J16</f>
        <v>18365</v>
      </c>
    </row>
    <row r="14" spans="1:14" x14ac:dyDescent="0.35">
      <c r="I14" s="90" t="s">
        <v>86</v>
      </c>
      <c r="J14" s="48">
        <v>97</v>
      </c>
    </row>
    <row r="15" spans="1:14" ht="15" thickBot="1" x14ac:dyDescent="0.4">
      <c r="I15" s="90" t="s">
        <v>87</v>
      </c>
      <c r="J15" s="48">
        <v>100</v>
      </c>
    </row>
    <row r="16" spans="1:14" ht="15" thickBot="1" x14ac:dyDescent="0.4">
      <c r="A16" s="30" t="s">
        <v>30</v>
      </c>
      <c r="B16" s="31" t="s">
        <v>66</v>
      </c>
      <c r="C16" s="31" t="s">
        <v>67</v>
      </c>
      <c r="I16" s="91" t="s">
        <v>88</v>
      </c>
      <c r="J16" s="66">
        <v>0</v>
      </c>
    </row>
    <row r="17" spans="1:10" x14ac:dyDescent="0.35">
      <c r="A17" s="37" t="s">
        <v>35</v>
      </c>
      <c r="B17" s="14">
        <v>0</v>
      </c>
      <c r="C17" s="14">
        <f>B17*B2</f>
        <v>0</v>
      </c>
    </row>
    <row r="18" spans="1:10" x14ac:dyDescent="0.35">
      <c r="A18" s="37" t="s">
        <v>36</v>
      </c>
      <c r="B18" s="14">
        <v>22</v>
      </c>
      <c r="C18" s="14">
        <f>B18*B3</f>
        <v>1870</v>
      </c>
      <c r="I18" s="92" t="s">
        <v>89</v>
      </c>
      <c r="J18" s="76">
        <f>SUM(C17:C19)+N13</f>
        <v>20235</v>
      </c>
    </row>
    <row r="19" spans="1:10" x14ac:dyDescent="0.35">
      <c r="A19" s="37" t="s">
        <v>37</v>
      </c>
      <c r="B19" s="14">
        <v>0</v>
      </c>
      <c r="C19" s="14">
        <f>B19*B4</f>
        <v>0</v>
      </c>
      <c r="I19" s="92" t="s">
        <v>68</v>
      </c>
      <c r="J19" s="76">
        <f>SUM(C17:C19)</f>
        <v>1870</v>
      </c>
    </row>
    <row r="20" spans="1:10" x14ac:dyDescent="0.35">
      <c r="I20" s="92" t="s">
        <v>90</v>
      </c>
      <c r="J20" s="76">
        <f>J18-'[1]2B, 2C'!I21</f>
        <v>-5740</v>
      </c>
    </row>
  </sheetData>
  <mergeCells count="8">
    <mergeCell ref="L8:M8"/>
    <mergeCell ref="L9:M9"/>
    <mergeCell ref="I2:M2"/>
    <mergeCell ref="L3:M3"/>
    <mergeCell ref="L4:M4"/>
    <mergeCell ref="L5:M5"/>
    <mergeCell ref="L6:M6"/>
    <mergeCell ref="L7:M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 1.C</vt:lpstr>
      <vt:lpstr>Q1.D</vt:lpstr>
      <vt:lpstr>Q1.E</vt:lpstr>
      <vt:lpstr>Q 2.A</vt:lpstr>
      <vt:lpstr>Q 2.B-C</vt:lpstr>
      <vt:lpstr>Q 2.D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Cavalcanti</dc:creator>
  <cp:lastModifiedBy>Leticia Cavalcanti</cp:lastModifiedBy>
  <dcterms:created xsi:type="dcterms:W3CDTF">2022-06-11T19:46:15Z</dcterms:created>
  <dcterms:modified xsi:type="dcterms:W3CDTF">2022-06-13T02:54:24Z</dcterms:modified>
</cp:coreProperties>
</file>