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Consumo" sheetId="2" r:id="rId5"/>
    <sheet state="visible" name="Precios" sheetId="3" r:id="rId6"/>
  </sheets>
  <definedNames/>
  <calcPr/>
</workbook>
</file>

<file path=xl/sharedStrings.xml><?xml version="1.0" encoding="utf-8"?>
<sst xmlns="http://schemas.openxmlformats.org/spreadsheetml/2006/main" count="40" uniqueCount="36">
  <si>
    <t>CUPS</t>
  </si>
  <si>
    <t>NIF</t>
  </si>
  <si>
    <t>FECHA FACTURA</t>
  </si>
  <si>
    <t>consumo</t>
  </si>
  <si>
    <t>hora</t>
  </si>
  <si>
    <t>precio MW</t>
  </si>
  <si>
    <t>pagar</t>
  </si>
  <si>
    <t>precio kWh</t>
  </si>
  <si>
    <t>ES0031300551983016WE0F</t>
  </si>
  <si>
    <t>73220726L</t>
  </si>
  <si>
    <t>inicio</t>
  </si>
  <si>
    <t>fin</t>
  </si>
  <si>
    <t>Mensual</t>
  </si>
  <si>
    <t>DATADIS(hoy - 2)</t>
  </si>
  <si>
    <t>a pagar dia</t>
  </si>
  <si>
    <t>Dia periodo fact</t>
  </si>
  <si>
    <t>a pargar mes</t>
  </si>
  <si>
    <t>Dias</t>
  </si>
  <si>
    <t>Precio punta €/kW día</t>
  </si>
  <si>
    <t>Precio Valle €/kW día</t>
  </si>
  <si>
    <t>Precio potencia dia</t>
  </si>
  <si>
    <t>BS (% desc)</t>
  </si>
  <si>
    <t>Precio potencia acumulado</t>
  </si>
  <si>
    <t>Margen comerc</t>
  </si>
  <si>
    <t>Potencia punta</t>
  </si>
  <si>
    <t>Potencia valle</t>
  </si>
  <si>
    <t>Contador kWh</t>
  </si>
  <si>
    <t>Límite BS</t>
  </si>
  <si>
    <t>Financ BS</t>
  </si>
  <si>
    <t>Pasado límite mes</t>
  </si>
  <si>
    <t>kWh restantes</t>
  </si>
  <si>
    <t>Fecha</t>
  </si>
  <si>
    <t>Hora</t>
  </si>
  <si>
    <t>Consumo (kWh)</t>
  </si>
  <si>
    <t>Fecha y Hora</t>
  </si>
  <si>
    <t>Precio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</si>
</sst>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yyyy/mm/dd"/>
    <numFmt numFmtId="166" formatCode="yyyy-mm-dd h:m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444149"/>
      <name val="ROpenSans"/>
    </font>
    <font>
      <color rgb="FF222222"/>
      <name val="Arial"/>
    </font>
    <font>
      <color rgb="FF58595B"/>
      <name val="Inter"/>
    </font>
    <font>
      <sz val="12.0"/>
      <color rgb="FF474849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0" fontId="1" numFmtId="165" xfId="0" applyFont="1" applyNumberFormat="1"/>
    <xf borderId="0" fillId="0" fontId="1" numFmtId="20" xfId="0" applyFont="1" applyNumberFormat="1"/>
    <xf borderId="0" fillId="0" fontId="1" numFmtId="166" xfId="0" applyFont="1" applyNumberFormat="1"/>
    <xf borderId="0" fillId="4" fontId="1" numFmtId="0" xfId="0" applyAlignment="1" applyFont="1">
      <alignment readingOrder="0"/>
    </xf>
    <xf borderId="0" fillId="0" fontId="1" numFmtId="14" xfId="0" applyFont="1" applyNumberFormat="1"/>
    <xf borderId="0" fillId="3" fontId="1" numFmtId="14" xfId="0" applyFont="1" applyNumberFormat="1"/>
    <xf borderId="0" fillId="3" fontId="1" numFmtId="0" xfId="0" applyFont="1"/>
    <xf borderId="0" fillId="3" fontId="1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0" fillId="0" fontId="1" numFmtId="46" xfId="0" applyFont="1" applyNumberFormat="1"/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Datos!$T$1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Datos!$Q$2:$Q$25</c:f>
            </c:strRef>
          </c:cat>
          <c:val>
            <c:numRef>
              <c:f>Datos!$T$2:$T$25</c:f>
              <c:numCache/>
            </c:numRef>
          </c:val>
          <c:smooth val="1"/>
        </c:ser>
        <c:ser>
          <c:idx val="2"/>
          <c:order val="2"/>
          <c:tx>
            <c:strRef>
              <c:f>Datos!$S$1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Datos!$Q$2:$Q$25</c:f>
            </c:strRef>
          </c:cat>
          <c:val>
            <c:numRef>
              <c:f>Datos!$S$2:$S$25</c:f>
              <c:numCache/>
            </c:numRef>
          </c:val>
          <c:smooth val="1"/>
        </c:ser>
        <c:axId val="1506443106"/>
        <c:axId val="393047192"/>
      </c:lineChart>
      <c:catAx>
        <c:axId val="1506443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047192"/>
      </c:catAx>
      <c:valAx>
        <c:axId val="393047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443106"/>
      </c:valAx>
      <c:lineChart>
        <c:varyColors val="0"/>
        <c:ser>
          <c:idx val="0"/>
          <c:order val="0"/>
          <c:tx>
            <c:strRef>
              <c:f>Datos!$O$1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Datos!$Q$2:$Q$25</c:f>
            </c:strRef>
          </c:cat>
          <c:val>
            <c:numRef>
              <c:f>Datos!$O$2:$O$25</c:f>
              <c:numCache/>
            </c:numRef>
          </c:val>
          <c:smooth val="1"/>
        </c:ser>
        <c:axId val="233211048"/>
        <c:axId val="1526196219"/>
      </c:lineChart>
      <c:catAx>
        <c:axId val="23321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196219"/>
      </c:catAx>
      <c:valAx>
        <c:axId val="15261962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2110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Datos!$AE$1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Datos!$Z$2:$Z$1000</c:f>
            </c:strRef>
          </c:cat>
          <c:val>
            <c:numRef>
              <c:f>Datos!$AE$2:$AE$1000</c:f>
              <c:numCache/>
            </c:numRef>
          </c:val>
          <c:smooth val="1"/>
        </c:ser>
        <c:ser>
          <c:idx val="2"/>
          <c:order val="2"/>
          <c:tx>
            <c:strRef>
              <c:f>Datos!$AD$1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Datos!$Z$2:$Z$1000</c:f>
            </c:strRef>
          </c:cat>
          <c:val>
            <c:numRef>
              <c:f>Datos!$AD$2:$AD$1000</c:f>
              <c:numCache/>
            </c:numRef>
          </c:val>
          <c:smooth val="1"/>
        </c:ser>
        <c:axId val="2105301267"/>
        <c:axId val="758930072"/>
      </c:lineChart>
      <c:catAx>
        <c:axId val="2105301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930072"/>
      </c:catAx>
      <c:valAx>
        <c:axId val="758930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301267"/>
      </c:valAx>
      <c:lineChart>
        <c:varyColors val="0"/>
        <c:ser>
          <c:idx val="0"/>
          <c:order val="0"/>
          <c:tx>
            <c:strRef>
              <c:f>Datos!$Y$1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Datos!$Z$2:$Z$1000</c:f>
            </c:strRef>
          </c:cat>
          <c:val>
            <c:numRef>
              <c:f>Datos!$Y$2:$Y$1000</c:f>
              <c:numCache/>
            </c:numRef>
          </c:val>
          <c:smooth val="1"/>
        </c:ser>
        <c:axId val="1550365488"/>
        <c:axId val="1880844506"/>
      </c:lineChart>
      <c:catAx>
        <c:axId val="155036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844506"/>
      </c:catAx>
      <c:valAx>
        <c:axId val="188084450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3654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1343025</xdr:colOff>
      <xdr:row>15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1085850</xdr:colOff>
      <xdr:row>31</xdr:row>
      <xdr:rowOff>19050</xdr:rowOff>
    </xdr:from>
    <xdr:ext cx="10791825" cy="6667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590550</xdr:colOff>
      <xdr:row>3</xdr:row>
      <xdr:rowOff>66675</xdr:rowOff>
    </xdr:from>
    <xdr:ext cx="1019175" cy="1009650"/>
    <xdr:sp>
      <xdr:nvSpPr>
        <xdr:cNvPr id="3" name="Shape 3"/>
        <xdr:cNvSpPr/>
      </xdr:nvSpPr>
      <xdr:spPr>
        <a:xfrm>
          <a:off x="1260900" y="730525"/>
          <a:ext cx="1621200" cy="1591200"/>
        </a:xfrm>
        <a:prstGeom prst="flowChartConnector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EJECUTAR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5" max="5" width="16.63"/>
    <col customWidth="1" min="6" max="6" width="18.75"/>
  </cols>
  <sheetData>
    <row r="1">
      <c r="A1" s="1" t="s">
        <v>0</v>
      </c>
      <c r="B1" s="1" t="s">
        <v>1</v>
      </c>
      <c r="D1" s="1" t="s">
        <v>2</v>
      </c>
      <c r="O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Z1" s="2" t="str">
        <f>IFERROR(__xludf.DUMMYFUNCTION("FILTER(Precios!A:D,Precios!B:B&gt;=D2)"),"Fecha y Hora")</f>
        <v>Fecha y Hora</v>
      </c>
      <c r="AA1" s="2" t="str">
        <f>IFERROR(__xludf.DUMMYFUNCTION("""COMPUTED_VALUE"""),"Fecha")</f>
        <v>Fecha</v>
      </c>
      <c r="AB1" s="2" t="str">
        <f>IFERROR(__xludf.DUMMYFUNCTION("""COMPUTED_VALUE"""),"Hora")</f>
        <v>Hora</v>
      </c>
      <c r="AC1" s="2" t="str">
        <f>IFERROR(__xludf.DUMMYFUNCTION("""COMPUTED_VALUE"""),"Precio")</f>
        <v>Precio</v>
      </c>
      <c r="AD1" s="1" t="s">
        <v>6</v>
      </c>
      <c r="AE1" s="1" t="s">
        <v>7</v>
      </c>
    </row>
    <row r="2">
      <c r="A2" s="3" t="s">
        <v>8</v>
      </c>
      <c r="B2" s="4" t="s">
        <v>9</v>
      </c>
      <c r="C2" s="1">
        <v>0.0</v>
      </c>
      <c r="D2" s="5">
        <f>DATE(H4,G4,D5)</f>
        <v>45717</v>
      </c>
      <c r="E2" s="1" t="s">
        <v>10</v>
      </c>
      <c r="L2" s="6">
        <f>D4</f>
        <v>45734</v>
      </c>
      <c r="M2" s="7">
        <f>IFERROR(__xludf.DUMMYFUNCTION("FILTER(Consumo!A:C,Consumo!A:A =L2,Consumo!A:A&gt;D2)"),45734.0)</f>
        <v>45734</v>
      </c>
      <c r="N2" s="8">
        <f>IFERROR(__xludf.DUMMYFUNCTION("""COMPUTED_VALUE"""),0.041666666666666664)</f>
        <v>0.04166666667</v>
      </c>
      <c r="O2" s="2">
        <f>IFERROR(__xludf.DUMMYFUNCTION("""COMPUTED_VALUE"""),0.091)</f>
        <v>0.091</v>
      </c>
      <c r="P2" s="7">
        <f>IFERROR(__xludf.DUMMYFUNCTION("FILTER(Precios!B:D,Precios!B:B = L2,Precios!B:B&gt;D2)"),45734.0)</f>
        <v>45734</v>
      </c>
      <c r="Q2" s="2">
        <f>IFERROR(__xludf.DUMMYFUNCTION("""COMPUTED_VALUE"""),0.0)</f>
        <v>0</v>
      </c>
      <c r="R2" s="2">
        <f>IFERROR(__xludf.DUMMYFUNCTION("""COMPUTED_VALUE"""),114.75)</f>
        <v>114.75</v>
      </c>
      <c r="S2" s="2">
        <f>O25*R2/1000</f>
        <v>0.00952425</v>
      </c>
      <c r="T2" s="2">
        <f t="shared" ref="T2:T25" si="1">R2/1000</f>
        <v>0.11475</v>
      </c>
      <c r="W2" s="2" t="str">
        <f>IFERROR(__xludf.DUMMYFUNCTION("FILTER(Consumo!A:C,Consumo!A:A&gt;=D2)"),"Fecha")</f>
        <v>Fecha</v>
      </c>
      <c r="X2" s="2" t="str">
        <f>IFERROR(__xludf.DUMMYFUNCTION("""COMPUTED_VALUE"""),"Hora")</f>
        <v>Hora</v>
      </c>
      <c r="Y2" s="2" t="str">
        <f>IFERROR(__xludf.DUMMYFUNCTION("""COMPUTED_VALUE"""),"Consumo (kWh)")</f>
        <v>Consumo (kWh)</v>
      </c>
      <c r="Z2" s="9">
        <f>IFERROR(__xludf.DUMMYFUNCTION("""COMPUTED_VALUE"""),45717.0)</f>
        <v>45717</v>
      </c>
      <c r="AA2" s="7">
        <f>IFERROR(__xludf.DUMMYFUNCTION("""COMPUTED_VALUE"""),45717.0)</f>
        <v>45717</v>
      </c>
      <c r="AB2" s="2">
        <f>IFERROR(__xludf.DUMMYFUNCTION("""COMPUTED_VALUE"""),0.0)</f>
        <v>0</v>
      </c>
      <c r="AC2" s="2">
        <f>IFERROR(__xludf.DUMMYFUNCTION("""COMPUTED_VALUE"""),154.17)</f>
        <v>154.17</v>
      </c>
      <c r="AD2" s="2">
        <f>IF(AND(W2&lt;&gt;"", W2&gt;=D2),Y26*AC2/1000,"")</f>
        <v>0.09851463</v>
      </c>
      <c r="AE2" s="2">
        <f t="shared" ref="AE2:AE721" si="2">IF(W2&lt;&gt;"",AC2/1000,"")</f>
        <v>0.15417</v>
      </c>
    </row>
    <row r="3">
      <c r="D3" s="5">
        <f>EDATE(D2,IF(F3="Bimensual",2,1))</f>
        <v>45748</v>
      </c>
      <c r="E3" s="1" t="s">
        <v>11</v>
      </c>
      <c r="F3" s="10" t="s">
        <v>12</v>
      </c>
      <c r="M3" s="7">
        <f>IFERROR(__xludf.DUMMYFUNCTION("""COMPUTED_VALUE"""),45734.0)</f>
        <v>45734</v>
      </c>
      <c r="N3" s="8">
        <f>IFERROR(__xludf.DUMMYFUNCTION("""COMPUTED_VALUE"""),0.08333333333333333)</f>
        <v>0.08333333333</v>
      </c>
      <c r="O3" s="2">
        <f>IFERROR(__xludf.DUMMYFUNCTION("""COMPUTED_VALUE"""),0.079)</f>
        <v>0.079</v>
      </c>
      <c r="P3" s="7">
        <f>IFERROR(__xludf.DUMMYFUNCTION("""COMPUTED_VALUE"""),45734.0)</f>
        <v>45734</v>
      </c>
      <c r="Q3" s="2">
        <f>IFERROR(__xludf.DUMMYFUNCTION("""COMPUTED_VALUE"""),1.0)</f>
        <v>1</v>
      </c>
      <c r="R3" s="2">
        <f>IFERROR(__xludf.DUMMYFUNCTION("""COMPUTED_VALUE"""),81.12)</f>
        <v>81.12</v>
      </c>
      <c r="S3" s="2">
        <f t="shared" ref="S3:S25" si="3">O2*R3/1000</f>
        <v>0.00738192</v>
      </c>
      <c r="T3" s="2">
        <f t="shared" si="1"/>
        <v>0.08112</v>
      </c>
      <c r="W3" s="7">
        <f>IFERROR(__xludf.DUMMYFUNCTION("""COMPUTED_VALUE"""),45717.0)</f>
        <v>45717</v>
      </c>
      <c r="X3" s="8">
        <f>IFERROR(__xludf.DUMMYFUNCTION("""COMPUTED_VALUE"""),0.041666666666666664)</f>
        <v>0.04166666667</v>
      </c>
      <c r="Y3" s="2">
        <f>IFERROR(__xludf.DUMMYFUNCTION("""COMPUTED_VALUE"""),0.218)</f>
        <v>0.218</v>
      </c>
      <c r="Z3" s="9">
        <f>IFERROR(__xludf.DUMMYFUNCTION("""COMPUTED_VALUE"""),45717.041666666664)</f>
        <v>45717.04167</v>
      </c>
      <c r="AA3" s="7">
        <f>IFERROR(__xludf.DUMMYFUNCTION("""COMPUTED_VALUE"""),45717.0)</f>
        <v>45717</v>
      </c>
      <c r="AB3" s="2">
        <f>IFERROR(__xludf.DUMMYFUNCTION("""COMPUTED_VALUE"""),1.0)</f>
        <v>1</v>
      </c>
      <c r="AC3" s="2">
        <f>IFERROR(__xludf.DUMMYFUNCTION("""COMPUTED_VALUE"""),132.96)</f>
        <v>132.96</v>
      </c>
      <c r="AD3" s="2">
        <f t="shared" ref="AD3:AD721" si="4">IF(AND(W3&lt;&gt;"", W3&gt;=$D$2),Y3*AC3/1000,"")</f>
        <v>0.02898528</v>
      </c>
      <c r="AE3" s="2">
        <f t="shared" si="2"/>
        <v>0.13296</v>
      </c>
    </row>
    <row r="4">
      <c r="C4" s="11">
        <f>D4+1</f>
        <v>45735</v>
      </c>
      <c r="D4" s="12">
        <f>TODAY()-3</f>
        <v>45734</v>
      </c>
      <c r="E4" s="1" t="s">
        <v>13</v>
      </c>
      <c r="F4" s="11">
        <f>EDATE(D4,IF(F3="Bimensual",-2,-1))</f>
        <v>45706</v>
      </c>
      <c r="G4" s="2">
        <f>IF(DAY(F4)&lt;=D5,MONTH(F4),MONTH(F4)+1)</f>
        <v>3</v>
      </c>
      <c r="H4" s="2">
        <f>YEAR(F4)</f>
        <v>2025</v>
      </c>
      <c r="J4" s="1" t="s">
        <v>14</v>
      </c>
      <c r="K4" s="13">
        <f>ROUND((1-K8)*( SUM(S2:S25)+G8),2)</f>
        <v>2.57</v>
      </c>
      <c r="M4" s="7">
        <f>IFERROR(__xludf.DUMMYFUNCTION("""COMPUTED_VALUE"""),45734.0)</f>
        <v>45734</v>
      </c>
      <c r="N4" s="8">
        <f>IFERROR(__xludf.DUMMYFUNCTION("""COMPUTED_VALUE"""),0.125)</f>
        <v>0.125</v>
      </c>
      <c r="O4" s="2">
        <f>IFERROR(__xludf.DUMMYFUNCTION("""COMPUTED_VALUE"""),0.073)</f>
        <v>0.073</v>
      </c>
      <c r="P4" s="7">
        <f>IFERROR(__xludf.DUMMYFUNCTION("""COMPUTED_VALUE"""),45734.0)</f>
        <v>45734</v>
      </c>
      <c r="Q4" s="2">
        <f>IFERROR(__xludf.DUMMYFUNCTION("""COMPUTED_VALUE"""),2.0)</f>
        <v>2</v>
      </c>
      <c r="R4" s="2">
        <f>IFERROR(__xludf.DUMMYFUNCTION("""COMPUTED_VALUE"""),82.53)</f>
        <v>82.53</v>
      </c>
      <c r="S4" s="2">
        <f t="shared" si="3"/>
        <v>0.00651987</v>
      </c>
      <c r="T4" s="2">
        <f t="shared" si="1"/>
        <v>0.08253</v>
      </c>
      <c r="W4" s="7">
        <f>IFERROR(__xludf.DUMMYFUNCTION("""COMPUTED_VALUE"""),45717.0)</f>
        <v>45717</v>
      </c>
      <c r="X4" s="8">
        <f>IFERROR(__xludf.DUMMYFUNCTION("""COMPUTED_VALUE"""),0.08333333333333333)</f>
        <v>0.08333333333</v>
      </c>
      <c r="Y4" s="2">
        <f>IFERROR(__xludf.DUMMYFUNCTION("""COMPUTED_VALUE"""),0.059)</f>
        <v>0.059</v>
      </c>
      <c r="Z4" s="9">
        <f>IFERROR(__xludf.DUMMYFUNCTION("""COMPUTED_VALUE"""),45717.083333333336)</f>
        <v>45717.08333</v>
      </c>
      <c r="AA4" s="7">
        <f>IFERROR(__xludf.DUMMYFUNCTION("""COMPUTED_VALUE"""),45717.0)</f>
        <v>45717</v>
      </c>
      <c r="AB4" s="2">
        <f>IFERROR(__xludf.DUMMYFUNCTION("""COMPUTED_VALUE"""),2.0)</f>
        <v>2</v>
      </c>
      <c r="AC4" s="2">
        <f>IFERROR(__xludf.DUMMYFUNCTION("""COMPUTED_VALUE"""),131.63)</f>
        <v>131.63</v>
      </c>
      <c r="AD4" s="2">
        <f t="shared" si="4"/>
        <v>0.00776617</v>
      </c>
      <c r="AE4" s="2">
        <f t="shared" si="2"/>
        <v>0.13163</v>
      </c>
    </row>
    <row r="5">
      <c r="D5" s="10">
        <v>1.0</v>
      </c>
      <c r="E5" s="1" t="s">
        <v>15</v>
      </c>
      <c r="M5" s="7">
        <f>IFERROR(__xludf.DUMMYFUNCTION("""COMPUTED_VALUE"""),45734.0)</f>
        <v>45734</v>
      </c>
      <c r="N5" s="8">
        <f>IFERROR(__xludf.DUMMYFUNCTION("""COMPUTED_VALUE"""),0.16666666666666666)</f>
        <v>0.1666666667</v>
      </c>
      <c r="O5" s="2">
        <f>IFERROR(__xludf.DUMMYFUNCTION("""COMPUTED_VALUE"""),0.071)</f>
        <v>0.071</v>
      </c>
      <c r="P5" s="7">
        <f>IFERROR(__xludf.DUMMYFUNCTION("""COMPUTED_VALUE"""),45734.0)</f>
        <v>45734</v>
      </c>
      <c r="Q5" s="2">
        <f>IFERROR(__xludf.DUMMYFUNCTION("""COMPUTED_VALUE"""),3.0)</f>
        <v>3</v>
      </c>
      <c r="R5" s="2">
        <f>IFERROR(__xludf.DUMMYFUNCTION("""COMPUTED_VALUE"""),82.91)</f>
        <v>82.91</v>
      </c>
      <c r="S5" s="2">
        <f t="shared" si="3"/>
        <v>0.00605243</v>
      </c>
      <c r="T5" s="2">
        <f t="shared" si="1"/>
        <v>0.08291</v>
      </c>
      <c r="W5" s="7">
        <f>IFERROR(__xludf.DUMMYFUNCTION("""COMPUTED_VALUE"""),45717.0)</f>
        <v>45717</v>
      </c>
      <c r="X5" s="8">
        <f>IFERROR(__xludf.DUMMYFUNCTION("""COMPUTED_VALUE"""),0.125)</f>
        <v>0.125</v>
      </c>
      <c r="Y5" s="2">
        <f>IFERROR(__xludf.DUMMYFUNCTION("""COMPUTED_VALUE"""),0.053)</f>
        <v>0.053</v>
      </c>
      <c r="Z5" s="9">
        <f>IFERROR(__xludf.DUMMYFUNCTION("""COMPUTED_VALUE"""),45717.125)</f>
        <v>45717.125</v>
      </c>
      <c r="AA5" s="7">
        <f>IFERROR(__xludf.DUMMYFUNCTION("""COMPUTED_VALUE"""),45717.0)</f>
        <v>45717</v>
      </c>
      <c r="AB5" s="2">
        <f>IFERROR(__xludf.DUMMYFUNCTION("""COMPUTED_VALUE"""),3.0)</f>
        <v>3</v>
      </c>
      <c r="AC5" s="2">
        <f>IFERROR(__xludf.DUMMYFUNCTION("""COMPUTED_VALUE"""),126.15)</f>
        <v>126.15</v>
      </c>
      <c r="AD5" s="2">
        <f t="shared" si="4"/>
        <v>0.00668595</v>
      </c>
      <c r="AE5" s="2">
        <f t="shared" si="2"/>
        <v>0.12615</v>
      </c>
    </row>
    <row r="6">
      <c r="J6" s="1" t="s">
        <v>16</v>
      </c>
      <c r="K6" s="13">
        <f>IFERROR(__xludf.DUMMYFUNCTION("ROUND((1-K8)* (SUM(FILTER(AD:AD, ISNUMBER(AD:AD)))+G9),2)"),27.99)</f>
        <v>27.99</v>
      </c>
      <c r="M6" s="7">
        <f>IFERROR(__xludf.DUMMYFUNCTION("""COMPUTED_VALUE"""),45734.0)</f>
        <v>45734</v>
      </c>
      <c r="N6" s="8">
        <f>IFERROR(__xludf.DUMMYFUNCTION("""COMPUTED_VALUE"""),0.20833333333333334)</f>
        <v>0.2083333333</v>
      </c>
      <c r="O6" s="2">
        <f>IFERROR(__xludf.DUMMYFUNCTION("""COMPUTED_VALUE"""),0.65)</f>
        <v>0.65</v>
      </c>
      <c r="P6" s="7">
        <f>IFERROR(__xludf.DUMMYFUNCTION("""COMPUTED_VALUE"""),45734.0)</f>
        <v>45734</v>
      </c>
      <c r="Q6" s="2">
        <f>IFERROR(__xludf.DUMMYFUNCTION("""COMPUTED_VALUE"""),4.0)</f>
        <v>4</v>
      </c>
      <c r="R6" s="2">
        <f>IFERROR(__xludf.DUMMYFUNCTION("""COMPUTED_VALUE"""),82.76)</f>
        <v>82.76</v>
      </c>
      <c r="S6" s="2">
        <f t="shared" si="3"/>
        <v>0.00587596</v>
      </c>
      <c r="T6" s="2">
        <f t="shared" si="1"/>
        <v>0.08276</v>
      </c>
      <c r="W6" s="7">
        <f>IFERROR(__xludf.DUMMYFUNCTION("""COMPUTED_VALUE"""),45717.0)</f>
        <v>45717</v>
      </c>
      <c r="X6" s="8">
        <f>IFERROR(__xludf.DUMMYFUNCTION("""COMPUTED_VALUE"""),0.16666666666666666)</f>
        <v>0.1666666667</v>
      </c>
      <c r="Y6" s="2">
        <f>IFERROR(__xludf.DUMMYFUNCTION("""COMPUTED_VALUE"""),0.059)</f>
        <v>0.059</v>
      </c>
      <c r="Z6" s="9">
        <f>IFERROR(__xludf.DUMMYFUNCTION("""COMPUTED_VALUE"""),45717.166666666664)</f>
        <v>45717.16667</v>
      </c>
      <c r="AA6" s="7">
        <f>IFERROR(__xludf.DUMMYFUNCTION("""COMPUTED_VALUE"""),45717.0)</f>
        <v>45717</v>
      </c>
      <c r="AB6" s="2">
        <f>IFERROR(__xludf.DUMMYFUNCTION("""COMPUTED_VALUE"""),4.0)</f>
        <v>4</v>
      </c>
      <c r="AC6" s="2">
        <f>IFERROR(__xludf.DUMMYFUNCTION("""COMPUTED_VALUE"""),120.3)</f>
        <v>120.3</v>
      </c>
      <c r="AD6" s="2">
        <f t="shared" si="4"/>
        <v>0.0070977</v>
      </c>
      <c r="AE6" s="2">
        <f t="shared" si="2"/>
        <v>0.1203</v>
      </c>
    </row>
    <row r="7">
      <c r="F7" s="1" t="s">
        <v>17</v>
      </c>
      <c r="G7" s="2">
        <f>D4-D2</f>
        <v>17</v>
      </c>
      <c r="M7" s="7">
        <f>IFERROR(__xludf.DUMMYFUNCTION("""COMPUTED_VALUE"""),45734.0)</f>
        <v>45734</v>
      </c>
      <c r="N7" s="8">
        <f>IFERROR(__xludf.DUMMYFUNCTION("""COMPUTED_VALUE"""),0.25)</f>
        <v>0.25</v>
      </c>
      <c r="O7" s="2">
        <f>IFERROR(__xludf.DUMMYFUNCTION("""COMPUTED_VALUE"""),0.077)</f>
        <v>0.077</v>
      </c>
      <c r="P7" s="7">
        <f>IFERROR(__xludf.DUMMYFUNCTION("""COMPUTED_VALUE"""),45734.0)</f>
        <v>45734</v>
      </c>
      <c r="Q7" s="2">
        <f>IFERROR(__xludf.DUMMYFUNCTION("""COMPUTED_VALUE"""),5.0)</f>
        <v>5</v>
      </c>
      <c r="R7" s="2">
        <f>IFERROR(__xludf.DUMMYFUNCTION("""COMPUTED_VALUE"""),77.81)</f>
        <v>77.81</v>
      </c>
      <c r="S7" s="2">
        <f t="shared" si="3"/>
        <v>0.0505765</v>
      </c>
      <c r="T7" s="2">
        <f t="shared" si="1"/>
        <v>0.07781</v>
      </c>
      <c r="W7" s="7">
        <f>IFERROR(__xludf.DUMMYFUNCTION("""COMPUTED_VALUE"""),45717.0)</f>
        <v>45717</v>
      </c>
      <c r="X7" s="8">
        <f>IFERROR(__xludf.DUMMYFUNCTION("""COMPUTED_VALUE"""),0.20833333333333334)</f>
        <v>0.2083333333</v>
      </c>
      <c r="Y7" s="2">
        <f>IFERROR(__xludf.DUMMYFUNCTION("""COMPUTED_VALUE"""),0.056)</f>
        <v>0.056</v>
      </c>
      <c r="Z7" s="9">
        <f>IFERROR(__xludf.DUMMYFUNCTION("""COMPUTED_VALUE"""),45717.208333333336)</f>
        <v>45717.20833</v>
      </c>
      <c r="AA7" s="7">
        <f>IFERROR(__xludf.DUMMYFUNCTION("""COMPUTED_VALUE"""),45717.0)</f>
        <v>45717</v>
      </c>
      <c r="AB7" s="2">
        <f>IFERROR(__xludf.DUMMYFUNCTION("""COMPUTED_VALUE"""),5.0)</f>
        <v>5</v>
      </c>
      <c r="AC7" s="2">
        <f>IFERROR(__xludf.DUMMYFUNCTION("""COMPUTED_VALUE"""),115.43)</f>
        <v>115.43</v>
      </c>
      <c r="AD7" s="2">
        <f t="shared" si="4"/>
        <v>0.00646408</v>
      </c>
      <c r="AE7" s="2">
        <f t="shared" si="2"/>
        <v>0.11543</v>
      </c>
    </row>
    <row r="8">
      <c r="D8" s="1" t="s">
        <v>18</v>
      </c>
      <c r="E8" s="1" t="s">
        <v>19</v>
      </c>
      <c r="F8" s="1" t="s">
        <v>20</v>
      </c>
      <c r="G8" s="2">
        <f>(D9*D11)+(E9*E11)+(C11*D11)+D13</f>
        <v>0.4020818849</v>
      </c>
      <c r="J8" s="1" t="s">
        <v>21</v>
      </c>
      <c r="K8" s="1">
        <v>0.0</v>
      </c>
      <c r="M8" s="7">
        <f>IFERROR(__xludf.DUMMYFUNCTION("""COMPUTED_VALUE"""),45734.0)</f>
        <v>45734</v>
      </c>
      <c r="N8" s="8">
        <f>IFERROR(__xludf.DUMMYFUNCTION("""COMPUTED_VALUE"""),0.2916666666666667)</f>
        <v>0.2916666667</v>
      </c>
      <c r="O8" s="2">
        <f>IFERROR(__xludf.DUMMYFUNCTION("""COMPUTED_VALUE"""),0.075)</f>
        <v>0.075</v>
      </c>
      <c r="P8" s="7">
        <f>IFERROR(__xludf.DUMMYFUNCTION("""COMPUTED_VALUE"""),45734.0)</f>
        <v>45734</v>
      </c>
      <c r="Q8" s="2">
        <f>IFERROR(__xludf.DUMMYFUNCTION("""COMPUTED_VALUE"""),6.0)</f>
        <v>6</v>
      </c>
      <c r="R8" s="2">
        <f>IFERROR(__xludf.DUMMYFUNCTION("""COMPUTED_VALUE"""),95.7)</f>
        <v>95.7</v>
      </c>
      <c r="S8" s="2">
        <f t="shared" si="3"/>
        <v>0.0073689</v>
      </c>
      <c r="T8" s="2">
        <f t="shared" si="1"/>
        <v>0.0957</v>
      </c>
      <c r="W8" s="7">
        <f>IFERROR(__xludf.DUMMYFUNCTION("""COMPUTED_VALUE"""),45717.0)</f>
        <v>45717</v>
      </c>
      <c r="X8" s="8">
        <f>IFERROR(__xludf.DUMMYFUNCTION("""COMPUTED_VALUE"""),0.25)</f>
        <v>0.25</v>
      </c>
      <c r="Y8" s="2">
        <f>IFERROR(__xludf.DUMMYFUNCTION("""COMPUTED_VALUE"""),0.073)</f>
        <v>0.073</v>
      </c>
      <c r="Z8" s="9">
        <f>IFERROR(__xludf.DUMMYFUNCTION("""COMPUTED_VALUE"""),45717.25)</f>
        <v>45717.25</v>
      </c>
      <c r="AA8" s="7">
        <f>IFERROR(__xludf.DUMMYFUNCTION("""COMPUTED_VALUE"""),45717.0)</f>
        <v>45717</v>
      </c>
      <c r="AB8" s="2">
        <f>IFERROR(__xludf.DUMMYFUNCTION("""COMPUTED_VALUE"""),6.0)</f>
        <v>6</v>
      </c>
      <c r="AC8" s="2">
        <f>IFERROR(__xludf.DUMMYFUNCTION("""COMPUTED_VALUE"""),124.01)</f>
        <v>124.01</v>
      </c>
      <c r="AD8" s="2">
        <f t="shared" si="4"/>
        <v>0.00905273</v>
      </c>
      <c r="AE8" s="2">
        <f t="shared" si="2"/>
        <v>0.12401</v>
      </c>
    </row>
    <row r="9">
      <c r="D9" s="1">
        <v>0.0738</v>
      </c>
      <c r="E9" s="1">
        <v>0.0019</v>
      </c>
      <c r="F9" s="1" t="s">
        <v>22</v>
      </c>
      <c r="G9" s="2">
        <f>(D9*D11*G7)+(E9*E11*G7)+(C11*D11*G7)+(D13*G7)</f>
        <v>6.835392044</v>
      </c>
      <c r="M9" s="7">
        <f>IFERROR(__xludf.DUMMYFUNCTION("""COMPUTED_VALUE"""),45734.0)</f>
        <v>45734</v>
      </c>
      <c r="N9" s="8">
        <f>IFERROR(__xludf.DUMMYFUNCTION("""COMPUTED_VALUE"""),0.3333333333333333)</f>
        <v>0.3333333333</v>
      </c>
      <c r="O9" s="2">
        <f>IFERROR(__xludf.DUMMYFUNCTION("""COMPUTED_VALUE"""),1.461)</f>
        <v>1.461</v>
      </c>
      <c r="P9" s="7">
        <f>IFERROR(__xludf.DUMMYFUNCTION("""COMPUTED_VALUE"""),45734.0)</f>
        <v>45734</v>
      </c>
      <c r="Q9" s="2">
        <f>IFERROR(__xludf.DUMMYFUNCTION("""COMPUTED_VALUE"""),7.0)</f>
        <v>7</v>
      </c>
      <c r="R9" s="2">
        <f>IFERROR(__xludf.DUMMYFUNCTION("""COMPUTED_VALUE"""),121.81)</f>
        <v>121.81</v>
      </c>
      <c r="S9" s="2">
        <f t="shared" si="3"/>
        <v>0.00913575</v>
      </c>
      <c r="T9" s="2">
        <f t="shared" si="1"/>
        <v>0.12181</v>
      </c>
      <c r="W9" s="7">
        <f>IFERROR(__xludf.DUMMYFUNCTION("""COMPUTED_VALUE"""),45717.0)</f>
        <v>45717</v>
      </c>
      <c r="X9" s="8">
        <f>IFERROR(__xludf.DUMMYFUNCTION("""COMPUTED_VALUE"""),0.2916666666666667)</f>
        <v>0.2916666667</v>
      </c>
      <c r="Y9" s="2">
        <f>IFERROR(__xludf.DUMMYFUNCTION("""COMPUTED_VALUE"""),0.069)</f>
        <v>0.069</v>
      </c>
      <c r="Z9" s="9">
        <f>IFERROR(__xludf.DUMMYFUNCTION("""COMPUTED_VALUE"""),45717.291666666664)</f>
        <v>45717.29167</v>
      </c>
      <c r="AA9" s="7">
        <f>IFERROR(__xludf.DUMMYFUNCTION("""COMPUTED_VALUE"""),45717.0)</f>
        <v>45717</v>
      </c>
      <c r="AB9" s="2">
        <f>IFERROR(__xludf.DUMMYFUNCTION("""COMPUTED_VALUE"""),7.0)</f>
        <v>7</v>
      </c>
      <c r="AC9" s="2">
        <f>IFERROR(__xludf.DUMMYFUNCTION("""COMPUTED_VALUE"""),125.93)</f>
        <v>125.93</v>
      </c>
      <c r="AD9" s="2">
        <f t="shared" si="4"/>
        <v>0.00868917</v>
      </c>
      <c r="AE9" s="2">
        <f t="shared" si="2"/>
        <v>0.12593</v>
      </c>
    </row>
    <row r="10">
      <c r="C10" s="1" t="s">
        <v>23</v>
      </c>
      <c r="D10" s="1" t="s">
        <v>24</v>
      </c>
      <c r="E10" s="1" t="s">
        <v>25</v>
      </c>
      <c r="M10" s="7">
        <f>IFERROR(__xludf.DUMMYFUNCTION("""COMPUTED_VALUE"""),45734.0)</f>
        <v>45734</v>
      </c>
      <c r="N10" s="8">
        <f>IFERROR(__xludf.DUMMYFUNCTION("""COMPUTED_VALUE"""),0.375)</f>
        <v>0.375</v>
      </c>
      <c r="O10" s="2">
        <f>IFERROR(__xludf.DUMMYFUNCTION("""COMPUTED_VALUE"""),2.081)</f>
        <v>2.081</v>
      </c>
      <c r="P10" s="7">
        <f>IFERROR(__xludf.DUMMYFUNCTION("""COMPUTED_VALUE"""),45734.0)</f>
        <v>45734</v>
      </c>
      <c r="Q10" s="2">
        <f>IFERROR(__xludf.DUMMYFUNCTION("""COMPUTED_VALUE"""),8.0)</f>
        <v>8</v>
      </c>
      <c r="R10" s="2">
        <f>IFERROR(__xludf.DUMMYFUNCTION("""COMPUTED_VALUE"""),166.33)</f>
        <v>166.33</v>
      </c>
      <c r="S10" s="2">
        <f t="shared" si="3"/>
        <v>0.24300813</v>
      </c>
      <c r="T10" s="2">
        <f t="shared" si="1"/>
        <v>0.16633</v>
      </c>
      <c r="W10" s="7">
        <f>IFERROR(__xludf.DUMMYFUNCTION("""COMPUTED_VALUE"""),45717.0)</f>
        <v>45717</v>
      </c>
      <c r="X10" s="8">
        <f>IFERROR(__xludf.DUMMYFUNCTION("""COMPUTED_VALUE"""),0.3333333333333333)</f>
        <v>0.3333333333</v>
      </c>
      <c r="Y10" s="2">
        <f>IFERROR(__xludf.DUMMYFUNCTION("""COMPUTED_VALUE"""),0.072)</f>
        <v>0.072</v>
      </c>
      <c r="Z10" s="9">
        <f>IFERROR(__xludf.DUMMYFUNCTION("""COMPUTED_VALUE"""),45717.333333333336)</f>
        <v>45717.33333</v>
      </c>
      <c r="AA10" s="7">
        <f>IFERROR(__xludf.DUMMYFUNCTION("""COMPUTED_VALUE"""),45717.0)</f>
        <v>45717</v>
      </c>
      <c r="AB10" s="2">
        <f>IFERROR(__xludf.DUMMYFUNCTION("""COMPUTED_VALUE"""),8.0)</f>
        <v>8</v>
      </c>
      <c r="AC10" s="2">
        <f>IFERROR(__xludf.DUMMYFUNCTION("""COMPUTED_VALUE"""),121.62)</f>
        <v>121.62</v>
      </c>
      <c r="AD10" s="2">
        <f t="shared" si="4"/>
        <v>0.00875664</v>
      </c>
      <c r="AE10" s="2">
        <f t="shared" si="2"/>
        <v>0.12162</v>
      </c>
    </row>
    <row r="11">
      <c r="C11" s="1">
        <f>3.113/365</f>
        <v>0.008528767123</v>
      </c>
      <c r="D11" s="1">
        <v>4.65</v>
      </c>
      <c r="E11" s="1">
        <v>4.65</v>
      </c>
      <c r="J11" s="1" t="s">
        <v>26</v>
      </c>
      <c r="K11" s="13">
        <f>ROUND(SUM(Y:Y),0)</f>
        <v>163</v>
      </c>
      <c r="M11" s="7">
        <f>IFERROR(__xludf.DUMMYFUNCTION("""COMPUTED_VALUE"""),45734.0)</f>
        <v>45734</v>
      </c>
      <c r="N11" s="8">
        <f>IFERROR(__xludf.DUMMYFUNCTION("""COMPUTED_VALUE"""),0.4166666666666667)</f>
        <v>0.4166666667</v>
      </c>
      <c r="O11" s="2">
        <f>IFERROR(__xludf.DUMMYFUNCTION("""COMPUTED_VALUE"""),0.574)</f>
        <v>0.574</v>
      </c>
      <c r="P11" s="7">
        <f>IFERROR(__xludf.DUMMYFUNCTION("""COMPUTED_VALUE"""),45734.0)</f>
        <v>45734</v>
      </c>
      <c r="Q11" s="2">
        <f>IFERROR(__xludf.DUMMYFUNCTION("""COMPUTED_VALUE"""),9.0)</f>
        <v>9</v>
      </c>
      <c r="R11" s="2">
        <f>IFERROR(__xludf.DUMMYFUNCTION("""COMPUTED_VALUE"""),137.95)</f>
        <v>137.95</v>
      </c>
      <c r="S11" s="2">
        <f t="shared" si="3"/>
        <v>0.28707395</v>
      </c>
      <c r="T11" s="2">
        <f t="shared" si="1"/>
        <v>0.13795</v>
      </c>
      <c r="W11" s="7">
        <f>IFERROR(__xludf.DUMMYFUNCTION("""COMPUTED_VALUE"""),45717.0)</f>
        <v>45717</v>
      </c>
      <c r="X11" s="8">
        <f>IFERROR(__xludf.DUMMYFUNCTION("""COMPUTED_VALUE"""),0.375)</f>
        <v>0.375</v>
      </c>
      <c r="Y11" s="2">
        <f>IFERROR(__xludf.DUMMYFUNCTION("""COMPUTED_VALUE"""),0.104)</f>
        <v>0.104</v>
      </c>
      <c r="Z11" s="9">
        <f>IFERROR(__xludf.DUMMYFUNCTION("""COMPUTED_VALUE"""),45717.375)</f>
        <v>45717.375</v>
      </c>
      <c r="AA11" s="7">
        <f>IFERROR(__xludf.DUMMYFUNCTION("""COMPUTED_VALUE"""),45717.0)</f>
        <v>45717</v>
      </c>
      <c r="AB11" s="2">
        <f>IFERROR(__xludf.DUMMYFUNCTION("""COMPUTED_VALUE"""),9.0)</f>
        <v>9</v>
      </c>
      <c r="AC11" s="2">
        <f>IFERROR(__xludf.DUMMYFUNCTION("""COMPUTED_VALUE"""),112.34)</f>
        <v>112.34</v>
      </c>
      <c r="AD11" s="2">
        <f t="shared" si="4"/>
        <v>0.01168336</v>
      </c>
      <c r="AE11" s="2">
        <f t="shared" si="2"/>
        <v>0.11234</v>
      </c>
    </row>
    <row r="12">
      <c r="J12" s="1" t="s">
        <v>27</v>
      </c>
      <c r="K12" s="14">
        <v>185.0</v>
      </c>
      <c r="M12" s="7">
        <f>IFERROR(__xludf.DUMMYFUNCTION("""COMPUTED_VALUE"""),45734.0)</f>
        <v>45734</v>
      </c>
      <c r="N12" s="8">
        <f>IFERROR(__xludf.DUMMYFUNCTION("""COMPUTED_VALUE"""),0.4583333333333333)</f>
        <v>0.4583333333</v>
      </c>
      <c r="O12" s="2">
        <f>IFERROR(__xludf.DUMMYFUNCTION("""COMPUTED_VALUE"""),0.068)</f>
        <v>0.068</v>
      </c>
      <c r="P12" s="7">
        <f>IFERROR(__xludf.DUMMYFUNCTION("""COMPUTED_VALUE"""),45734.0)</f>
        <v>45734</v>
      </c>
      <c r="Q12" s="2">
        <f>IFERROR(__xludf.DUMMYFUNCTION("""COMPUTED_VALUE"""),10.0)</f>
        <v>10</v>
      </c>
      <c r="R12" s="2">
        <f>IFERROR(__xludf.DUMMYFUNCTION("""COMPUTED_VALUE"""),162.1)</f>
        <v>162.1</v>
      </c>
      <c r="S12" s="2">
        <f t="shared" si="3"/>
        <v>0.0930454</v>
      </c>
      <c r="T12" s="2">
        <f t="shared" si="1"/>
        <v>0.1621</v>
      </c>
      <c r="W12" s="7">
        <f>IFERROR(__xludf.DUMMYFUNCTION("""COMPUTED_VALUE"""),45717.0)</f>
        <v>45717</v>
      </c>
      <c r="X12" s="8">
        <f>IFERROR(__xludf.DUMMYFUNCTION("""COMPUTED_VALUE"""),0.4166666666666667)</f>
        <v>0.4166666667</v>
      </c>
      <c r="Y12" s="2">
        <f>IFERROR(__xludf.DUMMYFUNCTION("""COMPUTED_VALUE"""),0.684)</f>
        <v>0.684</v>
      </c>
      <c r="Z12" s="9">
        <f>IFERROR(__xludf.DUMMYFUNCTION("""COMPUTED_VALUE"""),45717.416666666664)</f>
        <v>45717.41667</v>
      </c>
      <c r="AA12" s="7">
        <f>IFERROR(__xludf.DUMMYFUNCTION("""COMPUTED_VALUE"""),45717.0)</f>
        <v>45717</v>
      </c>
      <c r="AB12" s="2">
        <f>IFERROR(__xludf.DUMMYFUNCTION("""COMPUTED_VALUE"""),10.0)</f>
        <v>10</v>
      </c>
      <c r="AC12" s="2">
        <f>IFERROR(__xludf.DUMMYFUNCTION("""COMPUTED_VALUE"""),88.57)</f>
        <v>88.57</v>
      </c>
      <c r="AD12" s="2">
        <f t="shared" si="4"/>
        <v>0.06058188</v>
      </c>
      <c r="AE12" s="2">
        <f t="shared" si="2"/>
        <v>0.08857</v>
      </c>
    </row>
    <row r="13">
      <c r="C13" s="1" t="s">
        <v>28</v>
      </c>
      <c r="D13" s="1">
        <f>3.802613/365</f>
        <v>0.01041811781</v>
      </c>
      <c r="J13" s="1" t="s">
        <v>29</v>
      </c>
      <c r="K13" s="13" t="str">
        <f>IF(K11&gt;K12,"SI","NO")</f>
        <v>NO</v>
      </c>
      <c r="M13" s="7">
        <f>IFERROR(__xludf.DUMMYFUNCTION("""COMPUTED_VALUE"""),45734.0)</f>
        <v>45734</v>
      </c>
      <c r="N13" s="8">
        <f>IFERROR(__xludf.DUMMYFUNCTION("""COMPUTED_VALUE"""),0.5)</f>
        <v>0.5</v>
      </c>
      <c r="O13" s="2">
        <f>IFERROR(__xludf.DUMMYFUNCTION("""COMPUTED_VALUE"""),0.066)</f>
        <v>0.066</v>
      </c>
      <c r="P13" s="7">
        <f>IFERROR(__xludf.DUMMYFUNCTION("""COMPUTED_VALUE"""),45734.0)</f>
        <v>45734</v>
      </c>
      <c r="Q13" s="2">
        <f>IFERROR(__xludf.DUMMYFUNCTION("""COMPUTED_VALUE"""),11.0)</f>
        <v>11</v>
      </c>
      <c r="R13" s="2">
        <f>IFERROR(__xludf.DUMMYFUNCTION("""COMPUTED_VALUE"""),131.75)</f>
        <v>131.75</v>
      </c>
      <c r="S13" s="2">
        <f t="shared" si="3"/>
        <v>0.008959</v>
      </c>
      <c r="T13" s="2">
        <f t="shared" si="1"/>
        <v>0.13175</v>
      </c>
      <c r="W13" s="7">
        <f>IFERROR(__xludf.DUMMYFUNCTION("""COMPUTED_VALUE"""),45717.0)</f>
        <v>45717</v>
      </c>
      <c r="X13" s="8">
        <f>IFERROR(__xludf.DUMMYFUNCTION("""COMPUTED_VALUE"""),0.4583333333333333)</f>
        <v>0.4583333333</v>
      </c>
      <c r="Y13" s="2">
        <f>IFERROR(__xludf.DUMMYFUNCTION("""COMPUTED_VALUE"""),0.08)</f>
        <v>0.08</v>
      </c>
      <c r="Z13" s="9">
        <f>IFERROR(__xludf.DUMMYFUNCTION("""COMPUTED_VALUE"""),45717.458333333336)</f>
        <v>45717.45833</v>
      </c>
      <c r="AA13" s="7">
        <f>IFERROR(__xludf.DUMMYFUNCTION("""COMPUTED_VALUE"""),45717.0)</f>
        <v>45717</v>
      </c>
      <c r="AB13" s="2">
        <f>IFERROR(__xludf.DUMMYFUNCTION("""COMPUTED_VALUE"""),11.0)</f>
        <v>11</v>
      </c>
      <c r="AC13" s="2">
        <f>IFERROR(__xludf.DUMMYFUNCTION("""COMPUTED_VALUE"""),75.64)</f>
        <v>75.64</v>
      </c>
      <c r="AD13" s="2">
        <f t="shared" si="4"/>
        <v>0.0060512</v>
      </c>
      <c r="AE13" s="2">
        <f t="shared" si="2"/>
        <v>0.07564</v>
      </c>
    </row>
    <row r="14">
      <c r="J14" s="1" t="s">
        <v>30</v>
      </c>
      <c r="K14" s="13">
        <f>IF(K11&gt;=K12,0,K12-K11)</f>
        <v>22</v>
      </c>
      <c r="M14" s="7">
        <f>IFERROR(__xludf.DUMMYFUNCTION("""COMPUTED_VALUE"""),45734.0)</f>
        <v>45734</v>
      </c>
      <c r="N14" s="8">
        <f>IFERROR(__xludf.DUMMYFUNCTION("""COMPUTED_VALUE"""),0.5416666666666666)</f>
        <v>0.5416666667</v>
      </c>
      <c r="O14" s="2">
        <f>IFERROR(__xludf.DUMMYFUNCTION("""COMPUTED_VALUE"""),0.064)</f>
        <v>0.064</v>
      </c>
      <c r="P14" s="7">
        <f>IFERROR(__xludf.DUMMYFUNCTION("""COMPUTED_VALUE"""),45734.0)</f>
        <v>45734</v>
      </c>
      <c r="Q14" s="2">
        <f>IFERROR(__xludf.DUMMYFUNCTION("""COMPUTED_VALUE"""),12.0)</f>
        <v>12</v>
      </c>
      <c r="R14" s="2">
        <f>IFERROR(__xludf.DUMMYFUNCTION("""COMPUTED_VALUE"""),140.83)</f>
        <v>140.83</v>
      </c>
      <c r="S14" s="2">
        <f t="shared" si="3"/>
        <v>0.00929478</v>
      </c>
      <c r="T14" s="2">
        <f t="shared" si="1"/>
        <v>0.14083</v>
      </c>
      <c r="W14" s="7">
        <f>IFERROR(__xludf.DUMMYFUNCTION("""COMPUTED_VALUE"""),45717.0)</f>
        <v>45717</v>
      </c>
      <c r="X14" s="8">
        <f>IFERROR(__xludf.DUMMYFUNCTION("""COMPUTED_VALUE"""),0.5)</f>
        <v>0.5</v>
      </c>
      <c r="Y14" s="2">
        <f>IFERROR(__xludf.DUMMYFUNCTION("""COMPUTED_VALUE"""),0.052)</f>
        <v>0.052</v>
      </c>
      <c r="Z14" s="9">
        <f>IFERROR(__xludf.DUMMYFUNCTION("""COMPUTED_VALUE"""),45717.5)</f>
        <v>45717.5</v>
      </c>
      <c r="AA14" s="7">
        <f>IFERROR(__xludf.DUMMYFUNCTION("""COMPUTED_VALUE"""),45717.0)</f>
        <v>45717</v>
      </c>
      <c r="AB14" s="2">
        <f>IFERROR(__xludf.DUMMYFUNCTION("""COMPUTED_VALUE"""),12.0)</f>
        <v>12</v>
      </c>
      <c r="AC14" s="2">
        <f>IFERROR(__xludf.DUMMYFUNCTION("""COMPUTED_VALUE"""),68.97)</f>
        <v>68.97</v>
      </c>
      <c r="AD14" s="2">
        <f t="shared" si="4"/>
        <v>0.00358644</v>
      </c>
      <c r="AE14" s="2">
        <f t="shared" si="2"/>
        <v>0.06897</v>
      </c>
    </row>
    <row r="15">
      <c r="M15" s="7">
        <f>IFERROR(__xludf.DUMMYFUNCTION("""COMPUTED_VALUE"""),45734.0)</f>
        <v>45734</v>
      </c>
      <c r="N15" s="8">
        <f>IFERROR(__xludf.DUMMYFUNCTION("""COMPUTED_VALUE"""),0.5833333333333334)</f>
        <v>0.5833333333</v>
      </c>
      <c r="O15" s="2">
        <f>IFERROR(__xludf.DUMMYFUNCTION("""COMPUTED_VALUE"""),0.065)</f>
        <v>0.065</v>
      </c>
      <c r="P15" s="7">
        <f>IFERROR(__xludf.DUMMYFUNCTION("""COMPUTED_VALUE"""),45734.0)</f>
        <v>45734</v>
      </c>
      <c r="Q15" s="2">
        <f>IFERROR(__xludf.DUMMYFUNCTION("""COMPUTED_VALUE"""),13.0)</f>
        <v>13</v>
      </c>
      <c r="R15" s="2">
        <f>IFERROR(__xludf.DUMMYFUNCTION("""COMPUTED_VALUE"""),119.87)</f>
        <v>119.87</v>
      </c>
      <c r="S15" s="2">
        <f t="shared" si="3"/>
        <v>0.00767168</v>
      </c>
      <c r="T15" s="2">
        <f t="shared" si="1"/>
        <v>0.11987</v>
      </c>
      <c r="W15" s="7">
        <f>IFERROR(__xludf.DUMMYFUNCTION("""COMPUTED_VALUE"""),45717.0)</f>
        <v>45717</v>
      </c>
      <c r="X15" s="8">
        <f>IFERROR(__xludf.DUMMYFUNCTION("""COMPUTED_VALUE"""),0.5416666666666666)</f>
        <v>0.5416666667</v>
      </c>
      <c r="Y15" s="2">
        <f>IFERROR(__xludf.DUMMYFUNCTION("""COMPUTED_VALUE"""),0.084)</f>
        <v>0.084</v>
      </c>
      <c r="Z15" s="9">
        <f>IFERROR(__xludf.DUMMYFUNCTION("""COMPUTED_VALUE"""),45717.541666666664)</f>
        <v>45717.54167</v>
      </c>
      <c r="AA15" s="7">
        <f>IFERROR(__xludf.DUMMYFUNCTION("""COMPUTED_VALUE"""),45717.0)</f>
        <v>45717</v>
      </c>
      <c r="AB15" s="2">
        <f>IFERROR(__xludf.DUMMYFUNCTION("""COMPUTED_VALUE"""),13.0)</f>
        <v>13</v>
      </c>
      <c r="AC15" s="2">
        <f>IFERROR(__xludf.DUMMYFUNCTION("""COMPUTED_VALUE"""),68.46)</f>
        <v>68.46</v>
      </c>
      <c r="AD15" s="2">
        <f t="shared" si="4"/>
        <v>0.00575064</v>
      </c>
      <c r="AE15" s="2">
        <f t="shared" si="2"/>
        <v>0.06846</v>
      </c>
    </row>
    <row r="16">
      <c r="M16" s="7">
        <f>IFERROR(__xludf.DUMMYFUNCTION("""COMPUTED_VALUE"""),45734.0)</f>
        <v>45734</v>
      </c>
      <c r="N16" s="8">
        <f>IFERROR(__xludf.DUMMYFUNCTION("""COMPUTED_VALUE"""),0.625)</f>
        <v>0.625</v>
      </c>
      <c r="O16" s="2">
        <f>IFERROR(__xludf.DUMMYFUNCTION("""COMPUTED_VALUE"""),0.054)</f>
        <v>0.054</v>
      </c>
      <c r="P16" s="7">
        <f>IFERROR(__xludf.DUMMYFUNCTION("""COMPUTED_VALUE"""),45734.0)</f>
        <v>45734</v>
      </c>
      <c r="Q16" s="2">
        <f>IFERROR(__xludf.DUMMYFUNCTION("""COMPUTED_VALUE"""),14.0)</f>
        <v>14</v>
      </c>
      <c r="R16" s="2">
        <f>IFERROR(__xludf.DUMMYFUNCTION("""COMPUTED_VALUE"""),55.85)</f>
        <v>55.85</v>
      </c>
      <c r="S16" s="2">
        <f t="shared" si="3"/>
        <v>0.00363025</v>
      </c>
      <c r="T16" s="2">
        <f t="shared" si="1"/>
        <v>0.05585</v>
      </c>
      <c r="W16" s="7">
        <f>IFERROR(__xludf.DUMMYFUNCTION("""COMPUTED_VALUE"""),45717.0)</f>
        <v>45717</v>
      </c>
      <c r="X16" s="8">
        <f>IFERROR(__xludf.DUMMYFUNCTION("""COMPUTED_VALUE"""),0.5833333333333334)</f>
        <v>0.5833333333</v>
      </c>
      <c r="Y16" s="2">
        <f>IFERROR(__xludf.DUMMYFUNCTION("""COMPUTED_VALUE"""),1.082)</f>
        <v>1.082</v>
      </c>
      <c r="Z16" s="9">
        <f>IFERROR(__xludf.DUMMYFUNCTION("""COMPUTED_VALUE"""),45717.583333333336)</f>
        <v>45717.58333</v>
      </c>
      <c r="AA16" s="7">
        <f>IFERROR(__xludf.DUMMYFUNCTION("""COMPUTED_VALUE"""),45717.0)</f>
        <v>45717</v>
      </c>
      <c r="AB16" s="2">
        <f>IFERROR(__xludf.DUMMYFUNCTION("""COMPUTED_VALUE"""),14.0)</f>
        <v>14</v>
      </c>
      <c r="AC16" s="2">
        <f>IFERROR(__xludf.DUMMYFUNCTION("""COMPUTED_VALUE"""),63.36)</f>
        <v>63.36</v>
      </c>
      <c r="AD16" s="2">
        <f t="shared" si="4"/>
        <v>0.06855552</v>
      </c>
      <c r="AE16" s="2">
        <f t="shared" si="2"/>
        <v>0.06336</v>
      </c>
    </row>
    <row r="17">
      <c r="M17" s="7">
        <f>IFERROR(__xludf.DUMMYFUNCTION("""COMPUTED_VALUE"""),45734.0)</f>
        <v>45734</v>
      </c>
      <c r="N17" s="8">
        <f>IFERROR(__xludf.DUMMYFUNCTION("""COMPUTED_VALUE"""),0.6666666666666666)</f>
        <v>0.6666666667</v>
      </c>
      <c r="O17" s="2">
        <f>IFERROR(__xludf.DUMMYFUNCTION("""COMPUTED_VALUE"""),0.056)</f>
        <v>0.056</v>
      </c>
      <c r="P17" s="7">
        <f>IFERROR(__xludf.DUMMYFUNCTION("""COMPUTED_VALUE"""),45734.0)</f>
        <v>45734</v>
      </c>
      <c r="Q17" s="2">
        <f>IFERROR(__xludf.DUMMYFUNCTION("""COMPUTED_VALUE"""),15.0)</f>
        <v>15</v>
      </c>
      <c r="R17" s="2">
        <f>IFERROR(__xludf.DUMMYFUNCTION("""COMPUTED_VALUE"""),82.82)</f>
        <v>82.82</v>
      </c>
      <c r="S17" s="2">
        <f t="shared" si="3"/>
        <v>0.00447228</v>
      </c>
      <c r="T17" s="2">
        <f t="shared" si="1"/>
        <v>0.08282</v>
      </c>
      <c r="W17" s="7">
        <f>IFERROR(__xludf.DUMMYFUNCTION("""COMPUTED_VALUE"""),45717.0)</f>
        <v>45717</v>
      </c>
      <c r="X17" s="8">
        <f>IFERROR(__xludf.DUMMYFUNCTION("""COMPUTED_VALUE"""),0.625)</f>
        <v>0.625</v>
      </c>
      <c r="Y17" s="2">
        <f>IFERROR(__xludf.DUMMYFUNCTION("""COMPUTED_VALUE"""),1.415)</f>
        <v>1.415</v>
      </c>
      <c r="Z17" s="9">
        <f>IFERROR(__xludf.DUMMYFUNCTION("""COMPUTED_VALUE"""),45717.625)</f>
        <v>45717.625</v>
      </c>
      <c r="AA17" s="7">
        <f>IFERROR(__xludf.DUMMYFUNCTION("""COMPUTED_VALUE"""),45717.0)</f>
        <v>45717</v>
      </c>
      <c r="AB17" s="2">
        <f>IFERROR(__xludf.DUMMYFUNCTION("""COMPUTED_VALUE"""),15.0)</f>
        <v>15</v>
      </c>
      <c r="AC17" s="2">
        <f>IFERROR(__xludf.DUMMYFUNCTION("""COMPUTED_VALUE"""),60.21)</f>
        <v>60.21</v>
      </c>
      <c r="AD17" s="2">
        <f t="shared" si="4"/>
        <v>0.08519715</v>
      </c>
      <c r="AE17" s="2">
        <f t="shared" si="2"/>
        <v>0.06021</v>
      </c>
    </row>
    <row r="18">
      <c r="M18" s="7">
        <f>IFERROR(__xludf.DUMMYFUNCTION("""COMPUTED_VALUE"""),45734.0)</f>
        <v>45734</v>
      </c>
      <c r="N18" s="8">
        <f>IFERROR(__xludf.DUMMYFUNCTION("""COMPUTED_VALUE"""),0.7083333333333334)</f>
        <v>0.7083333333</v>
      </c>
      <c r="O18" s="2">
        <f>IFERROR(__xludf.DUMMYFUNCTION("""COMPUTED_VALUE"""),0.059)</f>
        <v>0.059</v>
      </c>
      <c r="P18" s="7">
        <f>IFERROR(__xludf.DUMMYFUNCTION("""COMPUTED_VALUE"""),45734.0)</f>
        <v>45734</v>
      </c>
      <c r="Q18" s="2">
        <f>IFERROR(__xludf.DUMMYFUNCTION("""COMPUTED_VALUE"""),16.0)</f>
        <v>16</v>
      </c>
      <c r="R18" s="2">
        <f>IFERROR(__xludf.DUMMYFUNCTION("""COMPUTED_VALUE"""),96.62)</f>
        <v>96.62</v>
      </c>
      <c r="S18" s="2">
        <f t="shared" si="3"/>
        <v>0.00541072</v>
      </c>
      <c r="T18" s="2">
        <f t="shared" si="1"/>
        <v>0.09662</v>
      </c>
      <c r="W18" s="7">
        <f>IFERROR(__xludf.DUMMYFUNCTION("""COMPUTED_VALUE"""),45717.0)</f>
        <v>45717</v>
      </c>
      <c r="X18" s="8">
        <f>IFERROR(__xludf.DUMMYFUNCTION("""COMPUTED_VALUE"""),0.6666666666666666)</f>
        <v>0.6666666667</v>
      </c>
      <c r="Y18" s="2">
        <f>IFERROR(__xludf.DUMMYFUNCTION("""COMPUTED_VALUE"""),0.054)</f>
        <v>0.054</v>
      </c>
      <c r="Z18" s="9">
        <f>IFERROR(__xludf.DUMMYFUNCTION("""COMPUTED_VALUE"""),45717.666666666664)</f>
        <v>45717.66667</v>
      </c>
      <c r="AA18" s="7">
        <f>IFERROR(__xludf.DUMMYFUNCTION("""COMPUTED_VALUE"""),45717.0)</f>
        <v>45717</v>
      </c>
      <c r="AB18" s="2">
        <f>IFERROR(__xludf.DUMMYFUNCTION("""COMPUTED_VALUE"""),16.0)</f>
        <v>16</v>
      </c>
      <c r="AC18" s="2">
        <f>IFERROR(__xludf.DUMMYFUNCTION("""COMPUTED_VALUE"""),68.12)</f>
        <v>68.12</v>
      </c>
      <c r="AD18" s="2">
        <f t="shared" si="4"/>
        <v>0.00367848</v>
      </c>
      <c r="AE18" s="2">
        <f t="shared" si="2"/>
        <v>0.06812</v>
      </c>
    </row>
    <row r="19">
      <c r="M19" s="7">
        <f>IFERROR(__xludf.DUMMYFUNCTION("""COMPUTED_VALUE"""),45734.0)</f>
        <v>45734</v>
      </c>
      <c r="N19" s="8">
        <f>IFERROR(__xludf.DUMMYFUNCTION("""COMPUTED_VALUE"""),0.75)</f>
        <v>0.75</v>
      </c>
      <c r="O19" s="2">
        <f>IFERROR(__xludf.DUMMYFUNCTION("""COMPUTED_VALUE"""),0.071)</f>
        <v>0.071</v>
      </c>
      <c r="P19" s="7">
        <f>IFERROR(__xludf.DUMMYFUNCTION("""COMPUTED_VALUE"""),45734.0)</f>
        <v>45734</v>
      </c>
      <c r="Q19" s="2">
        <f>IFERROR(__xludf.DUMMYFUNCTION("""COMPUTED_VALUE"""),17.0)</f>
        <v>17</v>
      </c>
      <c r="R19" s="2">
        <f>IFERROR(__xludf.DUMMYFUNCTION("""COMPUTED_VALUE"""),104.03)</f>
        <v>104.03</v>
      </c>
      <c r="S19" s="2">
        <f t="shared" si="3"/>
        <v>0.00613777</v>
      </c>
      <c r="T19" s="2">
        <f t="shared" si="1"/>
        <v>0.10403</v>
      </c>
      <c r="W19" s="7">
        <f>IFERROR(__xludf.DUMMYFUNCTION("""COMPUTED_VALUE"""),45717.0)</f>
        <v>45717</v>
      </c>
      <c r="X19" s="8">
        <f>IFERROR(__xludf.DUMMYFUNCTION("""COMPUTED_VALUE"""),0.7083333333333334)</f>
        <v>0.7083333333</v>
      </c>
      <c r="Y19" s="2">
        <f>IFERROR(__xludf.DUMMYFUNCTION("""COMPUTED_VALUE"""),0.054)</f>
        <v>0.054</v>
      </c>
      <c r="Z19" s="9">
        <f>IFERROR(__xludf.DUMMYFUNCTION("""COMPUTED_VALUE"""),45717.708333333336)</f>
        <v>45717.70833</v>
      </c>
      <c r="AA19" s="7">
        <f>IFERROR(__xludf.DUMMYFUNCTION("""COMPUTED_VALUE"""),45717.0)</f>
        <v>45717</v>
      </c>
      <c r="AB19" s="2">
        <f>IFERROR(__xludf.DUMMYFUNCTION("""COMPUTED_VALUE"""),17.0)</f>
        <v>17</v>
      </c>
      <c r="AC19" s="2">
        <f>IFERROR(__xludf.DUMMYFUNCTION("""COMPUTED_VALUE"""),73.7)</f>
        <v>73.7</v>
      </c>
      <c r="AD19" s="2">
        <f t="shared" si="4"/>
        <v>0.0039798</v>
      </c>
      <c r="AE19" s="2">
        <f t="shared" si="2"/>
        <v>0.0737</v>
      </c>
    </row>
    <row r="20">
      <c r="M20" s="7">
        <f>IFERROR(__xludf.DUMMYFUNCTION("""COMPUTED_VALUE"""),45734.0)</f>
        <v>45734</v>
      </c>
      <c r="N20" s="8">
        <f>IFERROR(__xludf.DUMMYFUNCTION("""COMPUTED_VALUE"""),0.7916666666666666)</f>
        <v>0.7916666667</v>
      </c>
      <c r="O20" s="2">
        <f>IFERROR(__xludf.DUMMYFUNCTION("""COMPUTED_VALUE"""),0.071)</f>
        <v>0.071</v>
      </c>
      <c r="P20" s="7">
        <f>IFERROR(__xludf.DUMMYFUNCTION("""COMPUTED_VALUE"""),45734.0)</f>
        <v>45734</v>
      </c>
      <c r="Q20" s="2">
        <f>IFERROR(__xludf.DUMMYFUNCTION("""COMPUTED_VALUE"""),18.0)</f>
        <v>18</v>
      </c>
      <c r="R20" s="2">
        <f>IFERROR(__xludf.DUMMYFUNCTION("""COMPUTED_VALUE"""),206.56)</f>
        <v>206.56</v>
      </c>
      <c r="S20" s="2">
        <f t="shared" si="3"/>
        <v>0.01466576</v>
      </c>
      <c r="T20" s="2">
        <f t="shared" si="1"/>
        <v>0.20656</v>
      </c>
      <c r="W20" s="7">
        <f>IFERROR(__xludf.DUMMYFUNCTION("""COMPUTED_VALUE"""),45717.0)</f>
        <v>45717</v>
      </c>
      <c r="X20" s="8">
        <f>IFERROR(__xludf.DUMMYFUNCTION("""COMPUTED_VALUE"""),0.75)</f>
        <v>0.75</v>
      </c>
      <c r="Y20" s="2">
        <f>IFERROR(__xludf.DUMMYFUNCTION("""COMPUTED_VALUE"""),0.055)</f>
        <v>0.055</v>
      </c>
      <c r="Z20" s="9">
        <f>IFERROR(__xludf.DUMMYFUNCTION("""COMPUTED_VALUE"""),45717.75)</f>
        <v>45717.75</v>
      </c>
      <c r="AA20" s="7">
        <f>IFERROR(__xludf.DUMMYFUNCTION("""COMPUTED_VALUE"""),45717.0)</f>
        <v>45717</v>
      </c>
      <c r="AB20" s="2">
        <f>IFERROR(__xludf.DUMMYFUNCTION("""COMPUTED_VALUE"""),18.0)</f>
        <v>18</v>
      </c>
      <c r="AC20" s="2">
        <f>IFERROR(__xludf.DUMMYFUNCTION("""COMPUTED_VALUE"""),101.98)</f>
        <v>101.98</v>
      </c>
      <c r="AD20" s="2">
        <f t="shared" si="4"/>
        <v>0.0056089</v>
      </c>
      <c r="AE20" s="2">
        <f t="shared" si="2"/>
        <v>0.10198</v>
      </c>
    </row>
    <row r="21">
      <c r="H21" s="15"/>
      <c r="I21" s="15"/>
      <c r="M21" s="7">
        <f>IFERROR(__xludf.DUMMYFUNCTION("""COMPUTED_VALUE"""),45734.0)</f>
        <v>45734</v>
      </c>
      <c r="N21" s="8">
        <f>IFERROR(__xludf.DUMMYFUNCTION("""COMPUTED_VALUE"""),0.8333333333333334)</f>
        <v>0.8333333333</v>
      </c>
      <c r="O21" s="2">
        <f>IFERROR(__xludf.DUMMYFUNCTION("""COMPUTED_VALUE"""),1.347)</f>
        <v>1.347</v>
      </c>
      <c r="P21" s="7">
        <f>IFERROR(__xludf.DUMMYFUNCTION("""COMPUTED_VALUE"""),45734.0)</f>
        <v>45734</v>
      </c>
      <c r="Q21" s="2">
        <f>IFERROR(__xludf.DUMMYFUNCTION("""COMPUTED_VALUE"""),19.0)</f>
        <v>19</v>
      </c>
      <c r="R21" s="2">
        <f>IFERROR(__xludf.DUMMYFUNCTION("""COMPUTED_VALUE"""),295.62)</f>
        <v>295.62</v>
      </c>
      <c r="S21" s="2">
        <f t="shared" si="3"/>
        <v>0.02098902</v>
      </c>
      <c r="T21" s="2">
        <f t="shared" si="1"/>
        <v>0.29562</v>
      </c>
      <c r="W21" s="7">
        <f>IFERROR(__xludf.DUMMYFUNCTION("""COMPUTED_VALUE"""),45717.0)</f>
        <v>45717</v>
      </c>
      <c r="X21" s="8">
        <f>IFERROR(__xludf.DUMMYFUNCTION("""COMPUTED_VALUE"""),0.7916666666666666)</f>
        <v>0.7916666667</v>
      </c>
      <c r="Y21" s="2">
        <f>IFERROR(__xludf.DUMMYFUNCTION("""COMPUTED_VALUE"""),0.059)</f>
        <v>0.059</v>
      </c>
      <c r="Z21" s="9">
        <f>IFERROR(__xludf.DUMMYFUNCTION("""COMPUTED_VALUE"""),45717.791666666664)</f>
        <v>45717.79167</v>
      </c>
      <c r="AA21" s="7">
        <f>IFERROR(__xludf.DUMMYFUNCTION("""COMPUTED_VALUE"""),45717.0)</f>
        <v>45717</v>
      </c>
      <c r="AB21" s="2">
        <f>IFERROR(__xludf.DUMMYFUNCTION("""COMPUTED_VALUE"""),19.0)</f>
        <v>19</v>
      </c>
      <c r="AC21" s="2">
        <f>IFERROR(__xludf.DUMMYFUNCTION("""COMPUTED_VALUE"""),107.87)</f>
        <v>107.87</v>
      </c>
      <c r="AD21" s="2">
        <f t="shared" si="4"/>
        <v>0.00636433</v>
      </c>
      <c r="AE21" s="2">
        <f t="shared" si="2"/>
        <v>0.10787</v>
      </c>
    </row>
    <row r="22">
      <c r="H22" s="16"/>
      <c r="I22" s="15"/>
      <c r="J22" s="15"/>
      <c r="M22" s="7">
        <f>IFERROR(__xludf.DUMMYFUNCTION("""COMPUTED_VALUE"""),45734.0)</f>
        <v>45734</v>
      </c>
      <c r="N22" s="8">
        <f>IFERROR(__xludf.DUMMYFUNCTION("""COMPUTED_VALUE"""),0.875)</f>
        <v>0.875</v>
      </c>
      <c r="O22" s="2">
        <f>IFERROR(__xludf.DUMMYFUNCTION("""COMPUTED_VALUE"""),2.739)</f>
        <v>2.739</v>
      </c>
      <c r="P22" s="7">
        <f>IFERROR(__xludf.DUMMYFUNCTION("""COMPUTED_VALUE"""),45734.0)</f>
        <v>45734</v>
      </c>
      <c r="Q22" s="2">
        <f>IFERROR(__xludf.DUMMYFUNCTION("""COMPUTED_VALUE"""),20.0)</f>
        <v>20</v>
      </c>
      <c r="R22" s="2">
        <f>IFERROR(__xludf.DUMMYFUNCTION("""COMPUTED_VALUE"""),278.89)</f>
        <v>278.89</v>
      </c>
      <c r="S22" s="2">
        <f t="shared" si="3"/>
        <v>0.37566483</v>
      </c>
      <c r="T22" s="2">
        <f t="shared" si="1"/>
        <v>0.27889</v>
      </c>
      <c r="W22" s="7">
        <f>IFERROR(__xludf.DUMMYFUNCTION("""COMPUTED_VALUE"""),45717.0)</f>
        <v>45717</v>
      </c>
      <c r="X22" s="8">
        <f>IFERROR(__xludf.DUMMYFUNCTION("""COMPUTED_VALUE"""),0.8333333333333334)</f>
        <v>0.8333333333</v>
      </c>
      <c r="Y22" s="2">
        <f>IFERROR(__xludf.DUMMYFUNCTION("""COMPUTED_VALUE"""),0.057)</f>
        <v>0.057</v>
      </c>
      <c r="Z22" s="9">
        <f>IFERROR(__xludf.DUMMYFUNCTION("""COMPUTED_VALUE"""),45717.833333333336)</f>
        <v>45717.83333</v>
      </c>
      <c r="AA22" s="7">
        <f>IFERROR(__xludf.DUMMYFUNCTION("""COMPUTED_VALUE"""),45717.0)</f>
        <v>45717</v>
      </c>
      <c r="AB22" s="2">
        <f>IFERROR(__xludf.DUMMYFUNCTION("""COMPUTED_VALUE"""),20.0)</f>
        <v>20</v>
      </c>
      <c r="AC22" s="2">
        <f>IFERROR(__xludf.DUMMYFUNCTION("""COMPUTED_VALUE"""),118.53)</f>
        <v>118.53</v>
      </c>
      <c r="AD22" s="2">
        <f t="shared" si="4"/>
        <v>0.00675621</v>
      </c>
      <c r="AE22" s="2">
        <f t="shared" si="2"/>
        <v>0.11853</v>
      </c>
    </row>
    <row r="23">
      <c r="H23" s="16"/>
      <c r="I23" s="15"/>
      <c r="J23" s="15"/>
      <c r="M23" s="7">
        <f>IFERROR(__xludf.DUMMYFUNCTION("""COMPUTED_VALUE"""),45734.0)</f>
        <v>45734</v>
      </c>
      <c r="N23" s="8">
        <f>IFERROR(__xludf.DUMMYFUNCTION("""COMPUTED_VALUE"""),0.9166666666666666)</f>
        <v>0.9166666667</v>
      </c>
      <c r="O23" s="2">
        <f>IFERROR(__xludf.DUMMYFUNCTION("""COMPUTED_VALUE"""),1.886)</f>
        <v>1.886</v>
      </c>
      <c r="P23" s="7">
        <f>IFERROR(__xludf.DUMMYFUNCTION("""COMPUTED_VALUE"""),45734.0)</f>
        <v>45734</v>
      </c>
      <c r="Q23" s="2">
        <f>IFERROR(__xludf.DUMMYFUNCTION("""COMPUTED_VALUE"""),21.0)</f>
        <v>21</v>
      </c>
      <c r="R23" s="2">
        <f>IFERROR(__xludf.DUMMYFUNCTION("""COMPUTED_VALUE"""),243.06)</f>
        <v>243.06</v>
      </c>
      <c r="S23" s="2">
        <f t="shared" si="3"/>
        <v>0.66574134</v>
      </c>
      <c r="T23" s="2">
        <f t="shared" si="1"/>
        <v>0.24306</v>
      </c>
      <c r="W23" s="7">
        <f>IFERROR(__xludf.DUMMYFUNCTION("""COMPUTED_VALUE"""),45717.0)</f>
        <v>45717</v>
      </c>
      <c r="X23" s="8">
        <f>IFERROR(__xludf.DUMMYFUNCTION("""COMPUTED_VALUE"""),0.875)</f>
        <v>0.875</v>
      </c>
      <c r="Y23" s="2">
        <f>IFERROR(__xludf.DUMMYFUNCTION("""COMPUTED_VALUE"""),0.073)</f>
        <v>0.073</v>
      </c>
      <c r="Z23" s="9">
        <f>IFERROR(__xludf.DUMMYFUNCTION("""COMPUTED_VALUE"""),45717.875)</f>
        <v>45717.875</v>
      </c>
      <c r="AA23" s="7">
        <f>IFERROR(__xludf.DUMMYFUNCTION("""COMPUTED_VALUE"""),45717.0)</f>
        <v>45717</v>
      </c>
      <c r="AB23" s="2">
        <f>IFERROR(__xludf.DUMMYFUNCTION("""COMPUTED_VALUE"""),21.0)</f>
        <v>21</v>
      </c>
      <c r="AC23" s="2">
        <f>IFERROR(__xludf.DUMMYFUNCTION("""COMPUTED_VALUE"""),118.74)</f>
        <v>118.74</v>
      </c>
      <c r="AD23" s="2">
        <f t="shared" si="4"/>
        <v>0.00866802</v>
      </c>
      <c r="AE23" s="2">
        <f t="shared" si="2"/>
        <v>0.11874</v>
      </c>
    </row>
    <row r="24">
      <c r="H24" s="16"/>
      <c r="I24" s="15"/>
      <c r="J24" s="15"/>
      <c r="M24" s="7">
        <f>IFERROR(__xludf.DUMMYFUNCTION("""COMPUTED_VALUE"""),45734.0)</f>
        <v>45734</v>
      </c>
      <c r="N24" s="8">
        <f>IFERROR(__xludf.DUMMYFUNCTION("""COMPUTED_VALUE"""),0.9583333333333334)</f>
        <v>0.9583333333</v>
      </c>
      <c r="O24" s="2">
        <f>IFERROR(__xludf.DUMMYFUNCTION("""COMPUTED_VALUE"""),0.092)</f>
        <v>0.092</v>
      </c>
      <c r="P24" s="7">
        <f>IFERROR(__xludf.DUMMYFUNCTION("""COMPUTED_VALUE"""),45734.0)</f>
        <v>45734</v>
      </c>
      <c r="Q24" s="2">
        <f>IFERROR(__xludf.DUMMYFUNCTION("""COMPUTED_VALUE"""),22.0)</f>
        <v>22</v>
      </c>
      <c r="R24" s="2">
        <f>IFERROR(__xludf.DUMMYFUNCTION("""COMPUTED_VALUE"""),161.79)</f>
        <v>161.79</v>
      </c>
      <c r="S24" s="2">
        <f t="shared" si="3"/>
        <v>0.30513594</v>
      </c>
      <c r="T24" s="2">
        <f t="shared" si="1"/>
        <v>0.16179</v>
      </c>
      <c r="W24" s="7">
        <f>IFERROR(__xludf.DUMMYFUNCTION("""COMPUTED_VALUE"""),45717.0)</f>
        <v>45717</v>
      </c>
      <c r="X24" s="8">
        <f>IFERROR(__xludf.DUMMYFUNCTION("""COMPUTED_VALUE"""),0.9166666666666666)</f>
        <v>0.9166666667</v>
      </c>
      <c r="Y24" s="2">
        <f>IFERROR(__xludf.DUMMYFUNCTION("""COMPUTED_VALUE"""),0.434)</f>
        <v>0.434</v>
      </c>
      <c r="Z24" s="9">
        <f>IFERROR(__xludf.DUMMYFUNCTION("""COMPUTED_VALUE"""),45717.916666666664)</f>
        <v>45717.91667</v>
      </c>
      <c r="AA24" s="7">
        <f>IFERROR(__xludf.DUMMYFUNCTION("""COMPUTED_VALUE"""),45717.0)</f>
        <v>45717</v>
      </c>
      <c r="AB24" s="2">
        <f>IFERROR(__xludf.DUMMYFUNCTION("""COMPUTED_VALUE"""),22.0)</f>
        <v>22</v>
      </c>
      <c r="AC24" s="2">
        <f>IFERROR(__xludf.DUMMYFUNCTION("""COMPUTED_VALUE"""),124.66)</f>
        <v>124.66</v>
      </c>
      <c r="AD24" s="2">
        <f t="shared" si="4"/>
        <v>0.05410244</v>
      </c>
      <c r="AE24" s="2">
        <f t="shared" si="2"/>
        <v>0.12466</v>
      </c>
    </row>
    <row r="25">
      <c r="H25" s="16"/>
      <c r="I25" s="15"/>
      <c r="J25" s="15"/>
      <c r="M25" s="7">
        <f>IFERROR(__xludf.DUMMYFUNCTION("""COMPUTED_VALUE"""),45734.0)</f>
        <v>45734</v>
      </c>
      <c r="N25" s="17">
        <f>IFERROR(__xludf.DUMMYFUNCTION("""COMPUTED_VALUE"""),1.0)</f>
        <v>1</v>
      </c>
      <c r="O25" s="2">
        <f>IFERROR(__xludf.DUMMYFUNCTION("""COMPUTED_VALUE"""),0.083)</f>
        <v>0.083</v>
      </c>
      <c r="P25" s="7">
        <f>IFERROR(__xludf.DUMMYFUNCTION("""COMPUTED_VALUE"""),45734.0)</f>
        <v>45734</v>
      </c>
      <c r="Q25" s="2">
        <f>IFERROR(__xludf.DUMMYFUNCTION("""COMPUTED_VALUE"""),23.0)</f>
        <v>23</v>
      </c>
      <c r="R25" s="2">
        <f>IFERROR(__xludf.DUMMYFUNCTION("""COMPUTED_VALUE"""),149.7)</f>
        <v>149.7</v>
      </c>
      <c r="S25" s="2">
        <f t="shared" si="3"/>
        <v>0.0137724</v>
      </c>
      <c r="T25" s="2">
        <f t="shared" si="1"/>
        <v>0.1497</v>
      </c>
      <c r="W25" s="7">
        <f>IFERROR(__xludf.DUMMYFUNCTION("""COMPUTED_VALUE"""),45717.0)</f>
        <v>45717</v>
      </c>
      <c r="X25" s="8">
        <f>IFERROR(__xludf.DUMMYFUNCTION("""COMPUTED_VALUE"""),0.9583333333333334)</f>
        <v>0.9583333333</v>
      </c>
      <c r="Y25" s="2">
        <f>IFERROR(__xludf.DUMMYFUNCTION("""COMPUTED_VALUE"""),2.702)</f>
        <v>2.702</v>
      </c>
      <c r="Z25" s="9">
        <f>IFERROR(__xludf.DUMMYFUNCTION("""COMPUTED_VALUE"""),45717.958333333336)</f>
        <v>45717.95833</v>
      </c>
      <c r="AA25" s="7">
        <f>IFERROR(__xludf.DUMMYFUNCTION("""COMPUTED_VALUE"""),45717.0)</f>
        <v>45717</v>
      </c>
      <c r="AB25" s="2">
        <f>IFERROR(__xludf.DUMMYFUNCTION("""COMPUTED_VALUE"""),23.0)</f>
        <v>23</v>
      </c>
      <c r="AC25" s="2">
        <f>IFERROR(__xludf.DUMMYFUNCTION("""COMPUTED_VALUE"""),104.61)</f>
        <v>104.61</v>
      </c>
      <c r="AD25" s="2">
        <f t="shared" si="4"/>
        <v>0.28265622</v>
      </c>
      <c r="AE25" s="2">
        <f t="shared" si="2"/>
        <v>0.10461</v>
      </c>
    </row>
    <row r="26">
      <c r="W26" s="7">
        <f>IFERROR(__xludf.DUMMYFUNCTION("""COMPUTED_VALUE"""),45717.0)</f>
        <v>45717</v>
      </c>
      <c r="X26" s="17">
        <f>IFERROR(__xludf.DUMMYFUNCTION("""COMPUTED_VALUE"""),1.0)</f>
        <v>1</v>
      </c>
      <c r="Y26" s="2">
        <f>IFERROR(__xludf.DUMMYFUNCTION("""COMPUTED_VALUE"""),0.639)</f>
        <v>0.639</v>
      </c>
      <c r="Z26" s="9">
        <f>IFERROR(__xludf.DUMMYFUNCTION("""COMPUTED_VALUE"""),45718.0)</f>
        <v>45718</v>
      </c>
      <c r="AA26" s="7">
        <f>IFERROR(__xludf.DUMMYFUNCTION("""COMPUTED_VALUE"""),45718.0)</f>
        <v>45718</v>
      </c>
      <c r="AB26" s="2">
        <f>IFERROR(__xludf.DUMMYFUNCTION("""COMPUTED_VALUE"""),0.0)</f>
        <v>0</v>
      </c>
      <c r="AC26" s="2">
        <f>IFERROR(__xludf.DUMMYFUNCTION("""COMPUTED_VALUE"""),103.15)</f>
        <v>103.15</v>
      </c>
      <c r="AD26" s="2">
        <f t="shared" si="4"/>
        <v>0.06591285</v>
      </c>
      <c r="AE26" s="2">
        <f t="shared" si="2"/>
        <v>0.10315</v>
      </c>
    </row>
    <row r="27">
      <c r="W27" s="7">
        <f>IFERROR(__xludf.DUMMYFUNCTION("""COMPUTED_VALUE"""),45718.0)</f>
        <v>45718</v>
      </c>
      <c r="X27" s="8">
        <f>IFERROR(__xludf.DUMMYFUNCTION("""COMPUTED_VALUE"""),0.041666666666666664)</f>
        <v>0.04166666667</v>
      </c>
      <c r="Y27" s="2">
        <f>IFERROR(__xludf.DUMMYFUNCTION("""COMPUTED_VALUE"""),0.222)</f>
        <v>0.222</v>
      </c>
      <c r="Z27" s="9">
        <f>IFERROR(__xludf.DUMMYFUNCTION("""COMPUTED_VALUE"""),45718.041666666664)</f>
        <v>45718.04167</v>
      </c>
      <c r="AA27" s="7">
        <f>IFERROR(__xludf.DUMMYFUNCTION("""COMPUTED_VALUE"""),45718.0)</f>
        <v>45718</v>
      </c>
      <c r="AB27" s="2">
        <f>IFERROR(__xludf.DUMMYFUNCTION("""COMPUTED_VALUE"""),1.0)</f>
        <v>1</v>
      </c>
      <c r="AC27" s="2">
        <f>IFERROR(__xludf.DUMMYFUNCTION("""COMPUTED_VALUE"""),93.53)</f>
        <v>93.53</v>
      </c>
      <c r="AD27" s="2">
        <f t="shared" si="4"/>
        <v>0.02076366</v>
      </c>
      <c r="AE27" s="2">
        <f t="shared" si="2"/>
        <v>0.09353</v>
      </c>
    </row>
    <row r="28">
      <c r="W28" s="7">
        <f>IFERROR(__xludf.DUMMYFUNCTION("""COMPUTED_VALUE"""),45718.0)</f>
        <v>45718</v>
      </c>
      <c r="X28" s="8">
        <f>IFERROR(__xludf.DUMMYFUNCTION("""COMPUTED_VALUE"""),0.08333333333333333)</f>
        <v>0.08333333333</v>
      </c>
      <c r="Y28" s="2">
        <f>IFERROR(__xludf.DUMMYFUNCTION("""COMPUTED_VALUE"""),0.472)</f>
        <v>0.472</v>
      </c>
      <c r="Z28" s="9">
        <f>IFERROR(__xludf.DUMMYFUNCTION("""COMPUTED_VALUE"""),45718.083333333336)</f>
        <v>45718.08333</v>
      </c>
      <c r="AA28" s="7">
        <f>IFERROR(__xludf.DUMMYFUNCTION("""COMPUTED_VALUE"""),45718.0)</f>
        <v>45718</v>
      </c>
      <c r="AB28" s="2">
        <f>IFERROR(__xludf.DUMMYFUNCTION("""COMPUTED_VALUE"""),2.0)</f>
        <v>2</v>
      </c>
      <c r="AC28" s="2">
        <f>IFERROR(__xludf.DUMMYFUNCTION("""COMPUTED_VALUE"""),94.35)</f>
        <v>94.35</v>
      </c>
      <c r="AD28" s="2">
        <f t="shared" si="4"/>
        <v>0.0445332</v>
      </c>
      <c r="AE28" s="2">
        <f t="shared" si="2"/>
        <v>0.09435</v>
      </c>
    </row>
    <row r="29">
      <c r="W29" s="7">
        <f>IFERROR(__xludf.DUMMYFUNCTION("""COMPUTED_VALUE"""),45718.0)</f>
        <v>45718</v>
      </c>
      <c r="X29" s="8">
        <f>IFERROR(__xludf.DUMMYFUNCTION("""COMPUTED_VALUE"""),0.125)</f>
        <v>0.125</v>
      </c>
      <c r="Y29" s="2">
        <f>IFERROR(__xludf.DUMMYFUNCTION("""COMPUTED_VALUE"""),0.077)</f>
        <v>0.077</v>
      </c>
      <c r="Z29" s="9">
        <f>IFERROR(__xludf.DUMMYFUNCTION("""COMPUTED_VALUE"""),45718.125)</f>
        <v>45718.125</v>
      </c>
      <c r="AA29" s="7">
        <f>IFERROR(__xludf.DUMMYFUNCTION("""COMPUTED_VALUE"""),45718.0)</f>
        <v>45718</v>
      </c>
      <c r="AB29" s="2">
        <f>IFERROR(__xludf.DUMMYFUNCTION("""COMPUTED_VALUE"""),3.0)</f>
        <v>3</v>
      </c>
      <c r="AC29" s="2">
        <f>IFERROR(__xludf.DUMMYFUNCTION("""COMPUTED_VALUE"""),95.44)</f>
        <v>95.44</v>
      </c>
      <c r="AD29" s="2">
        <f t="shared" si="4"/>
        <v>0.00734888</v>
      </c>
      <c r="AE29" s="2">
        <f t="shared" si="2"/>
        <v>0.09544</v>
      </c>
    </row>
    <row r="30">
      <c r="W30" s="7">
        <f>IFERROR(__xludf.DUMMYFUNCTION("""COMPUTED_VALUE"""),45718.0)</f>
        <v>45718</v>
      </c>
      <c r="X30" s="8">
        <f>IFERROR(__xludf.DUMMYFUNCTION("""COMPUTED_VALUE"""),0.16666666666666666)</f>
        <v>0.1666666667</v>
      </c>
      <c r="Y30" s="2">
        <f>IFERROR(__xludf.DUMMYFUNCTION("""COMPUTED_VALUE"""),0.073)</f>
        <v>0.073</v>
      </c>
      <c r="Z30" s="9">
        <f>IFERROR(__xludf.DUMMYFUNCTION("""COMPUTED_VALUE"""),45718.166666666664)</f>
        <v>45718.16667</v>
      </c>
      <c r="AA30" s="7">
        <f>IFERROR(__xludf.DUMMYFUNCTION("""COMPUTED_VALUE"""),45718.0)</f>
        <v>45718</v>
      </c>
      <c r="AB30" s="2">
        <f>IFERROR(__xludf.DUMMYFUNCTION("""COMPUTED_VALUE"""),4.0)</f>
        <v>4</v>
      </c>
      <c r="AC30" s="2">
        <f>IFERROR(__xludf.DUMMYFUNCTION("""COMPUTED_VALUE"""),97.66)</f>
        <v>97.66</v>
      </c>
      <c r="AD30" s="2">
        <f t="shared" si="4"/>
        <v>0.00712918</v>
      </c>
      <c r="AE30" s="2">
        <f t="shared" si="2"/>
        <v>0.09766</v>
      </c>
    </row>
    <row r="31">
      <c r="W31" s="7">
        <f>IFERROR(__xludf.DUMMYFUNCTION("""COMPUTED_VALUE"""),45718.0)</f>
        <v>45718</v>
      </c>
      <c r="X31" s="8">
        <f>IFERROR(__xludf.DUMMYFUNCTION("""COMPUTED_VALUE"""),0.20833333333333334)</f>
        <v>0.2083333333</v>
      </c>
      <c r="Y31" s="2">
        <f>IFERROR(__xludf.DUMMYFUNCTION("""COMPUTED_VALUE"""),0.07)</f>
        <v>0.07</v>
      </c>
      <c r="Z31" s="9">
        <f>IFERROR(__xludf.DUMMYFUNCTION("""COMPUTED_VALUE"""),45718.208333333336)</f>
        <v>45718.20833</v>
      </c>
      <c r="AA31" s="7">
        <f>IFERROR(__xludf.DUMMYFUNCTION("""COMPUTED_VALUE"""),45718.0)</f>
        <v>45718</v>
      </c>
      <c r="AB31" s="2">
        <f>IFERROR(__xludf.DUMMYFUNCTION("""COMPUTED_VALUE"""),5.0)</f>
        <v>5</v>
      </c>
      <c r="AC31" s="2">
        <f>IFERROR(__xludf.DUMMYFUNCTION("""COMPUTED_VALUE"""),98.79)</f>
        <v>98.79</v>
      </c>
      <c r="AD31" s="2">
        <f t="shared" si="4"/>
        <v>0.0069153</v>
      </c>
      <c r="AE31" s="2">
        <f t="shared" si="2"/>
        <v>0.09879</v>
      </c>
    </row>
    <row r="32">
      <c r="W32" s="7">
        <f>IFERROR(__xludf.DUMMYFUNCTION("""COMPUTED_VALUE"""),45718.0)</f>
        <v>45718</v>
      </c>
      <c r="X32" s="8">
        <f>IFERROR(__xludf.DUMMYFUNCTION("""COMPUTED_VALUE"""),0.25)</f>
        <v>0.25</v>
      </c>
      <c r="Y32" s="2">
        <f>IFERROR(__xludf.DUMMYFUNCTION("""COMPUTED_VALUE"""),0.071)</f>
        <v>0.071</v>
      </c>
      <c r="Z32" s="9">
        <f>IFERROR(__xludf.DUMMYFUNCTION("""COMPUTED_VALUE"""),45718.25)</f>
        <v>45718.25</v>
      </c>
      <c r="AA32" s="7">
        <f>IFERROR(__xludf.DUMMYFUNCTION("""COMPUTED_VALUE"""),45718.0)</f>
        <v>45718</v>
      </c>
      <c r="AB32" s="2">
        <f>IFERROR(__xludf.DUMMYFUNCTION("""COMPUTED_VALUE"""),6.0)</f>
        <v>6</v>
      </c>
      <c r="AC32" s="2">
        <f>IFERROR(__xludf.DUMMYFUNCTION("""COMPUTED_VALUE"""),97.59)</f>
        <v>97.59</v>
      </c>
      <c r="AD32" s="2">
        <f t="shared" si="4"/>
        <v>0.00692889</v>
      </c>
      <c r="AE32" s="2">
        <f t="shared" si="2"/>
        <v>0.09759</v>
      </c>
    </row>
    <row r="33">
      <c r="W33" s="7">
        <f>IFERROR(__xludf.DUMMYFUNCTION("""COMPUTED_VALUE"""),45718.0)</f>
        <v>45718</v>
      </c>
      <c r="X33" s="8">
        <f>IFERROR(__xludf.DUMMYFUNCTION("""COMPUTED_VALUE"""),0.2916666666666667)</f>
        <v>0.2916666667</v>
      </c>
      <c r="Y33" s="2">
        <f>IFERROR(__xludf.DUMMYFUNCTION("""COMPUTED_VALUE"""),0.07)</f>
        <v>0.07</v>
      </c>
      <c r="Z33" s="9">
        <f>IFERROR(__xludf.DUMMYFUNCTION("""COMPUTED_VALUE"""),45718.291666666664)</f>
        <v>45718.29167</v>
      </c>
      <c r="AA33" s="7">
        <f>IFERROR(__xludf.DUMMYFUNCTION("""COMPUTED_VALUE"""),45718.0)</f>
        <v>45718</v>
      </c>
      <c r="AB33" s="2">
        <f>IFERROR(__xludf.DUMMYFUNCTION("""COMPUTED_VALUE"""),7.0)</f>
        <v>7</v>
      </c>
      <c r="AC33" s="2">
        <f>IFERROR(__xludf.DUMMYFUNCTION("""COMPUTED_VALUE"""),95.16)</f>
        <v>95.16</v>
      </c>
      <c r="AD33" s="2">
        <f t="shared" si="4"/>
        <v>0.0066612</v>
      </c>
      <c r="AE33" s="2">
        <f t="shared" si="2"/>
        <v>0.09516</v>
      </c>
    </row>
    <row r="34">
      <c r="W34" s="7">
        <f>IFERROR(__xludf.DUMMYFUNCTION("""COMPUTED_VALUE"""),45718.0)</f>
        <v>45718</v>
      </c>
      <c r="X34" s="8">
        <f>IFERROR(__xludf.DUMMYFUNCTION("""COMPUTED_VALUE"""),0.3333333333333333)</f>
        <v>0.3333333333</v>
      </c>
      <c r="Y34" s="2">
        <f>IFERROR(__xludf.DUMMYFUNCTION("""COMPUTED_VALUE"""),0.071)</f>
        <v>0.071</v>
      </c>
      <c r="Z34" s="9">
        <f>IFERROR(__xludf.DUMMYFUNCTION("""COMPUTED_VALUE"""),45718.333333333336)</f>
        <v>45718.33333</v>
      </c>
      <c r="AA34" s="7">
        <f>IFERROR(__xludf.DUMMYFUNCTION("""COMPUTED_VALUE"""),45718.0)</f>
        <v>45718</v>
      </c>
      <c r="AB34" s="2">
        <f>IFERROR(__xludf.DUMMYFUNCTION("""COMPUTED_VALUE"""),8.0)</f>
        <v>8</v>
      </c>
      <c r="AC34" s="2">
        <f>IFERROR(__xludf.DUMMYFUNCTION("""COMPUTED_VALUE"""),93.01)</f>
        <v>93.01</v>
      </c>
      <c r="AD34" s="2">
        <f t="shared" si="4"/>
        <v>0.00660371</v>
      </c>
      <c r="AE34" s="2">
        <f t="shared" si="2"/>
        <v>0.09301</v>
      </c>
    </row>
    <row r="35">
      <c r="W35" s="7">
        <f>IFERROR(__xludf.DUMMYFUNCTION("""COMPUTED_VALUE"""),45718.0)</f>
        <v>45718</v>
      </c>
      <c r="X35" s="8">
        <f>IFERROR(__xludf.DUMMYFUNCTION("""COMPUTED_VALUE"""),0.375)</f>
        <v>0.375</v>
      </c>
      <c r="Y35" s="2">
        <f>IFERROR(__xludf.DUMMYFUNCTION("""COMPUTED_VALUE"""),0.075)</f>
        <v>0.075</v>
      </c>
      <c r="Z35" s="9">
        <f>IFERROR(__xludf.DUMMYFUNCTION("""COMPUTED_VALUE"""),45718.375)</f>
        <v>45718.375</v>
      </c>
      <c r="AA35" s="7">
        <f>IFERROR(__xludf.DUMMYFUNCTION("""COMPUTED_VALUE"""),45718.0)</f>
        <v>45718</v>
      </c>
      <c r="AB35" s="2">
        <f>IFERROR(__xludf.DUMMYFUNCTION("""COMPUTED_VALUE"""),9.0)</f>
        <v>9</v>
      </c>
      <c r="AC35" s="2">
        <f>IFERROR(__xludf.DUMMYFUNCTION("""COMPUTED_VALUE"""),96.15)</f>
        <v>96.15</v>
      </c>
      <c r="AD35" s="2">
        <f t="shared" si="4"/>
        <v>0.00721125</v>
      </c>
      <c r="AE35" s="2">
        <f t="shared" si="2"/>
        <v>0.09615</v>
      </c>
    </row>
    <row r="36">
      <c r="W36" s="7">
        <f>IFERROR(__xludf.DUMMYFUNCTION("""COMPUTED_VALUE"""),45718.0)</f>
        <v>45718</v>
      </c>
      <c r="X36" s="8">
        <f>IFERROR(__xludf.DUMMYFUNCTION("""COMPUTED_VALUE"""),0.4166666666666667)</f>
        <v>0.4166666667</v>
      </c>
      <c r="Y36" s="2">
        <f>IFERROR(__xludf.DUMMYFUNCTION("""COMPUTED_VALUE"""),0.279)</f>
        <v>0.279</v>
      </c>
      <c r="Z36" s="9">
        <f>IFERROR(__xludf.DUMMYFUNCTION("""COMPUTED_VALUE"""),45718.416666666664)</f>
        <v>45718.41667</v>
      </c>
      <c r="AA36" s="7">
        <f>IFERROR(__xludf.DUMMYFUNCTION("""COMPUTED_VALUE"""),45718.0)</f>
        <v>45718</v>
      </c>
      <c r="AB36" s="2">
        <f>IFERROR(__xludf.DUMMYFUNCTION("""COMPUTED_VALUE"""),10.0)</f>
        <v>10</v>
      </c>
      <c r="AC36" s="2">
        <f>IFERROR(__xludf.DUMMYFUNCTION("""COMPUTED_VALUE"""),100.43)</f>
        <v>100.43</v>
      </c>
      <c r="AD36" s="2">
        <f t="shared" si="4"/>
        <v>0.02801997</v>
      </c>
      <c r="AE36" s="2">
        <f t="shared" si="2"/>
        <v>0.10043</v>
      </c>
    </row>
    <row r="37">
      <c r="W37" s="7">
        <f>IFERROR(__xludf.DUMMYFUNCTION("""COMPUTED_VALUE"""),45718.0)</f>
        <v>45718</v>
      </c>
      <c r="X37" s="8">
        <f>IFERROR(__xludf.DUMMYFUNCTION("""COMPUTED_VALUE"""),0.4583333333333333)</f>
        <v>0.4583333333</v>
      </c>
      <c r="Y37" s="2">
        <f>IFERROR(__xludf.DUMMYFUNCTION("""COMPUTED_VALUE"""),1.636)</f>
        <v>1.636</v>
      </c>
      <c r="Z37" s="9">
        <f>IFERROR(__xludf.DUMMYFUNCTION("""COMPUTED_VALUE"""),45718.458333333336)</f>
        <v>45718.45833</v>
      </c>
      <c r="AA37" s="7">
        <f>IFERROR(__xludf.DUMMYFUNCTION("""COMPUTED_VALUE"""),45718.0)</f>
        <v>45718</v>
      </c>
      <c r="AB37" s="2">
        <f>IFERROR(__xludf.DUMMYFUNCTION("""COMPUTED_VALUE"""),11.0)</f>
        <v>11</v>
      </c>
      <c r="AC37" s="2">
        <f>IFERROR(__xludf.DUMMYFUNCTION("""COMPUTED_VALUE"""),90.7)</f>
        <v>90.7</v>
      </c>
      <c r="AD37" s="2">
        <f t="shared" si="4"/>
        <v>0.1483852</v>
      </c>
      <c r="AE37" s="2">
        <f t="shared" si="2"/>
        <v>0.0907</v>
      </c>
    </row>
    <row r="38">
      <c r="W38" s="7">
        <f>IFERROR(__xludf.DUMMYFUNCTION("""COMPUTED_VALUE"""),45718.0)</f>
        <v>45718</v>
      </c>
      <c r="X38" s="8">
        <f>IFERROR(__xludf.DUMMYFUNCTION("""COMPUTED_VALUE"""),0.5)</f>
        <v>0.5</v>
      </c>
      <c r="Y38" s="2">
        <f>IFERROR(__xludf.DUMMYFUNCTION("""COMPUTED_VALUE"""),2.209)</f>
        <v>2.209</v>
      </c>
      <c r="Z38" s="9">
        <f>IFERROR(__xludf.DUMMYFUNCTION("""COMPUTED_VALUE"""),45718.5)</f>
        <v>45718.5</v>
      </c>
      <c r="AA38" s="7">
        <f>IFERROR(__xludf.DUMMYFUNCTION("""COMPUTED_VALUE"""),45718.0)</f>
        <v>45718</v>
      </c>
      <c r="AB38" s="2">
        <f>IFERROR(__xludf.DUMMYFUNCTION("""COMPUTED_VALUE"""),12.0)</f>
        <v>12</v>
      </c>
      <c r="AC38" s="2">
        <f>IFERROR(__xludf.DUMMYFUNCTION("""COMPUTED_VALUE"""),53.89)</f>
        <v>53.89</v>
      </c>
      <c r="AD38" s="2">
        <f t="shared" si="4"/>
        <v>0.11904301</v>
      </c>
      <c r="AE38" s="2">
        <f t="shared" si="2"/>
        <v>0.05389</v>
      </c>
    </row>
    <row r="39">
      <c r="W39" s="7">
        <f>IFERROR(__xludf.DUMMYFUNCTION("""COMPUTED_VALUE"""),45718.0)</f>
        <v>45718</v>
      </c>
      <c r="X39" s="8">
        <f>IFERROR(__xludf.DUMMYFUNCTION("""COMPUTED_VALUE"""),0.5416666666666666)</f>
        <v>0.5416666667</v>
      </c>
      <c r="Y39" s="2">
        <f>IFERROR(__xludf.DUMMYFUNCTION("""COMPUTED_VALUE"""),0.227)</f>
        <v>0.227</v>
      </c>
      <c r="Z39" s="9">
        <f>IFERROR(__xludf.DUMMYFUNCTION("""COMPUTED_VALUE"""),45718.541666666664)</f>
        <v>45718.54167</v>
      </c>
      <c r="AA39" s="7">
        <f>IFERROR(__xludf.DUMMYFUNCTION("""COMPUTED_VALUE"""),45718.0)</f>
        <v>45718</v>
      </c>
      <c r="AB39" s="2">
        <f>IFERROR(__xludf.DUMMYFUNCTION("""COMPUTED_VALUE"""),13.0)</f>
        <v>13</v>
      </c>
      <c r="AC39" s="2">
        <f>IFERROR(__xludf.DUMMYFUNCTION("""COMPUTED_VALUE"""),74.14)</f>
        <v>74.14</v>
      </c>
      <c r="AD39" s="2">
        <f t="shared" si="4"/>
        <v>0.01682978</v>
      </c>
      <c r="AE39" s="2">
        <f t="shared" si="2"/>
        <v>0.07414</v>
      </c>
    </row>
    <row r="40">
      <c r="W40" s="7">
        <f>IFERROR(__xludf.DUMMYFUNCTION("""COMPUTED_VALUE"""),45718.0)</f>
        <v>45718</v>
      </c>
      <c r="X40" s="8">
        <f>IFERROR(__xludf.DUMMYFUNCTION("""COMPUTED_VALUE"""),0.5833333333333334)</f>
        <v>0.5833333333</v>
      </c>
      <c r="Y40" s="2">
        <f>IFERROR(__xludf.DUMMYFUNCTION("""COMPUTED_VALUE"""),0.094)</f>
        <v>0.094</v>
      </c>
      <c r="Z40" s="9">
        <f>IFERROR(__xludf.DUMMYFUNCTION("""COMPUTED_VALUE"""),45718.583333333336)</f>
        <v>45718.58333</v>
      </c>
      <c r="AA40" s="7">
        <f>IFERROR(__xludf.DUMMYFUNCTION("""COMPUTED_VALUE"""),45718.0)</f>
        <v>45718</v>
      </c>
      <c r="AB40" s="2">
        <f>IFERROR(__xludf.DUMMYFUNCTION("""COMPUTED_VALUE"""),14.0)</f>
        <v>14</v>
      </c>
      <c r="AC40" s="2">
        <f>IFERROR(__xludf.DUMMYFUNCTION("""COMPUTED_VALUE"""),77.11)</f>
        <v>77.11</v>
      </c>
      <c r="AD40" s="2">
        <f t="shared" si="4"/>
        <v>0.00724834</v>
      </c>
      <c r="AE40" s="2">
        <f t="shared" si="2"/>
        <v>0.07711</v>
      </c>
    </row>
    <row r="41">
      <c r="W41" s="7">
        <f>IFERROR(__xludf.DUMMYFUNCTION("""COMPUTED_VALUE"""),45718.0)</f>
        <v>45718</v>
      </c>
      <c r="X41" s="8">
        <f>IFERROR(__xludf.DUMMYFUNCTION("""COMPUTED_VALUE"""),0.625)</f>
        <v>0.625</v>
      </c>
      <c r="Y41" s="2">
        <f>IFERROR(__xludf.DUMMYFUNCTION("""COMPUTED_VALUE"""),0.094)</f>
        <v>0.094</v>
      </c>
      <c r="Z41" s="9">
        <f>IFERROR(__xludf.DUMMYFUNCTION("""COMPUTED_VALUE"""),45718.625)</f>
        <v>45718.625</v>
      </c>
      <c r="AA41" s="7">
        <f>IFERROR(__xludf.DUMMYFUNCTION("""COMPUTED_VALUE"""),45718.0)</f>
        <v>45718</v>
      </c>
      <c r="AB41" s="2">
        <f>IFERROR(__xludf.DUMMYFUNCTION("""COMPUTED_VALUE"""),15.0)</f>
        <v>15</v>
      </c>
      <c r="AC41" s="2">
        <f>IFERROR(__xludf.DUMMYFUNCTION("""COMPUTED_VALUE"""),89.8)</f>
        <v>89.8</v>
      </c>
      <c r="AD41" s="2">
        <f t="shared" si="4"/>
        <v>0.0084412</v>
      </c>
      <c r="AE41" s="2">
        <f t="shared" si="2"/>
        <v>0.0898</v>
      </c>
    </row>
    <row r="42">
      <c r="W42" s="7">
        <f>IFERROR(__xludf.DUMMYFUNCTION("""COMPUTED_VALUE"""),45718.0)</f>
        <v>45718</v>
      </c>
      <c r="X42" s="8">
        <f>IFERROR(__xludf.DUMMYFUNCTION("""COMPUTED_VALUE"""),0.6666666666666666)</f>
        <v>0.6666666667</v>
      </c>
      <c r="Y42" s="2">
        <f>IFERROR(__xludf.DUMMYFUNCTION("""COMPUTED_VALUE"""),0.094)</f>
        <v>0.094</v>
      </c>
      <c r="Z42" s="9">
        <f>IFERROR(__xludf.DUMMYFUNCTION("""COMPUTED_VALUE"""),45718.666666666664)</f>
        <v>45718.66667</v>
      </c>
      <c r="AA42" s="7">
        <f>IFERROR(__xludf.DUMMYFUNCTION("""COMPUTED_VALUE"""),45718.0)</f>
        <v>45718</v>
      </c>
      <c r="AB42" s="2">
        <f>IFERROR(__xludf.DUMMYFUNCTION("""COMPUTED_VALUE"""),16.0)</f>
        <v>16</v>
      </c>
      <c r="AC42" s="2">
        <f>IFERROR(__xludf.DUMMYFUNCTION("""COMPUTED_VALUE"""),119.86)</f>
        <v>119.86</v>
      </c>
      <c r="AD42" s="2">
        <f t="shared" si="4"/>
        <v>0.01126684</v>
      </c>
      <c r="AE42" s="2">
        <f t="shared" si="2"/>
        <v>0.11986</v>
      </c>
    </row>
    <row r="43">
      <c r="W43" s="7">
        <f>IFERROR(__xludf.DUMMYFUNCTION("""COMPUTED_VALUE"""),45718.0)</f>
        <v>45718</v>
      </c>
      <c r="X43" s="8">
        <f>IFERROR(__xludf.DUMMYFUNCTION("""COMPUTED_VALUE"""),0.7083333333333334)</f>
        <v>0.7083333333</v>
      </c>
      <c r="Y43" s="2">
        <f>IFERROR(__xludf.DUMMYFUNCTION("""COMPUTED_VALUE"""),0.097)</f>
        <v>0.097</v>
      </c>
      <c r="Z43" s="9">
        <f>IFERROR(__xludf.DUMMYFUNCTION("""COMPUTED_VALUE"""),45718.708333333336)</f>
        <v>45718.70833</v>
      </c>
      <c r="AA43" s="7">
        <f>IFERROR(__xludf.DUMMYFUNCTION("""COMPUTED_VALUE"""),45718.0)</f>
        <v>45718</v>
      </c>
      <c r="AB43" s="2">
        <f>IFERROR(__xludf.DUMMYFUNCTION("""COMPUTED_VALUE"""),17.0)</f>
        <v>17</v>
      </c>
      <c r="AC43" s="2">
        <f>IFERROR(__xludf.DUMMYFUNCTION("""COMPUTED_VALUE"""),121.63)</f>
        <v>121.63</v>
      </c>
      <c r="AD43" s="2">
        <f t="shared" si="4"/>
        <v>0.01179811</v>
      </c>
      <c r="AE43" s="2">
        <f t="shared" si="2"/>
        <v>0.12163</v>
      </c>
    </row>
    <row r="44">
      <c r="W44" s="7">
        <f>IFERROR(__xludf.DUMMYFUNCTION("""COMPUTED_VALUE"""),45718.0)</f>
        <v>45718</v>
      </c>
      <c r="X44" s="8">
        <f>IFERROR(__xludf.DUMMYFUNCTION("""COMPUTED_VALUE"""),0.75)</f>
        <v>0.75</v>
      </c>
      <c r="Y44" s="2">
        <f>IFERROR(__xludf.DUMMYFUNCTION("""COMPUTED_VALUE"""),0.396)</f>
        <v>0.396</v>
      </c>
      <c r="Z44" s="9">
        <f>IFERROR(__xludf.DUMMYFUNCTION("""COMPUTED_VALUE"""),45718.75)</f>
        <v>45718.75</v>
      </c>
      <c r="AA44" s="7">
        <f>IFERROR(__xludf.DUMMYFUNCTION("""COMPUTED_VALUE"""),45718.0)</f>
        <v>45718</v>
      </c>
      <c r="AB44" s="2">
        <f>IFERROR(__xludf.DUMMYFUNCTION("""COMPUTED_VALUE"""),18.0)</f>
        <v>18</v>
      </c>
      <c r="AC44" s="2">
        <f>IFERROR(__xludf.DUMMYFUNCTION("""COMPUTED_VALUE"""),128.79)</f>
        <v>128.79</v>
      </c>
      <c r="AD44" s="2">
        <f t="shared" si="4"/>
        <v>0.05100084</v>
      </c>
      <c r="AE44" s="2">
        <f t="shared" si="2"/>
        <v>0.12879</v>
      </c>
    </row>
    <row r="45">
      <c r="W45" s="7">
        <f>IFERROR(__xludf.DUMMYFUNCTION("""COMPUTED_VALUE"""),45718.0)</f>
        <v>45718</v>
      </c>
      <c r="X45" s="8">
        <f>IFERROR(__xludf.DUMMYFUNCTION("""COMPUTED_VALUE"""),0.7916666666666666)</f>
        <v>0.7916666667</v>
      </c>
      <c r="Y45" s="2">
        <f>IFERROR(__xludf.DUMMYFUNCTION("""COMPUTED_VALUE"""),1.23)</f>
        <v>1.23</v>
      </c>
      <c r="Z45" s="9">
        <f>IFERROR(__xludf.DUMMYFUNCTION("""COMPUTED_VALUE"""),45718.791666666664)</f>
        <v>45718.79167</v>
      </c>
      <c r="AA45" s="7">
        <f>IFERROR(__xludf.DUMMYFUNCTION("""COMPUTED_VALUE"""),45718.0)</f>
        <v>45718</v>
      </c>
      <c r="AB45" s="2">
        <f>IFERROR(__xludf.DUMMYFUNCTION("""COMPUTED_VALUE"""),19.0)</f>
        <v>19</v>
      </c>
      <c r="AC45" s="2">
        <f>IFERROR(__xludf.DUMMYFUNCTION("""COMPUTED_VALUE"""),155.76)</f>
        <v>155.76</v>
      </c>
      <c r="AD45" s="2">
        <f t="shared" si="4"/>
        <v>0.1915848</v>
      </c>
      <c r="AE45" s="2">
        <f t="shared" si="2"/>
        <v>0.15576</v>
      </c>
    </row>
    <row r="46">
      <c r="W46" s="7">
        <f>IFERROR(__xludf.DUMMYFUNCTION("""COMPUTED_VALUE"""),45718.0)</f>
        <v>45718</v>
      </c>
      <c r="X46" s="8">
        <f>IFERROR(__xludf.DUMMYFUNCTION("""COMPUTED_VALUE"""),0.8333333333333334)</f>
        <v>0.8333333333</v>
      </c>
      <c r="Y46" s="2">
        <f>IFERROR(__xludf.DUMMYFUNCTION("""COMPUTED_VALUE"""),0.201)</f>
        <v>0.201</v>
      </c>
      <c r="Z46" s="9">
        <f>IFERROR(__xludf.DUMMYFUNCTION("""COMPUTED_VALUE"""),45718.833333333336)</f>
        <v>45718.83333</v>
      </c>
      <c r="AA46" s="7">
        <f>IFERROR(__xludf.DUMMYFUNCTION("""COMPUTED_VALUE"""),45718.0)</f>
        <v>45718</v>
      </c>
      <c r="AB46" s="2">
        <f>IFERROR(__xludf.DUMMYFUNCTION("""COMPUTED_VALUE"""),20.0)</f>
        <v>20</v>
      </c>
      <c r="AC46" s="2">
        <f>IFERROR(__xludf.DUMMYFUNCTION("""COMPUTED_VALUE"""),167.88)</f>
        <v>167.88</v>
      </c>
      <c r="AD46" s="2">
        <f t="shared" si="4"/>
        <v>0.03374388</v>
      </c>
      <c r="AE46" s="2">
        <f t="shared" si="2"/>
        <v>0.16788</v>
      </c>
    </row>
    <row r="47">
      <c r="W47" s="7">
        <f>IFERROR(__xludf.DUMMYFUNCTION("""COMPUTED_VALUE"""),45718.0)</f>
        <v>45718</v>
      </c>
      <c r="X47" s="8">
        <f>IFERROR(__xludf.DUMMYFUNCTION("""COMPUTED_VALUE"""),0.875)</f>
        <v>0.875</v>
      </c>
      <c r="Y47" s="2">
        <f>IFERROR(__xludf.DUMMYFUNCTION("""COMPUTED_VALUE"""),0.597)</f>
        <v>0.597</v>
      </c>
      <c r="Z47" s="9">
        <f>IFERROR(__xludf.DUMMYFUNCTION("""COMPUTED_VALUE"""),45718.875)</f>
        <v>45718.875</v>
      </c>
      <c r="AA47" s="7">
        <f>IFERROR(__xludf.DUMMYFUNCTION("""COMPUTED_VALUE"""),45718.0)</f>
        <v>45718</v>
      </c>
      <c r="AB47" s="2">
        <f>IFERROR(__xludf.DUMMYFUNCTION("""COMPUTED_VALUE"""),21.0)</f>
        <v>21</v>
      </c>
      <c r="AC47" s="2">
        <f>IFERROR(__xludf.DUMMYFUNCTION("""COMPUTED_VALUE"""),166.85)</f>
        <v>166.85</v>
      </c>
      <c r="AD47" s="2">
        <f t="shared" si="4"/>
        <v>0.09960945</v>
      </c>
      <c r="AE47" s="2">
        <f t="shared" si="2"/>
        <v>0.16685</v>
      </c>
    </row>
    <row r="48">
      <c r="W48" s="7">
        <f>IFERROR(__xludf.DUMMYFUNCTION("""COMPUTED_VALUE"""),45718.0)</f>
        <v>45718</v>
      </c>
      <c r="X48" s="8">
        <f>IFERROR(__xludf.DUMMYFUNCTION("""COMPUTED_VALUE"""),0.9166666666666666)</f>
        <v>0.9166666667</v>
      </c>
      <c r="Y48" s="2">
        <f>IFERROR(__xludf.DUMMYFUNCTION("""COMPUTED_VALUE"""),1.841)</f>
        <v>1.841</v>
      </c>
      <c r="Z48" s="9">
        <f>IFERROR(__xludf.DUMMYFUNCTION("""COMPUTED_VALUE"""),45718.916666666664)</f>
        <v>45718.91667</v>
      </c>
      <c r="AA48" s="7">
        <f>IFERROR(__xludf.DUMMYFUNCTION("""COMPUTED_VALUE"""),45718.0)</f>
        <v>45718</v>
      </c>
      <c r="AB48" s="2">
        <f>IFERROR(__xludf.DUMMYFUNCTION("""COMPUTED_VALUE"""),22.0)</f>
        <v>22</v>
      </c>
      <c r="AC48" s="2">
        <f>IFERROR(__xludf.DUMMYFUNCTION("""COMPUTED_VALUE"""),132.92)</f>
        <v>132.92</v>
      </c>
      <c r="AD48" s="2">
        <f t="shared" si="4"/>
        <v>0.24470572</v>
      </c>
      <c r="AE48" s="2">
        <f t="shared" si="2"/>
        <v>0.13292</v>
      </c>
    </row>
    <row r="49">
      <c r="W49" s="7">
        <f>IFERROR(__xludf.DUMMYFUNCTION("""COMPUTED_VALUE"""),45718.0)</f>
        <v>45718</v>
      </c>
      <c r="X49" s="8">
        <f>IFERROR(__xludf.DUMMYFUNCTION("""COMPUTED_VALUE"""),0.9583333333333334)</f>
        <v>0.9583333333</v>
      </c>
      <c r="Y49" s="2">
        <f>IFERROR(__xludf.DUMMYFUNCTION("""COMPUTED_VALUE"""),1.58)</f>
        <v>1.58</v>
      </c>
      <c r="Z49" s="9">
        <f>IFERROR(__xludf.DUMMYFUNCTION("""COMPUTED_VALUE"""),45718.958333333336)</f>
        <v>45718.95833</v>
      </c>
      <c r="AA49" s="7">
        <f>IFERROR(__xludf.DUMMYFUNCTION("""COMPUTED_VALUE"""),45718.0)</f>
        <v>45718</v>
      </c>
      <c r="AB49" s="2">
        <f>IFERROR(__xludf.DUMMYFUNCTION("""COMPUTED_VALUE"""),23.0)</f>
        <v>23</v>
      </c>
      <c r="AC49" s="2">
        <f>IFERROR(__xludf.DUMMYFUNCTION("""COMPUTED_VALUE"""),118.96)</f>
        <v>118.96</v>
      </c>
      <c r="AD49" s="2">
        <f t="shared" si="4"/>
        <v>0.1879568</v>
      </c>
      <c r="AE49" s="2">
        <f t="shared" si="2"/>
        <v>0.11896</v>
      </c>
    </row>
    <row r="50">
      <c r="W50" s="7">
        <f>IFERROR(__xludf.DUMMYFUNCTION("""COMPUTED_VALUE"""),45718.0)</f>
        <v>45718</v>
      </c>
      <c r="X50" s="17">
        <f>IFERROR(__xludf.DUMMYFUNCTION("""COMPUTED_VALUE"""),1.0)</f>
        <v>1</v>
      </c>
      <c r="Y50" s="2">
        <f>IFERROR(__xludf.DUMMYFUNCTION("""COMPUTED_VALUE"""),0.845)</f>
        <v>0.845</v>
      </c>
      <c r="Z50" s="9">
        <f>IFERROR(__xludf.DUMMYFUNCTION("""COMPUTED_VALUE"""),45719.0)</f>
        <v>45719</v>
      </c>
      <c r="AA50" s="7">
        <f>IFERROR(__xludf.DUMMYFUNCTION("""COMPUTED_VALUE"""),45719.0)</f>
        <v>45719</v>
      </c>
      <c r="AB50" s="2">
        <f>IFERROR(__xludf.DUMMYFUNCTION("""COMPUTED_VALUE"""),0.0)</f>
        <v>0</v>
      </c>
      <c r="AC50" s="2">
        <f>IFERROR(__xludf.DUMMYFUNCTION("""COMPUTED_VALUE"""),109.59)</f>
        <v>109.59</v>
      </c>
      <c r="AD50" s="2">
        <f t="shared" si="4"/>
        <v>0.09260355</v>
      </c>
      <c r="AE50" s="2">
        <f t="shared" si="2"/>
        <v>0.10959</v>
      </c>
    </row>
    <row r="51">
      <c r="W51" s="7">
        <f>IFERROR(__xludf.DUMMYFUNCTION("""COMPUTED_VALUE"""),45719.0)</f>
        <v>45719</v>
      </c>
      <c r="X51" s="8">
        <f>IFERROR(__xludf.DUMMYFUNCTION("""COMPUTED_VALUE"""),0.041666666666666664)</f>
        <v>0.04166666667</v>
      </c>
      <c r="Y51" s="2">
        <f>IFERROR(__xludf.DUMMYFUNCTION("""COMPUTED_VALUE"""),0.215)</f>
        <v>0.215</v>
      </c>
      <c r="Z51" s="9">
        <f>IFERROR(__xludf.DUMMYFUNCTION("""COMPUTED_VALUE"""),45719.041666666664)</f>
        <v>45719.04167</v>
      </c>
      <c r="AA51" s="7">
        <f>IFERROR(__xludf.DUMMYFUNCTION("""COMPUTED_VALUE"""),45719.0)</f>
        <v>45719</v>
      </c>
      <c r="AB51" s="2">
        <f>IFERROR(__xludf.DUMMYFUNCTION("""COMPUTED_VALUE"""),1.0)</f>
        <v>1</v>
      </c>
      <c r="AC51" s="2">
        <f>IFERROR(__xludf.DUMMYFUNCTION("""COMPUTED_VALUE"""),105.02)</f>
        <v>105.02</v>
      </c>
      <c r="AD51" s="2">
        <f t="shared" si="4"/>
        <v>0.0225793</v>
      </c>
      <c r="AE51" s="2">
        <f t="shared" si="2"/>
        <v>0.10502</v>
      </c>
    </row>
    <row r="52">
      <c r="W52" s="7">
        <f>IFERROR(__xludf.DUMMYFUNCTION("""COMPUTED_VALUE"""),45719.0)</f>
        <v>45719</v>
      </c>
      <c r="X52" s="8">
        <f>IFERROR(__xludf.DUMMYFUNCTION("""COMPUTED_VALUE"""),0.08333333333333333)</f>
        <v>0.08333333333</v>
      </c>
      <c r="Y52" s="2">
        <f>IFERROR(__xludf.DUMMYFUNCTION("""COMPUTED_VALUE"""),0.251)</f>
        <v>0.251</v>
      </c>
      <c r="Z52" s="9">
        <f>IFERROR(__xludf.DUMMYFUNCTION("""COMPUTED_VALUE"""),45719.083333333336)</f>
        <v>45719.08333</v>
      </c>
      <c r="AA52" s="7">
        <f>IFERROR(__xludf.DUMMYFUNCTION("""COMPUTED_VALUE"""),45719.0)</f>
        <v>45719</v>
      </c>
      <c r="AB52" s="2">
        <f>IFERROR(__xludf.DUMMYFUNCTION("""COMPUTED_VALUE"""),2.0)</f>
        <v>2</v>
      </c>
      <c r="AC52" s="2">
        <f>IFERROR(__xludf.DUMMYFUNCTION("""COMPUTED_VALUE"""),102.05)</f>
        <v>102.05</v>
      </c>
      <c r="AD52" s="2">
        <f t="shared" si="4"/>
        <v>0.02561455</v>
      </c>
      <c r="AE52" s="2">
        <f t="shared" si="2"/>
        <v>0.10205</v>
      </c>
    </row>
    <row r="53">
      <c r="W53" s="7">
        <f>IFERROR(__xludf.DUMMYFUNCTION("""COMPUTED_VALUE"""),45719.0)</f>
        <v>45719</v>
      </c>
      <c r="X53" s="8">
        <f>IFERROR(__xludf.DUMMYFUNCTION("""COMPUTED_VALUE"""),0.125)</f>
        <v>0.125</v>
      </c>
      <c r="Y53" s="2">
        <f>IFERROR(__xludf.DUMMYFUNCTION("""COMPUTED_VALUE"""),0.075)</f>
        <v>0.075</v>
      </c>
      <c r="Z53" s="9">
        <f>IFERROR(__xludf.DUMMYFUNCTION("""COMPUTED_VALUE"""),45719.125)</f>
        <v>45719.125</v>
      </c>
      <c r="AA53" s="7">
        <f>IFERROR(__xludf.DUMMYFUNCTION("""COMPUTED_VALUE"""),45719.0)</f>
        <v>45719</v>
      </c>
      <c r="AB53" s="2">
        <f>IFERROR(__xludf.DUMMYFUNCTION("""COMPUTED_VALUE"""),3.0)</f>
        <v>3</v>
      </c>
      <c r="AC53" s="2">
        <f>IFERROR(__xludf.DUMMYFUNCTION("""COMPUTED_VALUE"""),103.66)</f>
        <v>103.66</v>
      </c>
      <c r="AD53" s="2">
        <f t="shared" si="4"/>
        <v>0.0077745</v>
      </c>
      <c r="AE53" s="2">
        <f t="shared" si="2"/>
        <v>0.10366</v>
      </c>
    </row>
    <row r="54">
      <c r="W54" s="7">
        <f>IFERROR(__xludf.DUMMYFUNCTION("""COMPUTED_VALUE"""),45719.0)</f>
        <v>45719</v>
      </c>
      <c r="X54" s="8">
        <f>IFERROR(__xludf.DUMMYFUNCTION("""COMPUTED_VALUE"""),0.16666666666666666)</f>
        <v>0.1666666667</v>
      </c>
      <c r="Y54" s="2">
        <f>IFERROR(__xludf.DUMMYFUNCTION("""COMPUTED_VALUE"""),0.081)</f>
        <v>0.081</v>
      </c>
      <c r="Z54" s="9">
        <f>IFERROR(__xludf.DUMMYFUNCTION("""COMPUTED_VALUE"""),45719.166666666664)</f>
        <v>45719.16667</v>
      </c>
      <c r="AA54" s="7">
        <f>IFERROR(__xludf.DUMMYFUNCTION("""COMPUTED_VALUE"""),45719.0)</f>
        <v>45719</v>
      </c>
      <c r="AB54" s="2">
        <f>IFERROR(__xludf.DUMMYFUNCTION("""COMPUTED_VALUE"""),4.0)</f>
        <v>4</v>
      </c>
      <c r="AC54" s="2">
        <f>IFERROR(__xludf.DUMMYFUNCTION("""COMPUTED_VALUE"""),103.24)</f>
        <v>103.24</v>
      </c>
      <c r="AD54" s="2">
        <f t="shared" si="4"/>
        <v>0.00836244</v>
      </c>
      <c r="AE54" s="2">
        <f t="shared" si="2"/>
        <v>0.10324</v>
      </c>
    </row>
    <row r="55">
      <c r="W55" s="7">
        <f>IFERROR(__xludf.DUMMYFUNCTION("""COMPUTED_VALUE"""),45719.0)</f>
        <v>45719</v>
      </c>
      <c r="X55" s="8">
        <f>IFERROR(__xludf.DUMMYFUNCTION("""COMPUTED_VALUE"""),0.20833333333333334)</f>
        <v>0.2083333333</v>
      </c>
      <c r="Y55" s="2">
        <f>IFERROR(__xludf.DUMMYFUNCTION("""COMPUTED_VALUE"""),0.071)</f>
        <v>0.071</v>
      </c>
      <c r="Z55" s="9">
        <f>IFERROR(__xludf.DUMMYFUNCTION("""COMPUTED_VALUE"""),45719.208333333336)</f>
        <v>45719.20833</v>
      </c>
      <c r="AA55" s="7">
        <f>IFERROR(__xludf.DUMMYFUNCTION("""COMPUTED_VALUE"""),45719.0)</f>
        <v>45719</v>
      </c>
      <c r="AB55" s="2">
        <f>IFERROR(__xludf.DUMMYFUNCTION("""COMPUTED_VALUE"""),5.0)</f>
        <v>5</v>
      </c>
      <c r="AC55" s="2">
        <f>IFERROR(__xludf.DUMMYFUNCTION("""COMPUTED_VALUE"""),113.39)</f>
        <v>113.39</v>
      </c>
      <c r="AD55" s="2">
        <f t="shared" si="4"/>
        <v>0.00805069</v>
      </c>
      <c r="AE55" s="2">
        <f t="shared" si="2"/>
        <v>0.11339</v>
      </c>
    </row>
    <row r="56">
      <c r="W56" s="7">
        <f>IFERROR(__xludf.DUMMYFUNCTION("""COMPUTED_VALUE"""),45719.0)</f>
        <v>45719</v>
      </c>
      <c r="X56" s="8">
        <f>IFERROR(__xludf.DUMMYFUNCTION("""COMPUTED_VALUE"""),0.25)</f>
        <v>0.25</v>
      </c>
      <c r="Y56" s="2">
        <f>IFERROR(__xludf.DUMMYFUNCTION("""COMPUTED_VALUE"""),0.071)</f>
        <v>0.071</v>
      </c>
      <c r="Z56" s="9">
        <f>IFERROR(__xludf.DUMMYFUNCTION("""COMPUTED_VALUE"""),45719.25)</f>
        <v>45719.25</v>
      </c>
      <c r="AA56" s="7">
        <f>IFERROR(__xludf.DUMMYFUNCTION("""COMPUTED_VALUE"""),45719.0)</f>
        <v>45719</v>
      </c>
      <c r="AB56" s="2">
        <f>IFERROR(__xludf.DUMMYFUNCTION("""COMPUTED_VALUE"""),6.0)</f>
        <v>6</v>
      </c>
      <c r="AC56" s="2">
        <f>IFERROR(__xludf.DUMMYFUNCTION("""COMPUTED_VALUE"""),128.88)</f>
        <v>128.88</v>
      </c>
      <c r="AD56" s="2">
        <f t="shared" si="4"/>
        <v>0.00915048</v>
      </c>
      <c r="AE56" s="2">
        <f t="shared" si="2"/>
        <v>0.12888</v>
      </c>
    </row>
    <row r="57">
      <c r="W57" s="7">
        <f>IFERROR(__xludf.DUMMYFUNCTION("""COMPUTED_VALUE"""),45719.0)</f>
        <v>45719</v>
      </c>
      <c r="X57" s="8">
        <f>IFERROR(__xludf.DUMMYFUNCTION("""COMPUTED_VALUE"""),0.2916666666666667)</f>
        <v>0.2916666667</v>
      </c>
      <c r="Y57" s="2">
        <f>IFERROR(__xludf.DUMMYFUNCTION("""COMPUTED_VALUE"""),0.075)</f>
        <v>0.075</v>
      </c>
      <c r="Z57" s="9">
        <f>IFERROR(__xludf.DUMMYFUNCTION("""COMPUTED_VALUE"""),45719.291666666664)</f>
        <v>45719.29167</v>
      </c>
      <c r="AA57" s="7">
        <f>IFERROR(__xludf.DUMMYFUNCTION("""COMPUTED_VALUE"""),45719.0)</f>
        <v>45719</v>
      </c>
      <c r="AB57" s="2">
        <f>IFERROR(__xludf.DUMMYFUNCTION("""COMPUTED_VALUE"""),7.0)</f>
        <v>7</v>
      </c>
      <c r="AC57" s="2">
        <f>IFERROR(__xludf.DUMMYFUNCTION("""COMPUTED_VALUE"""),133.63)</f>
        <v>133.63</v>
      </c>
      <c r="AD57" s="2">
        <f t="shared" si="4"/>
        <v>0.01002225</v>
      </c>
      <c r="AE57" s="2">
        <f t="shared" si="2"/>
        <v>0.13363</v>
      </c>
    </row>
    <row r="58">
      <c r="W58" s="7">
        <f>IFERROR(__xludf.DUMMYFUNCTION("""COMPUTED_VALUE"""),45719.0)</f>
        <v>45719</v>
      </c>
      <c r="X58" s="8">
        <f>IFERROR(__xludf.DUMMYFUNCTION("""COMPUTED_VALUE"""),0.3333333333333333)</f>
        <v>0.3333333333</v>
      </c>
      <c r="Y58" s="2">
        <f>IFERROR(__xludf.DUMMYFUNCTION("""COMPUTED_VALUE"""),0.2)</f>
        <v>0.2</v>
      </c>
      <c r="Z58" s="9">
        <f>IFERROR(__xludf.DUMMYFUNCTION("""COMPUTED_VALUE"""),45719.333333333336)</f>
        <v>45719.33333</v>
      </c>
      <c r="AA58" s="7">
        <f>IFERROR(__xludf.DUMMYFUNCTION("""COMPUTED_VALUE"""),45719.0)</f>
        <v>45719</v>
      </c>
      <c r="AB58" s="2">
        <f>IFERROR(__xludf.DUMMYFUNCTION("""COMPUTED_VALUE"""),8.0)</f>
        <v>8</v>
      </c>
      <c r="AC58" s="2">
        <f>IFERROR(__xludf.DUMMYFUNCTION("""COMPUTED_VALUE"""),168.59)</f>
        <v>168.59</v>
      </c>
      <c r="AD58" s="2">
        <f t="shared" si="4"/>
        <v>0.033718</v>
      </c>
      <c r="AE58" s="2">
        <f t="shared" si="2"/>
        <v>0.16859</v>
      </c>
    </row>
    <row r="59">
      <c r="W59" s="7">
        <f>IFERROR(__xludf.DUMMYFUNCTION("""COMPUTED_VALUE"""),45719.0)</f>
        <v>45719</v>
      </c>
      <c r="X59" s="8">
        <f>IFERROR(__xludf.DUMMYFUNCTION("""COMPUTED_VALUE"""),0.375)</f>
        <v>0.375</v>
      </c>
      <c r="Y59" s="2">
        <f>IFERROR(__xludf.DUMMYFUNCTION("""COMPUTED_VALUE"""),0.684)</f>
        <v>0.684</v>
      </c>
      <c r="Z59" s="9">
        <f>IFERROR(__xludf.DUMMYFUNCTION("""COMPUTED_VALUE"""),45719.375)</f>
        <v>45719.375</v>
      </c>
      <c r="AA59" s="7">
        <f>IFERROR(__xludf.DUMMYFUNCTION("""COMPUTED_VALUE"""),45719.0)</f>
        <v>45719</v>
      </c>
      <c r="AB59" s="2">
        <f>IFERROR(__xludf.DUMMYFUNCTION("""COMPUTED_VALUE"""),9.0)</f>
        <v>9</v>
      </c>
      <c r="AC59" s="2">
        <f>IFERROR(__xludf.DUMMYFUNCTION("""COMPUTED_VALUE"""),155.24)</f>
        <v>155.24</v>
      </c>
      <c r="AD59" s="2">
        <f t="shared" si="4"/>
        <v>0.10618416</v>
      </c>
      <c r="AE59" s="2">
        <f t="shared" si="2"/>
        <v>0.15524</v>
      </c>
    </row>
    <row r="60">
      <c r="W60" s="7">
        <f>IFERROR(__xludf.DUMMYFUNCTION("""COMPUTED_VALUE"""),45719.0)</f>
        <v>45719</v>
      </c>
      <c r="X60" s="8">
        <f>IFERROR(__xludf.DUMMYFUNCTION("""COMPUTED_VALUE"""),0.4166666666666667)</f>
        <v>0.4166666667</v>
      </c>
      <c r="Y60" s="2">
        <f>IFERROR(__xludf.DUMMYFUNCTION("""COMPUTED_VALUE"""),0.16)</f>
        <v>0.16</v>
      </c>
      <c r="Z60" s="9">
        <f>IFERROR(__xludf.DUMMYFUNCTION("""COMPUTED_VALUE"""),45719.416666666664)</f>
        <v>45719.41667</v>
      </c>
      <c r="AA60" s="7">
        <f>IFERROR(__xludf.DUMMYFUNCTION("""COMPUTED_VALUE"""),45719.0)</f>
        <v>45719</v>
      </c>
      <c r="AB60" s="2">
        <f>IFERROR(__xludf.DUMMYFUNCTION("""COMPUTED_VALUE"""),10.0)</f>
        <v>10</v>
      </c>
      <c r="AC60" s="2">
        <f>IFERROR(__xludf.DUMMYFUNCTION("""COMPUTED_VALUE"""),221.37)</f>
        <v>221.37</v>
      </c>
      <c r="AD60" s="2">
        <f t="shared" si="4"/>
        <v>0.0354192</v>
      </c>
      <c r="AE60" s="2">
        <f t="shared" si="2"/>
        <v>0.22137</v>
      </c>
    </row>
    <row r="61">
      <c r="W61" s="7">
        <f>IFERROR(__xludf.DUMMYFUNCTION("""COMPUTED_VALUE"""),45719.0)</f>
        <v>45719</v>
      </c>
      <c r="X61" s="8">
        <f>IFERROR(__xludf.DUMMYFUNCTION("""COMPUTED_VALUE"""),0.4583333333333333)</f>
        <v>0.4583333333</v>
      </c>
      <c r="Y61" s="2">
        <f>IFERROR(__xludf.DUMMYFUNCTION("""COMPUTED_VALUE"""),0.106)</f>
        <v>0.106</v>
      </c>
      <c r="Z61" s="9">
        <f>IFERROR(__xludf.DUMMYFUNCTION("""COMPUTED_VALUE"""),45719.458333333336)</f>
        <v>45719.45833</v>
      </c>
      <c r="AA61" s="7">
        <f>IFERROR(__xludf.DUMMYFUNCTION("""COMPUTED_VALUE"""),45719.0)</f>
        <v>45719</v>
      </c>
      <c r="AB61" s="2">
        <f>IFERROR(__xludf.DUMMYFUNCTION("""COMPUTED_VALUE"""),11.0)</f>
        <v>11</v>
      </c>
      <c r="AC61" s="2">
        <f>IFERROR(__xludf.DUMMYFUNCTION("""COMPUTED_VALUE"""),219.44)</f>
        <v>219.44</v>
      </c>
      <c r="AD61" s="2">
        <f t="shared" si="4"/>
        <v>0.02326064</v>
      </c>
      <c r="AE61" s="2">
        <f t="shared" si="2"/>
        <v>0.21944</v>
      </c>
    </row>
    <row r="62">
      <c r="W62" s="7">
        <f>IFERROR(__xludf.DUMMYFUNCTION("""COMPUTED_VALUE"""),45719.0)</f>
        <v>45719</v>
      </c>
      <c r="X62" s="8">
        <f>IFERROR(__xludf.DUMMYFUNCTION("""COMPUTED_VALUE"""),0.5)</f>
        <v>0.5</v>
      </c>
      <c r="Y62" s="2">
        <f>IFERROR(__xludf.DUMMYFUNCTION("""COMPUTED_VALUE"""),0.108)</f>
        <v>0.108</v>
      </c>
      <c r="Z62" s="9">
        <f>IFERROR(__xludf.DUMMYFUNCTION("""COMPUTED_VALUE"""),45719.5)</f>
        <v>45719.5</v>
      </c>
      <c r="AA62" s="7">
        <f>IFERROR(__xludf.DUMMYFUNCTION("""COMPUTED_VALUE"""),45719.0)</f>
        <v>45719</v>
      </c>
      <c r="AB62" s="2">
        <f>IFERROR(__xludf.DUMMYFUNCTION("""COMPUTED_VALUE"""),12.0)</f>
        <v>12</v>
      </c>
      <c r="AC62" s="2">
        <f>IFERROR(__xludf.DUMMYFUNCTION("""COMPUTED_VALUE"""),204.82)</f>
        <v>204.82</v>
      </c>
      <c r="AD62" s="2">
        <f t="shared" si="4"/>
        <v>0.02212056</v>
      </c>
      <c r="AE62" s="2">
        <f t="shared" si="2"/>
        <v>0.20482</v>
      </c>
    </row>
    <row r="63">
      <c r="W63" s="7">
        <f>IFERROR(__xludf.DUMMYFUNCTION("""COMPUTED_VALUE"""),45719.0)</f>
        <v>45719</v>
      </c>
      <c r="X63" s="8">
        <f>IFERROR(__xludf.DUMMYFUNCTION("""COMPUTED_VALUE"""),0.5416666666666666)</f>
        <v>0.5416666667</v>
      </c>
      <c r="Y63" s="2">
        <f>IFERROR(__xludf.DUMMYFUNCTION("""COMPUTED_VALUE"""),0.125)</f>
        <v>0.125</v>
      </c>
      <c r="Z63" s="9">
        <f>IFERROR(__xludf.DUMMYFUNCTION("""COMPUTED_VALUE"""),45719.541666666664)</f>
        <v>45719.54167</v>
      </c>
      <c r="AA63" s="7">
        <f>IFERROR(__xludf.DUMMYFUNCTION("""COMPUTED_VALUE"""),45719.0)</f>
        <v>45719</v>
      </c>
      <c r="AB63" s="2">
        <f>IFERROR(__xludf.DUMMYFUNCTION("""COMPUTED_VALUE"""),13.0)</f>
        <v>13</v>
      </c>
      <c r="AC63" s="2">
        <f>IFERROR(__xludf.DUMMYFUNCTION("""COMPUTED_VALUE"""),202.12)</f>
        <v>202.12</v>
      </c>
      <c r="AD63" s="2">
        <f t="shared" si="4"/>
        <v>0.025265</v>
      </c>
      <c r="AE63" s="2">
        <f t="shared" si="2"/>
        <v>0.20212</v>
      </c>
    </row>
    <row r="64">
      <c r="W64" s="7">
        <f>IFERROR(__xludf.DUMMYFUNCTION("""COMPUTED_VALUE"""),45719.0)</f>
        <v>45719</v>
      </c>
      <c r="X64" s="8">
        <f>IFERROR(__xludf.DUMMYFUNCTION("""COMPUTED_VALUE"""),0.5833333333333334)</f>
        <v>0.5833333333</v>
      </c>
      <c r="Y64" s="2">
        <f>IFERROR(__xludf.DUMMYFUNCTION("""COMPUTED_VALUE"""),0.095)</f>
        <v>0.095</v>
      </c>
      <c r="Z64" s="9">
        <f>IFERROR(__xludf.DUMMYFUNCTION("""COMPUTED_VALUE"""),45719.583333333336)</f>
        <v>45719.58333</v>
      </c>
      <c r="AA64" s="7">
        <f>IFERROR(__xludf.DUMMYFUNCTION("""COMPUTED_VALUE"""),45719.0)</f>
        <v>45719</v>
      </c>
      <c r="AB64" s="2">
        <f>IFERROR(__xludf.DUMMYFUNCTION("""COMPUTED_VALUE"""),14.0)</f>
        <v>14</v>
      </c>
      <c r="AC64" s="2">
        <f>IFERROR(__xludf.DUMMYFUNCTION("""COMPUTED_VALUE"""),113.92)</f>
        <v>113.92</v>
      </c>
      <c r="AD64" s="2">
        <f t="shared" si="4"/>
        <v>0.0108224</v>
      </c>
      <c r="AE64" s="2">
        <f t="shared" si="2"/>
        <v>0.11392</v>
      </c>
    </row>
    <row r="65">
      <c r="W65" s="7">
        <f>IFERROR(__xludf.DUMMYFUNCTION("""COMPUTED_VALUE"""),45719.0)</f>
        <v>45719</v>
      </c>
      <c r="X65" s="8">
        <f>IFERROR(__xludf.DUMMYFUNCTION("""COMPUTED_VALUE"""),0.625)</f>
        <v>0.625</v>
      </c>
      <c r="Y65" s="2">
        <f>IFERROR(__xludf.DUMMYFUNCTION("""COMPUTED_VALUE"""),0.104)</f>
        <v>0.104</v>
      </c>
      <c r="Z65" s="9">
        <f>IFERROR(__xludf.DUMMYFUNCTION("""COMPUTED_VALUE"""),45719.625)</f>
        <v>45719.625</v>
      </c>
      <c r="AA65" s="7">
        <f>IFERROR(__xludf.DUMMYFUNCTION("""COMPUTED_VALUE"""),45719.0)</f>
        <v>45719</v>
      </c>
      <c r="AB65" s="2">
        <f>IFERROR(__xludf.DUMMYFUNCTION("""COMPUTED_VALUE"""),15.0)</f>
        <v>15</v>
      </c>
      <c r="AC65" s="2">
        <f>IFERROR(__xludf.DUMMYFUNCTION("""COMPUTED_VALUE"""),136.57)</f>
        <v>136.57</v>
      </c>
      <c r="AD65" s="2">
        <f t="shared" si="4"/>
        <v>0.01420328</v>
      </c>
      <c r="AE65" s="2">
        <f t="shared" si="2"/>
        <v>0.13657</v>
      </c>
    </row>
    <row r="66">
      <c r="W66" s="7">
        <f>IFERROR(__xludf.DUMMYFUNCTION("""COMPUTED_VALUE"""),45719.0)</f>
        <v>45719</v>
      </c>
      <c r="X66" s="8">
        <f>IFERROR(__xludf.DUMMYFUNCTION("""COMPUTED_VALUE"""),0.6666666666666666)</f>
        <v>0.6666666667</v>
      </c>
      <c r="Y66" s="2">
        <f>IFERROR(__xludf.DUMMYFUNCTION("""COMPUTED_VALUE"""),0.184)</f>
        <v>0.184</v>
      </c>
      <c r="Z66" s="9">
        <f>IFERROR(__xludf.DUMMYFUNCTION("""COMPUTED_VALUE"""),45719.666666666664)</f>
        <v>45719.66667</v>
      </c>
      <c r="AA66" s="7">
        <f>IFERROR(__xludf.DUMMYFUNCTION("""COMPUTED_VALUE"""),45719.0)</f>
        <v>45719</v>
      </c>
      <c r="AB66" s="2">
        <f>IFERROR(__xludf.DUMMYFUNCTION("""COMPUTED_VALUE"""),16.0)</f>
        <v>16</v>
      </c>
      <c r="AC66" s="2">
        <f>IFERROR(__xludf.DUMMYFUNCTION("""COMPUTED_VALUE"""),149.79)</f>
        <v>149.79</v>
      </c>
      <c r="AD66" s="2">
        <f t="shared" si="4"/>
        <v>0.02756136</v>
      </c>
      <c r="AE66" s="2">
        <f t="shared" si="2"/>
        <v>0.14979</v>
      </c>
    </row>
    <row r="67">
      <c r="W67" s="7">
        <f>IFERROR(__xludf.DUMMYFUNCTION("""COMPUTED_VALUE"""),45719.0)</f>
        <v>45719</v>
      </c>
      <c r="X67" s="8">
        <f>IFERROR(__xludf.DUMMYFUNCTION("""COMPUTED_VALUE"""),0.7083333333333334)</f>
        <v>0.7083333333</v>
      </c>
      <c r="Y67" s="2">
        <f>IFERROR(__xludf.DUMMYFUNCTION("""COMPUTED_VALUE"""),0.089)</f>
        <v>0.089</v>
      </c>
      <c r="Z67" s="9">
        <f>IFERROR(__xludf.DUMMYFUNCTION("""COMPUTED_VALUE"""),45719.708333333336)</f>
        <v>45719.70833</v>
      </c>
      <c r="AA67" s="7">
        <f>IFERROR(__xludf.DUMMYFUNCTION("""COMPUTED_VALUE"""),45719.0)</f>
        <v>45719</v>
      </c>
      <c r="AB67" s="2">
        <f>IFERROR(__xludf.DUMMYFUNCTION("""COMPUTED_VALUE"""),17.0)</f>
        <v>17</v>
      </c>
      <c r="AC67" s="2">
        <f>IFERROR(__xludf.DUMMYFUNCTION("""COMPUTED_VALUE"""),150.64)</f>
        <v>150.64</v>
      </c>
      <c r="AD67" s="2">
        <f t="shared" si="4"/>
        <v>0.01340696</v>
      </c>
      <c r="AE67" s="2">
        <f t="shared" si="2"/>
        <v>0.15064</v>
      </c>
    </row>
    <row r="68">
      <c r="W68" s="7">
        <f>IFERROR(__xludf.DUMMYFUNCTION("""COMPUTED_VALUE"""),45719.0)</f>
        <v>45719</v>
      </c>
      <c r="X68" s="8">
        <f>IFERROR(__xludf.DUMMYFUNCTION("""COMPUTED_VALUE"""),0.75)</f>
        <v>0.75</v>
      </c>
      <c r="Y68" s="2">
        <f>IFERROR(__xludf.DUMMYFUNCTION("""COMPUTED_VALUE"""),0.241)</f>
        <v>0.241</v>
      </c>
      <c r="Z68" s="9">
        <f>IFERROR(__xludf.DUMMYFUNCTION("""COMPUTED_VALUE"""),45719.75)</f>
        <v>45719.75</v>
      </c>
      <c r="AA68" s="7">
        <f>IFERROR(__xludf.DUMMYFUNCTION("""COMPUTED_VALUE"""),45719.0)</f>
        <v>45719</v>
      </c>
      <c r="AB68" s="2">
        <f>IFERROR(__xludf.DUMMYFUNCTION("""COMPUTED_VALUE"""),18.0)</f>
        <v>18</v>
      </c>
      <c r="AC68" s="2">
        <f>IFERROR(__xludf.DUMMYFUNCTION("""COMPUTED_VALUE"""),230.79)</f>
        <v>230.79</v>
      </c>
      <c r="AD68" s="2">
        <f t="shared" si="4"/>
        <v>0.05562039</v>
      </c>
      <c r="AE68" s="2">
        <f t="shared" si="2"/>
        <v>0.23079</v>
      </c>
    </row>
    <row r="69">
      <c r="W69" s="7">
        <f>IFERROR(__xludf.DUMMYFUNCTION("""COMPUTED_VALUE"""),45719.0)</f>
        <v>45719</v>
      </c>
      <c r="X69" s="8">
        <f>IFERROR(__xludf.DUMMYFUNCTION("""COMPUTED_VALUE"""),0.7916666666666666)</f>
        <v>0.7916666667</v>
      </c>
      <c r="Y69" s="2">
        <f>IFERROR(__xludf.DUMMYFUNCTION("""COMPUTED_VALUE"""),1.355)</f>
        <v>1.355</v>
      </c>
      <c r="Z69" s="9">
        <f>IFERROR(__xludf.DUMMYFUNCTION("""COMPUTED_VALUE"""),45719.791666666664)</f>
        <v>45719.79167</v>
      </c>
      <c r="AA69" s="7">
        <f>IFERROR(__xludf.DUMMYFUNCTION("""COMPUTED_VALUE"""),45719.0)</f>
        <v>45719</v>
      </c>
      <c r="AB69" s="2">
        <f>IFERROR(__xludf.DUMMYFUNCTION("""COMPUTED_VALUE"""),19.0)</f>
        <v>19</v>
      </c>
      <c r="AC69" s="2">
        <f>IFERROR(__xludf.DUMMYFUNCTION("""COMPUTED_VALUE"""),257.86)</f>
        <v>257.86</v>
      </c>
      <c r="AD69" s="2">
        <f t="shared" si="4"/>
        <v>0.3494003</v>
      </c>
      <c r="AE69" s="2">
        <f t="shared" si="2"/>
        <v>0.25786</v>
      </c>
    </row>
    <row r="70">
      <c r="W70" s="7">
        <f>IFERROR(__xludf.DUMMYFUNCTION("""COMPUTED_VALUE"""),45719.0)</f>
        <v>45719</v>
      </c>
      <c r="X70" s="8">
        <f>IFERROR(__xludf.DUMMYFUNCTION("""COMPUTED_VALUE"""),0.8333333333333334)</f>
        <v>0.8333333333</v>
      </c>
      <c r="Y70" s="2">
        <f>IFERROR(__xludf.DUMMYFUNCTION("""COMPUTED_VALUE"""),1.271)</f>
        <v>1.271</v>
      </c>
      <c r="Z70" s="9">
        <f>IFERROR(__xludf.DUMMYFUNCTION("""COMPUTED_VALUE"""),45719.833333333336)</f>
        <v>45719.83333</v>
      </c>
      <c r="AA70" s="7">
        <f>IFERROR(__xludf.DUMMYFUNCTION("""COMPUTED_VALUE"""),45719.0)</f>
        <v>45719</v>
      </c>
      <c r="AB70" s="2">
        <f>IFERROR(__xludf.DUMMYFUNCTION("""COMPUTED_VALUE"""),20.0)</f>
        <v>20</v>
      </c>
      <c r="AC70" s="2">
        <f>IFERROR(__xludf.DUMMYFUNCTION("""COMPUTED_VALUE"""),274.0)</f>
        <v>274</v>
      </c>
      <c r="AD70" s="2">
        <f t="shared" si="4"/>
        <v>0.348254</v>
      </c>
      <c r="AE70" s="2">
        <f t="shared" si="2"/>
        <v>0.274</v>
      </c>
    </row>
    <row r="71">
      <c r="W71" s="7">
        <f>IFERROR(__xludf.DUMMYFUNCTION("""COMPUTED_VALUE"""),45719.0)</f>
        <v>45719</v>
      </c>
      <c r="X71" s="8">
        <f>IFERROR(__xludf.DUMMYFUNCTION("""COMPUTED_VALUE"""),0.875)</f>
        <v>0.875</v>
      </c>
      <c r="Y71" s="2">
        <f>IFERROR(__xludf.DUMMYFUNCTION("""COMPUTED_VALUE"""),0.867)</f>
        <v>0.867</v>
      </c>
      <c r="Z71" s="9">
        <f>IFERROR(__xludf.DUMMYFUNCTION("""COMPUTED_VALUE"""),45719.875)</f>
        <v>45719.875</v>
      </c>
      <c r="AA71" s="7">
        <f>IFERROR(__xludf.DUMMYFUNCTION("""COMPUTED_VALUE"""),45719.0)</f>
        <v>45719</v>
      </c>
      <c r="AB71" s="2">
        <f>IFERROR(__xludf.DUMMYFUNCTION("""COMPUTED_VALUE"""),21.0)</f>
        <v>21</v>
      </c>
      <c r="AC71" s="2">
        <f>IFERROR(__xludf.DUMMYFUNCTION("""COMPUTED_VALUE"""),243.85)</f>
        <v>243.85</v>
      </c>
      <c r="AD71" s="2">
        <f t="shared" si="4"/>
        <v>0.21141795</v>
      </c>
      <c r="AE71" s="2">
        <f t="shared" si="2"/>
        <v>0.24385</v>
      </c>
    </row>
    <row r="72">
      <c r="W72" s="7">
        <f>IFERROR(__xludf.DUMMYFUNCTION("""COMPUTED_VALUE"""),45719.0)</f>
        <v>45719</v>
      </c>
      <c r="X72" s="8">
        <f>IFERROR(__xludf.DUMMYFUNCTION("""COMPUTED_VALUE"""),0.9166666666666666)</f>
        <v>0.9166666667</v>
      </c>
      <c r="Y72" s="2">
        <f>IFERROR(__xludf.DUMMYFUNCTION("""COMPUTED_VALUE"""),1.902)</f>
        <v>1.902</v>
      </c>
      <c r="Z72" s="9">
        <f>IFERROR(__xludf.DUMMYFUNCTION("""COMPUTED_VALUE"""),45719.916666666664)</f>
        <v>45719.91667</v>
      </c>
      <c r="AA72" s="7">
        <f>IFERROR(__xludf.DUMMYFUNCTION("""COMPUTED_VALUE"""),45719.0)</f>
        <v>45719</v>
      </c>
      <c r="AB72" s="2">
        <f>IFERROR(__xludf.DUMMYFUNCTION("""COMPUTED_VALUE"""),22.0)</f>
        <v>22</v>
      </c>
      <c r="AC72" s="2">
        <f>IFERROR(__xludf.DUMMYFUNCTION("""COMPUTED_VALUE"""),170.62)</f>
        <v>170.62</v>
      </c>
      <c r="AD72" s="2">
        <f t="shared" si="4"/>
        <v>0.32451924</v>
      </c>
      <c r="AE72" s="2">
        <f t="shared" si="2"/>
        <v>0.17062</v>
      </c>
    </row>
    <row r="73">
      <c r="W73" s="7">
        <f>IFERROR(__xludf.DUMMYFUNCTION("""COMPUTED_VALUE"""),45719.0)</f>
        <v>45719</v>
      </c>
      <c r="X73" s="8">
        <f>IFERROR(__xludf.DUMMYFUNCTION("""COMPUTED_VALUE"""),0.9583333333333334)</f>
        <v>0.9583333333</v>
      </c>
      <c r="Y73" s="2">
        <f>IFERROR(__xludf.DUMMYFUNCTION("""COMPUTED_VALUE"""),0.479)</f>
        <v>0.479</v>
      </c>
      <c r="Z73" s="9">
        <f>IFERROR(__xludf.DUMMYFUNCTION("""COMPUTED_VALUE"""),45719.958333333336)</f>
        <v>45719.95833</v>
      </c>
      <c r="AA73" s="7">
        <f>IFERROR(__xludf.DUMMYFUNCTION("""COMPUTED_VALUE"""),45719.0)</f>
        <v>45719</v>
      </c>
      <c r="AB73" s="2">
        <f>IFERROR(__xludf.DUMMYFUNCTION("""COMPUTED_VALUE"""),23.0)</f>
        <v>23</v>
      </c>
      <c r="AC73" s="2">
        <f>IFERROR(__xludf.DUMMYFUNCTION("""COMPUTED_VALUE"""),152.38)</f>
        <v>152.38</v>
      </c>
      <c r="AD73" s="2">
        <f t="shared" si="4"/>
        <v>0.07299002</v>
      </c>
      <c r="AE73" s="2">
        <f t="shared" si="2"/>
        <v>0.15238</v>
      </c>
    </row>
    <row r="74">
      <c r="W74" s="7">
        <f>IFERROR(__xludf.DUMMYFUNCTION("""COMPUTED_VALUE"""),45719.0)</f>
        <v>45719</v>
      </c>
      <c r="X74" s="17">
        <f>IFERROR(__xludf.DUMMYFUNCTION("""COMPUTED_VALUE"""),1.0)</f>
        <v>1</v>
      </c>
      <c r="Y74" s="2">
        <f>IFERROR(__xludf.DUMMYFUNCTION("""COMPUTED_VALUE"""),0.084)</f>
        <v>0.084</v>
      </c>
      <c r="Z74" s="9">
        <f>IFERROR(__xludf.DUMMYFUNCTION("""COMPUTED_VALUE"""),45720.0)</f>
        <v>45720</v>
      </c>
      <c r="AA74" s="7">
        <f>IFERROR(__xludf.DUMMYFUNCTION("""COMPUTED_VALUE"""),45720.0)</f>
        <v>45720</v>
      </c>
      <c r="AB74" s="2">
        <f>IFERROR(__xludf.DUMMYFUNCTION("""COMPUTED_VALUE"""),0.0)</f>
        <v>0</v>
      </c>
      <c r="AC74" s="2">
        <f>IFERROR(__xludf.DUMMYFUNCTION("""COMPUTED_VALUE"""),132.41)</f>
        <v>132.41</v>
      </c>
      <c r="AD74" s="2">
        <f t="shared" si="4"/>
        <v>0.01112244</v>
      </c>
      <c r="AE74" s="2">
        <f t="shared" si="2"/>
        <v>0.13241</v>
      </c>
    </row>
    <row r="75">
      <c r="W75" s="7">
        <f>IFERROR(__xludf.DUMMYFUNCTION("""COMPUTED_VALUE"""),45720.0)</f>
        <v>45720</v>
      </c>
      <c r="X75" s="8">
        <f>IFERROR(__xludf.DUMMYFUNCTION("""COMPUTED_VALUE"""),0.041666666666666664)</f>
        <v>0.04166666667</v>
      </c>
      <c r="Y75" s="2">
        <f>IFERROR(__xludf.DUMMYFUNCTION("""COMPUTED_VALUE"""),0.122)</f>
        <v>0.122</v>
      </c>
      <c r="Z75" s="9">
        <f>IFERROR(__xludf.DUMMYFUNCTION("""COMPUTED_VALUE"""),45720.041666666664)</f>
        <v>45720.04167</v>
      </c>
      <c r="AA75" s="7">
        <f>IFERROR(__xludf.DUMMYFUNCTION("""COMPUTED_VALUE"""),45720.0)</f>
        <v>45720</v>
      </c>
      <c r="AB75" s="2">
        <f>IFERROR(__xludf.DUMMYFUNCTION("""COMPUTED_VALUE"""),1.0)</f>
        <v>1</v>
      </c>
      <c r="AC75" s="2">
        <f>IFERROR(__xludf.DUMMYFUNCTION("""COMPUTED_VALUE"""),138.49)</f>
        <v>138.49</v>
      </c>
      <c r="AD75" s="2">
        <f t="shared" si="4"/>
        <v>0.01689578</v>
      </c>
      <c r="AE75" s="2">
        <f t="shared" si="2"/>
        <v>0.13849</v>
      </c>
    </row>
    <row r="76">
      <c r="W76" s="7">
        <f>IFERROR(__xludf.DUMMYFUNCTION("""COMPUTED_VALUE"""),45720.0)</f>
        <v>45720</v>
      </c>
      <c r="X76" s="8">
        <f>IFERROR(__xludf.DUMMYFUNCTION("""COMPUTED_VALUE"""),0.08333333333333333)</f>
        <v>0.08333333333</v>
      </c>
      <c r="Y76" s="2">
        <f>IFERROR(__xludf.DUMMYFUNCTION("""COMPUTED_VALUE"""),0.071)</f>
        <v>0.071</v>
      </c>
      <c r="Z76" s="9">
        <f>IFERROR(__xludf.DUMMYFUNCTION("""COMPUTED_VALUE"""),45720.083333333336)</f>
        <v>45720.08333</v>
      </c>
      <c r="AA76" s="7">
        <f>IFERROR(__xludf.DUMMYFUNCTION("""COMPUTED_VALUE"""),45720.0)</f>
        <v>45720</v>
      </c>
      <c r="AB76" s="2">
        <f>IFERROR(__xludf.DUMMYFUNCTION("""COMPUTED_VALUE"""),2.0)</f>
        <v>2</v>
      </c>
      <c r="AC76" s="2">
        <f>IFERROR(__xludf.DUMMYFUNCTION("""COMPUTED_VALUE"""),137.07)</f>
        <v>137.07</v>
      </c>
      <c r="AD76" s="2">
        <f t="shared" si="4"/>
        <v>0.00973197</v>
      </c>
      <c r="AE76" s="2">
        <f t="shared" si="2"/>
        <v>0.13707</v>
      </c>
    </row>
    <row r="77">
      <c r="W77" s="7">
        <f>IFERROR(__xludf.DUMMYFUNCTION("""COMPUTED_VALUE"""),45720.0)</f>
        <v>45720</v>
      </c>
      <c r="X77" s="8">
        <f>IFERROR(__xludf.DUMMYFUNCTION("""COMPUTED_VALUE"""),0.125)</f>
        <v>0.125</v>
      </c>
      <c r="Y77" s="2">
        <f>IFERROR(__xludf.DUMMYFUNCTION("""COMPUTED_VALUE"""),0.057)</f>
        <v>0.057</v>
      </c>
      <c r="Z77" s="9">
        <f>IFERROR(__xludf.DUMMYFUNCTION("""COMPUTED_VALUE"""),45720.125)</f>
        <v>45720.125</v>
      </c>
      <c r="AA77" s="7">
        <f>IFERROR(__xludf.DUMMYFUNCTION("""COMPUTED_VALUE"""),45720.0)</f>
        <v>45720</v>
      </c>
      <c r="AB77" s="2">
        <f>IFERROR(__xludf.DUMMYFUNCTION("""COMPUTED_VALUE"""),3.0)</f>
        <v>3</v>
      </c>
      <c r="AC77" s="2">
        <f>IFERROR(__xludf.DUMMYFUNCTION("""COMPUTED_VALUE"""),133.32)</f>
        <v>133.32</v>
      </c>
      <c r="AD77" s="2">
        <f t="shared" si="4"/>
        <v>0.00759924</v>
      </c>
      <c r="AE77" s="2">
        <f t="shared" si="2"/>
        <v>0.13332</v>
      </c>
    </row>
    <row r="78">
      <c r="W78" s="7">
        <f>IFERROR(__xludf.DUMMYFUNCTION("""COMPUTED_VALUE"""),45720.0)</f>
        <v>45720</v>
      </c>
      <c r="X78" s="8">
        <f>IFERROR(__xludf.DUMMYFUNCTION("""COMPUTED_VALUE"""),0.16666666666666666)</f>
        <v>0.1666666667</v>
      </c>
      <c r="Y78" s="2">
        <f>IFERROR(__xludf.DUMMYFUNCTION("""COMPUTED_VALUE"""),0.066)</f>
        <v>0.066</v>
      </c>
      <c r="Z78" s="9">
        <f>IFERROR(__xludf.DUMMYFUNCTION("""COMPUTED_VALUE"""),45720.166666666664)</f>
        <v>45720.16667</v>
      </c>
      <c r="AA78" s="7">
        <f>IFERROR(__xludf.DUMMYFUNCTION("""COMPUTED_VALUE"""),45720.0)</f>
        <v>45720</v>
      </c>
      <c r="AB78" s="2">
        <f>IFERROR(__xludf.DUMMYFUNCTION("""COMPUTED_VALUE"""),4.0)</f>
        <v>4</v>
      </c>
      <c r="AC78" s="2">
        <f>IFERROR(__xludf.DUMMYFUNCTION("""COMPUTED_VALUE"""),131.86)</f>
        <v>131.86</v>
      </c>
      <c r="AD78" s="2">
        <f t="shared" si="4"/>
        <v>0.00870276</v>
      </c>
      <c r="AE78" s="2">
        <f t="shared" si="2"/>
        <v>0.13186</v>
      </c>
    </row>
    <row r="79">
      <c r="W79" s="7">
        <f>IFERROR(__xludf.DUMMYFUNCTION("""COMPUTED_VALUE"""),45720.0)</f>
        <v>45720</v>
      </c>
      <c r="X79" s="8">
        <f>IFERROR(__xludf.DUMMYFUNCTION("""COMPUTED_VALUE"""),0.20833333333333334)</f>
        <v>0.2083333333</v>
      </c>
      <c r="Y79" s="2">
        <f>IFERROR(__xludf.DUMMYFUNCTION("""COMPUTED_VALUE"""),0.062)</f>
        <v>0.062</v>
      </c>
      <c r="Z79" s="9">
        <f>IFERROR(__xludf.DUMMYFUNCTION("""COMPUTED_VALUE"""),45720.208333333336)</f>
        <v>45720.20833</v>
      </c>
      <c r="AA79" s="7">
        <f>IFERROR(__xludf.DUMMYFUNCTION("""COMPUTED_VALUE"""),45720.0)</f>
        <v>45720</v>
      </c>
      <c r="AB79" s="2">
        <f>IFERROR(__xludf.DUMMYFUNCTION("""COMPUTED_VALUE"""),5.0)</f>
        <v>5</v>
      </c>
      <c r="AC79" s="2">
        <f>IFERROR(__xludf.DUMMYFUNCTION("""COMPUTED_VALUE"""),134.96)</f>
        <v>134.96</v>
      </c>
      <c r="AD79" s="2">
        <f t="shared" si="4"/>
        <v>0.00836752</v>
      </c>
      <c r="AE79" s="2">
        <f t="shared" si="2"/>
        <v>0.13496</v>
      </c>
    </row>
    <row r="80">
      <c r="W80" s="7">
        <f>IFERROR(__xludf.DUMMYFUNCTION("""COMPUTED_VALUE"""),45720.0)</f>
        <v>45720</v>
      </c>
      <c r="X80" s="8">
        <f>IFERROR(__xludf.DUMMYFUNCTION("""COMPUTED_VALUE"""),0.25)</f>
        <v>0.25</v>
      </c>
      <c r="Y80" s="2">
        <f>IFERROR(__xludf.DUMMYFUNCTION("""COMPUTED_VALUE"""),0.066)</f>
        <v>0.066</v>
      </c>
      <c r="Z80" s="9">
        <f>IFERROR(__xludf.DUMMYFUNCTION("""COMPUTED_VALUE"""),45720.25)</f>
        <v>45720.25</v>
      </c>
      <c r="AA80" s="7">
        <f>IFERROR(__xludf.DUMMYFUNCTION("""COMPUTED_VALUE"""),45720.0)</f>
        <v>45720</v>
      </c>
      <c r="AB80" s="2">
        <f>IFERROR(__xludf.DUMMYFUNCTION("""COMPUTED_VALUE"""),6.0)</f>
        <v>6</v>
      </c>
      <c r="AC80" s="2">
        <f>IFERROR(__xludf.DUMMYFUNCTION("""COMPUTED_VALUE"""),126.34)</f>
        <v>126.34</v>
      </c>
      <c r="AD80" s="2">
        <f t="shared" si="4"/>
        <v>0.00833844</v>
      </c>
      <c r="AE80" s="2">
        <f t="shared" si="2"/>
        <v>0.12634</v>
      </c>
    </row>
    <row r="81">
      <c r="W81" s="7">
        <f>IFERROR(__xludf.DUMMYFUNCTION("""COMPUTED_VALUE"""),45720.0)</f>
        <v>45720</v>
      </c>
      <c r="X81" s="8">
        <f>IFERROR(__xludf.DUMMYFUNCTION("""COMPUTED_VALUE"""),0.2916666666666667)</f>
        <v>0.2916666667</v>
      </c>
      <c r="Y81" s="2">
        <f>IFERROR(__xludf.DUMMYFUNCTION("""COMPUTED_VALUE"""),0.07)</f>
        <v>0.07</v>
      </c>
      <c r="Z81" s="9">
        <f>IFERROR(__xludf.DUMMYFUNCTION("""COMPUTED_VALUE"""),45720.291666666664)</f>
        <v>45720.29167</v>
      </c>
      <c r="AA81" s="7">
        <f>IFERROR(__xludf.DUMMYFUNCTION("""COMPUTED_VALUE"""),45720.0)</f>
        <v>45720</v>
      </c>
      <c r="AB81" s="2">
        <f>IFERROR(__xludf.DUMMYFUNCTION("""COMPUTED_VALUE"""),7.0)</f>
        <v>7</v>
      </c>
      <c r="AC81" s="2">
        <f>IFERROR(__xludf.DUMMYFUNCTION("""COMPUTED_VALUE"""),134.83)</f>
        <v>134.83</v>
      </c>
      <c r="AD81" s="2">
        <f t="shared" si="4"/>
        <v>0.0094381</v>
      </c>
      <c r="AE81" s="2">
        <f t="shared" si="2"/>
        <v>0.13483</v>
      </c>
    </row>
    <row r="82">
      <c r="W82" s="7">
        <f>IFERROR(__xludf.DUMMYFUNCTION("""COMPUTED_VALUE"""),45720.0)</f>
        <v>45720</v>
      </c>
      <c r="X82" s="8">
        <f>IFERROR(__xludf.DUMMYFUNCTION("""COMPUTED_VALUE"""),0.3333333333333333)</f>
        <v>0.3333333333</v>
      </c>
      <c r="Y82" s="2">
        <f>IFERROR(__xludf.DUMMYFUNCTION("""COMPUTED_VALUE"""),0.518)</f>
        <v>0.518</v>
      </c>
      <c r="Z82" s="9">
        <f>IFERROR(__xludf.DUMMYFUNCTION("""COMPUTED_VALUE"""),45720.333333333336)</f>
        <v>45720.33333</v>
      </c>
      <c r="AA82" s="7">
        <f>IFERROR(__xludf.DUMMYFUNCTION("""COMPUTED_VALUE"""),45720.0)</f>
        <v>45720</v>
      </c>
      <c r="AB82" s="2">
        <f>IFERROR(__xludf.DUMMYFUNCTION("""COMPUTED_VALUE"""),8.0)</f>
        <v>8</v>
      </c>
      <c r="AC82" s="2">
        <f>IFERROR(__xludf.DUMMYFUNCTION("""COMPUTED_VALUE"""),162.33)</f>
        <v>162.33</v>
      </c>
      <c r="AD82" s="2">
        <f t="shared" si="4"/>
        <v>0.08408694</v>
      </c>
      <c r="AE82" s="2">
        <f t="shared" si="2"/>
        <v>0.16233</v>
      </c>
    </row>
    <row r="83">
      <c r="W83" s="7">
        <f>IFERROR(__xludf.DUMMYFUNCTION("""COMPUTED_VALUE"""),45720.0)</f>
        <v>45720</v>
      </c>
      <c r="X83" s="8">
        <f>IFERROR(__xludf.DUMMYFUNCTION("""COMPUTED_VALUE"""),0.375)</f>
        <v>0.375</v>
      </c>
      <c r="Y83" s="2">
        <f>IFERROR(__xludf.DUMMYFUNCTION("""COMPUTED_VALUE"""),0.205)</f>
        <v>0.205</v>
      </c>
      <c r="Z83" s="9">
        <f>IFERROR(__xludf.DUMMYFUNCTION("""COMPUTED_VALUE"""),45720.375)</f>
        <v>45720.375</v>
      </c>
      <c r="AA83" s="7">
        <f>IFERROR(__xludf.DUMMYFUNCTION("""COMPUTED_VALUE"""),45720.0)</f>
        <v>45720</v>
      </c>
      <c r="AB83" s="2">
        <f>IFERROR(__xludf.DUMMYFUNCTION("""COMPUTED_VALUE"""),9.0)</f>
        <v>9</v>
      </c>
      <c r="AC83" s="2">
        <f>IFERROR(__xludf.DUMMYFUNCTION("""COMPUTED_VALUE"""),152.58)</f>
        <v>152.58</v>
      </c>
      <c r="AD83" s="2">
        <f t="shared" si="4"/>
        <v>0.0312789</v>
      </c>
      <c r="AE83" s="2">
        <f t="shared" si="2"/>
        <v>0.15258</v>
      </c>
    </row>
    <row r="84">
      <c r="W84" s="7">
        <f>IFERROR(__xludf.DUMMYFUNCTION("""COMPUTED_VALUE"""),45720.0)</f>
        <v>45720</v>
      </c>
      <c r="X84" s="8">
        <f>IFERROR(__xludf.DUMMYFUNCTION("""COMPUTED_VALUE"""),0.4166666666666667)</f>
        <v>0.4166666667</v>
      </c>
      <c r="Y84" s="2">
        <f>IFERROR(__xludf.DUMMYFUNCTION("""COMPUTED_VALUE"""),0.108)</f>
        <v>0.108</v>
      </c>
      <c r="Z84" s="9">
        <f>IFERROR(__xludf.DUMMYFUNCTION("""COMPUTED_VALUE"""),45720.416666666664)</f>
        <v>45720.41667</v>
      </c>
      <c r="AA84" s="7">
        <f>IFERROR(__xludf.DUMMYFUNCTION("""COMPUTED_VALUE"""),45720.0)</f>
        <v>45720</v>
      </c>
      <c r="AB84" s="2">
        <f>IFERROR(__xludf.DUMMYFUNCTION("""COMPUTED_VALUE"""),10.0)</f>
        <v>10</v>
      </c>
      <c r="AC84" s="2">
        <f>IFERROR(__xludf.DUMMYFUNCTION("""COMPUTED_VALUE"""),212.08)</f>
        <v>212.08</v>
      </c>
      <c r="AD84" s="2">
        <f t="shared" si="4"/>
        <v>0.02290464</v>
      </c>
      <c r="AE84" s="2">
        <f t="shared" si="2"/>
        <v>0.21208</v>
      </c>
    </row>
    <row r="85">
      <c r="W85" s="7">
        <f>IFERROR(__xludf.DUMMYFUNCTION("""COMPUTED_VALUE"""),45720.0)</f>
        <v>45720</v>
      </c>
      <c r="X85" s="8">
        <f>IFERROR(__xludf.DUMMYFUNCTION("""COMPUTED_VALUE"""),0.4583333333333333)</f>
        <v>0.4583333333</v>
      </c>
      <c r="Y85" s="2">
        <f>IFERROR(__xludf.DUMMYFUNCTION("""COMPUTED_VALUE"""),0.051)</f>
        <v>0.051</v>
      </c>
      <c r="Z85" s="9">
        <f>IFERROR(__xludf.DUMMYFUNCTION("""COMPUTED_VALUE"""),45720.458333333336)</f>
        <v>45720.45833</v>
      </c>
      <c r="AA85" s="7">
        <f>IFERROR(__xludf.DUMMYFUNCTION("""COMPUTED_VALUE"""),45720.0)</f>
        <v>45720</v>
      </c>
      <c r="AB85" s="2">
        <f>IFERROR(__xludf.DUMMYFUNCTION("""COMPUTED_VALUE"""),11.0)</f>
        <v>11</v>
      </c>
      <c r="AC85" s="2">
        <f>IFERROR(__xludf.DUMMYFUNCTION("""COMPUTED_VALUE"""),192.78)</f>
        <v>192.78</v>
      </c>
      <c r="AD85" s="2">
        <f t="shared" si="4"/>
        <v>0.00983178</v>
      </c>
      <c r="AE85" s="2">
        <f t="shared" si="2"/>
        <v>0.19278</v>
      </c>
    </row>
    <row r="86">
      <c r="W86" s="7">
        <f>IFERROR(__xludf.DUMMYFUNCTION("""COMPUTED_VALUE"""),45720.0)</f>
        <v>45720</v>
      </c>
      <c r="X86" s="8">
        <f>IFERROR(__xludf.DUMMYFUNCTION("""COMPUTED_VALUE"""),0.5)</f>
        <v>0.5</v>
      </c>
      <c r="Y86" s="2">
        <f>IFERROR(__xludf.DUMMYFUNCTION("""COMPUTED_VALUE"""),0.803)</f>
        <v>0.803</v>
      </c>
      <c r="Z86" s="9">
        <f>IFERROR(__xludf.DUMMYFUNCTION("""COMPUTED_VALUE"""),45720.5)</f>
        <v>45720.5</v>
      </c>
      <c r="AA86" s="7">
        <f>IFERROR(__xludf.DUMMYFUNCTION("""COMPUTED_VALUE"""),45720.0)</f>
        <v>45720</v>
      </c>
      <c r="AB86" s="2">
        <f>IFERROR(__xludf.DUMMYFUNCTION("""COMPUTED_VALUE"""),12.0)</f>
        <v>12</v>
      </c>
      <c r="AC86" s="2">
        <f>IFERROR(__xludf.DUMMYFUNCTION("""COMPUTED_VALUE"""),176.12)</f>
        <v>176.12</v>
      </c>
      <c r="AD86" s="2">
        <f t="shared" si="4"/>
        <v>0.14142436</v>
      </c>
      <c r="AE86" s="2">
        <f t="shared" si="2"/>
        <v>0.17612</v>
      </c>
    </row>
    <row r="87">
      <c r="W87" s="7">
        <f>IFERROR(__xludf.DUMMYFUNCTION("""COMPUTED_VALUE"""),45720.0)</f>
        <v>45720</v>
      </c>
      <c r="X87" s="8">
        <f>IFERROR(__xludf.DUMMYFUNCTION("""COMPUTED_VALUE"""),0.5416666666666666)</f>
        <v>0.5416666667</v>
      </c>
      <c r="Y87" s="2">
        <f>IFERROR(__xludf.DUMMYFUNCTION("""COMPUTED_VALUE"""),0.053)</f>
        <v>0.053</v>
      </c>
      <c r="Z87" s="9">
        <f>IFERROR(__xludf.DUMMYFUNCTION("""COMPUTED_VALUE"""),45720.541666666664)</f>
        <v>45720.54167</v>
      </c>
      <c r="AA87" s="7">
        <f>IFERROR(__xludf.DUMMYFUNCTION("""COMPUTED_VALUE"""),45720.0)</f>
        <v>45720</v>
      </c>
      <c r="AB87" s="2">
        <f>IFERROR(__xludf.DUMMYFUNCTION("""COMPUTED_VALUE"""),13.0)</f>
        <v>13</v>
      </c>
      <c r="AC87" s="2">
        <f>IFERROR(__xludf.DUMMYFUNCTION("""COMPUTED_VALUE"""),157.09)</f>
        <v>157.09</v>
      </c>
      <c r="AD87" s="2">
        <f t="shared" si="4"/>
        <v>0.00832577</v>
      </c>
      <c r="AE87" s="2">
        <f t="shared" si="2"/>
        <v>0.15709</v>
      </c>
    </row>
    <row r="88">
      <c r="W88" s="7">
        <f>IFERROR(__xludf.DUMMYFUNCTION("""COMPUTED_VALUE"""),45720.0)</f>
        <v>45720</v>
      </c>
      <c r="X88" s="8">
        <f>IFERROR(__xludf.DUMMYFUNCTION("""COMPUTED_VALUE"""),0.5833333333333334)</f>
        <v>0.5833333333</v>
      </c>
      <c r="Y88" s="2">
        <f>IFERROR(__xludf.DUMMYFUNCTION("""COMPUTED_VALUE"""),0.053)</f>
        <v>0.053</v>
      </c>
      <c r="Z88" s="9">
        <f>IFERROR(__xludf.DUMMYFUNCTION("""COMPUTED_VALUE"""),45720.583333333336)</f>
        <v>45720.58333</v>
      </c>
      <c r="AA88" s="7">
        <f>IFERROR(__xludf.DUMMYFUNCTION("""COMPUTED_VALUE"""),45720.0)</f>
        <v>45720</v>
      </c>
      <c r="AB88" s="2">
        <f>IFERROR(__xludf.DUMMYFUNCTION("""COMPUTED_VALUE"""),14.0)</f>
        <v>14</v>
      </c>
      <c r="AC88" s="2">
        <f>IFERROR(__xludf.DUMMYFUNCTION("""COMPUTED_VALUE"""),98.91)</f>
        <v>98.91</v>
      </c>
      <c r="AD88" s="2">
        <f t="shared" si="4"/>
        <v>0.00524223</v>
      </c>
      <c r="AE88" s="2">
        <f t="shared" si="2"/>
        <v>0.09891</v>
      </c>
    </row>
    <row r="89">
      <c r="W89" s="7">
        <f>IFERROR(__xludf.DUMMYFUNCTION("""COMPUTED_VALUE"""),45720.0)</f>
        <v>45720</v>
      </c>
      <c r="X89" s="8">
        <f>IFERROR(__xludf.DUMMYFUNCTION("""COMPUTED_VALUE"""),0.625)</f>
        <v>0.625</v>
      </c>
      <c r="Y89" s="2">
        <f>IFERROR(__xludf.DUMMYFUNCTION("""COMPUTED_VALUE"""),0.054)</f>
        <v>0.054</v>
      </c>
      <c r="Z89" s="9">
        <f>IFERROR(__xludf.DUMMYFUNCTION("""COMPUTED_VALUE"""),45720.625)</f>
        <v>45720.625</v>
      </c>
      <c r="AA89" s="7">
        <f>IFERROR(__xludf.DUMMYFUNCTION("""COMPUTED_VALUE"""),45720.0)</f>
        <v>45720</v>
      </c>
      <c r="AB89" s="2">
        <f>IFERROR(__xludf.DUMMYFUNCTION("""COMPUTED_VALUE"""),15.0)</f>
        <v>15</v>
      </c>
      <c r="AC89" s="2">
        <f>IFERROR(__xludf.DUMMYFUNCTION("""COMPUTED_VALUE"""),113.79)</f>
        <v>113.79</v>
      </c>
      <c r="AD89" s="2">
        <f t="shared" si="4"/>
        <v>0.00614466</v>
      </c>
      <c r="AE89" s="2">
        <f t="shared" si="2"/>
        <v>0.11379</v>
      </c>
    </row>
    <row r="90">
      <c r="W90" s="7">
        <f>IFERROR(__xludf.DUMMYFUNCTION("""COMPUTED_VALUE"""),45720.0)</f>
        <v>45720</v>
      </c>
      <c r="X90" s="8">
        <f>IFERROR(__xludf.DUMMYFUNCTION("""COMPUTED_VALUE"""),0.6666666666666666)</f>
        <v>0.6666666667</v>
      </c>
      <c r="Y90" s="2">
        <f>IFERROR(__xludf.DUMMYFUNCTION("""COMPUTED_VALUE"""),0.056)</f>
        <v>0.056</v>
      </c>
      <c r="Z90" s="9">
        <f>IFERROR(__xludf.DUMMYFUNCTION("""COMPUTED_VALUE"""),45720.666666666664)</f>
        <v>45720.66667</v>
      </c>
      <c r="AA90" s="7">
        <f>IFERROR(__xludf.DUMMYFUNCTION("""COMPUTED_VALUE"""),45720.0)</f>
        <v>45720</v>
      </c>
      <c r="AB90" s="2">
        <f>IFERROR(__xludf.DUMMYFUNCTION("""COMPUTED_VALUE"""),16.0)</f>
        <v>16</v>
      </c>
      <c r="AC90" s="2">
        <f>IFERROR(__xludf.DUMMYFUNCTION("""COMPUTED_VALUE"""),130.33)</f>
        <v>130.33</v>
      </c>
      <c r="AD90" s="2">
        <f t="shared" si="4"/>
        <v>0.00729848</v>
      </c>
      <c r="AE90" s="2">
        <f t="shared" si="2"/>
        <v>0.13033</v>
      </c>
    </row>
    <row r="91">
      <c r="W91" s="7">
        <f>IFERROR(__xludf.DUMMYFUNCTION("""COMPUTED_VALUE"""),45720.0)</f>
        <v>45720</v>
      </c>
      <c r="X91" s="8">
        <f>IFERROR(__xludf.DUMMYFUNCTION("""COMPUTED_VALUE"""),0.7083333333333334)</f>
        <v>0.7083333333</v>
      </c>
      <c r="Y91" s="2">
        <f>IFERROR(__xludf.DUMMYFUNCTION("""COMPUTED_VALUE"""),0.056)</f>
        <v>0.056</v>
      </c>
      <c r="Z91" s="9">
        <f>IFERROR(__xludf.DUMMYFUNCTION("""COMPUTED_VALUE"""),45720.708333333336)</f>
        <v>45720.70833</v>
      </c>
      <c r="AA91" s="7">
        <f>IFERROR(__xludf.DUMMYFUNCTION("""COMPUTED_VALUE"""),45720.0)</f>
        <v>45720</v>
      </c>
      <c r="AB91" s="2">
        <f>IFERROR(__xludf.DUMMYFUNCTION("""COMPUTED_VALUE"""),17.0)</f>
        <v>17</v>
      </c>
      <c r="AC91" s="2">
        <f>IFERROR(__xludf.DUMMYFUNCTION("""COMPUTED_VALUE"""),154.02)</f>
        <v>154.02</v>
      </c>
      <c r="AD91" s="2">
        <f t="shared" si="4"/>
        <v>0.00862512</v>
      </c>
      <c r="AE91" s="2">
        <f t="shared" si="2"/>
        <v>0.15402</v>
      </c>
    </row>
    <row r="92">
      <c r="W92" s="7">
        <f>IFERROR(__xludf.DUMMYFUNCTION("""COMPUTED_VALUE"""),45720.0)</f>
        <v>45720</v>
      </c>
      <c r="X92" s="8">
        <f>IFERROR(__xludf.DUMMYFUNCTION("""COMPUTED_VALUE"""),0.75)</f>
        <v>0.75</v>
      </c>
      <c r="Y92" s="2">
        <f>IFERROR(__xludf.DUMMYFUNCTION("""COMPUTED_VALUE"""),0.057)</f>
        <v>0.057</v>
      </c>
      <c r="Z92" s="9">
        <f>IFERROR(__xludf.DUMMYFUNCTION("""COMPUTED_VALUE"""),45720.75)</f>
        <v>45720.75</v>
      </c>
      <c r="AA92" s="7">
        <f>IFERROR(__xludf.DUMMYFUNCTION("""COMPUTED_VALUE"""),45720.0)</f>
        <v>45720</v>
      </c>
      <c r="AB92" s="2">
        <f>IFERROR(__xludf.DUMMYFUNCTION("""COMPUTED_VALUE"""),18.0)</f>
        <v>18</v>
      </c>
      <c r="AC92" s="2">
        <f>IFERROR(__xludf.DUMMYFUNCTION("""COMPUTED_VALUE"""),220.37)</f>
        <v>220.37</v>
      </c>
      <c r="AD92" s="2">
        <f t="shared" si="4"/>
        <v>0.01256109</v>
      </c>
      <c r="AE92" s="2">
        <f t="shared" si="2"/>
        <v>0.22037</v>
      </c>
    </row>
    <row r="93">
      <c r="W93" s="7">
        <f>IFERROR(__xludf.DUMMYFUNCTION("""COMPUTED_VALUE"""),45720.0)</f>
        <v>45720</v>
      </c>
      <c r="X93" s="8">
        <f>IFERROR(__xludf.DUMMYFUNCTION("""COMPUTED_VALUE"""),0.7916666666666666)</f>
        <v>0.7916666667</v>
      </c>
      <c r="Y93" s="2">
        <f>IFERROR(__xludf.DUMMYFUNCTION("""COMPUTED_VALUE"""),0.076)</f>
        <v>0.076</v>
      </c>
      <c r="Z93" s="9">
        <f>IFERROR(__xludf.DUMMYFUNCTION("""COMPUTED_VALUE"""),45720.791666666664)</f>
        <v>45720.79167</v>
      </c>
      <c r="AA93" s="7">
        <f>IFERROR(__xludf.DUMMYFUNCTION("""COMPUTED_VALUE"""),45720.0)</f>
        <v>45720</v>
      </c>
      <c r="AB93" s="2">
        <f>IFERROR(__xludf.DUMMYFUNCTION("""COMPUTED_VALUE"""),19.0)</f>
        <v>19</v>
      </c>
      <c r="AC93" s="2">
        <f>IFERROR(__xludf.DUMMYFUNCTION("""COMPUTED_VALUE"""),269.44)</f>
        <v>269.44</v>
      </c>
      <c r="AD93" s="2">
        <f t="shared" si="4"/>
        <v>0.02047744</v>
      </c>
      <c r="AE93" s="2">
        <f t="shared" si="2"/>
        <v>0.26944</v>
      </c>
    </row>
    <row r="94">
      <c r="W94" s="7">
        <f>IFERROR(__xludf.DUMMYFUNCTION("""COMPUTED_VALUE"""),45720.0)</f>
        <v>45720</v>
      </c>
      <c r="X94" s="8">
        <f>IFERROR(__xludf.DUMMYFUNCTION("""COMPUTED_VALUE"""),0.8333333333333334)</f>
        <v>0.8333333333</v>
      </c>
      <c r="Y94" s="2">
        <f>IFERROR(__xludf.DUMMYFUNCTION("""COMPUTED_VALUE"""),0.116)</f>
        <v>0.116</v>
      </c>
      <c r="Z94" s="9">
        <f>IFERROR(__xludf.DUMMYFUNCTION("""COMPUTED_VALUE"""),45720.833333333336)</f>
        <v>45720.83333</v>
      </c>
      <c r="AA94" s="7">
        <f>IFERROR(__xludf.DUMMYFUNCTION("""COMPUTED_VALUE"""),45720.0)</f>
        <v>45720</v>
      </c>
      <c r="AB94" s="2">
        <f>IFERROR(__xludf.DUMMYFUNCTION("""COMPUTED_VALUE"""),20.0)</f>
        <v>20</v>
      </c>
      <c r="AC94" s="2">
        <f>IFERROR(__xludf.DUMMYFUNCTION("""COMPUTED_VALUE"""),254.28)</f>
        <v>254.28</v>
      </c>
      <c r="AD94" s="2">
        <f t="shared" si="4"/>
        <v>0.02949648</v>
      </c>
      <c r="AE94" s="2">
        <f t="shared" si="2"/>
        <v>0.25428</v>
      </c>
    </row>
    <row r="95">
      <c r="W95" s="7">
        <f>IFERROR(__xludf.DUMMYFUNCTION("""COMPUTED_VALUE"""),45720.0)</f>
        <v>45720</v>
      </c>
      <c r="X95" s="8">
        <f>IFERROR(__xludf.DUMMYFUNCTION("""COMPUTED_VALUE"""),0.875)</f>
        <v>0.875</v>
      </c>
      <c r="Y95" s="2">
        <f>IFERROR(__xludf.DUMMYFUNCTION("""COMPUTED_VALUE"""),0.36)</f>
        <v>0.36</v>
      </c>
      <c r="Z95" s="9">
        <f>IFERROR(__xludf.DUMMYFUNCTION("""COMPUTED_VALUE"""),45720.875)</f>
        <v>45720.875</v>
      </c>
      <c r="AA95" s="7">
        <f>IFERROR(__xludf.DUMMYFUNCTION("""COMPUTED_VALUE"""),45720.0)</f>
        <v>45720</v>
      </c>
      <c r="AB95" s="2">
        <f>IFERROR(__xludf.DUMMYFUNCTION("""COMPUTED_VALUE"""),21.0)</f>
        <v>21</v>
      </c>
      <c r="AC95" s="2">
        <f>IFERROR(__xludf.DUMMYFUNCTION("""COMPUTED_VALUE"""),237.23)</f>
        <v>237.23</v>
      </c>
      <c r="AD95" s="2">
        <f t="shared" si="4"/>
        <v>0.0854028</v>
      </c>
      <c r="AE95" s="2">
        <f t="shared" si="2"/>
        <v>0.23723</v>
      </c>
    </row>
    <row r="96">
      <c r="W96" s="7">
        <f>IFERROR(__xludf.DUMMYFUNCTION("""COMPUTED_VALUE"""),45720.0)</f>
        <v>45720</v>
      </c>
      <c r="X96" s="8">
        <f>IFERROR(__xludf.DUMMYFUNCTION("""COMPUTED_VALUE"""),0.9166666666666666)</f>
        <v>0.9166666667</v>
      </c>
      <c r="Y96" s="2">
        <f>IFERROR(__xludf.DUMMYFUNCTION("""COMPUTED_VALUE"""),2.366)</f>
        <v>2.366</v>
      </c>
      <c r="Z96" s="9">
        <f>IFERROR(__xludf.DUMMYFUNCTION("""COMPUTED_VALUE"""),45720.916666666664)</f>
        <v>45720.91667</v>
      </c>
      <c r="AA96" s="7">
        <f>IFERROR(__xludf.DUMMYFUNCTION("""COMPUTED_VALUE"""),45720.0)</f>
        <v>45720</v>
      </c>
      <c r="AB96" s="2">
        <f>IFERROR(__xludf.DUMMYFUNCTION("""COMPUTED_VALUE"""),22.0)</f>
        <v>22</v>
      </c>
      <c r="AC96" s="2">
        <f>IFERROR(__xludf.DUMMYFUNCTION("""COMPUTED_VALUE"""),157.29)</f>
        <v>157.29</v>
      </c>
      <c r="AD96" s="2">
        <f t="shared" si="4"/>
        <v>0.37214814</v>
      </c>
      <c r="AE96" s="2">
        <f t="shared" si="2"/>
        <v>0.15729</v>
      </c>
    </row>
    <row r="97">
      <c r="W97" s="7">
        <f>IFERROR(__xludf.DUMMYFUNCTION("""COMPUTED_VALUE"""),45720.0)</f>
        <v>45720</v>
      </c>
      <c r="X97" s="8">
        <f>IFERROR(__xludf.DUMMYFUNCTION("""COMPUTED_VALUE"""),0.9583333333333334)</f>
        <v>0.9583333333</v>
      </c>
      <c r="Y97" s="2">
        <f>IFERROR(__xludf.DUMMYFUNCTION("""COMPUTED_VALUE"""),0.858)</f>
        <v>0.858</v>
      </c>
      <c r="Z97" s="9">
        <f>IFERROR(__xludf.DUMMYFUNCTION("""COMPUTED_VALUE"""),45720.958333333336)</f>
        <v>45720.95833</v>
      </c>
      <c r="AA97" s="7">
        <f>IFERROR(__xludf.DUMMYFUNCTION("""COMPUTED_VALUE"""),45720.0)</f>
        <v>45720</v>
      </c>
      <c r="AB97" s="2">
        <f>IFERROR(__xludf.DUMMYFUNCTION("""COMPUTED_VALUE"""),23.0)</f>
        <v>23</v>
      </c>
      <c r="AC97" s="2">
        <f>IFERROR(__xludf.DUMMYFUNCTION("""COMPUTED_VALUE"""),158.71)</f>
        <v>158.71</v>
      </c>
      <c r="AD97" s="2">
        <f t="shared" si="4"/>
        <v>0.13617318</v>
      </c>
      <c r="AE97" s="2">
        <f t="shared" si="2"/>
        <v>0.15871</v>
      </c>
    </row>
    <row r="98">
      <c r="W98" s="7">
        <f>IFERROR(__xludf.DUMMYFUNCTION("""COMPUTED_VALUE"""),45720.0)</f>
        <v>45720</v>
      </c>
      <c r="X98" s="17">
        <f>IFERROR(__xludf.DUMMYFUNCTION("""COMPUTED_VALUE"""),1.0)</f>
        <v>1</v>
      </c>
      <c r="Y98" s="2">
        <f>IFERROR(__xludf.DUMMYFUNCTION("""COMPUTED_VALUE"""),0.143)</f>
        <v>0.143</v>
      </c>
      <c r="Z98" s="9">
        <f>IFERROR(__xludf.DUMMYFUNCTION("""COMPUTED_VALUE"""),45721.0)</f>
        <v>45721</v>
      </c>
      <c r="AA98" s="7">
        <f>IFERROR(__xludf.DUMMYFUNCTION("""COMPUTED_VALUE"""),45721.0)</f>
        <v>45721</v>
      </c>
      <c r="AB98" s="2">
        <f>IFERROR(__xludf.DUMMYFUNCTION("""COMPUTED_VALUE"""),0.0)</f>
        <v>0</v>
      </c>
      <c r="AC98" s="2">
        <f>IFERROR(__xludf.DUMMYFUNCTION("""COMPUTED_VALUE"""),124.71)</f>
        <v>124.71</v>
      </c>
      <c r="AD98" s="2">
        <f t="shared" si="4"/>
        <v>0.01783353</v>
      </c>
      <c r="AE98" s="2">
        <f t="shared" si="2"/>
        <v>0.12471</v>
      </c>
    </row>
    <row r="99">
      <c r="W99" s="7">
        <f>IFERROR(__xludf.DUMMYFUNCTION("""COMPUTED_VALUE"""),45721.0)</f>
        <v>45721</v>
      </c>
      <c r="X99" s="8">
        <f>IFERROR(__xludf.DUMMYFUNCTION("""COMPUTED_VALUE"""),0.041666666666666664)</f>
        <v>0.04166666667</v>
      </c>
      <c r="Y99" s="2">
        <f>IFERROR(__xludf.DUMMYFUNCTION("""COMPUTED_VALUE"""),0.117)</f>
        <v>0.117</v>
      </c>
      <c r="Z99" s="9">
        <f>IFERROR(__xludf.DUMMYFUNCTION("""COMPUTED_VALUE"""),45721.041666666664)</f>
        <v>45721.04167</v>
      </c>
      <c r="AA99" s="7">
        <f>IFERROR(__xludf.DUMMYFUNCTION("""COMPUTED_VALUE"""),45721.0)</f>
        <v>45721</v>
      </c>
      <c r="AB99" s="2">
        <f>IFERROR(__xludf.DUMMYFUNCTION("""COMPUTED_VALUE"""),1.0)</f>
        <v>1</v>
      </c>
      <c r="AC99" s="2">
        <f>IFERROR(__xludf.DUMMYFUNCTION("""COMPUTED_VALUE"""),125.09)</f>
        <v>125.09</v>
      </c>
      <c r="AD99" s="2">
        <f t="shared" si="4"/>
        <v>0.01463553</v>
      </c>
      <c r="AE99" s="2">
        <f t="shared" si="2"/>
        <v>0.12509</v>
      </c>
    </row>
    <row r="100">
      <c r="W100" s="7">
        <f>IFERROR(__xludf.DUMMYFUNCTION("""COMPUTED_VALUE"""),45721.0)</f>
        <v>45721</v>
      </c>
      <c r="X100" s="8">
        <f>IFERROR(__xludf.DUMMYFUNCTION("""COMPUTED_VALUE"""),0.08333333333333333)</f>
        <v>0.08333333333</v>
      </c>
      <c r="Y100" s="2">
        <f>IFERROR(__xludf.DUMMYFUNCTION("""COMPUTED_VALUE"""),0.093)</f>
        <v>0.093</v>
      </c>
      <c r="Z100" s="9">
        <f>IFERROR(__xludf.DUMMYFUNCTION("""COMPUTED_VALUE"""),45721.083333333336)</f>
        <v>45721.08333</v>
      </c>
      <c r="AA100" s="7">
        <f>IFERROR(__xludf.DUMMYFUNCTION("""COMPUTED_VALUE"""),45721.0)</f>
        <v>45721</v>
      </c>
      <c r="AB100" s="2">
        <f>IFERROR(__xludf.DUMMYFUNCTION("""COMPUTED_VALUE"""),2.0)</f>
        <v>2</v>
      </c>
      <c r="AC100" s="2">
        <f>IFERROR(__xludf.DUMMYFUNCTION("""COMPUTED_VALUE"""),126.37)</f>
        <v>126.37</v>
      </c>
      <c r="AD100" s="2">
        <f t="shared" si="4"/>
        <v>0.01175241</v>
      </c>
      <c r="AE100" s="2">
        <f t="shared" si="2"/>
        <v>0.12637</v>
      </c>
    </row>
    <row r="101">
      <c r="W101" s="7">
        <f>IFERROR(__xludf.DUMMYFUNCTION("""COMPUTED_VALUE"""),45721.0)</f>
        <v>45721</v>
      </c>
      <c r="X101" s="8">
        <f>IFERROR(__xludf.DUMMYFUNCTION("""COMPUTED_VALUE"""),0.125)</f>
        <v>0.125</v>
      </c>
      <c r="Y101" s="2">
        <f>IFERROR(__xludf.DUMMYFUNCTION("""COMPUTED_VALUE"""),0.072)</f>
        <v>0.072</v>
      </c>
      <c r="Z101" s="9">
        <f>IFERROR(__xludf.DUMMYFUNCTION("""COMPUTED_VALUE"""),45721.125)</f>
        <v>45721.125</v>
      </c>
      <c r="AA101" s="7">
        <f>IFERROR(__xludf.DUMMYFUNCTION("""COMPUTED_VALUE"""),45721.0)</f>
        <v>45721</v>
      </c>
      <c r="AB101" s="2">
        <f>IFERROR(__xludf.DUMMYFUNCTION("""COMPUTED_VALUE"""),3.0)</f>
        <v>3</v>
      </c>
      <c r="AC101" s="2">
        <f>IFERROR(__xludf.DUMMYFUNCTION("""COMPUTED_VALUE"""),120.5)</f>
        <v>120.5</v>
      </c>
      <c r="AD101" s="2">
        <f t="shared" si="4"/>
        <v>0.008676</v>
      </c>
      <c r="AE101" s="2">
        <f t="shared" si="2"/>
        <v>0.1205</v>
      </c>
    </row>
    <row r="102">
      <c r="W102" s="7">
        <f>IFERROR(__xludf.DUMMYFUNCTION("""COMPUTED_VALUE"""),45721.0)</f>
        <v>45721</v>
      </c>
      <c r="X102" s="8">
        <f>IFERROR(__xludf.DUMMYFUNCTION("""COMPUTED_VALUE"""),0.16666666666666666)</f>
        <v>0.1666666667</v>
      </c>
      <c r="Y102" s="2">
        <f>IFERROR(__xludf.DUMMYFUNCTION("""COMPUTED_VALUE"""),0.08)</f>
        <v>0.08</v>
      </c>
      <c r="Z102" s="9">
        <f>IFERROR(__xludf.DUMMYFUNCTION("""COMPUTED_VALUE"""),45721.166666666664)</f>
        <v>45721.16667</v>
      </c>
      <c r="AA102" s="7">
        <f>IFERROR(__xludf.DUMMYFUNCTION("""COMPUTED_VALUE"""),45721.0)</f>
        <v>45721</v>
      </c>
      <c r="AB102" s="2">
        <f>IFERROR(__xludf.DUMMYFUNCTION("""COMPUTED_VALUE"""),4.0)</f>
        <v>4</v>
      </c>
      <c r="AC102" s="2">
        <f>IFERROR(__xludf.DUMMYFUNCTION("""COMPUTED_VALUE"""),119.47)</f>
        <v>119.47</v>
      </c>
      <c r="AD102" s="2">
        <f t="shared" si="4"/>
        <v>0.0095576</v>
      </c>
      <c r="AE102" s="2">
        <f t="shared" si="2"/>
        <v>0.11947</v>
      </c>
    </row>
    <row r="103">
      <c r="W103" s="7">
        <f>IFERROR(__xludf.DUMMYFUNCTION("""COMPUTED_VALUE"""),45721.0)</f>
        <v>45721</v>
      </c>
      <c r="X103" s="8">
        <f>IFERROR(__xludf.DUMMYFUNCTION("""COMPUTED_VALUE"""),0.20833333333333334)</f>
        <v>0.2083333333</v>
      </c>
      <c r="Y103" s="2">
        <f>IFERROR(__xludf.DUMMYFUNCTION("""COMPUTED_VALUE"""),0.07)</f>
        <v>0.07</v>
      </c>
      <c r="Z103" s="9">
        <f>IFERROR(__xludf.DUMMYFUNCTION("""COMPUTED_VALUE"""),45721.208333333336)</f>
        <v>45721.20833</v>
      </c>
      <c r="AA103" s="7">
        <f>IFERROR(__xludf.DUMMYFUNCTION("""COMPUTED_VALUE"""),45721.0)</f>
        <v>45721</v>
      </c>
      <c r="AB103" s="2">
        <f>IFERROR(__xludf.DUMMYFUNCTION("""COMPUTED_VALUE"""),5.0)</f>
        <v>5</v>
      </c>
      <c r="AC103" s="2">
        <f>IFERROR(__xludf.DUMMYFUNCTION("""COMPUTED_VALUE"""),114.82)</f>
        <v>114.82</v>
      </c>
      <c r="AD103" s="2">
        <f t="shared" si="4"/>
        <v>0.0080374</v>
      </c>
      <c r="AE103" s="2">
        <f t="shared" si="2"/>
        <v>0.11482</v>
      </c>
    </row>
    <row r="104">
      <c r="W104" s="7">
        <f>IFERROR(__xludf.DUMMYFUNCTION("""COMPUTED_VALUE"""),45721.0)</f>
        <v>45721</v>
      </c>
      <c r="X104" s="8">
        <f>IFERROR(__xludf.DUMMYFUNCTION("""COMPUTED_VALUE"""),0.25)</f>
        <v>0.25</v>
      </c>
      <c r="Y104" s="2">
        <f>IFERROR(__xludf.DUMMYFUNCTION("""COMPUTED_VALUE"""),0.082)</f>
        <v>0.082</v>
      </c>
      <c r="Z104" s="9">
        <f>IFERROR(__xludf.DUMMYFUNCTION("""COMPUTED_VALUE"""),45721.25)</f>
        <v>45721.25</v>
      </c>
      <c r="AA104" s="7">
        <f>IFERROR(__xludf.DUMMYFUNCTION("""COMPUTED_VALUE"""),45721.0)</f>
        <v>45721</v>
      </c>
      <c r="AB104" s="2">
        <f>IFERROR(__xludf.DUMMYFUNCTION("""COMPUTED_VALUE"""),6.0)</f>
        <v>6</v>
      </c>
      <c r="AC104" s="2">
        <f>IFERROR(__xludf.DUMMYFUNCTION("""COMPUTED_VALUE"""),121.69)</f>
        <v>121.69</v>
      </c>
      <c r="AD104" s="2">
        <f t="shared" si="4"/>
        <v>0.00997858</v>
      </c>
      <c r="AE104" s="2">
        <f t="shared" si="2"/>
        <v>0.12169</v>
      </c>
    </row>
    <row r="105">
      <c r="W105" s="7">
        <f>IFERROR(__xludf.DUMMYFUNCTION("""COMPUTED_VALUE"""),45721.0)</f>
        <v>45721</v>
      </c>
      <c r="X105" s="8">
        <f>IFERROR(__xludf.DUMMYFUNCTION("""COMPUTED_VALUE"""),0.2916666666666667)</f>
        <v>0.2916666667</v>
      </c>
      <c r="Y105" s="2">
        <f>IFERROR(__xludf.DUMMYFUNCTION("""COMPUTED_VALUE"""),0.429)</f>
        <v>0.429</v>
      </c>
      <c r="Z105" s="9">
        <f>IFERROR(__xludf.DUMMYFUNCTION("""COMPUTED_VALUE"""),45721.291666666664)</f>
        <v>45721.29167</v>
      </c>
      <c r="AA105" s="7">
        <f>IFERROR(__xludf.DUMMYFUNCTION("""COMPUTED_VALUE"""),45721.0)</f>
        <v>45721</v>
      </c>
      <c r="AB105" s="2">
        <f>IFERROR(__xludf.DUMMYFUNCTION("""COMPUTED_VALUE"""),7.0)</f>
        <v>7</v>
      </c>
      <c r="AC105" s="2">
        <f>IFERROR(__xludf.DUMMYFUNCTION("""COMPUTED_VALUE"""),146.47)</f>
        <v>146.47</v>
      </c>
      <c r="AD105" s="2">
        <f t="shared" si="4"/>
        <v>0.06283563</v>
      </c>
      <c r="AE105" s="2">
        <f t="shared" si="2"/>
        <v>0.14647</v>
      </c>
    </row>
    <row r="106">
      <c r="W106" s="7">
        <f>IFERROR(__xludf.DUMMYFUNCTION("""COMPUTED_VALUE"""),45721.0)</f>
        <v>45721</v>
      </c>
      <c r="X106" s="8">
        <f>IFERROR(__xludf.DUMMYFUNCTION("""COMPUTED_VALUE"""),0.3333333333333333)</f>
        <v>0.3333333333</v>
      </c>
      <c r="Y106" s="2">
        <f>IFERROR(__xludf.DUMMYFUNCTION("""COMPUTED_VALUE"""),0.084)</f>
        <v>0.084</v>
      </c>
      <c r="Z106" s="9">
        <f>IFERROR(__xludf.DUMMYFUNCTION("""COMPUTED_VALUE"""),45721.333333333336)</f>
        <v>45721.33333</v>
      </c>
      <c r="AA106" s="7">
        <f>IFERROR(__xludf.DUMMYFUNCTION("""COMPUTED_VALUE"""),45721.0)</f>
        <v>45721</v>
      </c>
      <c r="AB106" s="2">
        <f>IFERROR(__xludf.DUMMYFUNCTION("""COMPUTED_VALUE"""),8.0)</f>
        <v>8</v>
      </c>
      <c r="AC106" s="2">
        <f>IFERROR(__xludf.DUMMYFUNCTION("""COMPUTED_VALUE"""),159.76)</f>
        <v>159.76</v>
      </c>
      <c r="AD106" s="2">
        <f t="shared" si="4"/>
        <v>0.01341984</v>
      </c>
      <c r="AE106" s="2">
        <f t="shared" si="2"/>
        <v>0.15976</v>
      </c>
    </row>
    <row r="107">
      <c r="W107" s="7">
        <f>IFERROR(__xludf.DUMMYFUNCTION("""COMPUTED_VALUE"""),45721.0)</f>
        <v>45721</v>
      </c>
      <c r="X107" s="8">
        <f>IFERROR(__xludf.DUMMYFUNCTION("""COMPUTED_VALUE"""),0.375)</f>
        <v>0.375</v>
      </c>
      <c r="Y107" s="2">
        <f>IFERROR(__xludf.DUMMYFUNCTION("""COMPUTED_VALUE"""),0.597)</f>
        <v>0.597</v>
      </c>
      <c r="Z107" s="9">
        <f>IFERROR(__xludf.DUMMYFUNCTION("""COMPUTED_VALUE"""),45721.375)</f>
        <v>45721.375</v>
      </c>
      <c r="AA107" s="7">
        <f>IFERROR(__xludf.DUMMYFUNCTION("""COMPUTED_VALUE"""),45721.0)</f>
        <v>45721</v>
      </c>
      <c r="AB107" s="2">
        <f>IFERROR(__xludf.DUMMYFUNCTION("""COMPUTED_VALUE"""),9.0)</f>
        <v>9</v>
      </c>
      <c r="AC107" s="2">
        <f>IFERROR(__xludf.DUMMYFUNCTION("""COMPUTED_VALUE"""),137.78)</f>
        <v>137.78</v>
      </c>
      <c r="AD107" s="2">
        <f t="shared" si="4"/>
        <v>0.08225466</v>
      </c>
      <c r="AE107" s="2">
        <f t="shared" si="2"/>
        <v>0.13778</v>
      </c>
    </row>
    <row r="108">
      <c r="W108" s="7">
        <f>IFERROR(__xludf.DUMMYFUNCTION("""COMPUTED_VALUE"""),45721.0)</f>
        <v>45721</v>
      </c>
      <c r="X108" s="8">
        <f>IFERROR(__xludf.DUMMYFUNCTION("""COMPUTED_VALUE"""),0.4166666666666667)</f>
        <v>0.4166666667</v>
      </c>
      <c r="Y108" s="2">
        <f>IFERROR(__xludf.DUMMYFUNCTION("""COMPUTED_VALUE"""),0.053)</f>
        <v>0.053</v>
      </c>
      <c r="Z108" s="9">
        <f>IFERROR(__xludf.DUMMYFUNCTION("""COMPUTED_VALUE"""),45721.416666666664)</f>
        <v>45721.41667</v>
      </c>
      <c r="AA108" s="7">
        <f>IFERROR(__xludf.DUMMYFUNCTION("""COMPUTED_VALUE"""),45721.0)</f>
        <v>45721</v>
      </c>
      <c r="AB108" s="2">
        <f>IFERROR(__xludf.DUMMYFUNCTION("""COMPUTED_VALUE"""),10.0)</f>
        <v>10</v>
      </c>
      <c r="AC108" s="2">
        <f>IFERROR(__xludf.DUMMYFUNCTION("""COMPUTED_VALUE"""),189.84)</f>
        <v>189.84</v>
      </c>
      <c r="AD108" s="2">
        <f t="shared" si="4"/>
        <v>0.01006152</v>
      </c>
      <c r="AE108" s="2">
        <f t="shared" si="2"/>
        <v>0.18984</v>
      </c>
    </row>
    <row r="109">
      <c r="W109" s="7">
        <f>IFERROR(__xludf.DUMMYFUNCTION("""COMPUTED_VALUE"""),45721.0)</f>
        <v>45721</v>
      </c>
      <c r="X109" s="8">
        <f>IFERROR(__xludf.DUMMYFUNCTION("""COMPUTED_VALUE"""),0.4583333333333333)</f>
        <v>0.4583333333</v>
      </c>
      <c r="Y109" s="2">
        <f>IFERROR(__xludf.DUMMYFUNCTION("""COMPUTED_VALUE"""),0.056)</f>
        <v>0.056</v>
      </c>
      <c r="Z109" s="9">
        <f>IFERROR(__xludf.DUMMYFUNCTION("""COMPUTED_VALUE"""),45721.458333333336)</f>
        <v>45721.45833</v>
      </c>
      <c r="AA109" s="7">
        <f>IFERROR(__xludf.DUMMYFUNCTION("""COMPUTED_VALUE"""),45721.0)</f>
        <v>45721</v>
      </c>
      <c r="AB109" s="2">
        <f>IFERROR(__xludf.DUMMYFUNCTION("""COMPUTED_VALUE"""),11.0)</f>
        <v>11</v>
      </c>
      <c r="AC109" s="2">
        <f>IFERROR(__xludf.DUMMYFUNCTION("""COMPUTED_VALUE"""),166.66)</f>
        <v>166.66</v>
      </c>
      <c r="AD109" s="2">
        <f t="shared" si="4"/>
        <v>0.00933296</v>
      </c>
      <c r="AE109" s="2">
        <f t="shared" si="2"/>
        <v>0.16666</v>
      </c>
    </row>
    <row r="110">
      <c r="W110" s="7">
        <f>IFERROR(__xludf.DUMMYFUNCTION("""COMPUTED_VALUE"""),45721.0)</f>
        <v>45721</v>
      </c>
      <c r="X110" s="8">
        <f>IFERROR(__xludf.DUMMYFUNCTION("""COMPUTED_VALUE"""),0.5)</f>
        <v>0.5</v>
      </c>
      <c r="Y110" s="2">
        <f>IFERROR(__xludf.DUMMYFUNCTION("""COMPUTED_VALUE"""),0.059)</f>
        <v>0.059</v>
      </c>
      <c r="Z110" s="9">
        <f>IFERROR(__xludf.DUMMYFUNCTION("""COMPUTED_VALUE"""),45721.5)</f>
        <v>45721.5</v>
      </c>
      <c r="AA110" s="7">
        <f>IFERROR(__xludf.DUMMYFUNCTION("""COMPUTED_VALUE"""),45721.0)</f>
        <v>45721</v>
      </c>
      <c r="AB110" s="2">
        <f>IFERROR(__xludf.DUMMYFUNCTION("""COMPUTED_VALUE"""),12.0)</f>
        <v>12</v>
      </c>
      <c r="AC110" s="2">
        <f>IFERROR(__xludf.DUMMYFUNCTION("""COMPUTED_VALUE"""),155.66)</f>
        <v>155.66</v>
      </c>
      <c r="AD110" s="2">
        <f t="shared" si="4"/>
        <v>0.00918394</v>
      </c>
      <c r="AE110" s="2">
        <f t="shared" si="2"/>
        <v>0.15566</v>
      </c>
    </row>
    <row r="111">
      <c r="W111" s="7">
        <f>IFERROR(__xludf.DUMMYFUNCTION("""COMPUTED_VALUE"""),45721.0)</f>
        <v>45721</v>
      </c>
      <c r="X111" s="8">
        <f>IFERROR(__xludf.DUMMYFUNCTION("""COMPUTED_VALUE"""),0.5416666666666666)</f>
        <v>0.5416666667</v>
      </c>
      <c r="Y111" s="2">
        <f>IFERROR(__xludf.DUMMYFUNCTION("""COMPUTED_VALUE"""),0.056)</f>
        <v>0.056</v>
      </c>
      <c r="Z111" s="9">
        <f>IFERROR(__xludf.DUMMYFUNCTION("""COMPUTED_VALUE"""),45721.541666666664)</f>
        <v>45721.54167</v>
      </c>
      <c r="AA111" s="7">
        <f>IFERROR(__xludf.DUMMYFUNCTION("""COMPUTED_VALUE"""),45721.0)</f>
        <v>45721</v>
      </c>
      <c r="AB111" s="2">
        <f>IFERROR(__xludf.DUMMYFUNCTION("""COMPUTED_VALUE"""),13.0)</f>
        <v>13</v>
      </c>
      <c r="AC111" s="2">
        <f>IFERROR(__xludf.DUMMYFUNCTION("""COMPUTED_VALUE"""),145.75)</f>
        <v>145.75</v>
      </c>
      <c r="AD111" s="2">
        <f t="shared" si="4"/>
        <v>0.008162</v>
      </c>
      <c r="AE111" s="2">
        <f t="shared" si="2"/>
        <v>0.14575</v>
      </c>
    </row>
    <row r="112">
      <c r="W112" s="7">
        <f>IFERROR(__xludf.DUMMYFUNCTION("""COMPUTED_VALUE"""),45721.0)</f>
        <v>45721</v>
      </c>
      <c r="X112" s="8">
        <f>IFERROR(__xludf.DUMMYFUNCTION("""COMPUTED_VALUE"""),0.5833333333333334)</f>
        <v>0.5833333333</v>
      </c>
      <c r="Y112" s="2">
        <f>IFERROR(__xludf.DUMMYFUNCTION("""COMPUTED_VALUE"""),0.053)</f>
        <v>0.053</v>
      </c>
      <c r="Z112" s="9">
        <f>IFERROR(__xludf.DUMMYFUNCTION("""COMPUTED_VALUE"""),45721.583333333336)</f>
        <v>45721.58333</v>
      </c>
      <c r="AA112" s="7">
        <f>IFERROR(__xludf.DUMMYFUNCTION("""COMPUTED_VALUE"""),45721.0)</f>
        <v>45721</v>
      </c>
      <c r="AB112" s="2">
        <f>IFERROR(__xludf.DUMMYFUNCTION("""COMPUTED_VALUE"""),14.0)</f>
        <v>14</v>
      </c>
      <c r="AC112" s="2">
        <f>IFERROR(__xludf.DUMMYFUNCTION("""COMPUTED_VALUE"""),81.33)</f>
        <v>81.33</v>
      </c>
      <c r="AD112" s="2">
        <f t="shared" si="4"/>
        <v>0.00431049</v>
      </c>
      <c r="AE112" s="2">
        <f t="shared" si="2"/>
        <v>0.08133</v>
      </c>
    </row>
    <row r="113">
      <c r="W113" s="7">
        <f>IFERROR(__xludf.DUMMYFUNCTION("""COMPUTED_VALUE"""),45721.0)</f>
        <v>45721</v>
      </c>
      <c r="X113" s="8">
        <f>IFERROR(__xludf.DUMMYFUNCTION("""COMPUTED_VALUE"""),0.625)</f>
        <v>0.625</v>
      </c>
      <c r="Y113" s="2">
        <f>IFERROR(__xludf.DUMMYFUNCTION("""COMPUTED_VALUE"""),0.053)</f>
        <v>0.053</v>
      </c>
      <c r="Z113" s="9">
        <f>IFERROR(__xludf.DUMMYFUNCTION("""COMPUTED_VALUE"""),45721.625)</f>
        <v>45721.625</v>
      </c>
      <c r="AA113" s="7">
        <f>IFERROR(__xludf.DUMMYFUNCTION("""COMPUTED_VALUE"""),45721.0)</f>
        <v>45721</v>
      </c>
      <c r="AB113" s="2">
        <f>IFERROR(__xludf.DUMMYFUNCTION("""COMPUTED_VALUE"""),15.0)</f>
        <v>15</v>
      </c>
      <c r="AC113" s="2">
        <f>IFERROR(__xludf.DUMMYFUNCTION("""COMPUTED_VALUE"""),101.04)</f>
        <v>101.04</v>
      </c>
      <c r="AD113" s="2">
        <f t="shared" si="4"/>
        <v>0.00535512</v>
      </c>
      <c r="AE113" s="2">
        <f t="shared" si="2"/>
        <v>0.10104</v>
      </c>
    </row>
    <row r="114">
      <c r="W114" s="7">
        <f>IFERROR(__xludf.DUMMYFUNCTION("""COMPUTED_VALUE"""),45721.0)</f>
        <v>45721</v>
      </c>
      <c r="X114" s="8">
        <f>IFERROR(__xludf.DUMMYFUNCTION("""COMPUTED_VALUE"""),0.6666666666666666)</f>
        <v>0.6666666667</v>
      </c>
      <c r="Y114" s="2">
        <f>IFERROR(__xludf.DUMMYFUNCTION("""COMPUTED_VALUE"""),0.06)</f>
        <v>0.06</v>
      </c>
      <c r="Z114" s="9">
        <f>IFERROR(__xludf.DUMMYFUNCTION("""COMPUTED_VALUE"""),45721.666666666664)</f>
        <v>45721.66667</v>
      </c>
      <c r="AA114" s="7">
        <f>IFERROR(__xludf.DUMMYFUNCTION("""COMPUTED_VALUE"""),45721.0)</f>
        <v>45721</v>
      </c>
      <c r="AB114" s="2">
        <f>IFERROR(__xludf.DUMMYFUNCTION("""COMPUTED_VALUE"""),16.0)</f>
        <v>16</v>
      </c>
      <c r="AC114" s="2">
        <f>IFERROR(__xludf.DUMMYFUNCTION("""COMPUTED_VALUE"""),124.52)</f>
        <v>124.52</v>
      </c>
      <c r="AD114" s="2">
        <f t="shared" si="4"/>
        <v>0.0074712</v>
      </c>
      <c r="AE114" s="2">
        <f t="shared" si="2"/>
        <v>0.12452</v>
      </c>
    </row>
    <row r="115">
      <c r="W115" s="7">
        <f>IFERROR(__xludf.DUMMYFUNCTION("""COMPUTED_VALUE"""),45721.0)</f>
        <v>45721</v>
      </c>
      <c r="X115" s="8">
        <f>IFERROR(__xludf.DUMMYFUNCTION("""COMPUTED_VALUE"""),0.7083333333333334)</f>
        <v>0.7083333333</v>
      </c>
      <c r="Y115" s="2">
        <f>IFERROR(__xludf.DUMMYFUNCTION("""COMPUTED_VALUE"""),0.059)</f>
        <v>0.059</v>
      </c>
      <c r="Z115" s="9">
        <f>IFERROR(__xludf.DUMMYFUNCTION("""COMPUTED_VALUE"""),45721.708333333336)</f>
        <v>45721.70833</v>
      </c>
      <c r="AA115" s="7">
        <f>IFERROR(__xludf.DUMMYFUNCTION("""COMPUTED_VALUE"""),45721.0)</f>
        <v>45721</v>
      </c>
      <c r="AB115" s="2">
        <f>IFERROR(__xludf.DUMMYFUNCTION("""COMPUTED_VALUE"""),17.0)</f>
        <v>17</v>
      </c>
      <c r="AC115" s="2">
        <f>IFERROR(__xludf.DUMMYFUNCTION("""COMPUTED_VALUE"""),135.95)</f>
        <v>135.95</v>
      </c>
      <c r="AD115" s="2">
        <f t="shared" si="4"/>
        <v>0.00802105</v>
      </c>
      <c r="AE115" s="2">
        <f t="shared" si="2"/>
        <v>0.13595</v>
      </c>
    </row>
    <row r="116">
      <c r="W116" s="7">
        <f>IFERROR(__xludf.DUMMYFUNCTION("""COMPUTED_VALUE"""),45721.0)</f>
        <v>45721</v>
      </c>
      <c r="X116" s="8">
        <f>IFERROR(__xludf.DUMMYFUNCTION("""COMPUTED_VALUE"""),0.75)</f>
        <v>0.75</v>
      </c>
      <c r="Y116" s="2">
        <f>IFERROR(__xludf.DUMMYFUNCTION("""COMPUTED_VALUE"""),0.053)</f>
        <v>0.053</v>
      </c>
      <c r="Z116" s="9">
        <f>IFERROR(__xludf.DUMMYFUNCTION("""COMPUTED_VALUE"""),45721.75)</f>
        <v>45721.75</v>
      </c>
      <c r="AA116" s="7">
        <f>IFERROR(__xludf.DUMMYFUNCTION("""COMPUTED_VALUE"""),45721.0)</f>
        <v>45721</v>
      </c>
      <c r="AB116" s="2">
        <f>IFERROR(__xludf.DUMMYFUNCTION("""COMPUTED_VALUE"""),18.0)</f>
        <v>18</v>
      </c>
      <c r="AC116" s="2">
        <f>IFERROR(__xludf.DUMMYFUNCTION("""COMPUTED_VALUE"""),212.44)</f>
        <v>212.44</v>
      </c>
      <c r="AD116" s="2">
        <f t="shared" si="4"/>
        <v>0.01125932</v>
      </c>
      <c r="AE116" s="2">
        <f t="shared" si="2"/>
        <v>0.21244</v>
      </c>
    </row>
    <row r="117">
      <c r="W117" s="7">
        <f>IFERROR(__xludf.DUMMYFUNCTION("""COMPUTED_VALUE"""),45721.0)</f>
        <v>45721</v>
      </c>
      <c r="X117" s="8">
        <f>IFERROR(__xludf.DUMMYFUNCTION("""COMPUTED_VALUE"""),0.7916666666666666)</f>
        <v>0.7916666667</v>
      </c>
      <c r="Y117" s="2">
        <f>IFERROR(__xludf.DUMMYFUNCTION("""COMPUTED_VALUE"""),0.088)</f>
        <v>0.088</v>
      </c>
      <c r="Z117" s="9">
        <f>IFERROR(__xludf.DUMMYFUNCTION("""COMPUTED_VALUE"""),45721.791666666664)</f>
        <v>45721.79167</v>
      </c>
      <c r="AA117" s="7">
        <f>IFERROR(__xludf.DUMMYFUNCTION("""COMPUTED_VALUE"""),45721.0)</f>
        <v>45721</v>
      </c>
      <c r="AB117" s="2">
        <f>IFERROR(__xludf.DUMMYFUNCTION("""COMPUTED_VALUE"""),19.0)</f>
        <v>19</v>
      </c>
      <c r="AC117" s="2">
        <f>IFERROR(__xludf.DUMMYFUNCTION("""COMPUTED_VALUE"""),238.1)</f>
        <v>238.1</v>
      </c>
      <c r="AD117" s="2">
        <f t="shared" si="4"/>
        <v>0.0209528</v>
      </c>
      <c r="AE117" s="2">
        <f t="shared" si="2"/>
        <v>0.2381</v>
      </c>
    </row>
    <row r="118">
      <c r="W118" s="7">
        <f>IFERROR(__xludf.DUMMYFUNCTION("""COMPUTED_VALUE"""),45721.0)</f>
        <v>45721</v>
      </c>
      <c r="X118" s="8">
        <f>IFERROR(__xludf.DUMMYFUNCTION("""COMPUTED_VALUE"""),0.8333333333333334)</f>
        <v>0.8333333333</v>
      </c>
      <c r="Y118" s="2">
        <f>IFERROR(__xludf.DUMMYFUNCTION("""COMPUTED_VALUE"""),0.232)</f>
        <v>0.232</v>
      </c>
      <c r="Z118" s="9">
        <f>IFERROR(__xludf.DUMMYFUNCTION("""COMPUTED_VALUE"""),45721.833333333336)</f>
        <v>45721.83333</v>
      </c>
      <c r="AA118" s="7">
        <f>IFERROR(__xludf.DUMMYFUNCTION("""COMPUTED_VALUE"""),45721.0)</f>
        <v>45721</v>
      </c>
      <c r="AB118" s="2">
        <f>IFERROR(__xludf.DUMMYFUNCTION("""COMPUTED_VALUE"""),20.0)</f>
        <v>20</v>
      </c>
      <c r="AC118" s="2">
        <f>IFERROR(__xludf.DUMMYFUNCTION("""COMPUTED_VALUE"""),239.81)</f>
        <v>239.81</v>
      </c>
      <c r="AD118" s="2">
        <f t="shared" si="4"/>
        <v>0.05563592</v>
      </c>
      <c r="AE118" s="2">
        <f t="shared" si="2"/>
        <v>0.23981</v>
      </c>
    </row>
    <row r="119">
      <c r="W119" s="7">
        <f>IFERROR(__xludf.DUMMYFUNCTION("""COMPUTED_VALUE"""),45721.0)</f>
        <v>45721</v>
      </c>
      <c r="X119" s="8">
        <f>IFERROR(__xludf.DUMMYFUNCTION("""COMPUTED_VALUE"""),0.875)</f>
        <v>0.875</v>
      </c>
      <c r="Y119" s="2">
        <f>IFERROR(__xludf.DUMMYFUNCTION("""COMPUTED_VALUE"""),0.165)</f>
        <v>0.165</v>
      </c>
      <c r="Z119" s="9">
        <f>IFERROR(__xludf.DUMMYFUNCTION("""COMPUTED_VALUE"""),45721.875)</f>
        <v>45721.875</v>
      </c>
      <c r="AA119" s="7">
        <f>IFERROR(__xludf.DUMMYFUNCTION("""COMPUTED_VALUE"""),45721.0)</f>
        <v>45721</v>
      </c>
      <c r="AB119" s="2">
        <f>IFERROR(__xludf.DUMMYFUNCTION("""COMPUTED_VALUE"""),21.0)</f>
        <v>21</v>
      </c>
      <c r="AC119" s="2">
        <f>IFERROR(__xludf.DUMMYFUNCTION("""COMPUTED_VALUE"""),233.32)</f>
        <v>233.32</v>
      </c>
      <c r="AD119" s="2">
        <f t="shared" si="4"/>
        <v>0.0384978</v>
      </c>
      <c r="AE119" s="2">
        <f t="shared" si="2"/>
        <v>0.23332</v>
      </c>
    </row>
    <row r="120">
      <c r="W120" s="7">
        <f>IFERROR(__xludf.DUMMYFUNCTION("""COMPUTED_VALUE"""),45721.0)</f>
        <v>45721</v>
      </c>
      <c r="X120" s="8">
        <f>IFERROR(__xludf.DUMMYFUNCTION("""COMPUTED_VALUE"""),0.9166666666666666)</f>
        <v>0.9166666667</v>
      </c>
      <c r="Y120" s="2">
        <f>IFERROR(__xludf.DUMMYFUNCTION("""COMPUTED_VALUE"""),0.968)</f>
        <v>0.968</v>
      </c>
      <c r="Z120" s="9">
        <f>IFERROR(__xludf.DUMMYFUNCTION("""COMPUTED_VALUE"""),45721.916666666664)</f>
        <v>45721.91667</v>
      </c>
      <c r="AA120" s="7">
        <f>IFERROR(__xludf.DUMMYFUNCTION("""COMPUTED_VALUE"""),45721.0)</f>
        <v>45721</v>
      </c>
      <c r="AB120" s="2">
        <f>IFERROR(__xludf.DUMMYFUNCTION("""COMPUTED_VALUE"""),22.0)</f>
        <v>22</v>
      </c>
      <c r="AC120" s="2">
        <f>IFERROR(__xludf.DUMMYFUNCTION("""COMPUTED_VALUE"""),158.64)</f>
        <v>158.64</v>
      </c>
      <c r="AD120" s="2">
        <f t="shared" si="4"/>
        <v>0.15356352</v>
      </c>
      <c r="AE120" s="2">
        <f t="shared" si="2"/>
        <v>0.15864</v>
      </c>
    </row>
    <row r="121">
      <c r="W121" s="7">
        <f>IFERROR(__xludf.DUMMYFUNCTION("""COMPUTED_VALUE"""),45721.0)</f>
        <v>45721</v>
      </c>
      <c r="X121" s="8">
        <f>IFERROR(__xludf.DUMMYFUNCTION("""COMPUTED_VALUE"""),0.9583333333333334)</f>
        <v>0.9583333333</v>
      </c>
      <c r="Y121" s="2">
        <f>IFERROR(__xludf.DUMMYFUNCTION("""COMPUTED_VALUE"""),2.328)</f>
        <v>2.328</v>
      </c>
      <c r="Z121" s="9">
        <f>IFERROR(__xludf.DUMMYFUNCTION("""COMPUTED_VALUE"""),45721.958333333336)</f>
        <v>45721.95833</v>
      </c>
      <c r="AA121" s="7">
        <f>IFERROR(__xludf.DUMMYFUNCTION("""COMPUTED_VALUE"""),45721.0)</f>
        <v>45721</v>
      </c>
      <c r="AB121" s="2">
        <f>IFERROR(__xludf.DUMMYFUNCTION("""COMPUTED_VALUE"""),23.0)</f>
        <v>23</v>
      </c>
      <c r="AC121" s="2">
        <f>IFERROR(__xludf.DUMMYFUNCTION("""COMPUTED_VALUE"""),140.45)</f>
        <v>140.45</v>
      </c>
      <c r="AD121" s="2">
        <f t="shared" si="4"/>
        <v>0.3269676</v>
      </c>
      <c r="AE121" s="2">
        <f t="shared" si="2"/>
        <v>0.14045</v>
      </c>
    </row>
    <row r="122">
      <c r="W122" s="7">
        <f>IFERROR(__xludf.DUMMYFUNCTION("""COMPUTED_VALUE"""),45721.0)</f>
        <v>45721</v>
      </c>
      <c r="X122" s="17">
        <f>IFERROR(__xludf.DUMMYFUNCTION("""COMPUTED_VALUE"""),1.0)</f>
        <v>1</v>
      </c>
      <c r="Y122" s="2">
        <f>IFERROR(__xludf.DUMMYFUNCTION("""COMPUTED_VALUE"""),0.171)</f>
        <v>0.171</v>
      </c>
      <c r="Z122" s="9">
        <f>IFERROR(__xludf.DUMMYFUNCTION("""COMPUTED_VALUE"""),45722.0)</f>
        <v>45722</v>
      </c>
      <c r="AA122" s="7">
        <f>IFERROR(__xludf.DUMMYFUNCTION("""COMPUTED_VALUE"""),45722.0)</f>
        <v>45722</v>
      </c>
      <c r="AB122" s="2">
        <f>IFERROR(__xludf.DUMMYFUNCTION("""COMPUTED_VALUE"""),0.0)</f>
        <v>0</v>
      </c>
      <c r="AC122" s="2">
        <f>IFERROR(__xludf.DUMMYFUNCTION("""COMPUTED_VALUE"""),96.09)</f>
        <v>96.09</v>
      </c>
      <c r="AD122" s="2">
        <f t="shared" si="4"/>
        <v>0.01643139</v>
      </c>
      <c r="AE122" s="2">
        <f t="shared" si="2"/>
        <v>0.09609</v>
      </c>
    </row>
    <row r="123">
      <c r="W123" s="7">
        <f>IFERROR(__xludf.DUMMYFUNCTION("""COMPUTED_VALUE"""),45722.0)</f>
        <v>45722</v>
      </c>
      <c r="X123" s="8">
        <f>IFERROR(__xludf.DUMMYFUNCTION("""COMPUTED_VALUE"""),0.041666666666666664)</f>
        <v>0.04166666667</v>
      </c>
      <c r="Y123" s="2">
        <f>IFERROR(__xludf.DUMMYFUNCTION("""COMPUTED_VALUE"""),0.061)</f>
        <v>0.061</v>
      </c>
      <c r="Z123" s="9">
        <f>IFERROR(__xludf.DUMMYFUNCTION("""COMPUTED_VALUE"""),45722.041666666664)</f>
        <v>45722.04167</v>
      </c>
      <c r="AA123" s="7">
        <f>IFERROR(__xludf.DUMMYFUNCTION("""COMPUTED_VALUE"""),45722.0)</f>
        <v>45722</v>
      </c>
      <c r="AB123" s="2">
        <f>IFERROR(__xludf.DUMMYFUNCTION("""COMPUTED_VALUE"""),1.0)</f>
        <v>1</v>
      </c>
      <c r="AC123" s="2">
        <f>IFERROR(__xludf.DUMMYFUNCTION("""COMPUTED_VALUE"""),91.1)</f>
        <v>91.1</v>
      </c>
      <c r="AD123" s="2">
        <f t="shared" si="4"/>
        <v>0.0055571</v>
      </c>
      <c r="AE123" s="2">
        <f t="shared" si="2"/>
        <v>0.0911</v>
      </c>
    </row>
    <row r="124">
      <c r="W124" s="7">
        <f>IFERROR(__xludf.DUMMYFUNCTION("""COMPUTED_VALUE"""),45722.0)</f>
        <v>45722</v>
      </c>
      <c r="X124" s="8">
        <f>IFERROR(__xludf.DUMMYFUNCTION("""COMPUTED_VALUE"""),0.08333333333333333)</f>
        <v>0.08333333333</v>
      </c>
      <c r="Y124" s="2">
        <f>IFERROR(__xludf.DUMMYFUNCTION("""COMPUTED_VALUE"""),0.054)</f>
        <v>0.054</v>
      </c>
      <c r="Z124" s="9">
        <f>IFERROR(__xludf.DUMMYFUNCTION("""COMPUTED_VALUE"""),45722.083333333336)</f>
        <v>45722.08333</v>
      </c>
      <c r="AA124" s="7">
        <f>IFERROR(__xludf.DUMMYFUNCTION("""COMPUTED_VALUE"""),45722.0)</f>
        <v>45722</v>
      </c>
      <c r="AB124" s="2">
        <f>IFERROR(__xludf.DUMMYFUNCTION("""COMPUTED_VALUE"""),2.0)</f>
        <v>2</v>
      </c>
      <c r="AC124" s="2">
        <f>IFERROR(__xludf.DUMMYFUNCTION("""COMPUTED_VALUE"""),103.29)</f>
        <v>103.29</v>
      </c>
      <c r="AD124" s="2">
        <f t="shared" si="4"/>
        <v>0.00557766</v>
      </c>
      <c r="AE124" s="2">
        <f t="shared" si="2"/>
        <v>0.10329</v>
      </c>
    </row>
    <row r="125">
      <c r="W125" s="7">
        <f>IFERROR(__xludf.DUMMYFUNCTION("""COMPUTED_VALUE"""),45722.0)</f>
        <v>45722</v>
      </c>
      <c r="X125" s="8">
        <f>IFERROR(__xludf.DUMMYFUNCTION("""COMPUTED_VALUE"""),0.125)</f>
        <v>0.125</v>
      </c>
      <c r="Y125" s="2">
        <f>IFERROR(__xludf.DUMMYFUNCTION("""COMPUTED_VALUE"""),0.054)</f>
        <v>0.054</v>
      </c>
      <c r="Z125" s="9">
        <f>IFERROR(__xludf.DUMMYFUNCTION("""COMPUTED_VALUE"""),45722.125)</f>
        <v>45722.125</v>
      </c>
      <c r="AA125" s="7">
        <f>IFERROR(__xludf.DUMMYFUNCTION("""COMPUTED_VALUE"""),45722.0)</f>
        <v>45722</v>
      </c>
      <c r="AB125" s="2">
        <f>IFERROR(__xludf.DUMMYFUNCTION("""COMPUTED_VALUE"""),3.0)</f>
        <v>3</v>
      </c>
      <c r="AC125" s="2">
        <f>IFERROR(__xludf.DUMMYFUNCTION("""COMPUTED_VALUE"""),104.86)</f>
        <v>104.86</v>
      </c>
      <c r="AD125" s="2">
        <f t="shared" si="4"/>
        <v>0.00566244</v>
      </c>
      <c r="AE125" s="2">
        <f t="shared" si="2"/>
        <v>0.10486</v>
      </c>
    </row>
    <row r="126">
      <c r="W126" s="7">
        <f>IFERROR(__xludf.DUMMYFUNCTION("""COMPUTED_VALUE"""),45722.0)</f>
        <v>45722</v>
      </c>
      <c r="X126" s="8">
        <f>IFERROR(__xludf.DUMMYFUNCTION("""COMPUTED_VALUE"""),0.16666666666666666)</f>
        <v>0.1666666667</v>
      </c>
      <c r="Y126" s="2">
        <f>IFERROR(__xludf.DUMMYFUNCTION("""COMPUTED_VALUE"""),0.057)</f>
        <v>0.057</v>
      </c>
      <c r="Z126" s="9">
        <f>IFERROR(__xludf.DUMMYFUNCTION("""COMPUTED_VALUE"""),45722.166666666664)</f>
        <v>45722.16667</v>
      </c>
      <c r="AA126" s="7">
        <f>IFERROR(__xludf.DUMMYFUNCTION("""COMPUTED_VALUE"""),45722.0)</f>
        <v>45722</v>
      </c>
      <c r="AB126" s="2">
        <f>IFERROR(__xludf.DUMMYFUNCTION("""COMPUTED_VALUE"""),4.0)</f>
        <v>4</v>
      </c>
      <c r="AC126" s="2">
        <f>IFERROR(__xludf.DUMMYFUNCTION("""COMPUTED_VALUE"""),106.85)</f>
        <v>106.85</v>
      </c>
      <c r="AD126" s="2">
        <f t="shared" si="4"/>
        <v>0.00609045</v>
      </c>
      <c r="AE126" s="2">
        <f t="shared" si="2"/>
        <v>0.10685</v>
      </c>
    </row>
    <row r="127">
      <c r="W127" s="7">
        <f>IFERROR(__xludf.DUMMYFUNCTION("""COMPUTED_VALUE"""),45722.0)</f>
        <v>45722</v>
      </c>
      <c r="X127" s="8">
        <f>IFERROR(__xludf.DUMMYFUNCTION("""COMPUTED_VALUE"""),0.20833333333333334)</f>
        <v>0.2083333333</v>
      </c>
      <c r="Y127" s="2">
        <f>IFERROR(__xludf.DUMMYFUNCTION("""COMPUTED_VALUE"""),0.06)</f>
        <v>0.06</v>
      </c>
      <c r="Z127" s="9">
        <f>IFERROR(__xludf.DUMMYFUNCTION("""COMPUTED_VALUE"""),45722.208333333336)</f>
        <v>45722.20833</v>
      </c>
      <c r="AA127" s="7">
        <f>IFERROR(__xludf.DUMMYFUNCTION("""COMPUTED_VALUE"""),45722.0)</f>
        <v>45722</v>
      </c>
      <c r="AB127" s="2">
        <f>IFERROR(__xludf.DUMMYFUNCTION("""COMPUTED_VALUE"""),5.0)</f>
        <v>5</v>
      </c>
      <c r="AC127" s="2">
        <f>IFERROR(__xludf.DUMMYFUNCTION("""COMPUTED_VALUE"""),108.16)</f>
        <v>108.16</v>
      </c>
      <c r="AD127" s="2">
        <f t="shared" si="4"/>
        <v>0.0064896</v>
      </c>
      <c r="AE127" s="2">
        <f t="shared" si="2"/>
        <v>0.10816</v>
      </c>
    </row>
    <row r="128">
      <c r="W128" s="7">
        <f>IFERROR(__xludf.DUMMYFUNCTION("""COMPUTED_VALUE"""),45722.0)</f>
        <v>45722</v>
      </c>
      <c r="X128" s="8">
        <f>IFERROR(__xludf.DUMMYFUNCTION("""COMPUTED_VALUE"""),0.25)</f>
        <v>0.25</v>
      </c>
      <c r="Y128" s="2">
        <f>IFERROR(__xludf.DUMMYFUNCTION("""COMPUTED_VALUE"""),0.057)</f>
        <v>0.057</v>
      </c>
      <c r="Z128" s="9">
        <f>IFERROR(__xludf.DUMMYFUNCTION("""COMPUTED_VALUE"""),45722.25)</f>
        <v>45722.25</v>
      </c>
      <c r="AA128" s="7">
        <f>IFERROR(__xludf.DUMMYFUNCTION("""COMPUTED_VALUE"""),45722.0)</f>
        <v>45722</v>
      </c>
      <c r="AB128" s="2">
        <f>IFERROR(__xludf.DUMMYFUNCTION("""COMPUTED_VALUE"""),6.0)</f>
        <v>6</v>
      </c>
      <c r="AC128" s="2">
        <f>IFERROR(__xludf.DUMMYFUNCTION("""COMPUTED_VALUE"""),112.79)</f>
        <v>112.79</v>
      </c>
      <c r="AD128" s="2">
        <f t="shared" si="4"/>
        <v>0.00642903</v>
      </c>
      <c r="AE128" s="2">
        <f t="shared" si="2"/>
        <v>0.11279</v>
      </c>
    </row>
    <row r="129">
      <c r="W129" s="7">
        <f>IFERROR(__xludf.DUMMYFUNCTION("""COMPUTED_VALUE"""),45722.0)</f>
        <v>45722</v>
      </c>
      <c r="X129" s="8">
        <f>IFERROR(__xludf.DUMMYFUNCTION("""COMPUTED_VALUE"""),0.2916666666666667)</f>
        <v>0.2916666667</v>
      </c>
      <c r="Y129" s="2">
        <f>IFERROR(__xludf.DUMMYFUNCTION("""COMPUTED_VALUE"""),0.053)</f>
        <v>0.053</v>
      </c>
      <c r="Z129" s="9">
        <f>IFERROR(__xludf.DUMMYFUNCTION("""COMPUTED_VALUE"""),45722.291666666664)</f>
        <v>45722.29167</v>
      </c>
      <c r="AA129" s="7">
        <f>IFERROR(__xludf.DUMMYFUNCTION("""COMPUTED_VALUE"""),45722.0)</f>
        <v>45722</v>
      </c>
      <c r="AB129" s="2">
        <f>IFERROR(__xludf.DUMMYFUNCTION("""COMPUTED_VALUE"""),7.0)</f>
        <v>7</v>
      </c>
      <c r="AC129" s="2">
        <f>IFERROR(__xludf.DUMMYFUNCTION("""COMPUTED_VALUE"""),134.49)</f>
        <v>134.49</v>
      </c>
      <c r="AD129" s="2">
        <f t="shared" si="4"/>
        <v>0.00712797</v>
      </c>
      <c r="AE129" s="2">
        <f t="shared" si="2"/>
        <v>0.13449</v>
      </c>
    </row>
    <row r="130">
      <c r="W130" s="7">
        <f>IFERROR(__xludf.DUMMYFUNCTION("""COMPUTED_VALUE"""),45722.0)</f>
        <v>45722</v>
      </c>
      <c r="X130" s="8">
        <f>IFERROR(__xludf.DUMMYFUNCTION("""COMPUTED_VALUE"""),0.3333333333333333)</f>
        <v>0.3333333333</v>
      </c>
      <c r="Y130" s="2">
        <f>IFERROR(__xludf.DUMMYFUNCTION("""COMPUTED_VALUE"""),0.188)</f>
        <v>0.188</v>
      </c>
      <c r="Z130" s="9">
        <f>IFERROR(__xludf.DUMMYFUNCTION("""COMPUTED_VALUE"""),45722.333333333336)</f>
        <v>45722.33333</v>
      </c>
      <c r="AA130" s="7">
        <f>IFERROR(__xludf.DUMMYFUNCTION("""COMPUTED_VALUE"""),45722.0)</f>
        <v>45722</v>
      </c>
      <c r="AB130" s="2">
        <f>IFERROR(__xludf.DUMMYFUNCTION("""COMPUTED_VALUE"""),8.0)</f>
        <v>8</v>
      </c>
      <c r="AC130" s="2">
        <f>IFERROR(__xludf.DUMMYFUNCTION("""COMPUTED_VALUE"""),163.39)</f>
        <v>163.39</v>
      </c>
      <c r="AD130" s="2">
        <f t="shared" si="4"/>
        <v>0.03071732</v>
      </c>
      <c r="AE130" s="2">
        <f t="shared" si="2"/>
        <v>0.16339</v>
      </c>
    </row>
    <row r="131">
      <c r="W131" s="7">
        <f>IFERROR(__xludf.DUMMYFUNCTION("""COMPUTED_VALUE"""),45722.0)</f>
        <v>45722</v>
      </c>
      <c r="X131" s="8">
        <f>IFERROR(__xludf.DUMMYFUNCTION("""COMPUTED_VALUE"""),0.375)</f>
        <v>0.375</v>
      </c>
      <c r="Y131" s="2">
        <f>IFERROR(__xludf.DUMMYFUNCTION("""COMPUTED_VALUE"""),0.129)</f>
        <v>0.129</v>
      </c>
      <c r="Z131" s="9">
        <f>IFERROR(__xludf.DUMMYFUNCTION("""COMPUTED_VALUE"""),45722.375)</f>
        <v>45722.375</v>
      </c>
      <c r="AA131" s="7">
        <f>IFERROR(__xludf.DUMMYFUNCTION("""COMPUTED_VALUE"""),45722.0)</f>
        <v>45722</v>
      </c>
      <c r="AB131" s="2">
        <f>IFERROR(__xludf.DUMMYFUNCTION("""COMPUTED_VALUE"""),9.0)</f>
        <v>9</v>
      </c>
      <c r="AC131" s="2">
        <f>IFERROR(__xludf.DUMMYFUNCTION("""COMPUTED_VALUE"""),134.28)</f>
        <v>134.28</v>
      </c>
      <c r="AD131" s="2">
        <f t="shared" si="4"/>
        <v>0.01732212</v>
      </c>
      <c r="AE131" s="2">
        <f t="shared" si="2"/>
        <v>0.13428</v>
      </c>
    </row>
    <row r="132">
      <c r="W132" s="7">
        <f>IFERROR(__xludf.DUMMYFUNCTION("""COMPUTED_VALUE"""),45722.0)</f>
        <v>45722</v>
      </c>
      <c r="X132" s="8">
        <f>IFERROR(__xludf.DUMMYFUNCTION("""COMPUTED_VALUE"""),0.4166666666666667)</f>
        <v>0.4166666667</v>
      </c>
      <c r="Y132" s="2">
        <f>IFERROR(__xludf.DUMMYFUNCTION("""COMPUTED_VALUE"""),0.608)</f>
        <v>0.608</v>
      </c>
      <c r="Z132" s="9">
        <f>IFERROR(__xludf.DUMMYFUNCTION("""COMPUTED_VALUE"""),45722.416666666664)</f>
        <v>45722.41667</v>
      </c>
      <c r="AA132" s="7">
        <f>IFERROR(__xludf.DUMMYFUNCTION("""COMPUTED_VALUE"""),45722.0)</f>
        <v>45722</v>
      </c>
      <c r="AB132" s="2">
        <f>IFERROR(__xludf.DUMMYFUNCTION("""COMPUTED_VALUE"""),10.0)</f>
        <v>10</v>
      </c>
      <c r="AC132" s="2">
        <f>IFERROR(__xludf.DUMMYFUNCTION("""COMPUTED_VALUE"""),192.78)</f>
        <v>192.78</v>
      </c>
      <c r="AD132" s="2">
        <f t="shared" si="4"/>
        <v>0.11721024</v>
      </c>
      <c r="AE132" s="2">
        <f t="shared" si="2"/>
        <v>0.19278</v>
      </c>
    </row>
    <row r="133">
      <c r="W133" s="7">
        <f>IFERROR(__xludf.DUMMYFUNCTION("""COMPUTED_VALUE"""),45722.0)</f>
        <v>45722</v>
      </c>
      <c r="X133" s="8">
        <f>IFERROR(__xludf.DUMMYFUNCTION("""COMPUTED_VALUE"""),0.4583333333333333)</f>
        <v>0.4583333333</v>
      </c>
      <c r="Y133" s="2">
        <f>IFERROR(__xludf.DUMMYFUNCTION("""COMPUTED_VALUE"""),0.063)</f>
        <v>0.063</v>
      </c>
      <c r="Z133" s="9">
        <f>IFERROR(__xludf.DUMMYFUNCTION("""COMPUTED_VALUE"""),45722.458333333336)</f>
        <v>45722.45833</v>
      </c>
      <c r="AA133" s="7">
        <f>IFERROR(__xludf.DUMMYFUNCTION("""COMPUTED_VALUE"""),45722.0)</f>
        <v>45722</v>
      </c>
      <c r="AB133" s="2">
        <f>IFERROR(__xludf.DUMMYFUNCTION("""COMPUTED_VALUE"""),11.0)</f>
        <v>11</v>
      </c>
      <c r="AC133" s="2">
        <f>IFERROR(__xludf.DUMMYFUNCTION("""COMPUTED_VALUE"""),191.71)</f>
        <v>191.71</v>
      </c>
      <c r="AD133" s="2">
        <f t="shared" si="4"/>
        <v>0.01207773</v>
      </c>
      <c r="AE133" s="2">
        <f t="shared" si="2"/>
        <v>0.19171</v>
      </c>
    </row>
    <row r="134">
      <c r="W134" s="7">
        <f>IFERROR(__xludf.DUMMYFUNCTION("""COMPUTED_VALUE"""),45722.0)</f>
        <v>45722</v>
      </c>
      <c r="X134" s="8">
        <f>IFERROR(__xludf.DUMMYFUNCTION("""COMPUTED_VALUE"""),0.5)</f>
        <v>0.5</v>
      </c>
      <c r="Y134" s="2">
        <f>IFERROR(__xludf.DUMMYFUNCTION("""COMPUTED_VALUE"""),0.06)</f>
        <v>0.06</v>
      </c>
      <c r="Z134" s="9">
        <f>IFERROR(__xludf.DUMMYFUNCTION("""COMPUTED_VALUE"""),45722.5)</f>
        <v>45722.5</v>
      </c>
      <c r="AA134" s="7">
        <f>IFERROR(__xludf.DUMMYFUNCTION("""COMPUTED_VALUE"""),45722.0)</f>
        <v>45722</v>
      </c>
      <c r="AB134" s="2">
        <f>IFERROR(__xludf.DUMMYFUNCTION("""COMPUTED_VALUE"""),12.0)</f>
        <v>12</v>
      </c>
      <c r="AC134" s="2">
        <f>IFERROR(__xludf.DUMMYFUNCTION("""COMPUTED_VALUE"""),187.01)</f>
        <v>187.01</v>
      </c>
      <c r="AD134" s="2">
        <f t="shared" si="4"/>
        <v>0.0112206</v>
      </c>
      <c r="AE134" s="2">
        <f t="shared" si="2"/>
        <v>0.18701</v>
      </c>
    </row>
    <row r="135">
      <c r="W135" s="7">
        <f>IFERROR(__xludf.DUMMYFUNCTION("""COMPUTED_VALUE"""),45722.0)</f>
        <v>45722</v>
      </c>
      <c r="X135" s="8">
        <f>IFERROR(__xludf.DUMMYFUNCTION("""COMPUTED_VALUE"""),0.5416666666666666)</f>
        <v>0.5416666667</v>
      </c>
      <c r="Y135" s="2">
        <f>IFERROR(__xludf.DUMMYFUNCTION("""COMPUTED_VALUE"""),0.056)</f>
        <v>0.056</v>
      </c>
      <c r="Z135" s="9">
        <f>IFERROR(__xludf.DUMMYFUNCTION("""COMPUTED_VALUE"""),45722.541666666664)</f>
        <v>45722.54167</v>
      </c>
      <c r="AA135" s="7">
        <f>IFERROR(__xludf.DUMMYFUNCTION("""COMPUTED_VALUE"""),45722.0)</f>
        <v>45722</v>
      </c>
      <c r="AB135" s="2">
        <f>IFERROR(__xludf.DUMMYFUNCTION("""COMPUTED_VALUE"""),13.0)</f>
        <v>13</v>
      </c>
      <c r="AC135" s="2">
        <f>IFERROR(__xludf.DUMMYFUNCTION("""COMPUTED_VALUE"""),176.22)</f>
        <v>176.22</v>
      </c>
      <c r="AD135" s="2">
        <f t="shared" si="4"/>
        <v>0.00986832</v>
      </c>
      <c r="AE135" s="2">
        <f t="shared" si="2"/>
        <v>0.17622</v>
      </c>
    </row>
    <row r="136">
      <c r="W136" s="7">
        <f>IFERROR(__xludf.DUMMYFUNCTION("""COMPUTED_VALUE"""),45722.0)</f>
        <v>45722</v>
      </c>
      <c r="X136" s="8">
        <f>IFERROR(__xludf.DUMMYFUNCTION("""COMPUTED_VALUE"""),0.5833333333333334)</f>
        <v>0.5833333333</v>
      </c>
      <c r="Y136" s="2">
        <f>IFERROR(__xludf.DUMMYFUNCTION("""COMPUTED_VALUE"""),0.058)</f>
        <v>0.058</v>
      </c>
      <c r="Z136" s="9">
        <f>IFERROR(__xludf.DUMMYFUNCTION("""COMPUTED_VALUE"""),45722.583333333336)</f>
        <v>45722.58333</v>
      </c>
      <c r="AA136" s="7">
        <f>IFERROR(__xludf.DUMMYFUNCTION("""COMPUTED_VALUE"""),45722.0)</f>
        <v>45722</v>
      </c>
      <c r="AB136" s="2">
        <f>IFERROR(__xludf.DUMMYFUNCTION("""COMPUTED_VALUE"""),14.0)</f>
        <v>14</v>
      </c>
      <c r="AC136" s="2">
        <f>IFERROR(__xludf.DUMMYFUNCTION("""COMPUTED_VALUE"""),105.21)</f>
        <v>105.21</v>
      </c>
      <c r="AD136" s="2">
        <f t="shared" si="4"/>
        <v>0.00610218</v>
      </c>
      <c r="AE136" s="2">
        <f t="shared" si="2"/>
        <v>0.10521</v>
      </c>
    </row>
    <row r="137">
      <c r="W137" s="7">
        <f>IFERROR(__xludf.DUMMYFUNCTION("""COMPUTED_VALUE"""),45722.0)</f>
        <v>45722</v>
      </c>
      <c r="X137" s="8">
        <f>IFERROR(__xludf.DUMMYFUNCTION("""COMPUTED_VALUE"""),0.625)</f>
        <v>0.625</v>
      </c>
      <c r="Y137" s="2">
        <f>IFERROR(__xludf.DUMMYFUNCTION("""COMPUTED_VALUE"""),0.509)</f>
        <v>0.509</v>
      </c>
      <c r="Z137" s="9">
        <f>IFERROR(__xludf.DUMMYFUNCTION("""COMPUTED_VALUE"""),45722.625)</f>
        <v>45722.625</v>
      </c>
      <c r="AA137" s="7">
        <f>IFERROR(__xludf.DUMMYFUNCTION("""COMPUTED_VALUE"""),45722.0)</f>
        <v>45722</v>
      </c>
      <c r="AB137" s="2">
        <f>IFERROR(__xludf.DUMMYFUNCTION("""COMPUTED_VALUE"""),15.0)</f>
        <v>15</v>
      </c>
      <c r="AC137" s="2">
        <f>IFERROR(__xludf.DUMMYFUNCTION("""COMPUTED_VALUE"""),107.36)</f>
        <v>107.36</v>
      </c>
      <c r="AD137" s="2">
        <f t="shared" si="4"/>
        <v>0.05464624</v>
      </c>
      <c r="AE137" s="2">
        <f t="shared" si="2"/>
        <v>0.10736</v>
      </c>
    </row>
    <row r="138">
      <c r="W138" s="7">
        <f>IFERROR(__xludf.DUMMYFUNCTION("""COMPUTED_VALUE"""),45722.0)</f>
        <v>45722</v>
      </c>
      <c r="X138" s="8">
        <f>IFERROR(__xludf.DUMMYFUNCTION("""COMPUTED_VALUE"""),0.6666666666666666)</f>
        <v>0.6666666667</v>
      </c>
      <c r="Y138" s="2">
        <f>IFERROR(__xludf.DUMMYFUNCTION("""COMPUTED_VALUE"""),0.237)</f>
        <v>0.237</v>
      </c>
      <c r="Z138" s="9">
        <f>IFERROR(__xludf.DUMMYFUNCTION("""COMPUTED_VALUE"""),45722.666666666664)</f>
        <v>45722.66667</v>
      </c>
      <c r="AA138" s="7">
        <f>IFERROR(__xludf.DUMMYFUNCTION("""COMPUTED_VALUE"""),45722.0)</f>
        <v>45722</v>
      </c>
      <c r="AB138" s="2">
        <f>IFERROR(__xludf.DUMMYFUNCTION("""COMPUTED_VALUE"""),16.0)</f>
        <v>16</v>
      </c>
      <c r="AC138" s="2">
        <f>IFERROR(__xludf.DUMMYFUNCTION("""COMPUTED_VALUE"""),114.38)</f>
        <v>114.38</v>
      </c>
      <c r="AD138" s="2">
        <f t="shared" si="4"/>
        <v>0.02710806</v>
      </c>
      <c r="AE138" s="2">
        <f t="shared" si="2"/>
        <v>0.11438</v>
      </c>
    </row>
    <row r="139">
      <c r="W139" s="7">
        <f>IFERROR(__xludf.DUMMYFUNCTION("""COMPUTED_VALUE"""),45722.0)</f>
        <v>45722</v>
      </c>
      <c r="X139" s="8">
        <f>IFERROR(__xludf.DUMMYFUNCTION("""COMPUTED_VALUE"""),0.7083333333333334)</f>
        <v>0.7083333333</v>
      </c>
      <c r="Y139" s="2">
        <f>IFERROR(__xludf.DUMMYFUNCTION("""COMPUTED_VALUE"""),0.061)</f>
        <v>0.061</v>
      </c>
      <c r="Z139" s="9">
        <f>IFERROR(__xludf.DUMMYFUNCTION("""COMPUTED_VALUE"""),45722.708333333336)</f>
        <v>45722.70833</v>
      </c>
      <c r="AA139" s="7">
        <f>IFERROR(__xludf.DUMMYFUNCTION("""COMPUTED_VALUE"""),45722.0)</f>
        <v>45722</v>
      </c>
      <c r="AB139" s="2">
        <f>IFERROR(__xludf.DUMMYFUNCTION("""COMPUTED_VALUE"""),17.0)</f>
        <v>17</v>
      </c>
      <c r="AC139" s="2">
        <f>IFERROR(__xludf.DUMMYFUNCTION("""COMPUTED_VALUE"""),133.6)</f>
        <v>133.6</v>
      </c>
      <c r="AD139" s="2">
        <f t="shared" si="4"/>
        <v>0.0081496</v>
      </c>
      <c r="AE139" s="2">
        <f t="shared" si="2"/>
        <v>0.1336</v>
      </c>
    </row>
    <row r="140">
      <c r="W140" s="7">
        <f>IFERROR(__xludf.DUMMYFUNCTION("""COMPUTED_VALUE"""),45722.0)</f>
        <v>45722</v>
      </c>
      <c r="X140" s="8">
        <f>IFERROR(__xludf.DUMMYFUNCTION("""COMPUTED_VALUE"""),0.75)</f>
        <v>0.75</v>
      </c>
      <c r="Y140" s="2">
        <f>IFERROR(__xludf.DUMMYFUNCTION("""COMPUTED_VALUE"""),0.143)</f>
        <v>0.143</v>
      </c>
      <c r="Z140" s="9">
        <f>IFERROR(__xludf.DUMMYFUNCTION("""COMPUTED_VALUE"""),45722.75)</f>
        <v>45722.75</v>
      </c>
      <c r="AA140" s="7">
        <f>IFERROR(__xludf.DUMMYFUNCTION("""COMPUTED_VALUE"""),45722.0)</f>
        <v>45722</v>
      </c>
      <c r="AB140" s="2">
        <f>IFERROR(__xludf.DUMMYFUNCTION("""COMPUTED_VALUE"""),18.0)</f>
        <v>18</v>
      </c>
      <c r="AC140" s="2">
        <f>IFERROR(__xludf.DUMMYFUNCTION("""COMPUTED_VALUE"""),229.51)</f>
        <v>229.51</v>
      </c>
      <c r="AD140" s="2">
        <f t="shared" si="4"/>
        <v>0.03281993</v>
      </c>
      <c r="AE140" s="2">
        <f t="shared" si="2"/>
        <v>0.22951</v>
      </c>
    </row>
    <row r="141">
      <c r="W141" s="7">
        <f>IFERROR(__xludf.DUMMYFUNCTION("""COMPUTED_VALUE"""),45722.0)</f>
        <v>45722</v>
      </c>
      <c r="X141" s="8">
        <f>IFERROR(__xludf.DUMMYFUNCTION("""COMPUTED_VALUE"""),0.7916666666666666)</f>
        <v>0.7916666667</v>
      </c>
      <c r="Y141" s="2">
        <f>IFERROR(__xludf.DUMMYFUNCTION("""COMPUTED_VALUE"""),0.1)</f>
        <v>0.1</v>
      </c>
      <c r="Z141" s="9">
        <f>IFERROR(__xludf.DUMMYFUNCTION("""COMPUTED_VALUE"""),45722.791666666664)</f>
        <v>45722.79167</v>
      </c>
      <c r="AA141" s="7">
        <f>IFERROR(__xludf.DUMMYFUNCTION("""COMPUTED_VALUE"""),45722.0)</f>
        <v>45722</v>
      </c>
      <c r="AB141" s="2">
        <f>IFERROR(__xludf.DUMMYFUNCTION("""COMPUTED_VALUE"""),19.0)</f>
        <v>19</v>
      </c>
      <c r="AC141" s="2">
        <f>IFERROR(__xludf.DUMMYFUNCTION("""COMPUTED_VALUE"""),259.24)</f>
        <v>259.24</v>
      </c>
      <c r="AD141" s="2">
        <f t="shared" si="4"/>
        <v>0.025924</v>
      </c>
      <c r="AE141" s="2">
        <f t="shared" si="2"/>
        <v>0.25924</v>
      </c>
    </row>
    <row r="142">
      <c r="W142" s="7">
        <f>IFERROR(__xludf.DUMMYFUNCTION("""COMPUTED_VALUE"""),45722.0)</f>
        <v>45722</v>
      </c>
      <c r="X142" s="8">
        <f>IFERROR(__xludf.DUMMYFUNCTION("""COMPUTED_VALUE"""),0.8333333333333334)</f>
        <v>0.8333333333</v>
      </c>
      <c r="Y142" s="2">
        <f>IFERROR(__xludf.DUMMYFUNCTION("""COMPUTED_VALUE"""),0.122)</f>
        <v>0.122</v>
      </c>
      <c r="Z142" s="9">
        <f>IFERROR(__xludf.DUMMYFUNCTION("""COMPUTED_VALUE"""),45722.833333333336)</f>
        <v>45722.83333</v>
      </c>
      <c r="AA142" s="7">
        <f>IFERROR(__xludf.DUMMYFUNCTION("""COMPUTED_VALUE"""),45722.0)</f>
        <v>45722</v>
      </c>
      <c r="AB142" s="2">
        <f>IFERROR(__xludf.DUMMYFUNCTION("""COMPUTED_VALUE"""),20.0)</f>
        <v>20</v>
      </c>
      <c r="AC142" s="2">
        <f>IFERROR(__xludf.DUMMYFUNCTION("""COMPUTED_VALUE"""),250.16)</f>
        <v>250.16</v>
      </c>
      <c r="AD142" s="2">
        <f t="shared" si="4"/>
        <v>0.03051952</v>
      </c>
      <c r="AE142" s="2">
        <f t="shared" si="2"/>
        <v>0.25016</v>
      </c>
    </row>
    <row r="143">
      <c r="W143" s="7">
        <f>IFERROR(__xludf.DUMMYFUNCTION("""COMPUTED_VALUE"""),45722.0)</f>
        <v>45722</v>
      </c>
      <c r="X143" s="8">
        <f>IFERROR(__xludf.DUMMYFUNCTION("""COMPUTED_VALUE"""),0.875)</f>
        <v>0.875</v>
      </c>
      <c r="Y143" s="2">
        <f>IFERROR(__xludf.DUMMYFUNCTION("""COMPUTED_VALUE"""),1.388)</f>
        <v>1.388</v>
      </c>
      <c r="Z143" s="9">
        <f>IFERROR(__xludf.DUMMYFUNCTION("""COMPUTED_VALUE"""),45722.875)</f>
        <v>45722.875</v>
      </c>
      <c r="AA143" s="7">
        <f>IFERROR(__xludf.DUMMYFUNCTION("""COMPUTED_VALUE"""),45722.0)</f>
        <v>45722</v>
      </c>
      <c r="AB143" s="2">
        <f>IFERROR(__xludf.DUMMYFUNCTION("""COMPUTED_VALUE"""),21.0)</f>
        <v>21</v>
      </c>
      <c r="AC143" s="2">
        <f>IFERROR(__xludf.DUMMYFUNCTION("""COMPUTED_VALUE"""),236.77)</f>
        <v>236.77</v>
      </c>
      <c r="AD143" s="2">
        <f t="shared" si="4"/>
        <v>0.32863676</v>
      </c>
      <c r="AE143" s="2">
        <f t="shared" si="2"/>
        <v>0.23677</v>
      </c>
    </row>
    <row r="144">
      <c r="W144" s="7">
        <f>IFERROR(__xludf.DUMMYFUNCTION("""COMPUTED_VALUE"""),45722.0)</f>
        <v>45722</v>
      </c>
      <c r="X144" s="8">
        <f>IFERROR(__xludf.DUMMYFUNCTION("""COMPUTED_VALUE"""),0.9166666666666666)</f>
        <v>0.9166666667</v>
      </c>
      <c r="Y144" s="2">
        <f>IFERROR(__xludf.DUMMYFUNCTION("""COMPUTED_VALUE"""),1.2)</f>
        <v>1.2</v>
      </c>
      <c r="Z144" s="9">
        <f>IFERROR(__xludf.DUMMYFUNCTION("""COMPUTED_VALUE"""),45722.916666666664)</f>
        <v>45722.91667</v>
      </c>
      <c r="AA144" s="7">
        <f>IFERROR(__xludf.DUMMYFUNCTION("""COMPUTED_VALUE"""),45722.0)</f>
        <v>45722</v>
      </c>
      <c r="AB144" s="2">
        <f>IFERROR(__xludf.DUMMYFUNCTION("""COMPUTED_VALUE"""),22.0)</f>
        <v>22</v>
      </c>
      <c r="AC144" s="2">
        <f>IFERROR(__xludf.DUMMYFUNCTION("""COMPUTED_VALUE"""),158.22)</f>
        <v>158.22</v>
      </c>
      <c r="AD144" s="2">
        <f t="shared" si="4"/>
        <v>0.189864</v>
      </c>
      <c r="AE144" s="2">
        <f t="shared" si="2"/>
        <v>0.15822</v>
      </c>
    </row>
    <row r="145">
      <c r="W145" s="7">
        <f>IFERROR(__xludf.DUMMYFUNCTION("""COMPUTED_VALUE"""),45722.0)</f>
        <v>45722</v>
      </c>
      <c r="X145" s="8">
        <f>IFERROR(__xludf.DUMMYFUNCTION("""COMPUTED_VALUE"""),0.9583333333333334)</f>
        <v>0.9583333333</v>
      </c>
      <c r="Y145" s="2">
        <f>IFERROR(__xludf.DUMMYFUNCTION("""COMPUTED_VALUE"""),1.046)</f>
        <v>1.046</v>
      </c>
      <c r="Z145" s="9">
        <f>IFERROR(__xludf.DUMMYFUNCTION("""COMPUTED_VALUE"""),45722.958333333336)</f>
        <v>45722.95833</v>
      </c>
      <c r="AA145" s="7">
        <f>IFERROR(__xludf.DUMMYFUNCTION("""COMPUTED_VALUE"""),45722.0)</f>
        <v>45722</v>
      </c>
      <c r="AB145" s="2">
        <f>IFERROR(__xludf.DUMMYFUNCTION("""COMPUTED_VALUE"""),23.0)</f>
        <v>23</v>
      </c>
      <c r="AC145" s="2">
        <f>IFERROR(__xludf.DUMMYFUNCTION("""COMPUTED_VALUE"""),139.1)</f>
        <v>139.1</v>
      </c>
      <c r="AD145" s="2">
        <f t="shared" si="4"/>
        <v>0.1454986</v>
      </c>
      <c r="AE145" s="2">
        <f t="shared" si="2"/>
        <v>0.1391</v>
      </c>
    </row>
    <row r="146">
      <c r="W146" s="7">
        <f>IFERROR(__xludf.DUMMYFUNCTION("""COMPUTED_VALUE"""),45722.0)</f>
        <v>45722</v>
      </c>
      <c r="X146" s="17">
        <f>IFERROR(__xludf.DUMMYFUNCTION("""COMPUTED_VALUE"""),1.0)</f>
        <v>1</v>
      </c>
      <c r="Y146" s="2">
        <f>IFERROR(__xludf.DUMMYFUNCTION("""COMPUTED_VALUE"""),0.062)</f>
        <v>0.062</v>
      </c>
      <c r="Z146" s="9">
        <f>IFERROR(__xludf.DUMMYFUNCTION("""COMPUTED_VALUE"""),45723.0)</f>
        <v>45723</v>
      </c>
      <c r="AA146" s="7">
        <f>IFERROR(__xludf.DUMMYFUNCTION("""COMPUTED_VALUE"""),45723.0)</f>
        <v>45723</v>
      </c>
      <c r="AB146" s="2">
        <f>IFERROR(__xludf.DUMMYFUNCTION("""COMPUTED_VALUE"""),0.0)</f>
        <v>0</v>
      </c>
      <c r="AC146" s="2">
        <f>IFERROR(__xludf.DUMMYFUNCTION("""COMPUTED_VALUE"""),128.79)</f>
        <v>128.79</v>
      </c>
      <c r="AD146" s="2">
        <f t="shared" si="4"/>
        <v>0.00798498</v>
      </c>
      <c r="AE146" s="2">
        <f t="shared" si="2"/>
        <v>0.12879</v>
      </c>
    </row>
    <row r="147">
      <c r="W147" s="7">
        <f>IFERROR(__xludf.DUMMYFUNCTION("""COMPUTED_VALUE"""),45723.0)</f>
        <v>45723</v>
      </c>
      <c r="X147" s="8">
        <f>IFERROR(__xludf.DUMMYFUNCTION("""COMPUTED_VALUE"""),0.041666666666666664)</f>
        <v>0.04166666667</v>
      </c>
      <c r="Y147" s="2">
        <f>IFERROR(__xludf.DUMMYFUNCTION("""COMPUTED_VALUE"""),0.063)</f>
        <v>0.063</v>
      </c>
      <c r="Z147" s="9">
        <f>IFERROR(__xludf.DUMMYFUNCTION("""COMPUTED_VALUE"""),45723.041666666664)</f>
        <v>45723.04167</v>
      </c>
      <c r="AA147" s="7">
        <f>IFERROR(__xludf.DUMMYFUNCTION("""COMPUTED_VALUE"""),45723.0)</f>
        <v>45723</v>
      </c>
      <c r="AB147" s="2">
        <f>IFERROR(__xludf.DUMMYFUNCTION("""COMPUTED_VALUE"""),1.0)</f>
        <v>1</v>
      </c>
      <c r="AC147" s="2">
        <f>IFERROR(__xludf.DUMMYFUNCTION("""COMPUTED_VALUE"""),122.64)</f>
        <v>122.64</v>
      </c>
      <c r="AD147" s="2">
        <f t="shared" si="4"/>
        <v>0.00772632</v>
      </c>
      <c r="AE147" s="2">
        <f t="shared" si="2"/>
        <v>0.12264</v>
      </c>
    </row>
    <row r="148">
      <c r="W148" s="7">
        <f>IFERROR(__xludf.DUMMYFUNCTION("""COMPUTED_VALUE"""),45723.0)</f>
        <v>45723</v>
      </c>
      <c r="X148" s="8">
        <f>IFERROR(__xludf.DUMMYFUNCTION("""COMPUTED_VALUE"""),0.08333333333333333)</f>
        <v>0.08333333333</v>
      </c>
      <c r="Y148" s="2">
        <f>IFERROR(__xludf.DUMMYFUNCTION("""COMPUTED_VALUE"""),0.128)</f>
        <v>0.128</v>
      </c>
      <c r="Z148" s="9">
        <f>IFERROR(__xludf.DUMMYFUNCTION("""COMPUTED_VALUE"""),45723.083333333336)</f>
        <v>45723.08333</v>
      </c>
      <c r="AA148" s="7">
        <f>IFERROR(__xludf.DUMMYFUNCTION("""COMPUTED_VALUE"""),45723.0)</f>
        <v>45723</v>
      </c>
      <c r="AB148" s="2">
        <f>IFERROR(__xludf.DUMMYFUNCTION("""COMPUTED_VALUE"""),2.0)</f>
        <v>2</v>
      </c>
      <c r="AC148" s="2">
        <f>IFERROR(__xludf.DUMMYFUNCTION("""COMPUTED_VALUE"""),117.28)</f>
        <v>117.28</v>
      </c>
      <c r="AD148" s="2">
        <f t="shared" si="4"/>
        <v>0.01501184</v>
      </c>
      <c r="AE148" s="2">
        <f t="shared" si="2"/>
        <v>0.11728</v>
      </c>
    </row>
    <row r="149">
      <c r="W149" s="7">
        <f>IFERROR(__xludf.DUMMYFUNCTION("""COMPUTED_VALUE"""),45723.0)</f>
        <v>45723</v>
      </c>
      <c r="X149" s="8">
        <f>IFERROR(__xludf.DUMMYFUNCTION("""COMPUTED_VALUE"""),0.125)</f>
        <v>0.125</v>
      </c>
      <c r="Y149" s="2">
        <f>IFERROR(__xludf.DUMMYFUNCTION("""COMPUTED_VALUE"""),0.071)</f>
        <v>0.071</v>
      </c>
      <c r="Z149" s="9">
        <f>IFERROR(__xludf.DUMMYFUNCTION("""COMPUTED_VALUE"""),45723.125)</f>
        <v>45723.125</v>
      </c>
      <c r="AA149" s="7">
        <f>IFERROR(__xludf.DUMMYFUNCTION("""COMPUTED_VALUE"""),45723.0)</f>
        <v>45723</v>
      </c>
      <c r="AB149" s="2">
        <f>IFERROR(__xludf.DUMMYFUNCTION("""COMPUTED_VALUE"""),3.0)</f>
        <v>3</v>
      </c>
      <c r="AC149" s="2">
        <f>IFERROR(__xludf.DUMMYFUNCTION("""COMPUTED_VALUE"""),110.91)</f>
        <v>110.91</v>
      </c>
      <c r="AD149" s="2">
        <f t="shared" si="4"/>
        <v>0.00787461</v>
      </c>
      <c r="AE149" s="2">
        <f t="shared" si="2"/>
        <v>0.11091</v>
      </c>
    </row>
    <row r="150">
      <c r="W150" s="7">
        <f>IFERROR(__xludf.DUMMYFUNCTION("""COMPUTED_VALUE"""),45723.0)</f>
        <v>45723</v>
      </c>
      <c r="X150" s="8">
        <f>IFERROR(__xludf.DUMMYFUNCTION("""COMPUTED_VALUE"""),0.16666666666666666)</f>
        <v>0.1666666667</v>
      </c>
      <c r="Y150" s="2">
        <f>IFERROR(__xludf.DUMMYFUNCTION("""COMPUTED_VALUE"""),0.058)</f>
        <v>0.058</v>
      </c>
      <c r="Z150" s="9">
        <f>IFERROR(__xludf.DUMMYFUNCTION("""COMPUTED_VALUE"""),45723.166666666664)</f>
        <v>45723.16667</v>
      </c>
      <c r="AA150" s="7">
        <f>IFERROR(__xludf.DUMMYFUNCTION("""COMPUTED_VALUE"""),45723.0)</f>
        <v>45723</v>
      </c>
      <c r="AB150" s="2">
        <f>IFERROR(__xludf.DUMMYFUNCTION("""COMPUTED_VALUE"""),4.0)</f>
        <v>4</v>
      </c>
      <c r="AC150" s="2">
        <f>IFERROR(__xludf.DUMMYFUNCTION("""COMPUTED_VALUE"""),111.73)</f>
        <v>111.73</v>
      </c>
      <c r="AD150" s="2">
        <f t="shared" si="4"/>
        <v>0.00648034</v>
      </c>
      <c r="AE150" s="2">
        <f t="shared" si="2"/>
        <v>0.11173</v>
      </c>
    </row>
    <row r="151">
      <c r="W151" s="7">
        <f>IFERROR(__xludf.DUMMYFUNCTION("""COMPUTED_VALUE"""),45723.0)</f>
        <v>45723</v>
      </c>
      <c r="X151" s="8">
        <f>IFERROR(__xludf.DUMMYFUNCTION("""COMPUTED_VALUE"""),0.20833333333333334)</f>
        <v>0.2083333333</v>
      </c>
      <c r="Y151" s="2">
        <f>IFERROR(__xludf.DUMMYFUNCTION("""COMPUTED_VALUE"""),0.065)</f>
        <v>0.065</v>
      </c>
      <c r="Z151" s="9">
        <f>IFERROR(__xludf.DUMMYFUNCTION("""COMPUTED_VALUE"""),45723.208333333336)</f>
        <v>45723.20833</v>
      </c>
      <c r="AA151" s="7">
        <f>IFERROR(__xludf.DUMMYFUNCTION("""COMPUTED_VALUE"""),45723.0)</f>
        <v>45723</v>
      </c>
      <c r="AB151" s="2">
        <f>IFERROR(__xludf.DUMMYFUNCTION("""COMPUTED_VALUE"""),5.0)</f>
        <v>5</v>
      </c>
      <c r="AC151" s="2">
        <f>IFERROR(__xludf.DUMMYFUNCTION("""COMPUTED_VALUE"""),115.2)</f>
        <v>115.2</v>
      </c>
      <c r="AD151" s="2">
        <f t="shared" si="4"/>
        <v>0.007488</v>
      </c>
      <c r="AE151" s="2">
        <f t="shared" si="2"/>
        <v>0.1152</v>
      </c>
    </row>
    <row r="152">
      <c r="W152" s="7">
        <f>IFERROR(__xludf.DUMMYFUNCTION("""COMPUTED_VALUE"""),45723.0)</f>
        <v>45723</v>
      </c>
      <c r="X152" s="8">
        <f>IFERROR(__xludf.DUMMYFUNCTION("""COMPUTED_VALUE"""),0.25)</f>
        <v>0.25</v>
      </c>
      <c r="Y152" s="2">
        <f>IFERROR(__xludf.DUMMYFUNCTION("""COMPUTED_VALUE"""),0.063)</f>
        <v>0.063</v>
      </c>
      <c r="Z152" s="9">
        <f>IFERROR(__xludf.DUMMYFUNCTION("""COMPUTED_VALUE"""),45723.25)</f>
        <v>45723.25</v>
      </c>
      <c r="AA152" s="7">
        <f>IFERROR(__xludf.DUMMYFUNCTION("""COMPUTED_VALUE"""),45723.0)</f>
        <v>45723</v>
      </c>
      <c r="AB152" s="2">
        <f>IFERROR(__xludf.DUMMYFUNCTION("""COMPUTED_VALUE"""),6.0)</f>
        <v>6</v>
      </c>
      <c r="AC152" s="2">
        <f>IFERROR(__xludf.DUMMYFUNCTION("""COMPUTED_VALUE"""),118.05)</f>
        <v>118.05</v>
      </c>
      <c r="AD152" s="2">
        <f t="shared" si="4"/>
        <v>0.00743715</v>
      </c>
      <c r="AE152" s="2">
        <f t="shared" si="2"/>
        <v>0.11805</v>
      </c>
    </row>
    <row r="153">
      <c r="W153" s="7">
        <f>IFERROR(__xludf.DUMMYFUNCTION("""COMPUTED_VALUE"""),45723.0)</f>
        <v>45723</v>
      </c>
      <c r="X153" s="8">
        <f>IFERROR(__xludf.DUMMYFUNCTION("""COMPUTED_VALUE"""),0.2916666666666667)</f>
        <v>0.2916666667</v>
      </c>
      <c r="Y153" s="2">
        <f>IFERROR(__xludf.DUMMYFUNCTION("""COMPUTED_VALUE"""),0.057)</f>
        <v>0.057</v>
      </c>
      <c r="Z153" s="9">
        <f>IFERROR(__xludf.DUMMYFUNCTION("""COMPUTED_VALUE"""),45723.291666666664)</f>
        <v>45723.29167</v>
      </c>
      <c r="AA153" s="7">
        <f>IFERROR(__xludf.DUMMYFUNCTION("""COMPUTED_VALUE"""),45723.0)</f>
        <v>45723</v>
      </c>
      <c r="AB153" s="2">
        <f>IFERROR(__xludf.DUMMYFUNCTION("""COMPUTED_VALUE"""),7.0)</f>
        <v>7</v>
      </c>
      <c r="AC153" s="2">
        <f>IFERROR(__xludf.DUMMYFUNCTION("""COMPUTED_VALUE"""),123.67)</f>
        <v>123.67</v>
      </c>
      <c r="AD153" s="2">
        <f t="shared" si="4"/>
        <v>0.00704919</v>
      </c>
      <c r="AE153" s="2">
        <f t="shared" si="2"/>
        <v>0.12367</v>
      </c>
    </row>
    <row r="154">
      <c r="W154" s="7">
        <f>IFERROR(__xludf.DUMMYFUNCTION("""COMPUTED_VALUE"""),45723.0)</f>
        <v>45723</v>
      </c>
      <c r="X154" s="8">
        <f>IFERROR(__xludf.DUMMYFUNCTION("""COMPUTED_VALUE"""),0.3333333333333333)</f>
        <v>0.3333333333</v>
      </c>
      <c r="Y154" s="2">
        <f>IFERROR(__xludf.DUMMYFUNCTION("""COMPUTED_VALUE"""),0.073)</f>
        <v>0.073</v>
      </c>
      <c r="Z154" s="9">
        <f>IFERROR(__xludf.DUMMYFUNCTION("""COMPUTED_VALUE"""),45723.333333333336)</f>
        <v>45723.33333</v>
      </c>
      <c r="AA154" s="7">
        <f>IFERROR(__xludf.DUMMYFUNCTION("""COMPUTED_VALUE"""),45723.0)</f>
        <v>45723</v>
      </c>
      <c r="AB154" s="2">
        <f>IFERROR(__xludf.DUMMYFUNCTION("""COMPUTED_VALUE"""),8.0)</f>
        <v>8</v>
      </c>
      <c r="AC154" s="2">
        <f>IFERROR(__xludf.DUMMYFUNCTION("""COMPUTED_VALUE"""),150.18)</f>
        <v>150.18</v>
      </c>
      <c r="AD154" s="2">
        <f t="shared" si="4"/>
        <v>0.01096314</v>
      </c>
      <c r="AE154" s="2">
        <f t="shared" si="2"/>
        <v>0.15018</v>
      </c>
    </row>
    <row r="155">
      <c r="W155" s="7">
        <f>IFERROR(__xludf.DUMMYFUNCTION("""COMPUTED_VALUE"""),45723.0)</f>
        <v>45723</v>
      </c>
      <c r="X155" s="8">
        <f>IFERROR(__xludf.DUMMYFUNCTION("""COMPUTED_VALUE"""),0.375)</f>
        <v>0.375</v>
      </c>
      <c r="Y155" s="2">
        <f>IFERROR(__xludf.DUMMYFUNCTION("""COMPUTED_VALUE"""),1.039)</f>
        <v>1.039</v>
      </c>
      <c r="Z155" s="9">
        <f>IFERROR(__xludf.DUMMYFUNCTION("""COMPUTED_VALUE"""),45723.375)</f>
        <v>45723.375</v>
      </c>
      <c r="AA155" s="7">
        <f>IFERROR(__xludf.DUMMYFUNCTION("""COMPUTED_VALUE"""),45723.0)</f>
        <v>45723</v>
      </c>
      <c r="AB155" s="2">
        <f>IFERROR(__xludf.DUMMYFUNCTION("""COMPUTED_VALUE"""),9.0)</f>
        <v>9</v>
      </c>
      <c r="AC155" s="2">
        <f>IFERROR(__xludf.DUMMYFUNCTION("""COMPUTED_VALUE"""),130.7)</f>
        <v>130.7</v>
      </c>
      <c r="AD155" s="2">
        <f t="shared" si="4"/>
        <v>0.1357973</v>
      </c>
      <c r="AE155" s="2">
        <f t="shared" si="2"/>
        <v>0.1307</v>
      </c>
    </row>
    <row r="156">
      <c r="W156" s="7">
        <f>IFERROR(__xludf.DUMMYFUNCTION("""COMPUTED_VALUE"""),45723.0)</f>
        <v>45723</v>
      </c>
      <c r="X156" s="8">
        <f>IFERROR(__xludf.DUMMYFUNCTION("""COMPUTED_VALUE"""),0.4166666666666667)</f>
        <v>0.4166666667</v>
      </c>
      <c r="Y156" s="2">
        <f>IFERROR(__xludf.DUMMYFUNCTION("""COMPUTED_VALUE"""),0.086)</f>
        <v>0.086</v>
      </c>
      <c r="Z156" s="9">
        <f>IFERROR(__xludf.DUMMYFUNCTION("""COMPUTED_VALUE"""),45723.416666666664)</f>
        <v>45723.41667</v>
      </c>
      <c r="AA156" s="7">
        <f>IFERROR(__xludf.DUMMYFUNCTION("""COMPUTED_VALUE"""),45723.0)</f>
        <v>45723</v>
      </c>
      <c r="AB156" s="2">
        <f>IFERROR(__xludf.DUMMYFUNCTION("""COMPUTED_VALUE"""),10.0)</f>
        <v>10</v>
      </c>
      <c r="AC156" s="2">
        <f>IFERROR(__xludf.DUMMYFUNCTION("""COMPUTED_VALUE"""),193.03)</f>
        <v>193.03</v>
      </c>
      <c r="AD156" s="2">
        <f t="shared" si="4"/>
        <v>0.01660058</v>
      </c>
      <c r="AE156" s="2">
        <f t="shared" si="2"/>
        <v>0.19303</v>
      </c>
    </row>
    <row r="157">
      <c r="W157" s="7">
        <f>IFERROR(__xludf.DUMMYFUNCTION("""COMPUTED_VALUE"""),45723.0)</f>
        <v>45723</v>
      </c>
      <c r="X157" s="8">
        <f>IFERROR(__xludf.DUMMYFUNCTION("""COMPUTED_VALUE"""),0.4583333333333333)</f>
        <v>0.4583333333</v>
      </c>
      <c r="Y157" s="2">
        <f>IFERROR(__xludf.DUMMYFUNCTION("""COMPUTED_VALUE"""),0.062)</f>
        <v>0.062</v>
      </c>
      <c r="Z157" s="9">
        <f>IFERROR(__xludf.DUMMYFUNCTION("""COMPUTED_VALUE"""),45723.458333333336)</f>
        <v>45723.45833</v>
      </c>
      <c r="AA157" s="7">
        <f>IFERROR(__xludf.DUMMYFUNCTION("""COMPUTED_VALUE"""),45723.0)</f>
        <v>45723</v>
      </c>
      <c r="AB157" s="2">
        <f>IFERROR(__xludf.DUMMYFUNCTION("""COMPUTED_VALUE"""),11.0)</f>
        <v>11</v>
      </c>
      <c r="AC157" s="2">
        <f>IFERROR(__xludf.DUMMYFUNCTION("""COMPUTED_VALUE"""),161.73)</f>
        <v>161.73</v>
      </c>
      <c r="AD157" s="2">
        <f t="shared" si="4"/>
        <v>0.01002726</v>
      </c>
      <c r="AE157" s="2">
        <f t="shared" si="2"/>
        <v>0.16173</v>
      </c>
    </row>
    <row r="158">
      <c r="W158" s="7">
        <f>IFERROR(__xludf.DUMMYFUNCTION("""COMPUTED_VALUE"""),45723.0)</f>
        <v>45723</v>
      </c>
      <c r="X158" s="8">
        <f>IFERROR(__xludf.DUMMYFUNCTION("""COMPUTED_VALUE"""),0.5)</f>
        <v>0.5</v>
      </c>
      <c r="Y158" s="2">
        <f>IFERROR(__xludf.DUMMYFUNCTION("""COMPUTED_VALUE"""),0.058)</f>
        <v>0.058</v>
      </c>
      <c r="Z158" s="9">
        <f>IFERROR(__xludf.DUMMYFUNCTION("""COMPUTED_VALUE"""),45723.5)</f>
        <v>45723.5</v>
      </c>
      <c r="AA158" s="7">
        <f>IFERROR(__xludf.DUMMYFUNCTION("""COMPUTED_VALUE"""),45723.0)</f>
        <v>45723</v>
      </c>
      <c r="AB158" s="2">
        <f>IFERROR(__xludf.DUMMYFUNCTION("""COMPUTED_VALUE"""),12.0)</f>
        <v>12</v>
      </c>
      <c r="AC158" s="2">
        <f>IFERROR(__xludf.DUMMYFUNCTION("""COMPUTED_VALUE"""),144.22)</f>
        <v>144.22</v>
      </c>
      <c r="AD158" s="2">
        <f t="shared" si="4"/>
        <v>0.00836476</v>
      </c>
      <c r="AE158" s="2">
        <f t="shared" si="2"/>
        <v>0.14422</v>
      </c>
    </row>
    <row r="159">
      <c r="W159" s="7">
        <f>IFERROR(__xludf.DUMMYFUNCTION("""COMPUTED_VALUE"""),45723.0)</f>
        <v>45723</v>
      </c>
      <c r="X159" s="8">
        <f>IFERROR(__xludf.DUMMYFUNCTION("""COMPUTED_VALUE"""),0.5416666666666666)</f>
        <v>0.5416666667</v>
      </c>
      <c r="Y159" s="2">
        <f>IFERROR(__xludf.DUMMYFUNCTION("""COMPUTED_VALUE"""),0.056)</f>
        <v>0.056</v>
      </c>
      <c r="Z159" s="9">
        <f>IFERROR(__xludf.DUMMYFUNCTION("""COMPUTED_VALUE"""),45723.541666666664)</f>
        <v>45723.54167</v>
      </c>
      <c r="AA159" s="7">
        <f>IFERROR(__xludf.DUMMYFUNCTION("""COMPUTED_VALUE"""),45723.0)</f>
        <v>45723</v>
      </c>
      <c r="AB159" s="2">
        <f>IFERROR(__xludf.DUMMYFUNCTION("""COMPUTED_VALUE"""),13.0)</f>
        <v>13</v>
      </c>
      <c r="AC159" s="2">
        <f>IFERROR(__xludf.DUMMYFUNCTION("""COMPUTED_VALUE"""),127.06)</f>
        <v>127.06</v>
      </c>
      <c r="AD159" s="2">
        <f t="shared" si="4"/>
        <v>0.00711536</v>
      </c>
      <c r="AE159" s="2">
        <f t="shared" si="2"/>
        <v>0.12706</v>
      </c>
    </row>
    <row r="160">
      <c r="W160" s="7">
        <f>IFERROR(__xludf.DUMMYFUNCTION("""COMPUTED_VALUE"""),45723.0)</f>
        <v>45723</v>
      </c>
      <c r="X160" s="8">
        <f>IFERROR(__xludf.DUMMYFUNCTION("""COMPUTED_VALUE"""),0.5833333333333334)</f>
        <v>0.5833333333</v>
      </c>
      <c r="Y160" s="2">
        <f>IFERROR(__xludf.DUMMYFUNCTION("""COMPUTED_VALUE"""),0.056)</f>
        <v>0.056</v>
      </c>
      <c r="Z160" s="9">
        <f>IFERROR(__xludf.DUMMYFUNCTION("""COMPUTED_VALUE"""),45723.583333333336)</f>
        <v>45723.58333</v>
      </c>
      <c r="AA160" s="7">
        <f>IFERROR(__xludf.DUMMYFUNCTION("""COMPUTED_VALUE"""),45723.0)</f>
        <v>45723</v>
      </c>
      <c r="AB160" s="2">
        <f>IFERROR(__xludf.DUMMYFUNCTION("""COMPUTED_VALUE"""),14.0)</f>
        <v>14</v>
      </c>
      <c r="AC160" s="2">
        <f>IFERROR(__xludf.DUMMYFUNCTION("""COMPUTED_VALUE"""),80.94)</f>
        <v>80.94</v>
      </c>
      <c r="AD160" s="2">
        <f t="shared" si="4"/>
        <v>0.00453264</v>
      </c>
      <c r="AE160" s="2">
        <f t="shared" si="2"/>
        <v>0.08094</v>
      </c>
    </row>
    <row r="161">
      <c r="W161" s="7">
        <f>IFERROR(__xludf.DUMMYFUNCTION("""COMPUTED_VALUE"""),45723.0)</f>
        <v>45723</v>
      </c>
      <c r="X161" s="8">
        <f>IFERROR(__xludf.DUMMYFUNCTION("""COMPUTED_VALUE"""),0.625)</f>
        <v>0.625</v>
      </c>
      <c r="Y161" s="2">
        <f>IFERROR(__xludf.DUMMYFUNCTION("""COMPUTED_VALUE"""),0.062)</f>
        <v>0.062</v>
      </c>
      <c r="Z161" s="9">
        <f>IFERROR(__xludf.DUMMYFUNCTION("""COMPUTED_VALUE"""),45723.625)</f>
        <v>45723.625</v>
      </c>
      <c r="AA161" s="7">
        <f>IFERROR(__xludf.DUMMYFUNCTION("""COMPUTED_VALUE"""),45723.0)</f>
        <v>45723</v>
      </c>
      <c r="AB161" s="2">
        <f>IFERROR(__xludf.DUMMYFUNCTION("""COMPUTED_VALUE"""),15.0)</f>
        <v>15</v>
      </c>
      <c r="AC161" s="2">
        <f>IFERROR(__xludf.DUMMYFUNCTION("""COMPUTED_VALUE"""),71.6)</f>
        <v>71.6</v>
      </c>
      <c r="AD161" s="2">
        <f t="shared" si="4"/>
        <v>0.0044392</v>
      </c>
      <c r="AE161" s="2">
        <f t="shared" si="2"/>
        <v>0.0716</v>
      </c>
    </row>
    <row r="162">
      <c r="W162" s="7">
        <f>IFERROR(__xludf.DUMMYFUNCTION("""COMPUTED_VALUE"""),45723.0)</f>
        <v>45723</v>
      </c>
      <c r="X162" s="8">
        <f>IFERROR(__xludf.DUMMYFUNCTION("""COMPUTED_VALUE"""),0.6666666666666666)</f>
        <v>0.6666666667</v>
      </c>
      <c r="Y162" s="2">
        <f>IFERROR(__xludf.DUMMYFUNCTION("""COMPUTED_VALUE"""),0.059)</f>
        <v>0.059</v>
      </c>
      <c r="Z162" s="9">
        <f>IFERROR(__xludf.DUMMYFUNCTION("""COMPUTED_VALUE"""),45723.666666666664)</f>
        <v>45723.66667</v>
      </c>
      <c r="AA162" s="7">
        <f>IFERROR(__xludf.DUMMYFUNCTION("""COMPUTED_VALUE"""),45723.0)</f>
        <v>45723</v>
      </c>
      <c r="AB162" s="2">
        <f>IFERROR(__xludf.DUMMYFUNCTION("""COMPUTED_VALUE"""),16.0)</f>
        <v>16</v>
      </c>
      <c r="AC162" s="2">
        <f>IFERROR(__xludf.DUMMYFUNCTION("""COMPUTED_VALUE"""),82.43)</f>
        <v>82.43</v>
      </c>
      <c r="AD162" s="2">
        <f t="shared" si="4"/>
        <v>0.00486337</v>
      </c>
      <c r="AE162" s="2">
        <f t="shared" si="2"/>
        <v>0.08243</v>
      </c>
    </row>
    <row r="163">
      <c r="W163" s="7">
        <f>IFERROR(__xludf.DUMMYFUNCTION("""COMPUTED_VALUE"""),45723.0)</f>
        <v>45723</v>
      </c>
      <c r="X163" s="8">
        <f>IFERROR(__xludf.DUMMYFUNCTION("""COMPUTED_VALUE"""),0.7083333333333334)</f>
        <v>0.7083333333</v>
      </c>
      <c r="Y163" s="2">
        <f>IFERROR(__xludf.DUMMYFUNCTION("""COMPUTED_VALUE"""),0.053)</f>
        <v>0.053</v>
      </c>
      <c r="Z163" s="9">
        <f>IFERROR(__xludf.DUMMYFUNCTION("""COMPUTED_VALUE"""),45723.708333333336)</f>
        <v>45723.70833</v>
      </c>
      <c r="AA163" s="7">
        <f>IFERROR(__xludf.DUMMYFUNCTION("""COMPUTED_VALUE"""),45723.0)</f>
        <v>45723</v>
      </c>
      <c r="AB163" s="2">
        <f>IFERROR(__xludf.DUMMYFUNCTION("""COMPUTED_VALUE"""),17.0)</f>
        <v>17</v>
      </c>
      <c r="AC163" s="2">
        <f>IFERROR(__xludf.DUMMYFUNCTION("""COMPUTED_VALUE"""),91.46)</f>
        <v>91.46</v>
      </c>
      <c r="AD163" s="2">
        <f t="shared" si="4"/>
        <v>0.00484738</v>
      </c>
      <c r="AE163" s="2">
        <f t="shared" si="2"/>
        <v>0.09146</v>
      </c>
    </row>
    <row r="164">
      <c r="W164" s="7">
        <f>IFERROR(__xludf.DUMMYFUNCTION("""COMPUTED_VALUE"""),45723.0)</f>
        <v>45723</v>
      </c>
      <c r="X164" s="8">
        <f>IFERROR(__xludf.DUMMYFUNCTION("""COMPUTED_VALUE"""),0.75)</f>
        <v>0.75</v>
      </c>
      <c r="Y164" s="2">
        <f>IFERROR(__xludf.DUMMYFUNCTION("""COMPUTED_VALUE"""),0.052)</f>
        <v>0.052</v>
      </c>
      <c r="Z164" s="9">
        <f>IFERROR(__xludf.DUMMYFUNCTION("""COMPUTED_VALUE"""),45723.75)</f>
        <v>45723.75</v>
      </c>
      <c r="AA164" s="7">
        <f>IFERROR(__xludf.DUMMYFUNCTION("""COMPUTED_VALUE"""),45723.0)</f>
        <v>45723</v>
      </c>
      <c r="AB164" s="2">
        <f>IFERROR(__xludf.DUMMYFUNCTION("""COMPUTED_VALUE"""),18.0)</f>
        <v>18</v>
      </c>
      <c r="AC164" s="2">
        <f>IFERROR(__xludf.DUMMYFUNCTION("""COMPUTED_VALUE"""),174.93)</f>
        <v>174.93</v>
      </c>
      <c r="AD164" s="2">
        <f t="shared" si="4"/>
        <v>0.00909636</v>
      </c>
      <c r="AE164" s="2">
        <f t="shared" si="2"/>
        <v>0.17493</v>
      </c>
    </row>
    <row r="165">
      <c r="W165" s="7">
        <f>IFERROR(__xludf.DUMMYFUNCTION("""COMPUTED_VALUE"""),45723.0)</f>
        <v>45723</v>
      </c>
      <c r="X165" s="8">
        <f>IFERROR(__xludf.DUMMYFUNCTION("""COMPUTED_VALUE"""),0.7916666666666666)</f>
        <v>0.7916666667</v>
      </c>
      <c r="Y165" s="2">
        <f>IFERROR(__xludf.DUMMYFUNCTION("""COMPUTED_VALUE"""),0.149)</f>
        <v>0.149</v>
      </c>
      <c r="Z165" s="9">
        <f>IFERROR(__xludf.DUMMYFUNCTION("""COMPUTED_VALUE"""),45723.791666666664)</f>
        <v>45723.79167</v>
      </c>
      <c r="AA165" s="7">
        <f>IFERROR(__xludf.DUMMYFUNCTION("""COMPUTED_VALUE"""),45723.0)</f>
        <v>45723</v>
      </c>
      <c r="AB165" s="2">
        <f>IFERROR(__xludf.DUMMYFUNCTION("""COMPUTED_VALUE"""),19.0)</f>
        <v>19</v>
      </c>
      <c r="AC165" s="2">
        <f>IFERROR(__xludf.DUMMYFUNCTION("""COMPUTED_VALUE"""),174.5)</f>
        <v>174.5</v>
      </c>
      <c r="AD165" s="2">
        <f t="shared" si="4"/>
        <v>0.0260005</v>
      </c>
      <c r="AE165" s="2">
        <f t="shared" si="2"/>
        <v>0.1745</v>
      </c>
    </row>
    <row r="166">
      <c r="W166" s="7">
        <f>IFERROR(__xludf.DUMMYFUNCTION("""COMPUTED_VALUE"""),45723.0)</f>
        <v>45723</v>
      </c>
      <c r="X166" s="8">
        <f>IFERROR(__xludf.DUMMYFUNCTION("""COMPUTED_VALUE"""),0.8333333333333334)</f>
        <v>0.8333333333</v>
      </c>
      <c r="Y166" s="2">
        <f>IFERROR(__xludf.DUMMYFUNCTION("""COMPUTED_VALUE"""),1.483)</f>
        <v>1.483</v>
      </c>
      <c r="Z166" s="9">
        <f>IFERROR(__xludf.DUMMYFUNCTION("""COMPUTED_VALUE"""),45723.833333333336)</f>
        <v>45723.83333</v>
      </c>
      <c r="AA166" s="7">
        <f>IFERROR(__xludf.DUMMYFUNCTION("""COMPUTED_VALUE"""),45723.0)</f>
        <v>45723</v>
      </c>
      <c r="AB166" s="2">
        <f>IFERROR(__xludf.DUMMYFUNCTION("""COMPUTED_VALUE"""),20.0)</f>
        <v>20</v>
      </c>
      <c r="AC166" s="2">
        <f>IFERROR(__xludf.DUMMYFUNCTION("""COMPUTED_VALUE"""),183.65)</f>
        <v>183.65</v>
      </c>
      <c r="AD166" s="2">
        <f t="shared" si="4"/>
        <v>0.27235295</v>
      </c>
      <c r="AE166" s="2">
        <f t="shared" si="2"/>
        <v>0.18365</v>
      </c>
    </row>
    <row r="167">
      <c r="W167" s="7">
        <f>IFERROR(__xludf.DUMMYFUNCTION("""COMPUTED_VALUE"""),45723.0)</f>
        <v>45723</v>
      </c>
      <c r="X167" s="8">
        <f>IFERROR(__xludf.DUMMYFUNCTION("""COMPUTED_VALUE"""),0.875)</f>
        <v>0.875</v>
      </c>
      <c r="Y167" s="2">
        <f>IFERROR(__xludf.DUMMYFUNCTION("""COMPUTED_VALUE"""),0.719)</f>
        <v>0.719</v>
      </c>
      <c r="Z167" s="9">
        <f>IFERROR(__xludf.DUMMYFUNCTION("""COMPUTED_VALUE"""),45723.875)</f>
        <v>45723.875</v>
      </c>
      <c r="AA167" s="7">
        <f>IFERROR(__xludf.DUMMYFUNCTION("""COMPUTED_VALUE"""),45723.0)</f>
        <v>45723</v>
      </c>
      <c r="AB167" s="2">
        <f>IFERROR(__xludf.DUMMYFUNCTION("""COMPUTED_VALUE"""),21.0)</f>
        <v>21</v>
      </c>
      <c r="AC167" s="2">
        <f>IFERROR(__xludf.DUMMYFUNCTION("""COMPUTED_VALUE"""),180.14)</f>
        <v>180.14</v>
      </c>
      <c r="AD167" s="2">
        <f t="shared" si="4"/>
        <v>0.12952066</v>
      </c>
      <c r="AE167" s="2">
        <f t="shared" si="2"/>
        <v>0.18014</v>
      </c>
    </row>
    <row r="168">
      <c r="W168" s="7">
        <f>IFERROR(__xludf.DUMMYFUNCTION("""COMPUTED_VALUE"""),45723.0)</f>
        <v>45723</v>
      </c>
      <c r="X168" s="8">
        <f>IFERROR(__xludf.DUMMYFUNCTION("""COMPUTED_VALUE"""),0.9166666666666666)</f>
        <v>0.9166666667</v>
      </c>
      <c r="Y168" s="2">
        <f>IFERROR(__xludf.DUMMYFUNCTION("""COMPUTED_VALUE"""),0.165)</f>
        <v>0.165</v>
      </c>
      <c r="Z168" s="9">
        <f>IFERROR(__xludf.DUMMYFUNCTION("""COMPUTED_VALUE"""),45723.916666666664)</f>
        <v>45723.91667</v>
      </c>
      <c r="AA168" s="7">
        <f>IFERROR(__xludf.DUMMYFUNCTION("""COMPUTED_VALUE"""),45723.0)</f>
        <v>45723</v>
      </c>
      <c r="AB168" s="2">
        <f>IFERROR(__xludf.DUMMYFUNCTION("""COMPUTED_VALUE"""),22.0)</f>
        <v>22</v>
      </c>
      <c r="AC168" s="2">
        <f>IFERROR(__xludf.DUMMYFUNCTION("""COMPUTED_VALUE"""),115.96)</f>
        <v>115.96</v>
      </c>
      <c r="AD168" s="2">
        <f t="shared" si="4"/>
        <v>0.0191334</v>
      </c>
      <c r="AE168" s="2">
        <f t="shared" si="2"/>
        <v>0.11596</v>
      </c>
    </row>
    <row r="169">
      <c r="W169" s="7">
        <f>IFERROR(__xludf.DUMMYFUNCTION("""COMPUTED_VALUE"""),45723.0)</f>
        <v>45723</v>
      </c>
      <c r="X169" s="8">
        <f>IFERROR(__xludf.DUMMYFUNCTION("""COMPUTED_VALUE"""),0.9583333333333334)</f>
        <v>0.9583333333</v>
      </c>
      <c r="Y169" s="2">
        <f>IFERROR(__xludf.DUMMYFUNCTION("""COMPUTED_VALUE"""),0.442)</f>
        <v>0.442</v>
      </c>
      <c r="Z169" s="9">
        <f>IFERROR(__xludf.DUMMYFUNCTION("""COMPUTED_VALUE"""),45723.958333333336)</f>
        <v>45723.95833</v>
      </c>
      <c r="AA169" s="7">
        <f>IFERROR(__xludf.DUMMYFUNCTION("""COMPUTED_VALUE"""),45723.0)</f>
        <v>45723</v>
      </c>
      <c r="AB169" s="2">
        <f>IFERROR(__xludf.DUMMYFUNCTION("""COMPUTED_VALUE"""),23.0)</f>
        <v>23</v>
      </c>
      <c r="AC169" s="2">
        <f>IFERROR(__xludf.DUMMYFUNCTION("""COMPUTED_VALUE"""),109.91)</f>
        <v>109.91</v>
      </c>
      <c r="AD169" s="2">
        <f t="shared" si="4"/>
        <v>0.04858022</v>
      </c>
      <c r="AE169" s="2">
        <f t="shared" si="2"/>
        <v>0.10991</v>
      </c>
    </row>
    <row r="170">
      <c r="W170" s="7">
        <f>IFERROR(__xludf.DUMMYFUNCTION("""COMPUTED_VALUE"""),45723.0)</f>
        <v>45723</v>
      </c>
      <c r="X170" s="17">
        <f>IFERROR(__xludf.DUMMYFUNCTION("""COMPUTED_VALUE"""),1.0)</f>
        <v>1</v>
      </c>
      <c r="Y170" s="2">
        <f>IFERROR(__xludf.DUMMYFUNCTION("""COMPUTED_VALUE"""),0.114)</f>
        <v>0.114</v>
      </c>
      <c r="Z170" s="9">
        <f>IFERROR(__xludf.DUMMYFUNCTION("""COMPUTED_VALUE"""),45724.0)</f>
        <v>45724</v>
      </c>
      <c r="AA170" s="7">
        <f>IFERROR(__xludf.DUMMYFUNCTION("""COMPUTED_VALUE"""),45724.0)</f>
        <v>45724</v>
      </c>
      <c r="AB170" s="2">
        <f>IFERROR(__xludf.DUMMYFUNCTION("""COMPUTED_VALUE"""),0.0)</f>
        <v>0</v>
      </c>
      <c r="AC170" s="2">
        <f>IFERROR(__xludf.DUMMYFUNCTION("""COMPUTED_VALUE"""),81.42)</f>
        <v>81.42</v>
      </c>
      <c r="AD170" s="2">
        <f t="shared" si="4"/>
        <v>0.00928188</v>
      </c>
      <c r="AE170" s="2">
        <f t="shared" si="2"/>
        <v>0.08142</v>
      </c>
    </row>
    <row r="171">
      <c r="W171" s="7">
        <f>IFERROR(__xludf.DUMMYFUNCTION("""COMPUTED_VALUE"""),45724.0)</f>
        <v>45724</v>
      </c>
      <c r="X171" s="8">
        <f>IFERROR(__xludf.DUMMYFUNCTION("""COMPUTED_VALUE"""),0.041666666666666664)</f>
        <v>0.04166666667</v>
      </c>
      <c r="Y171" s="2">
        <f>IFERROR(__xludf.DUMMYFUNCTION("""COMPUTED_VALUE"""),0.068)</f>
        <v>0.068</v>
      </c>
      <c r="Z171" s="9">
        <f>IFERROR(__xludf.DUMMYFUNCTION("""COMPUTED_VALUE"""),45724.041666666664)</f>
        <v>45724.04167</v>
      </c>
      <c r="AA171" s="7">
        <f>IFERROR(__xludf.DUMMYFUNCTION("""COMPUTED_VALUE"""),45724.0)</f>
        <v>45724</v>
      </c>
      <c r="AB171" s="2">
        <f>IFERROR(__xludf.DUMMYFUNCTION("""COMPUTED_VALUE"""),1.0)</f>
        <v>1</v>
      </c>
      <c r="AC171" s="2">
        <f>IFERROR(__xludf.DUMMYFUNCTION("""COMPUTED_VALUE"""),66.52)</f>
        <v>66.52</v>
      </c>
      <c r="AD171" s="2">
        <f t="shared" si="4"/>
        <v>0.00452336</v>
      </c>
      <c r="AE171" s="2">
        <f t="shared" si="2"/>
        <v>0.06652</v>
      </c>
    </row>
    <row r="172">
      <c r="W172" s="7">
        <f>IFERROR(__xludf.DUMMYFUNCTION("""COMPUTED_VALUE"""),45724.0)</f>
        <v>45724</v>
      </c>
      <c r="X172" s="8">
        <f>IFERROR(__xludf.DUMMYFUNCTION("""COMPUTED_VALUE"""),0.08333333333333333)</f>
        <v>0.08333333333</v>
      </c>
      <c r="Y172" s="2">
        <f>IFERROR(__xludf.DUMMYFUNCTION("""COMPUTED_VALUE"""),0.06)</f>
        <v>0.06</v>
      </c>
      <c r="Z172" s="9">
        <f>IFERROR(__xludf.DUMMYFUNCTION("""COMPUTED_VALUE"""),45724.083333333336)</f>
        <v>45724.08333</v>
      </c>
      <c r="AA172" s="7">
        <f>IFERROR(__xludf.DUMMYFUNCTION("""COMPUTED_VALUE"""),45724.0)</f>
        <v>45724</v>
      </c>
      <c r="AB172" s="2">
        <f>IFERROR(__xludf.DUMMYFUNCTION("""COMPUTED_VALUE"""),2.0)</f>
        <v>2</v>
      </c>
      <c r="AC172" s="2">
        <f>IFERROR(__xludf.DUMMYFUNCTION("""COMPUTED_VALUE"""),70.56)</f>
        <v>70.56</v>
      </c>
      <c r="AD172" s="2">
        <f t="shared" si="4"/>
        <v>0.0042336</v>
      </c>
      <c r="AE172" s="2">
        <f t="shared" si="2"/>
        <v>0.07056</v>
      </c>
    </row>
    <row r="173">
      <c r="W173" s="7">
        <f>IFERROR(__xludf.DUMMYFUNCTION("""COMPUTED_VALUE"""),45724.0)</f>
        <v>45724</v>
      </c>
      <c r="X173" s="8">
        <f>IFERROR(__xludf.DUMMYFUNCTION("""COMPUTED_VALUE"""),0.125)</f>
        <v>0.125</v>
      </c>
      <c r="Y173" s="2">
        <f>IFERROR(__xludf.DUMMYFUNCTION("""COMPUTED_VALUE"""),0.057)</f>
        <v>0.057</v>
      </c>
      <c r="Z173" s="9">
        <f>IFERROR(__xludf.DUMMYFUNCTION("""COMPUTED_VALUE"""),45724.125)</f>
        <v>45724.125</v>
      </c>
      <c r="AA173" s="7">
        <f>IFERROR(__xludf.DUMMYFUNCTION("""COMPUTED_VALUE"""),45724.0)</f>
        <v>45724</v>
      </c>
      <c r="AB173" s="2">
        <f>IFERROR(__xludf.DUMMYFUNCTION("""COMPUTED_VALUE"""),3.0)</f>
        <v>3</v>
      </c>
      <c r="AC173" s="2">
        <f>IFERROR(__xludf.DUMMYFUNCTION("""COMPUTED_VALUE"""),68.12)</f>
        <v>68.12</v>
      </c>
      <c r="AD173" s="2">
        <f t="shared" si="4"/>
        <v>0.00388284</v>
      </c>
      <c r="AE173" s="2">
        <f t="shared" si="2"/>
        <v>0.06812</v>
      </c>
    </row>
    <row r="174">
      <c r="W174" s="7">
        <f>IFERROR(__xludf.DUMMYFUNCTION("""COMPUTED_VALUE"""),45724.0)</f>
        <v>45724</v>
      </c>
      <c r="X174" s="8">
        <f>IFERROR(__xludf.DUMMYFUNCTION("""COMPUTED_VALUE"""),0.16666666666666666)</f>
        <v>0.1666666667</v>
      </c>
      <c r="Y174" s="2">
        <f>IFERROR(__xludf.DUMMYFUNCTION("""COMPUTED_VALUE"""),0.065)</f>
        <v>0.065</v>
      </c>
      <c r="Z174" s="9">
        <f>IFERROR(__xludf.DUMMYFUNCTION("""COMPUTED_VALUE"""),45724.166666666664)</f>
        <v>45724.16667</v>
      </c>
      <c r="AA174" s="7">
        <f>IFERROR(__xludf.DUMMYFUNCTION("""COMPUTED_VALUE"""),45724.0)</f>
        <v>45724</v>
      </c>
      <c r="AB174" s="2">
        <f>IFERROR(__xludf.DUMMYFUNCTION("""COMPUTED_VALUE"""),4.0)</f>
        <v>4</v>
      </c>
      <c r="AC174" s="2">
        <f>IFERROR(__xludf.DUMMYFUNCTION("""COMPUTED_VALUE"""),62.85)</f>
        <v>62.85</v>
      </c>
      <c r="AD174" s="2">
        <f t="shared" si="4"/>
        <v>0.00408525</v>
      </c>
      <c r="AE174" s="2">
        <f t="shared" si="2"/>
        <v>0.06285</v>
      </c>
    </row>
    <row r="175">
      <c r="W175" s="7">
        <f>IFERROR(__xludf.DUMMYFUNCTION("""COMPUTED_VALUE"""),45724.0)</f>
        <v>45724</v>
      </c>
      <c r="X175" s="8">
        <f>IFERROR(__xludf.DUMMYFUNCTION("""COMPUTED_VALUE"""),0.20833333333333334)</f>
        <v>0.2083333333</v>
      </c>
      <c r="Y175" s="2">
        <f>IFERROR(__xludf.DUMMYFUNCTION("""COMPUTED_VALUE"""),0.065)</f>
        <v>0.065</v>
      </c>
      <c r="Z175" s="9">
        <f>IFERROR(__xludf.DUMMYFUNCTION("""COMPUTED_VALUE"""),45724.208333333336)</f>
        <v>45724.20833</v>
      </c>
      <c r="AA175" s="7">
        <f>IFERROR(__xludf.DUMMYFUNCTION("""COMPUTED_VALUE"""),45724.0)</f>
        <v>45724</v>
      </c>
      <c r="AB175" s="2">
        <f>IFERROR(__xludf.DUMMYFUNCTION("""COMPUTED_VALUE"""),5.0)</f>
        <v>5</v>
      </c>
      <c r="AC175" s="2">
        <f>IFERROR(__xludf.DUMMYFUNCTION("""COMPUTED_VALUE"""),60.27)</f>
        <v>60.27</v>
      </c>
      <c r="AD175" s="2">
        <f t="shared" si="4"/>
        <v>0.00391755</v>
      </c>
      <c r="AE175" s="2">
        <f t="shared" si="2"/>
        <v>0.06027</v>
      </c>
    </row>
    <row r="176">
      <c r="W176" s="7">
        <f>IFERROR(__xludf.DUMMYFUNCTION("""COMPUTED_VALUE"""),45724.0)</f>
        <v>45724</v>
      </c>
      <c r="X176" s="8">
        <f>IFERROR(__xludf.DUMMYFUNCTION("""COMPUTED_VALUE"""),0.25)</f>
        <v>0.25</v>
      </c>
      <c r="Y176" s="2">
        <f>IFERROR(__xludf.DUMMYFUNCTION("""COMPUTED_VALUE"""),0.065)</f>
        <v>0.065</v>
      </c>
      <c r="Z176" s="9">
        <f>IFERROR(__xludf.DUMMYFUNCTION("""COMPUTED_VALUE"""),45724.25)</f>
        <v>45724.25</v>
      </c>
      <c r="AA176" s="7">
        <f>IFERROR(__xludf.DUMMYFUNCTION("""COMPUTED_VALUE"""),45724.0)</f>
        <v>45724</v>
      </c>
      <c r="AB176" s="2">
        <f>IFERROR(__xludf.DUMMYFUNCTION("""COMPUTED_VALUE"""),6.0)</f>
        <v>6</v>
      </c>
      <c r="AC176" s="2">
        <f>IFERROR(__xludf.DUMMYFUNCTION("""COMPUTED_VALUE"""),63.63)</f>
        <v>63.63</v>
      </c>
      <c r="AD176" s="2">
        <f t="shared" si="4"/>
        <v>0.00413595</v>
      </c>
      <c r="AE176" s="2">
        <f t="shared" si="2"/>
        <v>0.06363</v>
      </c>
    </row>
    <row r="177">
      <c r="W177" s="7">
        <f>IFERROR(__xludf.DUMMYFUNCTION("""COMPUTED_VALUE"""),45724.0)</f>
        <v>45724</v>
      </c>
      <c r="X177" s="8">
        <f>IFERROR(__xludf.DUMMYFUNCTION("""COMPUTED_VALUE"""),0.2916666666666667)</f>
        <v>0.2916666667</v>
      </c>
      <c r="Y177" s="2">
        <f>IFERROR(__xludf.DUMMYFUNCTION("""COMPUTED_VALUE"""),0.061)</f>
        <v>0.061</v>
      </c>
      <c r="Z177" s="9">
        <f>IFERROR(__xludf.DUMMYFUNCTION("""COMPUTED_VALUE"""),45724.291666666664)</f>
        <v>45724.29167</v>
      </c>
      <c r="AA177" s="7">
        <f>IFERROR(__xludf.DUMMYFUNCTION("""COMPUTED_VALUE"""),45724.0)</f>
        <v>45724</v>
      </c>
      <c r="AB177" s="2">
        <f>IFERROR(__xludf.DUMMYFUNCTION("""COMPUTED_VALUE"""),7.0)</f>
        <v>7</v>
      </c>
      <c r="AC177" s="2">
        <f>IFERROR(__xludf.DUMMYFUNCTION("""COMPUTED_VALUE"""),64.43)</f>
        <v>64.43</v>
      </c>
      <c r="AD177" s="2">
        <f t="shared" si="4"/>
        <v>0.00393023</v>
      </c>
      <c r="AE177" s="2">
        <f t="shared" si="2"/>
        <v>0.06443</v>
      </c>
    </row>
    <row r="178">
      <c r="W178" s="7">
        <f>IFERROR(__xludf.DUMMYFUNCTION("""COMPUTED_VALUE"""),45724.0)</f>
        <v>45724</v>
      </c>
      <c r="X178" s="8">
        <f>IFERROR(__xludf.DUMMYFUNCTION("""COMPUTED_VALUE"""),0.3333333333333333)</f>
        <v>0.3333333333</v>
      </c>
      <c r="Y178" s="2">
        <f>IFERROR(__xludf.DUMMYFUNCTION("""COMPUTED_VALUE"""),0.078)</f>
        <v>0.078</v>
      </c>
      <c r="Z178" s="9">
        <f>IFERROR(__xludf.DUMMYFUNCTION("""COMPUTED_VALUE"""),45724.333333333336)</f>
        <v>45724.33333</v>
      </c>
      <c r="AA178" s="7">
        <f>IFERROR(__xludf.DUMMYFUNCTION("""COMPUTED_VALUE"""),45724.0)</f>
        <v>45724</v>
      </c>
      <c r="AB178" s="2">
        <f>IFERROR(__xludf.DUMMYFUNCTION("""COMPUTED_VALUE"""),8.0)</f>
        <v>8</v>
      </c>
      <c r="AC178" s="2">
        <f>IFERROR(__xludf.DUMMYFUNCTION("""COMPUTED_VALUE"""),55.12)</f>
        <v>55.12</v>
      </c>
      <c r="AD178" s="2">
        <f t="shared" si="4"/>
        <v>0.00429936</v>
      </c>
      <c r="AE178" s="2">
        <f t="shared" si="2"/>
        <v>0.05512</v>
      </c>
    </row>
    <row r="179">
      <c r="W179" s="7">
        <f>IFERROR(__xludf.DUMMYFUNCTION("""COMPUTED_VALUE"""),45724.0)</f>
        <v>45724</v>
      </c>
      <c r="X179" s="8">
        <f>IFERROR(__xludf.DUMMYFUNCTION("""COMPUTED_VALUE"""),0.375)</f>
        <v>0.375</v>
      </c>
      <c r="Y179" s="2">
        <f>IFERROR(__xludf.DUMMYFUNCTION("""COMPUTED_VALUE"""),0.067)</f>
        <v>0.067</v>
      </c>
      <c r="Z179" s="9">
        <f>IFERROR(__xludf.DUMMYFUNCTION("""COMPUTED_VALUE"""),45724.375)</f>
        <v>45724.375</v>
      </c>
      <c r="AA179" s="7">
        <f>IFERROR(__xludf.DUMMYFUNCTION("""COMPUTED_VALUE"""),45724.0)</f>
        <v>45724</v>
      </c>
      <c r="AB179" s="2">
        <f>IFERROR(__xludf.DUMMYFUNCTION("""COMPUTED_VALUE"""),9.0)</f>
        <v>9</v>
      </c>
      <c r="AC179" s="2">
        <f>IFERROR(__xludf.DUMMYFUNCTION("""COMPUTED_VALUE"""),60.9)</f>
        <v>60.9</v>
      </c>
      <c r="AD179" s="2">
        <f t="shared" si="4"/>
        <v>0.0040803</v>
      </c>
      <c r="AE179" s="2">
        <f t="shared" si="2"/>
        <v>0.0609</v>
      </c>
    </row>
    <row r="180">
      <c r="W180" s="7">
        <f>IFERROR(__xludf.DUMMYFUNCTION("""COMPUTED_VALUE"""),45724.0)</f>
        <v>45724</v>
      </c>
      <c r="X180" s="8">
        <f>IFERROR(__xludf.DUMMYFUNCTION("""COMPUTED_VALUE"""),0.4166666666666667)</f>
        <v>0.4166666667</v>
      </c>
      <c r="Y180" s="2">
        <f>IFERROR(__xludf.DUMMYFUNCTION("""COMPUTED_VALUE"""),0.651)</f>
        <v>0.651</v>
      </c>
      <c r="Z180" s="9">
        <f>IFERROR(__xludf.DUMMYFUNCTION("""COMPUTED_VALUE"""),45724.416666666664)</f>
        <v>45724.41667</v>
      </c>
      <c r="AA180" s="7">
        <f>IFERROR(__xludf.DUMMYFUNCTION("""COMPUTED_VALUE"""),45724.0)</f>
        <v>45724</v>
      </c>
      <c r="AB180" s="2">
        <f>IFERROR(__xludf.DUMMYFUNCTION("""COMPUTED_VALUE"""),10.0)</f>
        <v>10</v>
      </c>
      <c r="AC180" s="2">
        <f>IFERROR(__xludf.DUMMYFUNCTION("""COMPUTED_VALUE"""),53.68)</f>
        <v>53.68</v>
      </c>
      <c r="AD180" s="2">
        <f t="shared" si="4"/>
        <v>0.03494568</v>
      </c>
      <c r="AE180" s="2">
        <f t="shared" si="2"/>
        <v>0.05368</v>
      </c>
    </row>
    <row r="181">
      <c r="W181" s="7">
        <f>IFERROR(__xludf.DUMMYFUNCTION("""COMPUTED_VALUE"""),45724.0)</f>
        <v>45724</v>
      </c>
      <c r="X181" s="8">
        <f>IFERROR(__xludf.DUMMYFUNCTION("""COMPUTED_VALUE"""),0.4583333333333333)</f>
        <v>0.4583333333</v>
      </c>
      <c r="Y181" s="2">
        <f>IFERROR(__xludf.DUMMYFUNCTION("""COMPUTED_VALUE"""),0.088)</f>
        <v>0.088</v>
      </c>
      <c r="Z181" s="9">
        <f>IFERROR(__xludf.DUMMYFUNCTION("""COMPUTED_VALUE"""),45724.458333333336)</f>
        <v>45724.45833</v>
      </c>
      <c r="AA181" s="7">
        <f>IFERROR(__xludf.DUMMYFUNCTION("""COMPUTED_VALUE"""),45724.0)</f>
        <v>45724</v>
      </c>
      <c r="AB181" s="2">
        <f>IFERROR(__xludf.DUMMYFUNCTION("""COMPUTED_VALUE"""),11.0)</f>
        <v>11</v>
      </c>
      <c r="AC181" s="2">
        <f>IFERROR(__xludf.DUMMYFUNCTION("""COMPUTED_VALUE"""),47.85)</f>
        <v>47.85</v>
      </c>
      <c r="AD181" s="2">
        <f t="shared" si="4"/>
        <v>0.0042108</v>
      </c>
      <c r="AE181" s="2">
        <f t="shared" si="2"/>
        <v>0.04785</v>
      </c>
    </row>
    <row r="182">
      <c r="W182" s="7">
        <f>IFERROR(__xludf.DUMMYFUNCTION("""COMPUTED_VALUE"""),45724.0)</f>
        <v>45724</v>
      </c>
      <c r="X182" s="8">
        <f>IFERROR(__xludf.DUMMYFUNCTION("""COMPUTED_VALUE"""),0.5)</f>
        <v>0.5</v>
      </c>
      <c r="Y182" s="2">
        <f>IFERROR(__xludf.DUMMYFUNCTION("""COMPUTED_VALUE"""),0.082)</f>
        <v>0.082</v>
      </c>
      <c r="Z182" s="9">
        <f>IFERROR(__xludf.DUMMYFUNCTION("""COMPUTED_VALUE"""),45724.5)</f>
        <v>45724.5</v>
      </c>
      <c r="AA182" s="7">
        <f>IFERROR(__xludf.DUMMYFUNCTION("""COMPUTED_VALUE"""),45724.0)</f>
        <v>45724</v>
      </c>
      <c r="AB182" s="2">
        <f>IFERROR(__xludf.DUMMYFUNCTION("""COMPUTED_VALUE"""),12.0)</f>
        <v>12</v>
      </c>
      <c r="AC182" s="2">
        <f>IFERROR(__xludf.DUMMYFUNCTION("""COMPUTED_VALUE"""),46.36)</f>
        <v>46.36</v>
      </c>
      <c r="AD182" s="2">
        <f t="shared" si="4"/>
        <v>0.00380152</v>
      </c>
      <c r="AE182" s="2">
        <f t="shared" si="2"/>
        <v>0.04636</v>
      </c>
    </row>
    <row r="183">
      <c r="W183" s="7">
        <f>IFERROR(__xludf.DUMMYFUNCTION("""COMPUTED_VALUE"""),45724.0)</f>
        <v>45724</v>
      </c>
      <c r="X183" s="8">
        <f>IFERROR(__xludf.DUMMYFUNCTION("""COMPUTED_VALUE"""),0.5416666666666666)</f>
        <v>0.5416666667</v>
      </c>
      <c r="Y183" s="2">
        <f>IFERROR(__xludf.DUMMYFUNCTION("""COMPUTED_VALUE"""),0.909)</f>
        <v>0.909</v>
      </c>
      <c r="Z183" s="9">
        <f>IFERROR(__xludf.DUMMYFUNCTION("""COMPUTED_VALUE"""),45724.541666666664)</f>
        <v>45724.54167</v>
      </c>
      <c r="AA183" s="7">
        <f>IFERROR(__xludf.DUMMYFUNCTION("""COMPUTED_VALUE"""),45724.0)</f>
        <v>45724</v>
      </c>
      <c r="AB183" s="2">
        <f>IFERROR(__xludf.DUMMYFUNCTION("""COMPUTED_VALUE"""),13.0)</f>
        <v>13</v>
      </c>
      <c r="AC183" s="2">
        <f>IFERROR(__xludf.DUMMYFUNCTION("""COMPUTED_VALUE"""),44.18)</f>
        <v>44.18</v>
      </c>
      <c r="AD183" s="2">
        <f t="shared" si="4"/>
        <v>0.04015962</v>
      </c>
      <c r="AE183" s="2">
        <f t="shared" si="2"/>
        <v>0.04418</v>
      </c>
    </row>
    <row r="184">
      <c r="W184" s="7">
        <f>IFERROR(__xludf.DUMMYFUNCTION("""COMPUTED_VALUE"""),45724.0)</f>
        <v>45724</v>
      </c>
      <c r="X184" s="8">
        <f>IFERROR(__xludf.DUMMYFUNCTION("""COMPUTED_VALUE"""),0.5833333333333334)</f>
        <v>0.5833333333</v>
      </c>
      <c r="Y184" s="2">
        <f>IFERROR(__xludf.DUMMYFUNCTION("""COMPUTED_VALUE"""),0.113)</f>
        <v>0.113</v>
      </c>
      <c r="Z184" s="9">
        <f>IFERROR(__xludf.DUMMYFUNCTION("""COMPUTED_VALUE"""),45724.583333333336)</f>
        <v>45724.58333</v>
      </c>
      <c r="AA184" s="7">
        <f>IFERROR(__xludf.DUMMYFUNCTION("""COMPUTED_VALUE"""),45724.0)</f>
        <v>45724</v>
      </c>
      <c r="AB184" s="2">
        <f>IFERROR(__xludf.DUMMYFUNCTION("""COMPUTED_VALUE"""),14.0)</f>
        <v>14</v>
      </c>
      <c r="AC184" s="2">
        <f>IFERROR(__xludf.DUMMYFUNCTION("""COMPUTED_VALUE"""),43.47)</f>
        <v>43.47</v>
      </c>
      <c r="AD184" s="2">
        <f t="shared" si="4"/>
        <v>0.00491211</v>
      </c>
      <c r="AE184" s="2">
        <f t="shared" si="2"/>
        <v>0.04347</v>
      </c>
    </row>
    <row r="185">
      <c r="W185" s="7">
        <f>IFERROR(__xludf.DUMMYFUNCTION("""COMPUTED_VALUE"""),45724.0)</f>
        <v>45724</v>
      </c>
      <c r="X185" s="8">
        <f>IFERROR(__xludf.DUMMYFUNCTION("""COMPUTED_VALUE"""),0.625)</f>
        <v>0.625</v>
      </c>
      <c r="Y185" s="2">
        <f>IFERROR(__xludf.DUMMYFUNCTION("""COMPUTED_VALUE"""),0.096)</f>
        <v>0.096</v>
      </c>
      <c r="Z185" s="9">
        <f>IFERROR(__xludf.DUMMYFUNCTION("""COMPUTED_VALUE"""),45724.625)</f>
        <v>45724.625</v>
      </c>
      <c r="AA185" s="7">
        <f>IFERROR(__xludf.DUMMYFUNCTION("""COMPUTED_VALUE"""),45724.0)</f>
        <v>45724</v>
      </c>
      <c r="AB185" s="2">
        <f>IFERROR(__xludf.DUMMYFUNCTION("""COMPUTED_VALUE"""),15.0)</f>
        <v>15</v>
      </c>
      <c r="AC185" s="2">
        <f>IFERROR(__xludf.DUMMYFUNCTION("""COMPUTED_VALUE"""),44.02)</f>
        <v>44.02</v>
      </c>
      <c r="AD185" s="2">
        <f t="shared" si="4"/>
        <v>0.00422592</v>
      </c>
      <c r="AE185" s="2">
        <f t="shared" si="2"/>
        <v>0.04402</v>
      </c>
    </row>
    <row r="186">
      <c r="W186" s="7">
        <f>IFERROR(__xludf.DUMMYFUNCTION("""COMPUTED_VALUE"""),45724.0)</f>
        <v>45724</v>
      </c>
      <c r="X186" s="8">
        <f>IFERROR(__xludf.DUMMYFUNCTION("""COMPUTED_VALUE"""),0.6666666666666666)</f>
        <v>0.6666666667</v>
      </c>
      <c r="Y186" s="2">
        <f>IFERROR(__xludf.DUMMYFUNCTION("""COMPUTED_VALUE"""),0.055)</f>
        <v>0.055</v>
      </c>
      <c r="Z186" s="9">
        <f>IFERROR(__xludf.DUMMYFUNCTION("""COMPUTED_VALUE"""),45724.666666666664)</f>
        <v>45724.66667</v>
      </c>
      <c r="AA186" s="7">
        <f>IFERROR(__xludf.DUMMYFUNCTION("""COMPUTED_VALUE"""),45724.0)</f>
        <v>45724</v>
      </c>
      <c r="AB186" s="2">
        <f>IFERROR(__xludf.DUMMYFUNCTION("""COMPUTED_VALUE"""),16.0)</f>
        <v>16</v>
      </c>
      <c r="AC186" s="2">
        <f>IFERROR(__xludf.DUMMYFUNCTION("""COMPUTED_VALUE"""),46.31)</f>
        <v>46.31</v>
      </c>
      <c r="AD186" s="2">
        <f t="shared" si="4"/>
        <v>0.00254705</v>
      </c>
      <c r="AE186" s="2">
        <f t="shared" si="2"/>
        <v>0.04631</v>
      </c>
    </row>
    <row r="187">
      <c r="W187" s="7">
        <f>IFERROR(__xludf.DUMMYFUNCTION("""COMPUTED_VALUE"""),45724.0)</f>
        <v>45724</v>
      </c>
      <c r="X187" s="8">
        <f>IFERROR(__xludf.DUMMYFUNCTION("""COMPUTED_VALUE"""),0.7083333333333334)</f>
        <v>0.7083333333</v>
      </c>
      <c r="Y187" s="2">
        <f>IFERROR(__xludf.DUMMYFUNCTION("""COMPUTED_VALUE"""),0.055)</f>
        <v>0.055</v>
      </c>
      <c r="Z187" s="9">
        <f>IFERROR(__xludf.DUMMYFUNCTION("""COMPUTED_VALUE"""),45724.708333333336)</f>
        <v>45724.70833</v>
      </c>
      <c r="AA187" s="7">
        <f>IFERROR(__xludf.DUMMYFUNCTION("""COMPUTED_VALUE"""),45724.0)</f>
        <v>45724</v>
      </c>
      <c r="AB187" s="2">
        <f>IFERROR(__xludf.DUMMYFUNCTION("""COMPUTED_VALUE"""),17.0)</f>
        <v>17</v>
      </c>
      <c r="AC187" s="2">
        <f>IFERROR(__xludf.DUMMYFUNCTION("""COMPUTED_VALUE"""),57.64)</f>
        <v>57.64</v>
      </c>
      <c r="AD187" s="2">
        <f t="shared" si="4"/>
        <v>0.0031702</v>
      </c>
      <c r="AE187" s="2">
        <f t="shared" si="2"/>
        <v>0.05764</v>
      </c>
    </row>
    <row r="188">
      <c r="W188" s="7">
        <f>IFERROR(__xludf.DUMMYFUNCTION("""COMPUTED_VALUE"""),45724.0)</f>
        <v>45724</v>
      </c>
      <c r="X188" s="8">
        <f>IFERROR(__xludf.DUMMYFUNCTION("""COMPUTED_VALUE"""),0.75)</f>
        <v>0.75</v>
      </c>
      <c r="Y188" s="2">
        <f>IFERROR(__xludf.DUMMYFUNCTION("""COMPUTED_VALUE"""),0.056)</f>
        <v>0.056</v>
      </c>
      <c r="Z188" s="9">
        <f>IFERROR(__xludf.DUMMYFUNCTION("""COMPUTED_VALUE"""),45724.75)</f>
        <v>45724.75</v>
      </c>
      <c r="AA188" s="7">
        <f>IFERROR(__xludf.DUMMYFUNCTION("""COMPUTED_VALUE"""),45724.0)</f>
        <v>45724</v>
      </c>
      <c r="AB188" s="2">
        <f>IFERROR(__xludf.DUMMYFUNCTION("""COMPUTED_VALUE"""),18.0)</f>
        <v>18</v>
      </c>
      <c r="AC188" s="2">
        <f>IFERROR(__xludf.DUMMYFUNCTION("""COMPUTED_VALUE"""),88.06)</f>
        <v>88.06</v>
      </c>
      <c r="AD188" s="2">
        <f t="shared" si="4"/>
        <v>0.00493136</v>
      </c>
      <c r="AE188" s="2">
        <f t="shared" si="2"/>
        <v>0.08806</v>
      </c>
    </row>
    <row r="189">
      <c r="W189" s="7">
        <f>IFERROR(__xludf.DUMMYFUNCTION("""COMPUTED_VALUE"""),45724.0)</f>
        <v>45724</v>
      </c>
      <c r="X189" s="8">
        <f>IFERROR(__xludf.DUMMYFUNCTION("""COMPUTED_VALUE"""),0.7916666666666666)</f>
        <v>0.7916666667</v>
      </c>
      <c r="Y189" s="2">
        <f>IFERROR(__xludf.DUMMYFUNCTION("""COMPUTED_VALUE"""),1.128)</f>
        <v>1.128</v>
      </c>
      <c r="Z189" s="9">
        <f>IFERROR(__xludf.DUMMYFUNCTION("""COMPUTED_VALUE"""),45724.791666666664)</f>
        <v>45724.79167</v>
      </c>
      <c r="AA189" s="7">
        <f>IFERROR(__xludf.DUMMYFUNCTION("""COMPUTED_VALUE"""),45724.0)</f>
        <v>45724</v>
      </c>
      <c r="AB189" s="2">
        <f>IFERROR(__xludf.DUMMYFUNCTION("""COMPUTED_VALUE"""),19.0)</f>
        <v>19</v>
      </c>
      <c r="AC189" s="2">
        <f>IFERROR(__xludf.DUMMYFUNCTION("""COMPUTED_VALUE"""),94.8)</f>
        <v>94.8</v>
      </c>
      <c r="AD189" s="2">
        <f t="shared" si="4"/>
        <v>0.1069344</v>
      </c>
      <c r="AE189" s="2">
        <f t="shared" si="2"/>
        <v>0.0948</v>
      </c>
    </row>
    <row r="190">
      <c r="W190" s="7">
        <f>IFERROR(__xludf.DUMMYFUNCTION("""COMPUTED_VALUE"""),45724.0)</f>
        <v>45724</v>
      </c>
      <c r="X190" s="8">
        <f>IFERROR(__xludf.DUMMYFUNCTION("""COMPUTED_VALUE"""),0.8333333333333334)</f>
        <v>0.8333333333</v>
      </c>
      <c r="Y190" s="2">
        <f>IFERROR(__xludf.DUMMYFUNCTION("""COMPUTED_VALUE"""),1.023)</f>
        <v>1.023</v>
      </c>
      <c r="Z190" s="9">
        <f>IFERROR(__xludf.DUMMYFUNCTION("""COMPUTED_VALUE"""),45724.833333333336)</f>
        <v>45724.83333</v>
      </c>
      <c r="AA190" s="7">
        <f>IFERROR(__xludf.DUMMYFUNCTION("""COMPUTED_VALUE"""),45724.0)</f>
        <v>45724</v>
      </c>
      <c r="AB190" s="2">
        <f>IFERROR(__xludf.DUMMYFUNCTION("""COMPUTED_VALUE"""),20.0)</f>
        <v>20</v>
      </c>
      <c r="AC190" s="2">
        <f>IFERROR(__xludf.DUMMYFUNCTION("""COMPUTED_VALUE"""),93.0)</f>
        <v>93</v>
      </c>
      <c r="AD190" s="2">
        <f t="shared" si="4"/>
        <v>0.095139</v>
      </c>
      <c r="AE190" s="2">
        <f t="shared" si="2"/>
        <v>0.093</v>
      </c>
    </row>
    <row r="191">
      <c r="W191" s="7">
        <f>IFERROR(__xludf.DUMMYFUNCTION("""COMPUTED_VALUE"""),45724.0)</f>
        <v>45724</v>
      </c>
      <c r="X191" s="8">
        <f>IFERROR(__xludf.DUMMYFUNCTION("""COMPUTED_VALUE"""),0.875)</f>
        <v>0.875</v>
      </c>
      <c r="Y191" s="2">
        <f>IFERROR(__xludf.DUMMYFUNCTION("""COMPUTED_VALUE"""),0.053)</f>
        <v>0.053</v>
      </c>
      <c r="Z191" s="9">
        <f>IFERROR(__xludf.DUMMYFUNCTION("""COMPUTED_VALUE"""),45724.875)</f>
        <v>45724.875</v>
      </c>
      <c r="AA191" s="7">
        <f>IFERROR(__xludf.DUMMYFUNCTION("""COMPUTED_VALUE"""),45724.0)</f>
        <v>45724</v>
      </c>
      <c r="AB191" s="2">
        <f>IFERROR(__xludf.DUMMYFUNCTION("""COMPUTED_VALUE"""),21.0)</f>
        <v>21</v>
      </c>
      <c r="AC191" s="2">
        <f>IFERROR(__xludf.DUMMYFUNCTION("""COMPUTED_VALUE"""),95.2)</f>
        <v>95.2</v>
      </c>
      <c r="AD191" s="2">
        <f t="shared" si="4"/>
        <v>0.0050456</v>
      </c>
      <c r="AE191" s="2">
        <f t="shared" si="2"/>
        <v>0.0952</v>
      </c>
    </row>
    <row r="192">
      <c r="W192" s="7">
        <f>IFERROR(__xludf.DUMMYFUNCTION("""COMPUTED_VALUE"""),45724.0)</f>
        <v>45724</v>
      </c>
      <c r="X192" s="8">
        <f>IFERROR(__xludf.DUMMYFUNCTION("""COMPUTED_VALUE"""),0.9166666666666666)</f>
        <v>0.9166666667</v>
      </c>
      <c r="Y192" s="2">
        <f>IFERROR(__xludf.DUMMYFUNCTION("""COMPUTED_VALUE"""),0.077)</f>
        <v>0.077</v>
      </c>
      <c r="Z192" s="9">
        <f>IFERROR(__xludf.DUMMYFUNCTION("""COMPUTED_VALUE"""),45724.916666666664)</f>
        <v>45724.91667</v>
      </c>
      <c r="AA192" s="7">
        <f>IFERROR(__xludf.DUMMYFUNCTION("""COMPUTED_VALUE"""),45724.0)</f>
        <v>45724</v>
      </c>
      <c r="AB192" s="2">
        <f>IFERROR(__xludf.DUMMYFUNCTION("""COMPUTED_VALUE"""),22.0)</f>
        <v>22</v>
      </c>
      <c r="AC192" s="2">
        <f>IFERROR(__xludf.DUMMYFUNCTION("""COMPUTED_VALUE"""),95.83)</f>
        <v>95.83</v>
      </c>
      <c r="AD192" s="2">
        <f t="shared" si="4"/>
        <v>0.00737891</v>
      </c>
      <c r="AE192" s="2">
        <f t="shared" si="2"/>
        <v>0.09583</v>
      </c>
    </row>
    <row r="193">
      <c r="W193" s="7">
        <f>IFERROR(__xludf.DUMMYFUNCTION("""COMPUTED_VALUE"""),45724.0)</f>
        <v>45724</v>
      </c>
      <c r="X193" s="8">
        <f>IFERROR(__xludf.DUMMYFUNCTION("""COMPUTED_VALUE"""),0.9583333333333334)</f>
        <v>0.9583333333</v>
      </c>
      <c r="Y193" s="2">
        <f>IFERROR(__xludf.DUMMYFUNCTION("""COMPUTED_VALUE"""),0.064)</f>
        <v>0.064</v>
      </c>
      <c r="Z193" s="9">
        <f>IFERROR(__xludf.DUMMYFUNCTION("""COMPUTED_VALUE"""),45724.958333333336)</f>
        <v>45724.95833</v>
      </c>
      <c r="AA193" s="7">
        <f>IFERROR(__xludf.DUMMYFUNCTION("""COMPUTED_VALUE"""),45724.0)</f>
        <v>45724</v>
      </c>
      <c r="AB193" s="2">
        <f>IFERROR(__xludf.DUMMYFUNCTION("""COMPUTED_VALUE"""),23.0)</f>
        <v>23</v>
      </c>
      <c r="AC193" s="2">
        <f>IFERROR(__xludf.DUMMYFUNCTION("""COMPUTED_VALUE"""),93.85)</f>
        <v>93.85</v>
      </c>
      <c r="AD193" s="2">
        <f t="shared" si="4"/>
        <v>0.0060064</v>
      </c>
      <c r="AE193" s="2">
        <f t="shared" si="2"/>
        <v>0.09385</v>
      </c>
    </row>
    <row r="194">
      <c r="W194" s="7">
        <f>IFERROR(__xludf.DUMMYFUNCTION("""COMPUTED_VALUE"""),45724.0)</f>
        <v>45724</v>
      </c>
      <c r="X194" s="17">
        <f>IFERROR(__xludf.DUMMYFUNCTION("""COMPUTED_VALUE"""),1.0)</f>
        <v>1</v>
      </c>
      <c r="Y194" s="2">
        <f>IFERROR(__xludf.DUMMYFUNCTION("""COMPUTED_VALUE"""),0.065)</f>
        <v>0.065</v>
      </c>
      <c r="Z194" s="9">
        <f>IFERROR(__xludf.DUMMYFUNCTION("""COMPUTED_VALUE"""),45725.0)</f>
        <v>45725</v>
      </c>
      <c r="AA194" s="7">
        <f>IFERROR(__xludf.DUMMYFUNCTION("""COMPUTED_VALUE"""),45725.0)</f>
        <v>45725</v>
      </c>
      <c r="AB194" s="2">
        <f>IFERROR(__xludf.DUMMYFUNCTION("""COMPUTED_VALUE"""),0.0)</f>
        <v>0</v>
      </c>
      <c r="AC194" s="2">
        <f>IFERROR(__xludf.DUMMYFUNCTION("""COMPUTED_VALUE"""),84.13)</f>
        <v>84.13</v>
      </c>
      <c r="AD194" s="2">
        <f t="shared" si="4"/>
        <v>0.00546845</v>
      </c>
      <c r="AE194" s="2">
        <f t="shared" si="2"/>
        <v>0.08413</v>
      </c>
    </row>
    <row r="195">
      <c r="W195" s="7">
        <f>IFERROR(__xludf.DUMMYFUNCTION("""COMPUTED_VALUE"""),45725.0)</f>
        <v>45725</v>
      </c>
      <c r="X195" s="8">
        <f>IFERROR(__xludf.DUMMYFUNCTION("""COMPUTED_VALUE"""),0.041666666666666664)</f>
        <v>0.04166666667</v>
      </c>
      <c r="Y195" s="2">
        <f>IFERROR(__xludf.DUMMYFUNCTION("""COMPUTED_VALUE"""),0.072)</f>
        <v>0.072</v>
      </c>
      <c r="Z195" s="9">
        <f>IFERROR(__xludf.DUMMYFUNCTION("""COMPUTED_VALUE"""),45725.041666666664)</f>
        <v>45725.04167</v>
      </c>
      <c r="AA195" s="7">
        <f>IFERROR(__xludf.DUMMYFUNCTION("""COMPUTED_VALUE"""),45725.0)</f>
        <v>45725</v>
      </c>
      <c r="AB195" s="2">
        <f>IFERROR(__xludf.DUMMYFUNCTION("""COMPUTED_VALUE"""),1.0)</f>
        <v>1</v>
      </c>
      <c r="AC195" s="2">
        <f>IFERROR(__xludf.DUMMYFUNCTION("""COMPUTED_VALUE"""),87.08)</f>
        <v>87.08</v>
      </c>
      <c r="AD195" s="2">
        <f t="shared" si="4"/>
        <v>0.00626976</v>
      </c>
      <c r="AE195" s="2">
        <f t="shared" si="2"/>
        <v>0.08708</v>
      </c>
    </row>
    <row r="196">
      <c r="W196" s="7">
        <f>IFERROR(__xludf.DUMMYFUNCTION("""COMPUTED_VALUE"""),45725.0)</f>
        <v>45725</v>
      </c>
      <c r="X196" s="8">
        <f>IFERROR(__xludf.DUMMYFUNCTION("""COMPUTED_VALUE"""),0.08333333333333333)</f>
        <v>0.08333333333</v>
      </c>
      <c r="Y196" s="2">
        <f>IFERROR(__xludf.DUMMYFUNCTION("""COMPUTED_VALUE"""),0.078)</f>
        <v>0.078</v>
      </c>
      <c r="Z196" s="9">
        <f>IFERROR(__xludf.DUMMYFUNCTION("""COMPUTED_VALUE"""),45725.083333333336)</f>
        <v>45725.08333</v>
      </c>
      <c r="AA196" s="7">
        <f>IFERROR(__xludf.DUMMYFUNCTION("""COMPUTED_VALUE"""),45725.0)</f>
        <v>45725</v>
      </c>
      <c r="AB196" s="2">
        <f>IFERROR(__xludf.DUMMYFUNCTION("""COMPUTED_VALUE"""),2.0)</f>
        <v>2</v>
      </c>
      <c r="AC196" s="2">
        <f>IFERROR(__xludf.DUMMYFUNCTION("""COMPUTED_VALUE"""),89.67)</f>
        <v>89.67</v>
      </c>
      <c r="AD196" s="2">
        <f t="shared" si="4"/>
        <v>0.00699426</v>
      </c>
      <c r="AE196" s="2">
        <f t="shared" si="2"/>
        <v>0.08967</v>
      </c>
    </row>
    <row r="197">
      <c r="W197" s="7">
        <f>IFERROR(__xludf.DUMMYFUNCTION("""COMPUTED_VALUE"""),45725.0)</f>
        <v>45725</v>
      </c>
      <c r="X197" s="8">
        <f>IFERROR(__xludf.DUMMYFUNCTION("""COMPUTED_VALUE"""),0.125)</f>
        <v>0.125</v>
      </c>
      <c r="Y197" s="2">
        <f>IFERROR(__xludf.DUMMYFUNCTION("""COMPUTED_VALUE"""),0.079)</f>
        <v>0.079</v>
      </c>
      <c r="Z197" s="9">
        <f>IFERROR(__xludf.DUMMYFUNCTION("""COMPUTED_VALUE"""),45725.125)</f>
        <v>45725.125</v>
      </c>
      <c r="AA197" s="7">
        <f>IFERROR(__xludf.DUMMYFUNCTION("""COMPUTED_VALUE"""),45725.0)</f>
        <v>45725</v>
      </c>
      <c r="AB197" s="2">
        <f>IFERROR(__xludf.DUMMYFUNCTION("""COMPUTED_VALUE"""),3.0)</f>
        <v>3</v>
      </c>
      <c r="AC197" s="2">
        <f>IFERROR(__xludf.DUMMYFUNCTION("""COMPUTED_VALUE"""),91.61)</f>
        <v>91.61</v>
      </c>
      <c r="AD197" s="2">
        <f t="shared" si="4"/>
        <v>0.00723719</v>
      </c>
      <c r="AE197" s="2">
        <f t="shared" si="2"/>
        <v>0.09161</v>
      </c>
    </row>
    <row r="198">
      <c r="W198" s="7">
        <f>IFERROR(__xludf.DUMMYFUNCTION("""COMPUTED_VALUE"""),45725.0)</f>
        <v>45725</v>
      </c>
      <c r="X198" s="8">
        <f>IFERROR(__xludf.DUMMYFUNCTION("""COMPUTED_VALUE"""),0.16666666666666666)</f>
        <v>0.1666666667</v>
      </c>
      <c r="Y198" s="2">
        <f>IFERROR(__xludf.DUMMYFUNCTION("""COMPUTED_VALUE"""),0.074)</f>
        <v>0.074</v>
      </c>
      <c r="Z198" s="9">
        <f>IFERROR(__xludf.DUMMYFUNCTION("""COMPUTED_VALUE"""),45725.166666666664)</f>
        <v>45725.16667</v>
      </c>
      <c r="AA198" s="7">
        <f>IFERROR(__xludf.DUMMYFUNCTION("""COMPUTED_VALUE"""),45725.0)</f>
        <v>45725</v>
      </c>
      <c r="AB198" s="2">
        <f>IFERROR(__xludf.DUMMYFUNCTION("""COMPUTED_VALUE"""),4.0)</f>
        <v>4</v>
      </c>
      <c r="AC198" s="2">
        <f>IFERROR(__xludf.DUMMYFUNCTION("""COMPUTED_VALUE"""),89.37)</f>
        <v>89.37</v>
      </c>
      <c r="AD198" s="2">
        <f t="shared" si="4"/>
        <v>0.00661338</v>
      </c>
      <c r="AE198" s="2">
        <f t="shared" si="2"/>
        <v>0.08937</v>
      </c>
    </row>
    <row r="199">
      <c r="W199" s="7">
        <f>IFERROR(__xludf.DUMMYFUNCTION("""COMPUTED_VALUE"""),45725.0)</f>
        <v>45725</v>
      </c>
      <c r="X199" s="8">
        <f>IFERROR(__xludf.DUMMYFUNCTION("""COMPUTED_VALUE"""),0.20833333333333334)</f>
        <v>0.2083333333</v>
      </c>
      <c r="Y199" s="2">
        <f>IFERROR(__xludf.DUMMYFUNCTION("""COMPUTED_VALUE"""),0.086)</f>
        <v>0.086</v>
      </c>
      <c r="Z199" s="9">
        <f>IFERROR(__xludf.DUMMYFUNCTION("""COMPUTED_VALUE"""),45725.208333333336)</f>
        <v>45725.20833</v>
      </c>
      <c r="AA199" s="7">
        <f>IFERROR(__xludf.DUMMYFUNCTION("""COMPUTED_VALUE"""),45725.0)</f>
        <v>45725</v>
      </c>
      <c r="AB199" s="2">
        <f>IFERROR(__xludf.DUMMYFUNCTION("""COMPUTED_VALUE"""),5.0)</f>
        <v>5</v>
      </c>
      <c r="AC199" s="2">
        <f>IFERROR(__xludf.DUMMYFUNCTION("""COMPUTED_VALUE"""),90.16)</f>
        <v>90.16</v>
      </c>
      <c r="AD199" s="2">
        <f t="shared" si="4"/>
        <v>0.00775376</v>
      </c>
      <c r="AE199" s="2">
        <f t="shared" si="2"/>
        <v>0.09016</v>
      </c>
    </row>
    <row r="200">
      <c r="W200" s="7">
        <f>IFERROR(__xludf.DUMMYFUNCTION("""COMPUTED_VALUE"""),45725.0)</f>
        <v>45725</v>
      </c>
      <c r="X200" s="8">
        <f>IFERROR(__xludf.DUMMYFUNCTION("""COMPUTED_VALUE"""),0.25)</f>
        <v>0.25</v>
      </c>
      <c r="Y200" s="2">
        <f>IFERROR(__xludf.DUMMYFUNCTION("""COMPUTED_VALUE"""),0.077)</f>
        <v>0.077</v>
      </c>
      <c r="Z200" s="9">
        <f>IFERROR(__xludf.DUMMYFUNCTION("""COMPUTED_VALUE"""),45725.25)</f>
        <v>45725.25</v>
      </c>
      <c r="AA200" s="7">
        <f>IFERROR(__xludf.DUMMYFUNCTION("""COMPUTED_VALUE"""),45725.0)</f>
        <v>45725</v>
      </c>
      <c r="AB200" s="2">
        <f>IFERROR(__xludf.DUMMYFUNCTION("""COMPUTED_VALUE"""),6.0)</f>
        <v>6</v>
      </c>
      <c r="AC200" s="2">
        <f>IFERROR(__xludf.DUMMYFUNCTION("""COMPUTED_VALUE"""),88.82)</f>
        <v>88.82</v>
      </c>
      <c r="AD200" s="2">
        <f t="shared" si="4"/>
        <v>0.00683914</v>
      </c>
      <c r="AE200" s="2">
        <f t="shared" si="2"/>
        <v>0.08882</v>
      </c>
    </row>
    <row r="201">
      <c r="W201" s="7">
        <f>IFERROR(__xludf.DUMMYFUNCTION("""COMPUTED_VALUE"""),45725.0)</f>
        <v>45725</v>
      </c>
      <c r="X201" s="8">
        <f>IFERROR(__xludf.DUMMYFUNCTION("""COMPUTED_VALUE"""),0.2916666666666667)</f>
        <v>0.2916666667</v>
      </c>
      <c r="Y201" s="2">
        <f>IFERROR(__xludf.DUMMYFUNCTION("""COMPUTED_VALUE"""),0.626)</f>
        <v>0.626</v>
      </c>
      <c r="Z201" s="9">
        <f>IFERROR(__xludf.DUMMYFUNCTION("""COMPUTED_VALUE"""),45725.291666666664)</f>
        <v>45725.29167</v>
      </c>
      <c r="AA201" s="7">
        <f>IFERROR(__xludf.DUMMYFUNCTION("""COMPUTED_VALUE"""),45725.0)</f>
        <v>45725</v>
      </c>
      <c r="AB201" s="2">
        <f>IFERROR(__xludf.DUMMYFUNCTION("""COMPUTED_VALUE"""),7.0)</f>
        <v>7</v>
      </c>
      <c r="AC201" s="2">
        <f>IFERROR(__xludf.DUMMYFUNCTION("""COMPUTED_VALUE"""),87.96)</f>
        <v>87.96</v>
      </c>
      <c r="AD201" s="2">
        <f t="shared" si="4"/>
        <v>0.05506296</v>
      </c>
      <c r="AE201" s="2">
        <f t="shared" si="2"/>
        <v>0.08796</v>
      </c>
    </row>
    <row r="202">
      <c r="W202" s="7">
        <f>IFERROR(__xludf.DUMMYFUNCTION("""COMPUTED_VALUE"""),45725.0)</f>
        <v>45725</v>
      </c>
      <c r="X202" s="8">
        <f>IFERROR(__xludf.DUMMYFUNCTION("""COMPUTED_VALUE"""),0.3333333333333333)</f>
        <v>0.3333333333</v>
      </c>
      <c r="Y202" s="2">
        <f>IFERROR(__xludf.DUMMYFUNCTION("""COMPUTED_VALUE"""),0.077)</f>
        <v>0.077</v>
      </c>
      <c r="Z202" s="9">
        <f>IFERROR(__xludf.DUMMYFUNCTION("""COMPUTED_VALUE"""),45725.333333333336)</f>
        <v>45725.33333</v>
      </c>
      <c r="AA202" s="7">
        <f>IFERROR(__xludf.DUMMYFUNCTION("""COMPUTED_VALUE"""),45725.0)</f>
        <v>45725</v>
      </c>
      <c r="AB202" s="2">
        <f>IFERROR(__xludf.DUMMYFUNCTION("""COMPUTED_VALUE"""),8.0)</f>
        <v>8</v>
      </c>
      <c r="AC202" s="2">
        <f>IFERROR(__xludf.DUMMYFUNCTION("""COMPUTED_VALUE"""),142.09)</f>
        <v>142.09</v>
      </c>
      <c r="AD202" s="2">
        <f t="shared" si="4"/>
        <v>0.01094093</v>
      </c>
      <c r="AE202" s="2">
        <f t="shared" si="2"/>
        <v>0.14209</v>
      </c>
    </row>
    <row r="203">
      <c r="W203" s="7">
        <f>IFERROR(__xludf.DUMMYFUNCTION("""COMPUTED_VALUE"""),45725.0)</f>
        <v>45725</v>
      </c>
      <c r="X203" s="8">
        <f>IFERROR(__xludf.DUMMYFUNCTION("""COMPUTED_VALUE"""),0.375)</f>
        <v>0.375</v>
      </c>
      <c r="Y203" s="2">
        <f>IFERROR(__xludf.DUMMYFUNCTION("""COMPUTED_VALUE"""),0.069)</f>
        <v>0.069</v>
      </c>
      <c r="Z203" s="9">
        <f>IFERROR(__xludf.DUMMYFUNCTION("""COMPUTED_VALUE"""),45725.375)</f>
        <v>45725.375</v>
      </c>
      <c r="AA203" s="7">
        <f>IFERROR(__xludf.DUMMYFUNCTION("""COMPUTED_VALUE"""),45725.0)</f>
        <v>45725</v>
      </c>
      <c r="AB203" s="2">
        <f>IFERROR(__xludf.DUMMYFUNCTION("""COMPUTED_VALUE"""),9.0)</f>
        <v>9</v>
      </c>
      <c r="AC203" s="2">
        <f>IFERROR(__xludf.DUMMYFUNCTION("""COMPUTED_VALUE"""),78.5)</f>
        <v>78.5</v>
      </c>
      <c r="AD203" s="2">
        <f t="shared" si="4"/>
        <v>0.0054165</v>
      </c>
      <c r="AE203" s="2">
        <f t="shared" si="2"/>
        <v>0.0785</v>
      </c>
    </row>
    <row r="204">
      <c r="W204" s="7">
        <f>IFERROR(__xludf.DUMMYFUNCTION("""COMPUTED_VALUE"""),45725.0)</f>
        <v>45725</v>
      </c>
      <c r="X204" s="8">
        <f>IFERROR(__xludf.DUMMYFUNCTION("""COMPUTED_VALUE"""),0.4166666666666667)</f>
        <v>0.4166666667</v>
      </c>
      <c r="Y204" s="2">
        <f>IFERROR(__xludf.DUMMYFUNCTION("""COMPUTED_VALUE"""),0.066)</f>
        <v>0.066</v>
      </c>
      <c r="Z204" s="9">
        <f>IFERROR(__xludf.DUMMYFUNCTION("""COMPUTED_VALUE"""),45725.416666666664)</f>
        <v>45725.41667</v>
      </c>
      <c r="AA204" s="7">
        <f>IFERROR(__xludf.DUMMYFUNCTION("""COMPUTED_VALUE"""),45725.0)</f>
        <v>45725</v>
      </c>
      <c r="AB204" s="2">
        <f>IFERROR(__xludf.DUMMYFUNCTION("""COMPUTED_VALUE"""),10.0)</f>
        <v>10</v>
      </c>
      <c r="AC204" s="2">
        <f>IFERROR(__xludf.DUMMYFUNCTION("""COMPUTED_VALUE"""),49.1)</f>
        <v>49.1</v>
      </c>
      <c r="AD204" s="2">
        <f t="shared" si="4"/>
        <v>0.0032406</v>
      </c>
      <c r="AE204" s="2">
        <f t="shared" si="2"/>
        <v>0.0491</v>
      </c>
    </row>
    <row r="205">
      <c r="W205" s="7">
        <f>IFERROR(__xludf.DUMMYFUNCTION("""COMPUTED_VALUE"""),45725.0)</f>
        <v>45725</v>
      </c>
      <c r="X205" s="8">
        <f>IFERROR(__xludf.DUMMYFUNCTION("""COMPUTED_VALUE"""),0.4583333333333333)</f>
        <v>0.4583333333</v>
      </c>
      <c r="Y205" s="2">
        <f>IFERROR(__xludf.DUMMYFUNCTION("""COMPUTED_VALUE"""),0.069)</f>
        <v>0.069</v>
      </c>
      <c r="Z205" s="9">
        <f>IFERROR(__xludf.DUMMYFUNCTION("""COMPUTED_VALUE"""),45725.458333333336)</f>
        <v>45725.45833</v>
      </c>
      <c r="AA205" s="7">
        <f>IFERROR(__xludf.DUMMYFUNCTION("""COMPUTED_VALUE"""),45725.0)</f>
        <v>45725</v>
      </c>
      <c r="AB205" s="2">
        <f>IFERROR(__xludf.DUMMYFUNCTION("""COMPUTED_VALUE"""),11.0)</f>
        <v>11</v>
      </c>
      <c r="AC205" s="2">
        <f>IFERROR(__xludf.DUMMYFUNCTION("""COMPUTED_VALUE"""),44.18)</f>
        <v>44.18</v>
      </c>
      <c r="AD205" s="2">
        <f t="shared" si="4"/>
        <v>0.00304842</v>
      </c>
      <c r="AE205" s="2">
        <f t="shared" si="2"/>
        <v>0.04418</v>
      </c>
    </row>
    <row r="206">
      <c r="W206" s="7">
        <f>IFERROR(__xludf.DUMMYFUNCTION("""COMPUTED_VALUE"""),45725.0)</f>
        <v>45725</v>
      </c>
      <c r="X206" s="8">
        <f>IFERROR(__xludf.DUMMYFUNCTION("""COMPUTED_VALUE"""),0.5)</f>
        <v>0.5</v>
      </c>
      <c r="Y206" s="2">
        <f>IFERROR(__xludf.DUMMYFUNCTION("""COMPUTED_VALUE"""),0.058)</f>
        <v>0.058</v>
      </c>
      <c r="Z206" s="9">
        <f>IFERROR(__xludf.DUMMYFUNCTION("""COMPUTED_VALUE"""),45725.5)</f>
        <v>45725.5</v>
      </c>
      <c r="AA206" s="7">
        <f>IFERROR(__xludf.DUMMYFUNCTION("""COMPUTED_VALUE"""),45725.0)</f>
        <v>45725</v>
      </c>
      <c r="AB206" s="2">
        <f>IFERROR(__xludf.DUMMYFUNCTION("""COMPUTED_VALUE"""),12.0)</f>
        <v>12</v>
      </c>
      <c r="AC206" s="2">
        <f>IFERROR(__xludf.DUMMYFUNCTION("""COMPUTED_VALUE"""),48.25)</f>
        <v>48.25</v>
      </c>
      <c r="AD206" s="2">
        <f t="shared" si="4"/>
        <v>0.0027985</v>
      </c>
      <c r="AE206" s="2">
        <f t="shared" si="2"/>
        <v>0.04825</v>
      </c>
    </row>
    <row r="207">
      <c r="W207" s="7">
        <f>IFERROR(__xludf.DUMMYFUNCTION("""COMPUTED_VALUE"""),45725.0)</f>
        <v>45725</v>
      </c>
      <c r="X207" s="8">
        <f>IFERROR(__xludf.DUMMYFUNCTION("""COMPUTED_VALUE"""),0.5416666666666666)</f>
        <v>0.5416666667</v>
      </c>
      <c r="Y207" s="2">
        <f>IFERROR(__xludf.DUMMYFUNCTION("""COMPUTED_VALUE"""),0.053)</f>
        <v>0.053</v>
      </c>
      <c r="Z207" s="9">
        <f>IFERROR(__xludf.DUMMYFUNCTION("""COMPUTED_VALUE"""),45725.541666666664)</f>
        <v>45725.54167</v>
      </c>
      <c r="AA207" s="7">
        <f>IFERROR(__xludf.DUMMYFUNCTION("""COMPUTED_VALUE"""),45725.0)</f>
        <v>45725</v>
      </c>
      <c r="AB207" s="2">
        <f>IFERROR(__xludf.DUMMYFUNCTION("""COMPUTED_VALUE"""),13.0)</f>
        <v>13</v>
      </c>
      <c r="AC207" s="2">
        <f>IFERROR(__xludf.DUMMYFUNCTION("""COMPUTED_VALUE"""),40.84)</f>
        <v>40.84</v>
      </c>
      <c r="AD207" s="2">
        <f t="shared" si="4"/>
        <v>0.00216452</v>
      </c>
      <c r="AE207" s="2">
        <f t="shared" si="2"/>
        <v>0.04084</v>
      </c>
    </row>
    <row r="208">
      <c r="W208" s="7">
        <f>IFERROR(__xludf.DUMMYFUNCTION("""COMPUTED_VALUE"""),45725.0)</f>
        <v>45725</v>
      </c>
      <c r="X208" s="8">
        <f>IFERROR(__xludf.DUMMYFUNCTION("""COMPUTED_VALUE"""),0.5833333333333334)</f>
        <v>0.5833333333</v>
      </c>
      <c r="Y208" s="2">
        <f>IFERROR(__xludf.DUMMYFUNCTION("""COMPUTED_VALUE"""),0.056)</f>
        <v>0.056</v>
      </c>
      <c r="Z208" s="9">
        <f>IFERROR(__xludf.DUMMYFUNCTION("""COMPUTED_VALUE"""),45725.583333333336)</f>
        <v>45725.58333</v>
      </c>
      <c r="AA208" s="7">
        <f>IFERROR(__xludf.DUMMYFUNCTION("""COMPUTED_VALUE"""),45725.0)</f>
        <v>45725</v>
      </c>
      <c r="AB208" s="2">
        <f>IFERROR(__xludf.DUMMYFUNCTION("""COMPUTED_VALUE"""),14.0)</f>
        <v>14</v>
      </c>
      <c r="AC208" s="2">
        <f>IFERROR(__xludf.DUMMYFUNCTION("""COMPUTED_VALUE"""),37.23)</f>
        <v>37.23</v>
      </c>
      <c r="AD208" s="2">
        <f t="shared" si="4"/>
        <v>0.00208488</v>
      </c>
      <c r="AE208" s="2">
        <f t="shared" si="2"/>
        <v>0.03723</v>
      </c>
    </row>
    <row r="209">
      <c r="W209" s="7">
        <f>IFERROR(__xludf.DUMMYFUNCTION("""COMPUTED_VALUE"""),45725.0)</f>
        <v>45725</v>
      </c>
      <c r="X209" s="8">
        <f>IFERROR(__xludf.DUMMYFUNCTION("""COMPUTED_VALUE"""),0.625)</f>
        <v>0.625</v>
      </c>
      <c r="Y209" s="2">
        <f>IFERROR(__xludf.DUMMYFUNCTION("""COMPUTED_VALUE"""),0.056)</f>
        <v>0.056</v>
      </c>
      <c r="Z209" s="9">
        <f>IFERROR(__xludf.DUMMYFUNCTION("""COMPUTED_VALUE"""),45725.625)</f>
        <v>45725.625</v>
      </c>
      <c r="AA209" s="7">
        <f>IFERROR(__xludf.DUMMYFUNCTION("""COMPUTED_VALUE"""),45725.0)</f>
        <v>45725</v>
      </c>
      <c r="AB209" s="2">
        <f>IFERROR(__xludf.DUMMYFUNCTION("""COMPUTED_VALUE"""),15.0)</f>
        <v>15</v>
      </c>
      <c r="AC209" s="2">
        <f>IFERROR(__xludf.DUMMYFUNCTION("""COMPUTED_VALUE"""),57.24)</f>
        <v>57.24</v>
      </c>
      <c r="AD209" s="2">
        <f t="shared" si="4"/>
        <v>0.00320544</v>
      </c>
      <c r="AE209" s="2">
        <f t="shared" si="2"/>
        <v>0.05724</v>
      </c>
    </row>
    <row r="210">
      <c r="W210" s="7">
        <f>IFERROR(__xludf.DUMMYFUNCTION("""COMPUTED_VALUE"""),45725.0)</f>
        <v>45725</v>
      </c>
      <c r="X210" s="8">
        <f>IFERROR(__xludf.DUMMYFUNCTION("""COMPUTED_VALUE"""),0.6666666666666666)</f>
        <v>0.6666666667</v>
      </c>
      <c r="Y210" s="2">
        <f>IFERROR(__xludf.DUMMYFUNCTION("""COMPUTED_VALUE"""),0.059)</f>
        <v>0.059</v>
      </c>
      <c r="Z210" s="9">
        <f>IFERROR(__xludf.DUMMYFUNCTION("""COMPUTED_VALUE"""),45725.666666666664)</f>
        <v>45725.66667</v>
      </c>
      <c r="AA210" s="7">
        <f>IFERROR(__xludf.DUMMYFUNCTION("""COMPUTED_VALUE"""),45725.0)</f>
        <v>45725</v>
      </c>
      <c r="AB210" s="2">
        <f>IFERROR(__xludf.DUMMYFUNCTION("""COMPUTED_VALUE"""),16.0)</f>
        <v>16</v>
      </c>
      <c r="AC210" s="2">
        <f>IFERROR(__xludf.DUMMYFUNCTION("""COMPUTED_VALUE"""),84.02)</f>
        <v>84.02</v>
      </c>
      <c r="AD210" s="2">
        <f t="shared" si="4"/>
        <v>0.00495718</v>
      </c>
      <c r="AE210" s="2">
        <f t="shared" si="2"/>
        <v>0.08402</v>
      </c>
    </row>
    <row r="211">
      <c r="W211" s="7">
        <f>IFERROR(__xludf.DUMMYFUNCTION("""COMPUTED_VALUE"""),45725.0)</f>
        <v>45725</v>
      </c>
      <c r="X211" s="8">
        <f>IFERROR(__xludf.DUMMYFUNCTION("""COMPUTED_VALUE"""),0.7083333333333334)</f>
        <v>0.7083333333</v>
      </c>
      <c r="Y211" s="2">
        <f>IFERROR(__xludf.DUMMYFUNCTION("""COMPUTED_VALUE"""),0.049)</f>
        <v>0.049</v>
      </c>
      <c r="Z211" s="9">
        <f>IFERROR(__xludf.DUMMYFUNCTION("""COMPUTED_VALUE"""),45725.708333333336)</f>
        <v>45725.70833</v>
      </c>
      <c r="AA211" s="7">
        <f>IFERROR(__xludf.DUMMYFUNCTION("""COMPUTED_VALUE"""),45725.0)</f>
        <v>45725</v>
      </c>
      <c r="AB211" s="2">
        <f>IFERROR(__xludf.DUMMYFUNCTION("""COMPUTED_VALUE"""),17.0)</f>
        <v>17</v>
      </c>
      <c r="AC211" s="2">
        <f>IFERROR(__xludf.DUMMYFUNCTION("""COMPUTED_VALUE"""),97.94)</f>
        <v>97.94</v>
      </c>
      <c r="AD211" s="2">
        <f t="shared" si="4"/>
        <v>0.00479906</v>
      </c>
      <c r="AE211" s="2">
        <f t="shared" si="2"/>
        <v>0.09794</v>
      </c>
    </row>
    <row r="212">
      <c r="W212" s="7">
        <f>IFERROR(__xludf.DUMMYFUNCTION("""COMPUTED_VALUE"""),45725.0)</f>
        <v>45725</v>
      </c>
      <c r="X212" s="8">
        <f>IFERROR(__xludf.DUMMYFUNCTION("""COMPUTED_VALUE"""),0.75)</f>
        <v>0.75</v>
      </c>
      <c r="Y212" s="2">
        <f>IFERROR(__xludf.DUMMYFUNCTION("""COMPUTED_VALUE"""),0.071)</f>
        <v>0.071</v>
      </c>
      <c r="Z212" s="9">
        <f>IFERROR(__xludf.DUMMYFUNCTION("""COMPUTED_VALUE"""),45725.75)</f>
        <v>45725.75</v>
      </c>
      <c r="AA212" s="7">
        <f>IFERROR(__xludf.DUMMYFUNCTION("""COMPUTED_VALUE"""),45725.0)</f>
        <v>45725</v>
      </c>
      <c r="AB212" s="2">
        <f>IFERROR(__xludf.DUMMYFUNCTION("""COMPUTED_VALUE"""),18.0)</f>
        <v>18</v>
      </c>
      <c r="AC212" s="2">
        <f>IFERROR(__xludf.DUMMYFUNCTION("""COMPUTED_VALUE"""),146.27)</f>
        <v>146.27</v>
      </c>
      <c r="AD212" s="2">
        <f t="shared" si="4"/>
        <v>0.01038517</v>
      </c>
      <c r="AE212" s="2">
        <f t="shared" si="2"/>
        <v>0.14627</v>
      </c>
    </row>
    <row r="213">
      <c r="W213" s="7">
        <f>IFERROR(__xludf.DUMMYFUNCTION("""COMPUTED_VALUE"""),45725.0)</f>
        <v>45725</v>
      </c>
      <c r="X213" s="8">
        <f>IFERROR(__xludf.DUMMYFUNCTION("""COMPUTED_VALUE"""),0.7916666666666666)</f>
        <v>0.7916666667</v>
      </c>
      <c r="Y213" s="2">
        <f>IFERROR(__xludf.DUMMYFUNCTION("""COMPUTED_VALUE"""),0.489)</f>
        <v>0.489</v>
      </c>
      <c r="Z213" s="9">
        <f>IFERROR(__xludf.DUMMYFUNCTION("""COMPUTED_VALUE"""),45725.791666666664)</f>
        <v>45725.79167</v>
      </c>
      <c r="AA213" s="7">
        <f>IFERROR(__xludf.DUMMYFUNCTION("""COMPUTED_VALUE"""),45725.0)</f>
        <v>45725</v>
      </c>
      <c r="AB213" s="2">
        <f>IFERROR(__xludf.DUMMYFUNCTION("""COMPUTED_VALUE"""),19.0)</f>
        <v>19</v>
      </c>
      <c r="AC213" s="2">
        <f>IFERROR(__xludf.DUMMYFUNCTION("""COMPUTED_VALUE"""),177.82)</f>
        <v>177.82</v>
      </c>
      <c r="AD213" s="2">
        <f t="shared" si="4"/>
        <v>0.08695398</v>
      </c>
      <c r="AE213" s="2">
        <f t="shared" si="2"/>
        <v>0.17782</v>
      </c>
    </row>
    <row r="214">
      <c r="W214" s="7">
        <f>IFERROR(__xludf.DUMMYFUNCTION("""COMPUTED_VALUE"""),45725.0)</f>
        <v>45725</v>
      </c>
      <c r="X214" s="8">
        <f>IFERROR(__xludf.DUMMYFUNCTION("""COMPUTED_VALUE"""),0.8333333333333334)</f>
        <v>0.8333333333</v>
      </c>
      <c r="Y214" s="2">
        <f>IFERROR(__xludf.DUMMYFUNCTION("""COMPUTED_VALUE"""),1.69)</f>
        <v>1.69</v>
      </c>
      <c r="Z214" s="9">
        <f>IFERROR(__xludf.DUMMYFUNCTION("""COMPUTED_VALUE"""),45725.833333333336)</f>
        <v>45725.83333</v>
      </c>
      <c r="AA214" s="7">
        <f>IFERROR(__xludf.DUMMYFUNCTION("""COMPUTED_VALUE"""),45725.0)</f>
        <v>45725</v>
      </c>
      <c r="AB214" s="2">
        <f>IFERROR(__xludf.DUMMYFUNCTION("""COMPUTED_VALUE"""),20.0)</f>
        <v>20</v>
      </c>
      <c r="AC214" s="2">
        <f>IFERROR(__xludf.DUMMYFUNCTION("""COMPUTED_VALUE"""),180.9)</f>
        <v>180.9</v>
      </c>
      <c r="AD214" s="2">
        <f t="shared" si="4"/>
        <v>0.305721</v>
      </c>
      <c r="AE214" s="2">
        <f t="shared" si="2"/>
        <v>0.1809</v>
      </c>
    </row>
    <row r="215">
      <c r="W215" s="7">
        <f>IFERROR(__xludf.DUMMYFUNCTION("""COMPUTED_VALUE"""),45725.0)</f>
        <v>45725</v>
      </c>
      <c r="X215" s="8">
        <f>IFERROR(__xludf.DUMMYFUNCTION("""COMPUTED_VALUE"""),0.875)</f>
        <v>0.875</v>
      </c>
      <c r="Y215" s="2">
        <f>IFERROR(__xludf.DUMMYFUNCTION("""COMPUTED_VALUE"""),0.801)</f>
        <v>0.801</v>
      </c>
      <c r="Z215" s="9">
        <f>IFERROR(__xludf.DUMMYFUNCTION("""COMPUTED_VALUE"""),45725.875)</f>
        <v>45725.875</v>
      </c>
      <c r="AA215" s="7">
        <f>IFERROR(__xludf.DUMMYFUNCTION("""COMPUTED_VALUE"""),45725.0)</f>
        <v>45725</v>
      </c>
      <c r="AB215" s="2">
        <f>IFERROR(__xludf.DUMMYFUNCTION("""COMPUTED_VALUE"""),21.0)</f>
        <v>21</v>
      </c>
      <c r="AC215" s="2">
        <f>IFERROR(__xludf.DUMMYFUNCTION("""COMPUTED_VALUE"""),169.86)</f>
        <v>169.86</v>
      </c>
      <c r="AD215" s="2">
        <f t="shared" si="4"/>
        <v>0.13605786</v>
      </c>
      <c r="AE215" s="2">
        <f t="shared" si="2"/>
        <v>0.16986</v>
      </c>
    </row>
    <row r="216">
      <c r="W216" s="7">
        <f>IFERROR(__xludf.DUMMYFUNCTION("""COMPUTED_VALUE"""),45725.0)</f>
        <v>45725</v>
      </c>
      <c r="X216" s="8">
        <f>IFERROR(__xludf.DUMMYFUNCTION("""COMPUTED_VALUE"""),0.9166666666666666)</f>
        <v>0.9166666667</v>
      </c>
      <c r="Y216" s="2">
        <f>IFERROR(__xludf.DUMMYFUNCTION("""COMPUTED_VALUE"""),0.488)</f>
        <v>0.488</v>
      </c>
      <c r="Z216" s="9">
        <f>IFERROR(__xludf.DUMMYFUNCTION("""COMPUTED_VALUE"""),45725.916666666664)</f>
        <v>45725.91667</v>
      </c>
      <c r="AA216" s="7">
        <f>IFERROR(__xludf.DUMMYFUNCTION("""COMPUTED_VALUE"""),45725.0)</f>
        <v>45725</v>
      </c>
      <c r="AB216" s="2">
        <f>IFERROR(__xludf.DUMMYFUNCTION("""COMPUTED_VALUE"""),22.0)</f>
        <v>22</v>
      </c>
      <c r="AC216" s="2">
        <f>IFERROR(__xludf.DUMMYFUNCTION("""COMPUTED_VALUE"""),150.01)</f>
        <v>150.01</v>
      </c>
      <c r="AD216" s="2">
        <f t="shared" si="4"/>
        <v>0.07320488</v>
      </c>
      <c r="AE216" s="2">
        <f t="shared" si="2"/>
        <v>0.15001</v>
      </c>
    </row>
    <row r="217">
      <c r="W217" s="7">
        <f>IFERROR(__xludf.DUMMYFUNCTION("""COMPUTED_VALUE"""),45725.0)</f>
        <v>45725</v>
      </c>
      <c r="X217" s="8">
        <f>IFERROR(__xludf.DUMMYFUNCTION("""COMPUTED_VALUE"""),0.9583333333333334)</f>
        <v>0.9583333333</v>
      </c>
      <c r="Y217" s="2">
        <f>IFERROR(__xludf.DUMMYFUNCTION("""COMPUTED_VALUE"""),0.366)</f>
        <v>0.366</v>
      </c>
      <c r="Z217" s="9">
        <f>IFERROR(__xludf.DUMMYFUNCTION("""COMPUTED_VALUE"""),45725.958333333336)</f>
        <v>45725.95833</v>
      </c>
      <c r="AA217" s="7">
        <f>IFERROR(__xludf.DUMMYFUNCTION("""COMPUTED_VALUE"""),45725.0)</f>
        <v>45725</v>
      </c>
      <c r="AB217" s="2">
        <f>IFERROR(__xludf.DUMMYFUNCTION("""COMPUTED_VALUE"""),23.0)</f>
        <v>23</v>
      </c>
      <c r="AC217" s="2">
        <f>IFERROR(__xludf.DUMMYFUNCTION("""COMPUTED_VALUE"""),144.53)</f>
        <v>144.53</v>
      </c>
      <c r="AD217" s="2">
        <f t="shared" si="4"/>
        <v>0.05289798</v>
      </c>
      <c r="AE217" s="2">
        <f t="shared" si="2"/>
        <v>0.14453</v>
      </c>
    </row>
    <row r="218">
      <c r="W218" s="7">
        <f>IFERROR(__xludf.DUMMYFUNCTION("""COMPUTED_VALUE"""),45725.0)</f>
        <v>45725</v>
      </c>
      <c r="X218" s="17">
        <f>IFERROR(__xludf.DUMMYFUNCTION("""COMPUTED_VALUE"""),1.0)</f>
        <v>1</v>
      </c>
      <c r="Y218" s="2">
        <f>IFERROR(__xludf.DUMMYFUNCTION("""COMPUTED_VALUE"""),0.103)</f>
        <v>0.103</v>
      </c>
      <c r="Z218" s="9">
        <f>IFERROR(__xludf.DUMMYFUNCTION("""COMPUTED_VALUE"""),45726.0)</f>
        <v>45726</v>
      </c>
      <c r="AA218" s="7">
        <f>IFERROR(__xludf.DUMMYFUNCTION("""COMPUTED_VALUE"""),45726.0)</f>
        <v>45726</v>
      </c>
      <c r="AB218" s="2">
        <f>IFERROR(__xludf.DUMMYFUNCTION("""COMPUTED_VALUE"""),0.0)</f>
        <v>0</v>
      </c>
      <c r="AC218" s="2">
        <f>IFERROR(__xludf.DUMMYFUNCTION("""COMPUTED_VALUE"""),120.05)</f>
        <v>120.05</v>
      </c>
      <c r="AD218" s="2">
        <f t="shared" si="4"/>
        <v>0.01236515</v>
      </c>
      <c r="AE218" s="2">
        <f t="shared" si="2"/>
        <v>0.12005</v>
      </c>
    </row>
    <row r="219">
      <c r="W219" s="7">
        <f>IFERROR(__xludf.DUMMYFUNCTION("""COMPUTED_VALUE"""),45726.0)</f>
        <v>45726</v>
      </c>
      <c r="X219" s="8">
        <f>IFERROR(__xludf.DUMMYFUNCTION("""COMPUTED_VALUE"""),0.041666666666666664)</f>
        <v>0.04166666667</v>
      </c>
      <c r="Y219" s="2">
        <f>IFERROR(__xludf.DUMMYFUNCTION("""COMPUTED_VALUE"""),0.124)</f>
        <v>0.124</v>
      </c>
      <c r="Z219" s="9">
        <f>IFERROR(__xludf.DUMMYFUNCTION("""COMPUTED_VALUE"""),45726.041666666664)</f>
        <v>45726.04167</v>
      </c>
      <c r="AA219" s="7">
        <f>IFERROR(__xludf.DUMMYFUNCTION("""COMPUTED_VALUE"""),45726.0)</f>
        <v>45726</v>
      </c>
      <c r="AB219" s="2">
        <f>IFERROR(__xludf.DUMMYFUNCTION("""COMPUTED_VALUE"""),1.0)</f>
        <v>1</v>
      </c>
      <c r="AC219" s="2">
        <f>IFERROR(__xludf.DUMMYFUNCTION("""COMPUTED_VALUE"""),113.42)</f>
        <v>113.42</v>
      </c>
      <c r="AD219" s="2">
        <f t="shared" si="4"/>
        <v>0.01406408</v>
      </c>
      <c r="AE219" s="2">
        <f t="shared" si="2"/>
        <v>0.11342</v>
      </c>
    </row>
    <row r="220">
      <c r="W220" s="7">
        <f>IFERROR(__xludf.DUMMYFUNCTION("""COMPUTED_VALUE"""),45726.0)</f>
        <v>45726</v>
      </c>
      <c r="X220" s="8">
        <f>IFERROR(__xludf.DUMMYFUNCTION("""COMPUTED_VALUE"""),0.08333333333333333)</f>
        <v>0.08333333333</v>
      </c>
      <c r="Y220" s="2">
        <f>IFERROR(__xludf.DUMMYFUNCTION("""COMPUTED_VALUE"""),0.081)</f>
        <v>0.081</v>
      </c>
      <c r="Z220" s="9">
        <f>IFERROR(__xludf.DUMMYFUNCTION("""COMPUTED_VALUE"""),45726.083333333336)</f>
        <v>45726.08333</v>
      </c>
      <c r="AA220" s="7">
        <f>IFERROR(__xludf.DUMMYFUNCTION("""COMPUTED_VALUE"""),45726.0)</f>
        <v>45726</v>
      </c>
      <c r="AB220" s="2">
        <f>IFERROR(__xludf.DUMMYFUNCTION("""COMPUTED_VALUE"""),2.0)</f>
        <v>2</v>
      </c>
      <c r="AC220" s="2">
        <f>IFERROR(__xludf.DUMMYFUNCTION("""COMPUTED_VALUE"""),109.62)</f>
        <v>109.62</v>
      </c>
      <c r="AD220" s="2">
        <f t="shared" si="4"/>
        <v>0.00887922</v>
      </c>
      <c r="AE220" s="2">
        <f t="shared" si="2"/>
        <v>0.10962</v>
      </c>
    </row>
    <row r="221">
      <c r="W221" s="7">
        <f>IFERROR(__xludf.DUMMYFUNCTION("""COMPUTED_VALUE"""),45726.0)</f>
        <v>45726</v>
      </c>
      <c r="X221" s="8">
        <f>IFERROR(__xludf.DUMMYFUNCTION("""COMPUTED_VALUE"""),0.125)</f>
        <v>0.125</v>
      </c>
      <c r="Y221" s="2">
        <f>IFERROR(__xludf.DUMMYFUNCTION("""COMPUTED_VALUE"""),0.075)</f>
        <v>0.075</v>
      </c>
      <c r="Z221" s="9">
        <f>IFERROR(__xludf.DUMMYFUNCTION("""COMPUTED_VALUE"""),45726.125)</f>
        <v>45726.125</v>
      </c>
      <c r="AA221" s="7">
        <f>IFERROR(__xludf.DUMMYFUNCTION("""COMPUTED_VALUE"""),45726.0)</f>
        <v>45726</v>
      </c>
      <c r="AB221" s="2">
        <f>IFERROR(__xludf.DUMMYFUNCTION("""COMPUTED_VALUE"""),3.0)</f>
        <v>3</v>
      </c>
      <c r="AC221" s="2">
        <f>IFERROR(__xludf.DUMMYFUNCTION("""COMPUTED_VALUE"""),109.06)</f>
        <v>109.06</v>
      </c>
      <c r="AD221" s="2">
        <f t="shared" si="4"/>
        <v>0.0081795</v>
      </c>
      <c r="AE221" s="2">
        <f t="shared" si="2"/>
        <v>0.10906</v>
      </c>
    </row>
    <row r="222">
      <c r="W222" s="7">
        <f>IFERROR(__xludf.DUMMYFUNCTION("""COMPUTED_VALUE"""),45726.0)</f>
        <v>45726</v>
      </c>
      <c r="X222" s="8">
        <f>IFERROR(__xludf.DUMMYFUNCTION("""COMPUTED_VALUE"""),0.16666666666666666)</f>
        <v>0.1666666667</v>
      </c>
      <c r="Y222" s="2">
        <f>IFERROR(__xludf.DUMMYFUNCTION("""COMPUTED_VALUE"""),0.08)</f>
        <v>0.08</v>
      </c>
      <c r="Z222" s="9">
        <f>IFERROR(__xludf.DUMMYFUNCTION("""COMPUTED_VALUE"""),45726.166666666664)</f>
        <v>45726.16667</v>
      </c>
      <c r="AA222" s="7">
        <f>IFERROR(__xludf.DUMMYFUNCTION("""COMPUTED_VALUE"""),45726.0)</f>
        <v>45726</v>
      </c>
      <c r="AB222" s="2">
        <f>IFERROR(__xludf.DUMMYFUNCTION("""COMPUTED_VALUE"""),4.0)</f>
        <v>4</v>
      </c>
      <c r="AC222" s="2">
        <f>IFERROR(__xludf.DUMMYFUNCTION("""COMPUTED_VALUE"""),103.58)</f>
        <v>103.58</v>
      </c>
      <c r="AD222" s="2">
        <f t="shared" si="4"/>
        <v>0.0082864</v>
      </c>
      <c r="AE222" s="2">
        <f t="shared" si="2"/>
        <v>0.10358</v>
      </c>
    </row>
    <row r="223">
      <c r="W223" s="7">
        <f>IFERROR(__xludf.DUMMYFUNCTION("""COMPUTED_VALUE"""),45726.0)</f>
        <v>45726</v>
      </c>
      <c r="X223" s="8">
        <f>IFERROR(__xludf.DUMMYFUNCTION("""COMPUTED_VALUE"""),0.20833333333333334)</f>
        <v>0.2083333333</v>
      </c>
      <c r="Y223" s="2">
        <f>IFERROR(__xludf.DUMMYFUNCTION("""COMPUTED_VALUE"""),0.072)</f>
        <v>0.072</v>
      </c>
      <c r="Z223" s="9">
        <f>IFERROR(__xludf.DUMMYFUNCTION("""COMPUTED_VALUE"""),45726.208333333336)</f>
        <v>45726.20833</v>
      </c>
      <c r="AA223" s="7">
        <f>IFERROR(__xludf.DUMMYFUNCTION("""COMPUTED_VALUE"""),45726.0)</f>
        <v>45726</v>
      </c>
      <c r="AB223" s="2">
        <f>IFERROR(__xludf.DUMMYFUNCTION("""COMPUTED_VALUE"""),5.0)</f>
        <v>5</v>
      </c>
      <c r="AC223" s="2">
        <f>IFERROR(__xludf.DUMMYFUNCTION("""COMPUTED_VALUE"""),109.8)</f>
        <v>109.8</v>
      </c>
      <c r="AD223" s="2">
        <f t="shared" si="4"/>
        <v>0.0079056</v>
      </c>
      <c r="AE223" s="2">
        <f t="shared" si="2"/>
        <v>0.1098</v>
      </c>
    </row>
    <row r="224">
      <c r="W224" s="7">
        <f>IFERROR(__xludf.DUMMYFUNCTION("""COMPUTED_VALUE"""),45726.0)</f>
        <v>45726</v>
      </c>
      <c r="X224" s="8">
        <f>IFERROR(__xludf.DUMMYFUNCTION("""COMPUTED_VALUE"""),0.25)</f>
        <v>0.25</v>
      </c>
      <c r="Y224" s="2">
        <f>IFERROR(__xludf.DUMMYFUNCTION("""COMPUTED_VALUE"""),0.081)</f>
        <v>0.081</v>
      </c>
      <c r="Z224" s="9">
        <f>IFERROR(__xludf.DUMMYFUNCTION("""COMPUTED_VALUE"""),45726.25)</f>
        <v>45726.25</v>
      </c>
      <c r="AA224" s="7">
        <f>IFERROR(__xludf.DUMMYFUNCTION("""COMPUTED_VALUE"""),45726.0)</f>
        <v>45726</v>
      </c>
      <c r="AB224" s="2">
        <f>IFERROR(__xludf.DUMMYFUNCTION("""COMPUTED_VALUE"""),6.0)</f>
        <v>6</v>
      </c>
      <c r="AC224" s="2">
        <f>IFERROR(__xludf.DUMMYFUNCTION("""COMPUTED_VALUE"""),136.12)</f>
        <v>136.12</v>
      </c>
      <c r="AD224" s="2">
        <f t="shared" si="4"/>
        <v>0.01102572</v>
      </c>
      <c r="AE224" s="2">
        <f t="shared" si="2"/>
        <v>0.13612</v>
      </c>
    </row>
    <row r="225">
      <c r="W225" s="7">
        <f>IFERROR(__xludf.DUMMYFUNCTION("""COMPUTED_VALUE"""),45726.0)</f>
        <v>45726</v>
      </c>
      <c r="X225" s="8">
        <f>IFERROR(__xludf.DUMMYFUNCTION("""COMPUTED_VALUE"""),0.2916666666666667)</f>
        <v>0.2916666667</v>
      </c>
      <c r="Y225" s="2">
        <f>IFERROR(__xludf.DUMMYFUNCTION("""COMPUTED_VALUE"""),0.081)</f>
        <v>0.081</v>
      </c>
      <c r="Z225" s="9">
        <f>IFERROR(__xludf.DUMMYFUNCTION("""COMPUTED_VALUE"""),45726.291666666664)</f>
        <v>45726.29167</v>
      </c>
      <c r="AA225" s="7">
        <f>IFERROR(__xludf.DUMMYFUNCTION("""COMPUTED_VALUE"""),45726.0)</f>
        <v>45726</v>
      </c>
      <c r="AB225" s="2">
        <f>IFERROR(__xludf.DUMMYFUNCTION("""COMPUTED_VALUE"""),7.0)</f>
        <v>7</v>
      </c>
      <c r="AC225" s="2">
        <f>IFERROR(__xludf.DUMMYFUNCTION("""COMPUTED_VALUE"""),161.17)</f>
        <v>161.17</v>
      </c>
      <c r="AD225" s="2">
        <f t="shared" si="4"/>
        <v>0.01305477</v>
      </c>
      <c r="AE225" s="2">
        <f t="shared" si="2"/>
        <v>0.16117</v>
      </c>
    </row>
    <row r="226">
      <c r="W226" s="7">
        <f>IFERROR(__xludf.DUMMYFUNCTION("""COMPUTED_VALUE"""),45726.0)</f>
        <v>45726</v>
      </c>
      <c r="X226" s="8">
        <f>IFERROR(__xludf.DUMMYFUNCTION("""COMPUTED_VALUE"""),0.3333333333333333)</f>
        <v>0.3333333333</v>
      </c>
      <c r="Y226" s="2">
        <f>IFERROR(__xludf.DUMMYFUNCTION("""COMPUTED_VALUE"""),0.761)</f>
        <v>0.761</v>
      </c>
      <c r="Z226" s="9">
        <f>IFERROR(__xludf.DUMMYFUNCTION("""COMPUTED_VALUE"""),45726.333333333336)</f>
        <v>45726.33333</v>
      </c>
      <c r="AA226" s="7">
        <f>IFERROR(__xludf.DUMMYFUNCTION("""COMPUTED_VALUE"""),45726.0)</f>
        <v>45726</v>
      </c>
      <c r="AB226" s="2">
        <f>IFERROR(__xludf.DUMMYFUNCTION("""COMPUTED_VALUE"""),8.0)</f>
        <v>8</v>
      </c>
      <c r="AC226" s="2">
        <f>IFERROR(__xludf.DUMMYFUNCTION("""COMPUTED_VALUE"""),192.5)</f>
        <v>192.5</v>
      </c>
      <c r="AD226" s="2">
        <f t="shared" si="4"/>
        <v>0.1464925</v>
      </c>
      <c r="AE226" s="2">
        <f t="shared" si="2"/>
        <v>0.1925</v>
      </c>
    </row>
    <row r="227">
      <c r="W227" s="7">
        <f>IFERROR(__xludf.DUMMYFUNCTION("""COMPUTED_VALUE"""),45726.0)</f>
        <v>45726</v>
      </c>
      <c r="X227" s="8">
        <f>IFERROR(__xludf.DUMMYFUNCTION("""COMPUTED_VALUE"""),0.375)</f>
        <v>0.375</v>
      </c>
      <c r="Y227" s="2">
        <f>IFERROR(__xludf.DUMMYFUNCTION("""COMPUTED_VALUE"""),0.169)</f>
        <v>0.169</v>
      </c>
      <c r="Z227" s="9">
        <f>IFERROR(__xludf.DUMMYFUNCTION("""COMPUTED_VALUE"""),45726.375)</f>
        <v>45726.375</v>
      </c>
      <c r="AA227" s="7">
        <f>IFERROR(__xludf.DUMMYFUNCTION("""COMPUTED_VALUE"""),45726.0)</f>
        <v>45726</v>
      </c>
      <c r="AB227" s="2">
        <f>IFERROR(__xludf.DUMMYFUNCTION("""COMPUTED_VALUE"""),9.0)</f>
        <v>9</v>
      </c>
      <c r="AC227" s="2">
        <f>IFERROR(__xludf.DUMMYFUNCTION("""COMPUTED_VALUE"""),148.62)</f>
        <v>148.62</v>
      </c>
      <c r="AD227" s="2">
        <f t="shared" si="4"/>
        <v>0.02511678</v>
      </c>
      <c r="AE227" s="2">
        <f t="shared" si="2"/>
        <v>0.14862</v>
      </c>
    </row>
    <row r="228">
      <c r="W228" s="7">
        <f>IFERROR(__xludf.DUMMYFUNCTION("""COMPUTED_VALUE"""),45726.0)</f>
        <v>45726</v>
      </c>
      <c r="X228" s="8">
        <f>IFERROR(__xludf.DUMMYFUNCTION("""COMPUTED_VALUE"""),0.4166666666666667)</f>
        <v>0.4166666667</v>
      </c>
      <c r="Y228" s="2">
        <f>IFERROR(__xludf.DUMMYFUNCTION("""COMPUTED_VALUE"""),0.105)</f>
        <v>0.105</v>
      </c>
      <c r="Z228" s="9">
        <f>IFERROR(__xludf.DUMMYFUNCTION("""COMPUTED_VALUE"""),45726.416666666664)</f>
        <v>45726.41667</v>
      </c>
      <c r="AA228" s="7">
        <f>IFERROR(__xludf.DUMMYFUNCTION("""COMPUTED_VALUE"""),45726.0)</f>
        <v>45726</v>
      </c>
      <c r="AB228" s="2">
        <f>IFERROR(__xludf.DUMMYFUNCTION("""COMPUTED_VALUE"""),10.0)</f>
        <v>10</v>
      </c>
      <c r="AC228" s="2">
        <f>IFERROR(__xludf.DUMMYFUNCTION("""COMPUTED_VALUE"""),198.0)</f>
        <v>198</v>
      </c>
      <c r="AD228" s="2">
        <f t="shared" si="4"/>
        <v>0.02079</v>
      </c>
      <c r="AE228" s="2">
        <f t="shared" si="2"/>
        <v>0.198</v>
      </c>
    </row>
    <row r="229">
      <c r="W229" s="7">
        <f>IFERROR(__xludf.DUMMYFUNCTION("""COMPUTED_VALUE"""),45726.0)</f>
        <v>45726</v>
      </c>
      <c r="X229" s="8">
        <f>IFERROR(__xludf.DUMMYFUNCTION("""COMPUTED_VALUE"""),0.4583333333333333)</f>
        <v>0.4583333333</v>
      </c>
      <c r="Y229" s="2">
        <f>IFERROR(__xludf.DUMMYFUNCTION("""COMPUTED_VALUE"""),0.1)</f>
        <v>0.1</v>
      </c>
      <c r="Z229" s="9">
        <f>IFERROR(__xludf.DUMMYFUNCTION("""COMPUTED_VALUE"""),45726.458333333336)</f>
        <v>45726.45833</v>
      </c>
      <c r="AA229" s="7">
        <f>IFERROR(__xludf.DUMMYFUNCTION("""COMPUTED_VALUE"""),45726.0)</f>
        <v>45726</v>
      </c>
      <c r="AB229" s="2">
        <f>IFERROR(__xludf.DUMMYFUNCTION("""COMPUTED_VALUE"""),11.0)</f>
        <v>11</v>
      </c>
      <c r="AC229" s="2">
        <f>IFERROR(__xludf.DUMMYFUNCTION("""COMPUTED_VALUE"""),191.7)</f>
        <v>191.7</v>
      </c>
      <c r="AD229" s="2">
        <f t="shared" si="4"/>
        <v>0.01917</v>
      </c>
      <c r="AE229" s="2">
        <f t="shared" si="2"/>
        <v>0.1917</v>
      </c>
    </row>
    <row r="230">
      <c r="W230" s="7">
        <f>IFERROR(__xludf.DUMMYFUNCTION("""COMPUTED_VALUE"""),45726.0)</f>
        <v>45726</v>
      </c>
      <c r="X230" s="8">
        <f>IFERROR(__xludf.DUMMYFUNCTION("""COMPUTED_VALUE"""),0.5)</f>
        <v>0.5</v>
      </c>
      <c r="Y230" s="2">
        <f>IFERROR(__xludf.DUMMYFUNCTION("""COMPUTED_VALUE"""),0.092)</f>
        <v>0.092</v>
      </c>
      <c r="Z230" s="9">
        <f>IFERROR(__xludf.DUMMYFUNCTION("""COMPUTED_VALUE"""),45726.5)</f>
        <v>45726.5</v>
      </c>
      <c r="AA230" s="7">
        <f>IFERROR(__xludf.DUMMYFUNCTION("""COMPUTED_VALUE"""),45726.0)</f>
        <v>45726</v>
      </c>
      <c r="AB230" s="2">
        <f>IFERROR(__xludf.DUMMYFUNCTION("""COMPUTED_VALUE"""),12.0)</f>
        <v>12</v>
      </c>
      <c r="AC230" s="2">
        <f>IFERROR(__xludf.DUMMYFUNCTION("""COMPUTED_VALUE"""),190.3)</f>
        <v>190.3</v>
      </c>
      <c r="AD230" s="2">
        <f t="shared" si="4"/>
        <v>0.0175076</v>
      </c>
      <c r="AE230" s="2">
        <f t="shared" si="2"/>
        <v>0.1903</v>
      </c>
    </row>
    <row r="231">
      <c r="W231" s="7">
        <f>IFERROR(__xludf.DUMMYFUNCTION("""COMPUTED_VALUE"""),45726.0)</f>
        <v>45726</v>
      </c>
      <c r="X231" s="8">
        <f>IFERROR(__xludf.DUMMYFUNCTION("""COMPUTED_VALUE"""),0.5416666666666666)</f>
        <v>0.5416666667</v>
      </c>
      <c r="Y231" s="2">
        <f>IFERROR(__xludf.DUMMYFUNCTION("""COMPUTED_VALUE"""),0.094)</f>
        <v>0.094</v>
      </c>
      <c r="Z231" s="9">
        <f>IFERROR(__xludf.DUMMYFUNCTION("""COMPUTED_VALUE"""),45726.541666666664)</f>
        <v>45726.54167</v>
      </c>
      <c r="AA231" s="7">
        <f>IFERROR(__xludf.DUMMYFUNCTION("""COMPUTED_VALUE"""),45726.0)</f>
        <v>45726</v>
      </c>
      <c r="AB231" s="2">
        <f>IFERROR(__xludf.DUMMYFUNCTION("""COMPUTED_VALUE"""),13.0)</f>
        <v>13</v>
      </c>
      <c r="AC231" s="2">
        <f>IFERROR(__xludf.DUMMYFUNCTION("""COMPUTED_VALUE"""),189.24)</f>
        <v>189.24</v>
      </c>
      <c r="AD231" s="2">
        <f t="shared" si="4"/>
        <v>0.01778856</v>
      </c>
      <c r="AE231" s="2">
        <f t="shared" si="2"/>
        <v>0.18924</v>
      </c>
    </row>
    <row r="232">
      <c r="W232" s="7">
        <f>IFERROR(__xludf.DUMMYFUNCTION("""COMPUTED_VALUE"""),45726.0)</f>
        <v>45726</v>
      </c>
      <c r="X232" s="8">
        <f>IFERROR(__xludf.DUMMYFUNCTION("""COMPUTED_VALUE"""),0.5833333333333334)</f>
        <v>0.5833333333</v>
      </c>
      <c r="Y232" s="2">
        <f>IFERROR(__xludf.DUMMYFUNCTION("""COMPUTED_VALUE"""),1.147)</f>
        <v>1.147</v>
      </c>
      <c r="Z232" s="9">
        <f>IFERROR(__xludf.DUMMYFUNCTION("""COMPUTED_VALUE"""),45726.583333333336)</f>
        <v>45726.58333</v>
      </c>
      <c r="AA232" s="7">
        <f>IFERROR(__xludf.DUMMYFUNCTION("""COMPUTED_VALUE"""),45726.0)</f>
        <v>45726</v>
      </c>
      <c r="AB232" s="2">
        <f>IFERROR(__xludf.DUMMYFUNCTION("""COMPUTED_VALUE"""),14.0)</f>
        <v>14</v>
      </c>
      <c r="AC232" s="2">
        <f>IFERROR(__xludf.DUMMYFUNCTION("""COMPUTED_VALUE"""),123.01)</f>
        <v>123.01</v>
      </c>
      <c r="AD232" s="2">
        <f t="shared" si="4"/>
        <v>0.14109247</v>
      </c>
      <c r="AE232" s="2">
        <f t="shared" si="2"/>
        <v>0.12301</v>
      </c>
    </row>
    <row r="233">
      <c r="W233" s="7">
        <f>IFERROR(__xludf.DUMMYFUNCTION("""COMPUTED_VALUE"""),45726.0)</f>
        <v>45726</v>
      </c>
      <c r="X233" s="8">
        <f>IFERROR(__xludf.DUMMYFUNCTION("""COMPUTED_VALUE"""),0.625)</f>
        <v>0.625</v>
      </c>
      <c r="Y233" s="2">
        <f>IFERROR(__xludf.DUMMYFUNCTION("""COMPUTED_VALUE"""),0.201)</f>
        <v>0.201</v>
      </c>
      <c r="Z233" s="9">
        <f>IFERROR(__xludf.DUMMYFUNCTION("""COMPUTED_VALUE"""),45726.625)</f>
        <v>45726.625</v>
      </c>
      <c r="AA233" s="7">
        <f>IFERROR(__xludf.DUMMYFUNCTION("""COMPUTED_VALUE"""),45726.0)</f>
        <v>45726</v>
      </c>
      <c r="AB233" s="2">
        <f>IFERROR(__xludf.DUMMYFUNCTION("""COMPUTED_VALUE"""),15.0)</f>
        <v>15</v>
      </c>
      <c r="AC233" s="2">
        <f>IFERROR(__xludf.DUMMYFUNCTION("""COMPUTED_VALUE"""),117.53)</f>
        <v>117.53</v>
      </c>
      <c r="AD233" s="2">
        <f t="shared" si="4"/>
        <v>0.02362353</v>
      </c>
      <c r="AE233" s="2">
        <f t="shared" si="2"/>
        <v>0.11753</v>
      </c>
    </row>
    <row r="234">
      <c r="W234" s="7">
        <f>IFERROR(__xludf.DUMMYFUNCTION("""COMPUTED_VALUE"""),45726.0)</f>
        <v>45726</v>
      </c>
      <c r="X234" s="8">
        <f>IFERROR(__xludf.DUMMYFUNCTION("""COMPUTED_VALUE"""),0.6666666666666666)</f>
        <v>0.6666666667</v>
      </c>
      <c r="Y234" s="2">
        <f>IFERROR(__xludf.DUMMYFUNCTION("""COMPUTED_VALUE"""),0.053)</f>
        <v>0.053</v>
      </c>
      <c r="Z234" s="9">
        <f>IFERROR(__xludf.DUMMYFUNCTION("""COMPUTED_VALUE"""),45726.666666666664)</f>
        <v>45726.66667</v>
      </c>
      <c r="AA234" s="7">
        <f>IFERROR(__xludf.DUMMYFUNCTION("""COMPUTED_VALUE"""),45726.0)</f>
        <v>45726</v>
      </c>
      <c r="AB234" s="2">
        <f>IFERROR(__xludf.DUMMYFUNCTION("""COMPUTED_VALUE"""),16.0)</f>
        <v>16</v>
      </c>
      <c r="AC234" s="2">
        <f>IFERROR(__xludf.DUMMYFUNCTION("""COMPUTED_VALUE"""),128.81)</f>
        <v>128.81</v>
      </c>
      <c r="AD234" s="2">
        <f t="shared" si="4"/>
        <v>0.00682693</v>
      </c>
      <c r="AE234" s="2">
        <f t="shared" si="2"/>
        <v>0.12881</v>
      </c>
    </row>
    <row r="235">
      <c r="W235" s="7">
        <f>IFERROR(__xludf.DUMMYFUNCTION("""COMPUTED_VALUE"""),45726.0)</f>
        <v>45726</v>
      </c>
      <c r="X235" s="8">
        <f>IFERROR(__xludf.DUMMYFUNCTION("""COMPUTED_VALUE"""),0.7083333333333334)</f>
        <v>0.7083333333</v>
      </c>
      <c r="Y235" s="2">
        <f>IFERROR(__xludf.DUMMYFUNCTION("""COMPUTED_VALUE"""),0.057)</f>
        <v>0.057</v>
      </c>
      <c r="Z235" s="9">
        <f>IFERROR(__xludf.DUMMYFUNCTION("""COMPUTED_VALUE"""),45726.708333333336)</f>
        <v>45726.70833</v>
      </c>
      <c r="AA235" s="7">
        <f>IFERROR(__xludf.DUMMYFUNCTION("""COMPUTED_VALUE"""),45726.0)</f>
        <v>45726</v>
      </c>
      <c r="AB235" s="2">
        <f>IFERROR(__xludf.DUMMYFUNCTION("""COMPUTED_VALUE"""),17.0)</f>
        <v>17</v>
      </c>
      <c r="AC235" s="2">
        <f>IFERROR(__xludf.DUMMYFUNCTION("""COMPUTED_VALUE"""),154.35)</f>
        <v>154.35</v>
      </c>
      <c r="AD235" s="2">
        <f t="shared" si="4"/>
        <v>0.00879795</v>
      </c>
      <c r="AE235" s="2">
        <f t="shared" si="2"/>
        <v>0.15435</v>
      </c>
    </row>
    <row r="236">
      <c r="W236" s="7">
        <f>IFERROR(__xludf.DUMMYFUNCTION("""COMPUTED_VALUE"""),45726.0)</f>
        <v>45726</v>
      </c>
      <c r="X236" s="8">
        <f>IFERROR(__xludf.DUMMYFUNCTION("""COMPUTED_VALUE"""),0.75)</f>
        <v>0.75</v>
      </c>
      <c r="Y236" s="2">
        <f>IFERROR(__xludf.DUMMYFUNCTION("""COMPUTED_VALUE"""),0.052)</f>
        <v>0.052</v>
      </c>
      <c r="Z236" s="9">
        <f>IFERROR(__xludf.DUMMYFUNCTION("""COMPUTED_VALUE"""),45726.75)</f>
        <v>45726.75</v>
      </c>
      <c r="AA236" s="7">
        <f>IFERROR(__xludf.DUMMYFUNCTION("""COMPUTED_VALUE"""),45726.0)</f>
        <v>45726</v>
      </c>
      <c r="AB236" s="2">
        <f>IFERROR(__xludf.DUMMYFUNCTION("""COMPUTED_VALUE"""),18.0)</f>
        <v>18</v>
      </c>
      <c r="AC236" s="2">
        <f>IFERROR(__xludf.DUMMYFUNCTION("""COMPUTED_VALUE"""),244.09)</f>
        <v>244.09</v>
      </c>
      <c r="AD236" s="2">
        <f t="shared" si="4"/>
        <v>0.01269268</v>
      </c>
      <c r="AE236" s="2">
        <f t="shared" si="2"/>
        <v>0.24409</v>
      </c>
    </row>
    <row r="237">
      <c r="W237" s="7">
        <f>IFERROR(__xludf.DUMMYFUNCTION("""COMPUTED_VALUE"""),45726.0)</f>
        <v>45726</v>
      </c>
      <c r="X237" s="8">
        <f>IFERROR(__xludf.DUMMYFUNCTION("""COMPUTED_VALUE"""),0.7916666666666666)</f>
        <v>0.7916666667</v>
      </c>
      <c r="Y237" s="2">
        <f>IFERROR(__xludf.DUMMYFUNCTION("""COMPUTED_VALUE"""),0.051)</f>
        <v>0.051</v>
      </c>
      <c r="Z237" s="9">
        <f>IFERROR(__xludf.DUMMYFUNCTION("""COMPUTED_VALUE"""),45726.791666666664)</f>
        <v>45726.79167</v>
      </c>
      <c r="AA237" s="7">
        <f>IFERROR(__xludf.DUMMYFUNCTION("""COMPUTED_VALUE"""),45726.0)</f>
        <v>45726</v>
      </c>
      <c r="AB237" s="2">
        <f>IFERROR(__xludf.DUMMYFUNCTION("""COMPUTED_VALUE"""),19.0)</f>
        <v>19</v>
      </c>
      <c r="AC237" s="2">
        <f>IFERROR(__xludf.DUMMYFUNCTION("""COMPUTED_VALUE"""),281.04)</f>
        <v>281.04</v>
      </c>
      <c r="AD237" s="2">
        <f t="shared" si="4"/>
        <v>0.01433304</v>
      </c>
      <c r="AE237" s="2">
        <f t="shared" si="2"/>
        <v>0.28104</v>
      </c>
    </row>
    <row r="238">
      <c r="W238" s="7">
        <f>IFERROR(__xludf.DUMMYFUNCTION("""COMPUTED_VALUE"""),45726.0)</f>
        <v>45726</v>
      </c>
      <c r="X238" s="8">
        <f>IFERROR(__xludf.DUMMYFUNCTION("""COMPUTED_VALUE"""),0.8333333333333334)</f>
        <v>0.8333333333</v>
      </c>
      <c r="Y238" s="2">
        <f>IFERROR(__xludf.DUMMYFUNCTION("""COMPUTED_VALUE"""),0.059)</f>
        <v>0.059</v>
      </c>
      <c r="Z238" s="9">
        <f>IFERROR(__xludf.DUMMYFUNCTION("""COMPUTED_VALUE"""),45726.833333333336)</f>
        <v>45726.83333</v>
      </c>
      <c r="AA238" s="7">
        <f>IFERROR(__xludf.DUMMYFUNCTION("""COMPUTED_VALUE"""),45726.0)</f>
        <v>45726</v>
      </c>
      <c r="AB238" s="2">
        <f>IFERROR(__xludf.DUMMYFUNCTION("""COMPUTED_VALUE"""),20.0)</f>
        <v>20</v>
      </c>
      <c r="AC238" s="2">
        <f>IFERROR(__xludf.DUMMYFUNCTION("""COMPUTED_VALUE"""),256.11)</f>
        <v>256.11</v>
      </c>
      <c r="AD238" s="2">
        <f t="shared" si="4"/>
        <v>0.01511049</v>
      </c>
      <c r="AE238" s="2">
        <f t="shared" si="2"/>
        <v>0.25611</v>
      </c>
    </row>
    <row r="239">
      <c r="W239" s="7">
        <f>IFERROR(__xludf.DUMMYFUNCTION("""COMPUTED_VALUE"""),45726.0)</f>
        <v>45726</v>
      </c>
      <c r="X239" s="8">
        <f>IFERROR(__xludf.DUMMYFUNCTION("""COMPUTED_VALUE"""),0.875)</f>
        <v>0.875</v>
      </c>
      <c r="Y239" s="2">
        <f>IFERROR(__xludf.DUMMYFUNCTION("""COMPUTED_VALUE"""),0.057)</f>
        <v>0.057</v>
      </c>
      <c r="Z239" s="9">
        <f>IFERROR(__xludf.DUMMYFUNCTION("""COMPUTED_VALUE"""),45726.875)</f>
        <v>45726.875</v>
      </c>
      <c r="AA239" s="7">
        <f>IFERROR(__xludf.DUMMYFUNCTION("""COMPUTED_VALUE"""),45726.0)</f>
        <v>45726</v>
      </c>
      <c r="AB239" s="2">
        <f>IFERROR(__xludf.DUMMYFUNCTION("""COMPUTED_VALUE"""),21.0)</f>
        <v>21</v>
      </c>
      <c r="AC239" s="2">
        <f>IFERROR(__xludf.DUMMYFUNCTION("""COMPUTED_VALUE"""),231.34)</f>
        <v>231.34</v>
      </c>
      <c r="AD239" s="2">
        <f t="shared" si="4"/>
        <v>0.01318638</v>
      </c>
      <c r="AE239" s="2">
        <f t="shared" si="2"/>
        <v>0.23134</v>
      </c>
    </row>
    <row r="240">
      <c r="W240" s="7">
        <f>IFERROR(__xludf.DUMMYFUNCTION("""COMPUTED_VALUE"""),45726.0)</f>
        <v>45726</v>
      </c>
      <c r="X240" s="8">
        <f>IFERROR(__xludf.DUMMYFUNCTION("""COMPUTED_VALUE"""),0.9166666666666666)</f>
        <v>0.9166666667</v>
      </c>
      <c r="Y240" s="2">
        <f>IFERROR(__xludf.DUMMYFUNCTION("""COMPUTED_VALUE"""),1.632)</f>
        <v>1.632</v>
      </c>
      <c r="Z240" s="9">
        <f>IFERROR(__xludf.DUMMYFUNCTION("""COMPUTED_VALUE"""),45726.916666666664)</f>
        <v>45726.91667</v>
      </c>
      <c r="AA240" s="7">
        <f>IFERROR(__xludf.DUMMYFUNCTION("""COMPUTED_VALUE"""),45726.0)</f>
        <v>45726</v>
      </c>
      <c r="AB240" s="2">
        <f>IFERROR(__xludf.DUMMYFUNCTION("""COMPUTED_VALUE"""),22.0)</f>
        <v>22</v>
      </c>
      <c r="AC240" s="2">
        <f>IFERROR(__xludf.DUMMYFUNCTION("""COMPUTED_VALUE"""),155.88)</f>
        <v>155.88</v>
      </c>
      <c r="AD240" s="2">
        <f t="shared" si="4"/>
        <v>0.25439616</v>
      </c>
      <c r="AE240" s="2">
        <f t="shared" si="2"/>
        <v>0.15588</v>
      </c>
    </row>
    <row r="241">
      <c r="W241" s="7">
        <f>IFERROR(__xludf.DUMMYFUNCTION("""COMPUTED_VALUE"""),45726.0)</f>
        <v>45726</v>
      </c>
      <c r="X241" s="8">
        <f>IFERROR(__xludf.DUMMYFUNCTION("""COMPUTED_VALUE"""),0.9583333333333334)</f>
        <v>0.9583333333</v>
      </c>
      <c r="Y241" s="2">
        <f>IFERROR(__xludf.DUMMYFUNCTION("""COMPUTED_VALUE"""),0.54)</f>
        <v>0.54</v>
      </c>
      <c r="Z241" s="9">
        <f>IFERROR(__xludf.DUMMYFUNCTION("""COMPUTED_VALUE"""),45726.958333333336)</f>
        <v>45726.95833</v>
      </c>
      <c r="AA241" s="7">
        <f>IFERROR(__xludf.DUMMYFUNCTION("""COMPUTED_VALUE"""),45726.0)</f>
        <v>45726</v>
      </c>
      <c r="AB241" s="2">
        <f>IFERROR(__xludf.DUMMYFUNCTION("""COMPUTED_VALUE"""),23.0)</f>
        <v>23</v>
      </c>
      <c r="AC241" s="2">
        <f>IFERROR(__xludf.DUMMYFUNCTION("""COMPUTED_VALUE"""),148.57)</f>
        <v>148.57</v>
      </c>
      <c r="AD241" s="2">
        <f t="shared" si="4"/>
        <v>0.0802278</v>
      </c>
      <c r="AE241" s="2">
        <f t="shared" si="2"/>
        <v>0.14857</v>
      </c>
    </row>
    <row r="242">
      <c r="W242" s="7">
        <f>IFERROR(__xludf.DUMMYFUNCTION("""COMPUTED_VALUE"""),45726.0)</f>
        <v>45726</v>
      </c>
      <c r="X242" s="17">
        <f>IFERROR(__xludf.DUMMYFUNCTION("""COMPUTED_VALUE"""),1.0)</f>
        <v>1</v>
      </c>
      <c r="Y242" s="2">
        <f>IFERROR(__xludf.DUMMYFUNCTION("""COMPUTED_VALUE"""),0.105)</f>
        <v>0.105</v>
      </c>
      <c r="Z242" s="9">
        <f>IFERROR(__xludf.DUMMYFUNCTION("""COMPUTED_VALUE"""),45727.0)</f>
        <v>45727</v>
      </c>
      <c r="AA242" s="7">
        <f>IFERROR(__xludf.DUMMYFUNCTION("""COMPUTED_VALUE"""),45727.0)</f>
        <v>45727</v>
      </c>
      <c r="AB242" s="2">
        <f>IFERROR(__xludf.DUMMYFUNCTION("""COMPUTED_VALUE"""),0.0)</f>
        <v>0</v>
      </c>
      <c r="AC242" s="2">
        <f>IFERROR(__xludf.DUMMYFUNCTION("""COMPUTED_VALUE"""),121.11)</f>
        <v>121.11</v>
      </c>
      <c r="AD242" s="2">
        <f t="shared" si="4"/>
        <v>0.01271655</v>
      </c>
      <c r="AE242" s="2">
        <f t="shared" si="2"/>
        <v>0.12111</v>
      </c>
    </row>
    <row r="243">
      <c r="W243" s="7">
        <f>IFERROR(__xludf.DUMMYFUNCTION("""COMPUTED_VALUE"""),45727.0)</f>
        <v>45727</v>
      </c>
      <c r="X243" s="8">
        <f>IFERROR(__xludf.DUMMYFUNCTION("""COMPUTED_VALUE"""),0.041666666666666664)</f>
        <v>0.04166666667</v>
      </c>
      <c r="Y243" s="2">
        <f>IFERROR(__xludf.DUMMYFUNCTION("""COMPUTED_VALUE"""),0.057)</f>
        <v>0.057</v>
      </c>
      <c r="Z243" s="9">
        <f>IFERROR(__xludf.DUMMYFUNCTION("""COMPUTED_VALUE"""),45727.041666666664)</f>
        <v>45727.04167</v>
      </c>
      <c r="AA243" s="7">
        <f>IFERROR(__xludf.DUMMYFUNCTION("""COMPUTED_VALUE"""),45727.0)</f>
        <v>45727</v>
      </c>
      <c r="AB243" s="2">
        <f>IFERROR(__xludf.DUMMYFUNCTION("""COMPUTED_VALUE"""),1.0)</f>
        <v>1</v>
      </c>
      <c r="AC243" s="2">
        <f>IFERROR(__xludf.DUMMYFUNCTION("""COMPUTED_VALUE"""),118.13)</f>
        <v>118.13</v>
      </c>
      <c r="AD243" s="2">
        <f t="shared" si="4"/>
        <v>0.00673341</v>
      </c>
      <c r="AE243" s="2">
        <f t="shared" si="2"/>
        <v>0.11813</v>
      </c>
    </row>
    <row r="244">
      <c r="W244" s="7">
        <f>IFERROR(__xludf.DUMMYFUNCTION("""COMPUTED_VALUE"""),45727.0)</f>
        <v>45727</v>
      </c>
      <c r="X244" s="8">
        <f>IFERROR(__xludf.DUMMYFUNCTION("""COMPUTED_VALUE"""),0.08333333333333333)</f>
        <v>0.08333333333</v>
      </c>
      <c r="Y244" s="2">
        <f>IFERROR(__xludf.DUMMYFUNCTION("""COMPUTED_VALUE"""),0.052)</f>
        <v>0.052</v>
      </c>
      <c r="Z244" s="9">
        <f>IFERROR(__xludf.DUMMYFUNCTION("""COMPUTED_VALUE"""),45727.083333333336)</f>
        <v>45727.08333</v>
      </c>
      <c r="AA244" s="7">
        <f>IFERROR(__xludf.DUMMYFUNCTION("""COMPUTED_VALUE"""),45727.0)</f>
        <v>45727</v>
      </c>
      <c r="AB244" s="2">
        <f>IFERROR(__xludf.DUMMYFUNCTION("""COMPUTED_VALUE"""),2.0)</f>
        <v>2</v>
      </c>
      <c r="AC244" s="2">
        <f>IFERROR(__xludf.DUMMYFUNCTION("""COMPUTED_VALUE"""),115.98)</f>
        <v>115.98</v>
      </c>
      <c r="AD244" s="2">
        <f t="shared" si="4"/>
        <v>0.00603096</v>
      </c>
      <c r="AE244" s="2">
        <f t="shared" si="2"/>
        <v>0.11598</v>
      </c>
    </row>
    <row r="245">
      <c r="W245" s="7">
        <f>IFERROR(__xludf.DUMMYFUNCTION("""COMPUTED_VALUE"""),45727.0)</f>
        <v>45727</v>
      </c>
      <c r="X245" s="8">
        <f>IFERROR(__xludf.DUMMYFUNCTION("""COMPUTED_VALUE"""),0.125)</f>
        <v>0.125</v>
      </c>
      <c r="Y245" s="2">
        <f>IFERROR(__xludf.DUMMYFUNCTION("""COMPUTED_VALUE"""),0.048)</f>
        <v>0.048</v>
      </c>
      <c r="Z245" s="9">
        <f>IFERROR(__xludf.DUMMYFUNCTION("""COMPUTED_VALUE"""),45727.125)</f>
        <v>45727.125</v>
      </c>
      <c r="AA245" s="7">
        <f>IFERROR(__xludf.DUMMYFUNCTION("""COMPUTED_VALUE"""),45727.0)</f>
        <v>45727</v>
      </c>
      <c r="AB245" s="2">
        <f>IFERROR(__xludf.DUMMYFUNCTION("""COMPUTED_VALUE"""),3.0)</f>
        <v>3</v>
      </c>
      <c r="AC245" s="2">
        <f>IFERROR(__xludf.DUMMYFUNCTION("""COMPUTED_VALUE"""),111.97)</f>
        <v>111.97</v>
      </c>
      <c r="AD245" s="2">
        <f t="shared" si="4"/>
        <v>0.00537456</v>
      </c>
      <c r="AE245" s="2">
        <f t="shared" si="2"/>
        <v>0.11197</v>
      </c>
    </row>
    <row r="246">
      <c r="W246" s="7">
        <f>IFERROR(__xludf.DUMMYFUNCTION("""COMPUTED_VALUE"""),45727.0)</f>
        <v>45727</v>
      </c>
      <c r="X246" s="8">
        <f>IFERROR(__xludf.DUMMYFUNCTION("""COMPUTED_VALUE"""),0.16666666666666666)</f>
        <v>0.1666666667</v>
      </c>
      <c r="Y246" s="2">
        <f>IFERROR(__xludf.DUMMYFUNCTION("""COMPUTED_VALUE"""),0.051)</f>
        <v>0.051</v>
      </c>
      <c r="Z246" s="9">
        <f>IFERROR(__xludf.DUMMYFUNCTION("""COMPUTED_VALUE"""),45727.166666666664)</f>
        <v>45727.16667</v>
      </c>
      <c r="AA246" s="7">
        <f>IFERROR(__xludf.DUMMYFUNCTION("""COMPUTED_VALUE"""),45727.0)</f>
        <v>45727</v>
      </c>
      <c r="AB246" s="2">
        <f>IFERROR(__xludf.DUMMYFUNCTION("""COMPUTED_VALUE"""),4.0)</f>
        <v>4</v>
      </c>
      <c r="AC246" s="2">
        <f>IFERROR(__xludf.DUMMYFUNCTION("""COMPUTED_VALUE"""),111.81)</f>
        <v>111.81</v>
      </c>
      <c r="AD246" s="2">
        <f t="shared" si="4"/>
        <v>0.00570231</v>
      </c>
      <c r="AE246" s="2">
        <f t="shared" si="2"/>
        <v>0.11181</v>
      </c>
    </row>
    <row r="247">
      <c r="W247" s="7">
        <f>IFERROR(__xludf.DUMMYFUNCTION("""COMPUTED_VALUE"""),45727.0)</f>
        <v>45727</v>
      </c>
      <c r="X247" s="8">
        <f>IFERROR(__xludf.DUMMYFUNCTION("""COMPUTED_VALUE"""),0.20833333333333334)</f>
        <v>0.2083333333</v>
      </c>
      <c r="Y247" s="2">
        <f>IFERROR(__xludf.DUMMYFUNCTION("""COMPUTED_VALUE"""),0.053)</f>
        <v>0.053</v>
      </c>
      <c r="Z247" s="9">
        <f>IFERROR(__xludf.DUMMYFUNCTION("""COMPUTED_VALUE"""),45727.208333333336)</f>
        <v>45727.20833</v>
      </c>
      <c r="AA247" s="7">
        <f>IFERROR(__xludf.DUMMYFUNCTION("""COMPUTED_VALUE"""),45727.0)</f>
        <v>45727</v>
      </c>
      <c r="AB247" s="2">
        <f>IFERROR(__xludf.DUMMYFUNCTION("""COMPUTED_VALUE"""),5.0)</f>
        <v>5</v>
      </c>
      <c r="AC247" s="2">
        <f>IFERROR(__xludf.DUMMYFUNCTION("""COMPUTED_VALUE"""),121.67)</f>
        <v>121.67</v>
      </c>
      <c r="AD247" s="2">
        <f t="shared" si="4"/>
        <v>0.00644851</v>
      </c>
      <c r="AE247" s="2">
        <f t="shared" si="2"/>
        <v>0.12167</v>
      </c>
    </row>
    <row r="248">
      <c r="W248" s="7">
        <f>IFERROR(__xludf.DUMMYFUNCTION("""COMPUTED_VALUE"""),45727.0)</f>
        <v>45727</v>
      </c>
      <c r="X248" s="8">
        <f>IFERROR(__xludf.DUMMYFUNCTION("""COMPUTED_VALUE"""),0.25)</f>
        <v>0.25</v>
      </c>
      <c r="Y248" s="2">
        <f>IFERROR(__xludf.DUMMYFUNCTION("""COMPUTED_VALUE"""),0.06)</f>
        <v>0.06</v>
      </c>
      <c r="Z248" s="9">
        <f>IFERROR(__xludf.DUMMYFUNCTION("""COMPUTED_VALUE"""),45727.25)</f>
        <v>45727.25</v>
      </c>
      <c r="AA248" s="7">
        <f>IFERROR(__xludf.DUMMYFUNCTION("""COMPUTED_VALUE"""),45727.0)</f>
        <v>45727</v>
      </c>
      <c r="AB248" s="2">
        <f>IFERROR(__xludf.DUMMYFUNCTION("""COMPUTED_VALUE"""),6.0)</f>
        <v>6</v>
      </c>
      <c r="AC248" s="2">
        <f>IFERROR(__xludf.DUMMYFUNCTION("""COMPUTED_VALUE"""),123.26)</f>
        <v>123.26</v>
      </c>
      <c r="AD248" s="2">
        <f t="shared" si="4"/>
        <v>0.0073956</v>
      </c>
      <c r="AE248" s="2">
        <f t="shared" si="2"/>
        <v>0.12326</v>
      </c>
    </row>
    <row r="249">
      <c r="W249" s="7">
        <f>IFERROR(__xludf.DUMMYFUNCTION("""COMPUTED_VALUE"""),45727.0)</f>
        <v>45727</v>
      </c>
      <c r="X249" s="8">
        <f>IFERROR(__xludf.DUMMYFUNCTION("""COMPUTED_VALUE"""),0.2916666666666667)</f>
        <v>0.2916666667</v>
      </c>
      <c r="Y249" s="2">
        <f>IFERROR(__xludf.DUMMYFUNCTION("""COMPUTED_VALUE"""),0.07)</f>
        <v>0.07</v>
      </c>
      <c r="Z249" s="9">
        <f>IFERROR(__xludf.DUMMYFUNCTION("""COMPUTED_VALUE"""),45727.291666666664)</f>
        <v>45727.29167</v>
      </c>
      <c r="AA249" s="7">
        <f>IFERROR(__xludf.DUMMYFUNCTION("""COMPUTED_VALUE"""),45727.0)</f>
        <v>45727</v>
      </c>
      <c r="AB249" s="2">
        <f>IFERROR(__xludf.DUMMYFUNCTION("""COMPUTED_VALUE"""),7.0)</f>
        <v>7</v>
      </c>
      <c r="AC249" s="2">
        <f>IFERROR(__xludf.DUMMYFUNCTION("""COMPUTED_VALUE"""),146.47)</f>
        <v>146.47</v>
      </c>
      <c r="AD249" s="2">
        <f t="shared" si="4"/>
        <v>0.0102529</v>
      </c>
      <c r="AE249" s="2">
        <f t="shared" si="2"/>
        <v>0.14647</v>
      </c>
    </row>
    <row r="250">
      <c r="W250" s="7">
        <f>IFERROR(__xludf.DUMMYFUNCTION("""COMPUTED_VALUE"""),45727.0)</f>
        <v>45727</v>
      </c>
      <c r="X250" s="8">
        <f>IFERROR(__xludf.DUMMYFUNCTION("""COMPUTED_VALUE"""),0.3333333333333333)</f>
        <v>0.3333333333</v>
      </c>
      <c r="Y250" s="2">
        <f>IFERROR(__xludf.DUMMYFUNCTION("""COMPUTED_VALUE"""),0.154)</f>
        <v>0.154</v>
      </c>
      <c r="Z250" s="9">
        <f>IFERROR(__xludf.DUMMYFUNCTION("""COMPUTED_VALUE"""),45727.333333333336)</f>
        <v>45727.33333</v>
      </c>
      <c r="AA250" s="7">
        <f>IFERROR(__xludf.DUMMYFUNCTION("""COMPUTED_VALUE"""),45727.0)</f>
        <v>45727</v>
      </c>
      <c r="AB250" s="2">
        <f>IFERROR(__xludf.DUMMYFUNCTION("""COMPUTED_VALUE"""),8.0)</f>
        <v>8</v>
      </c>
      <c r="AC250" s="2">
        <f>IFERROR(__xludf.DUMMYFUNCTION("""COMPUTED_VALUE"""),188.32)</f>
        <v>188.32</v>
      </c>
      <c r="AD250" s="2">
        <f t="shared" si="4"/>
        <v>0.02900128</v>
      </c>
      <c r="AE250" s="2">
        <f t="shared" si="2"/>
        <v>0.18832</v>
      </c>
    </row>
    <row r="251">
      <c r="W251" s="7">
        <f>IFERROR(__xludf.DUMMYFUNCTION("""COMPUTED_VALUE"""),45727.0)</f>
        <v>45727</v>
      </c>
      <c r="X251" s="8">
        <f>IFERROR(__xludf.DUMMYFUNCTION("""COMPUTED_VALUE"""),0.375)</f>
        <v>0.375</v>
      </c>
      <c r="Y251" s="2">
        <f>IFERROR(__xludf.DUMMYFUNCTION("""COMPUTED_VALUE"""),0.709)</f>
        <v>0.709</v>
      </c>
      <c r="Z251" s="9">
        <f>IFERROR(__xludf.DUMMYFUNCTION("""COMPUTED_VALUE"""),45727.375)</f>
        <v>45727.375</v>
      </c>
      <c r="AA251" s="7">
        <f>IFERROR(__xludf.DUMMYFUNCTION("""COMPUTED_VALUE"""),45727.0)</f>
        <v>45727</v>
      </c>
      <c r="AB251" s="2">
        <f>IFERROR(__xludf.DUMMYFUNCTION("""COMPUTED_VALUE"""),9.0)</f>
        <v>9</v>
      </c>
      <c r="AC251" s="2">
        <f>IFERROR(__xludf.DUMMYFUNCTION("""COMPUTED_VALUE"""),154.31)</f>
        <v>154.31</v>
      </c>
      <c r="AD251" s="2">
        <f t="shared" si="4"/>
        <v>0.10940579</v>
      </c>
      <c r="AE251" s="2">
        <f t="shared" si="2"/>
        <v>0.15431</v>
      </c>
    </row>
    <row r="252">
      <c r="W252" s="7">
        <f>IFERROR(__xludf.DUMMYFUNCTION("""COMPUTED_VALUE"""),45727.0)</f>
        <v>45727</v>
      </c>
      <c r="X252" s="8">
        <f>IFERROR(__xludf.DUMMYFUNCTION("""COMPUTED_VALUE"""),0.4166666666666667)</f>
        <v>0.4166666667</v>
      </c>
      <c r="Y252" s="2">
        <f>IFERROR(__xludf.DUMMYFUNCTION("""COMPUTED_VALUE"""),0.097)</f>
        <v>0.097</v>
      </c>
      <c r="Z252" s="9">
        <f>IFERROR(__xludf.DUMMYFUNCTION("""COMPUTED_VALUE"""),45727.416666666664)</f>
        <v>45727.41667</v>
      </c>
      <c r="AA252" s="7">
        <f>IFERROR(__xludf.DUMMYFUNCTION("""COMPUTED_VALUE"""),45727.0)</f>
        <v>45727</v>
      </c>
      <c r="AB252" s="2">
        <f>IFERROR(__xludf.DUMMYFUNCTION("""COMPUTED_VALUE"""),10.0)</f>
        <v>10</v>
      </c>
      <c r="AC252" s="2">
        <f>IFERROR(__xludf.DUMMYFUNCTION("""COMPUTED_VALUE"""),207.32)</f>
        <v>207.32</v>
      </c>
      <c r="AD252" s="2">
        <f t="shared" si="4"/>
        <v>0.02011004</v>
      </c>
      <c r="AE252" s="2">
        <f t="shared" si="2"/>
        <v>0.20732</v>
      </c>
    </row>
    <row r="253">
      <c r="W253" s="7">
        <f>IFERROR(__xludf.DUMMYFUNCTION("""COMPUTED_VALUE"""),45727.0)</f>
        <v>45727</v>
      </c>
      <c r="X253" s="8">
        <f>IFERROR(__xludf.DUMMYFUNCTION("""COMPUTED_VALUE"""),0.4583333333333333)</f>
        <v>0.4583333333</v>
      </c>
      <c r="Y253" s="2">
        <f>IFERROR(__xludf.DUMMYFUNCTION("""COMPUTED_VALUE"""),0.078)</f>
        <v>0.078</v>
      </c>
      <c r="Z253" s="9">
        <f>IFERROR(__xludf.DUMMYFUNCTION("""COMPUTED_VALUE"""),45727.458333333336)</f>
        <v>45727.45833</v>
      </c>
      <c r="AA253" s="7">
        <f>IFERROR(__xludf.DUMMYFUNCTION("""COMPUTED_VALUE"""),45727.0)</f>
        <v>45727</v>
      </c>
      <c r="AB253" s="2">
        <f>IFERROR(__xludf.DUMMYFUNCTION("""COMPUTED_VALUE"""),11.0)</f>
        <v>11</v>
      </c>
      <c r="AC253" s="2">
        <f>IFERROR(__xludf.DUMMYFUNCTION("""COMPUTED_VALUE"""),194.13)</f>
        <v>194.13</v>
      </c>
      <c r="AD253" s="2">
        <f t="shared" si="4"/>
        <v>0.01514214</v>
      </c>
      <c r="AE253" s="2">
        <f t="shared" si="2"/>
        <v>0.19413</v>
      </c>
    </row>
    <row r="254">
      <c r="W254" s="7">
        <f>IFERROR(__xludf.DUMMYFUNCTION("""COMPUTED_VALUE"""),45727.0)</f>
        <v>45727</v>
      </c>
      <c r="X254" s="8">
        <f>IFERROR(__xludf.DUMMYFUNCTION("""COMPUTED_VALUE"""),0.5)</f>
        <v>0.5</v>
      </c>
      <c r="Y254" s="2">
        <f>IFERROR(__xludf.DUMMYFUNCTION("""COMPUTED_VALUE"""),0.072)</f>
        <v>0.072</v>
      </c>
      <c r="Z254" s="9">
        <f>IFERROR(__xludf.DUMMYFUNCTION("""COMPUTED_VALUE"""),45727.5)</f>
        <v>45727.5</v>
      </c>
      <c r="AA254" s="7">
        <f>IFERROR(__xludf.DUMMYFUNCTION("""COMPUTED_VALUE"""),45727.0)</f>
        <v>45727</v>
      </c>
      <c r="AB254" s="2">
        <f>IFERROR(__xludf.DUMMYFUNCTION("""COMPUTED_VALUE"""),12.0)</f>
        <v>12</v>
      </c>
      <c r="AC254" s="2">
        <f>IFERROR(__xludf.DUMMYFUNCTION("""COMPUTED_VALUE"""),196.1)</f>
        <v>196.1</v>
      </c>
      <c r="AD254" s="2">
        <f t="shared" si="4"/>
        <v>0.0141192</v>
      </c>
      <c r="AE254" s="2">
        <f t="shared" si="2"/>
        <v>0.1961</v>
      </c>
    </row>
    <row r="255">
      <c r="W255" s="7">
        <f>IFERROR(__xludf.DUMMYFUNCTION("""COMPUTED_VALUE"""),45727.0)</f>
        <v>45727</v>
      </c>
      <c r="X255" s="8">
        <f>IFERROR(__xludf.DUMMYFUNCTION("""COMPUTED_VALUE"""),0.5416666666666666)</f>
        <v>0.5416666667</v>
      </c>
      <c r="Y255" s="2">
        <f>IFERROR(__xludf.DUMMYFUNCTION("""COMPUTED_VALUE"""),0.082)</f>
        <v>0.082</v>
      </c>
      <c r="Z255" s="9">
        <f>IFERROR(__xludf.DUMMYFUNCTION("""COMPUTED_VALUE"""),45727.541666666664)</f>
        <v>45727.54167</v>
      </c>
      <c r="AA255" s="7">
        <f>IFERROR(__xludf.DUMMYFUNCTION("""COMPUTED_VALUE"""),45727.0)</f>
        <v>45727</v>
      </c>
      <c r="AB255" s="2">
        <f>IFERROR(__xludf.DUMMYFUNCTION("""COMPUTED_VALUE"""),13.0)</f>
        <v>13</v>
      </c>
      <c r="AC255" s="2">
        <f>IFERROR(__xludf.DUMMYFUNCTION("""COMPUTED_VALUE"""),187.88)</f>
        <v>187.88</v>
      </c>
      <c r="AD255" s="2">
        <f t="shared" si="4"/>
        <v>0.01540616</v>
      </c>
      <c r="AE255" s="2">
        <f t="shared" si="2"/>
        <v>0.18788</v>
      </c>
    </row>
    <row r="256">
      <c r="W256" s="7">
        <f>IFERROR(__xludf.DUMMYFUNCTION("""COMPUTED_VALUE"""),45727.0)</f>
        <v>45727</v>
      </c>
      <c r="X256" s="8">
        <f>IFERROR(__xludf.DUMMYFUNCTION("""COMPUTED_VALUE"""),0.5833333333333334)</f>
        <v>0.5833333333</v>
      </c>
      <c r="Y256" s="2">
        <f>IFERROR(__xludf.DUMMYFUNCTION("""COMPUTED_VALUE"""),0.079)</f>
        <v>0.079</v>
      </c>
      <c r="Z256" s="9">
        <f>IFERROR(__xludf.DUMMYFUNCTION("""COMPUTED_VALUE"""),45727.583333333336)</f>
        <v>45727.58333</v>
      </c>
      <c r="AA256" s="7">
        <f>IFERROR(__xludf.DUMMYFUNCTION("""COMPUTED_VALUE"""),45727.0)</f>
        <v>45727</v>
      </c>
      <c r="AB256" s="2">
        <f>IFERROR(__xludf.DUMMYFUNCTION("""COMPUTED_VALUE"""),14.0)</f>
        <v>14</v>
      </c>
      <c r="AC256" s="2">
        <f>IFERROR(__xludf.DUMMYFUNCTION("""COMPUTED_VALUE"""),121.05)</f>
        <v>121.05</v>
      </c>
      <c r="AD256" s="2">
        <f t="shared" si="4"/>
        <v>0.00956295</v>
      </c>
      <c r="AE256" s="2">
        <f t="shared" si="2"/>
        <v>0.12105</v>
      </c>
    </row>
    <row r="257">
      <c r="W257" s="7">
        <f>IFERROR(__xludf.DUMMYFUNCTION("""COMPUTED_VALUE"""),45727.0)</f>
        <v>45727</v>
      </c>
      <c r="X257" s="8">
        <f>IFERROR(__xludf.DUMMYFUNCTION("""COMPUTED_VALUE"""),0.625)</f>
        <v>0.625</v>
      </c>
      <c r="Y257" s="2">
        <f>IFERROR(__xludf.DUMMYFUNCTION("""COMPUTED_VALUE"""),0.435)</f>
        <v>0.435</v>
      </c>
      <c r="Z257" s="9">
        <f>IFERROR(__xludf.DUMMYFUNCTION("""COMPUTED_VALUE"""),45727.625)</f>
        <v>45727.625</v>
      </c>
      <c r="AA257" s="7">
        <f>IFERROR(__xludf.DUMMYFUNCTION("""COMPUTED_VALUE"""),45727.0)</f>
        <v>45727</v>
      </c>
      <c r="AB257" s="2">
        <f>IFERROR(__xludf.DUMMYFUNCTION("""COMPUTED_VALUE"""),15.0)</f>
        <v>15</v>
      </c>
      <c r="AC257" s="2">
        <f>IFERROR(__xludf.DUMMYFUNCTION("""COMPUTED_VALUE"""),116.7)</f>
        <v>116.7</v>
      </c>
      <c r="AD257" s="2">
        <f t="shared" si="4"/>
        <v>0.0507645</v>
      </c>
      <c r="AE257" s="2">
        <f t="shared" si="2"/>
        <v>0.1167</v>
      </c>
    </row>
    <row r="258">
      <c r="W258" s="7">
        <f>IFERROR(__xludf.DUMMYFUNCTION("""COMPUTED_VALUE"""),45727.0)</f>
        <v>45727</v>
      </c>
      <c r="X258" s="8">
        <f>IFERROR(__xludf.DUMMYFUNCTION("""COMPUTED_VALUE"""),0.6666666666666666)</f>
        <v>0.6666666667</v>
      </c>
      <c r="Y258" s="2">
        <f>IFERROR(__xludf.DUMMYFUNCTION("""COMPUTED_VALUE"""),0.094)</f>
        <v>0.094</v>
      </c>
      <c r="Z258" s="9">
        <f>IFERROR(__xludf.DUMMYFUNCTION("""COMPUTED_VALUE"""),45727.666666666664)</f>
        <v>45727.66667</v>
      </c>
      <c r="AA258" s="7">
        <f>IFERROR(__xludf.DUMMYFUNCTION("""COMPUTED_VALUE"""),45727.0)</f>
        <v>45727</v>
      </c>
      <c r="AB258" s="2">
        <f>IFERROR(__xludf.DUMMYFUNCTION("""COMPUTED_VALUE"""),16.0)</f>
        <v>16</v>
      </c>
      <c r="AC258" s="2">
        <f>IFERROR(__xludf.DUMMYFUNCTION("""COMPUTED_VALUE"""),117.01)</f>
        <v>117.01</v>
      </c>
      <c r="AD258" s="2">
        <f t="shared" si="4"/>
        <v>0.01099894</v>
      </c>
      <c r="AE258" s="2">
        <f t="shared" si="2"/>
        <v>0.11701</v>
      </c>
    </row>
    <row r="259">
      <c r="W259" s="7">
        <f>IFERROR(__xludf.DUMMYFUNCTION("""COMPUTED_VALUE"""),45727.0)</f>
        <v>45727</v>
      </c>
      <c r="X259" s="8">
        <f>IFERROR(__xludf.DUMMYFUNCTION("""COMPUTED_VALUE"""),0.7083333333333334)</f>
        <v>0.7083333333</v>
      </c>
      <c r="Y259" s="2">
        <f>IFERROR(__xludf.DUMMYFUNCTION("""COMPUTED_VALUE"""),0.221)</f>
        <v>0.221</v>
      </c>
      <c r="Z259" s="9">
        <f>IFERROR(__xludf.DUMMYFUNCTION("""COMPUTED_VALUE"""),45727.708333333336)</f>
        <v>45727.70833</v>
      </c>
      <c r="AA259" s="7">
        <f>IFERROR(__xludf.DUMMYFUNCTION("""COMPUTED_VALUE"""),45727.0)</f>
        <v>45727</v>
      </c>
      <c r="AB259" s="2">
        <f>IFERROR(__xludf.DUMMYFUNCTION("""COMPUTED_VALUE"""),17.0)</f>
        <v>17</v>
      </c>
      <c r="AC259" s="2">
        <f>IFERROR(__xludf.DUMMYFUNCTION("""COMPUTED_VALUE"""),131.25)</f>
        <v>131.25</v>
      </c>
      <c r="AD259" s="2">
        <f t="shared" si="4"/>
        <v>0.02900625</v>
      </c>
      <c r="AE259" s="2">
        <f t="shared" si="2"/>
        <v>0.13125</v>
      </c>
    </row>
    <row r="260">
      <c r="W260" s="7">
        <f>IFERROR(__xludf.DUMMYFUNCTION("""COMPUTED_VALUE"""),45727.0)</f>
        <v>45727</v>
      </c>
      <c r="X260" s="8">
        <f>IFERROR(__xludf.DUMMYFUNCTION("""COMPUTED_VALUE"""),0.75)</f>
        <v>0.75</v>
      </c>
      <c r="Y260" s="2">
        <f>IFERROR(__xludf.DUMMYFUNCTION("""COMPUTED_VALUE"""),0.1)</f>
        <v>0.1</v>
      </c>
      <c r="Z260" s="9">
        <f>IFERROR(__xludf.DUMMYFUNCTION("""COMPUTED_VALUE"""),45727.75)</f>
        <v>45727.75</v>
      </c>
      <c r="AA260" s="7">
        <f>IFERROR(__xludf.DUMMYFUNCTION("""COMPUTED_VALUE"""),45727.0)</f>
        <v>45727</v>
      </c>
      <c r="AB260" s="2">
        <f>IFERROR(__xludf.DUMMYFUNCTION("""COMPUTED_VALUE"""),18.0)</f>
        <v>18</v>
      </c>
      <c r="AC260" s="2">
        <f>IFERROR(__xludf.DUMMYFUNCTION("""COMPUTED_VALUE"""),237.22)</f>
        <v>237.22</v>
      </c>
      <c r="AD260" s="2">
        <f t="shared" si="4"/>
        <v>0.023722</v>
      </c>
      <c r="AE260" s="2">
        <f t="shared" si="2"/>
        <v>0.23722</v>
      </c>
    </row>
    <row r="261">
      <c r="W261" s="7">
        <f>IFERROR(__xludf.DUMMYFUNCTION("""COMPUTED_VALUE"""),45727.0)</f>
        <v>45727</v>
      </c>
      <c r="X261" s="8">
        <f>IFERROR(__xludf.DUMMYFUNCTION("""COMPUTED_VALUE"""),0.7916666666666666)</f>
        <v>0.7916666667</v>
      </c>
      <c r="Y261" s="2">
        <f>IFERROR(__xludf.DUMMYFUNCTION("""COMPUTED_VALUE"""),0.137)</f>
        <v>0.137</v>
      </c>
      <c r="Z261" s="9">
        <f>IFERROR(__xludf.DUMMYFUNCTION("""COMPUTED_VALUE"""),45727.791666666664)</f>
        <v>45727.79167</v>
      </c>
      <c r="AA261" s="7">
        <f>IFERROR(__xludf.DUMMYFUNCTION("""COMPUTED_VALUE"""),45727.0)</f>
        <v>45727</v>
      </c>
      <c r="AB261" s="2">
        <f>IFERROR(__xludf.DUMMYFUNCTION("""COMPUTED_VALUE"""),19.0)</f>
        <v>19</v>
      </c>
      <c r="AC261" s="2">
        <f>IFERROR(__xludf.DUMMYFUNCTION("""COMPUTED_VALUE"""),285.68)</f>
        <v>285.68</v>
      </c>
      <c r="AD261" s="2">
        <f t="shared" si="4"/>
        <v>0.03913816</v>
      </c>
      <c r="AE261" s="2">
        <f t="shared" si="2"/>
        <v>0.28568</v>
      </c>
    </row>
    <row r="262">
      <c r="W262" s="7">
        <f>IFERROR(__xludf.DUMMYFUNCTION("""COMPUTED_VALUE"""),45727.0)</f>
        <v>45727</v>
      </c>
      <c r="X262" s="8">
        <f>IFERROR(__xludf.DUMMYFUNCTION("""COMPUTED_VALUE"""),0.8333333333333334)</f>
        <v>0.8333333333</v>
      </c>
      <c r="Y262" s="2">
        <f>IFERROR(__xludf.DUMMYFUNCTION("""COMPUTED_VALUE"""),0.066)</f>
        <v>0.066</v>
      </c>
      <c r="Z262" s="9">
        <f>IFERROR(__xludf.DUMMYFUNCTION("""COMPUTED_VALUE"""),45727.833333333336)</f>
        <v>45727.83333</v>
      </c>
      <c r="AA262" s="7">
        <f>IFERROR(__xludf.DUMMYFUNCTION("""COMPUTED_VALUE"""),45727.0)</f>
        <v>45727</v>
      </c>
      <c r="AB262" s="2">
        <f>IFERROR(__xludf.DUMMYFUNCTION("""COMPUTED_VALUE"""),20.0)</f>
        <v>20</v>
      </c>
      <c r="AC262" s="2">
        <f>IFERROR(__xludf.DUMMYFUNCTION("""COMPUTED_VALUE"""),261.77)</f>
        <v>261.77</v>
      </c>
      <c r="AD262" s="2">
        <f t="shared" si="4"/>
        <v>0.01727682</v>
      </c>
      <c r="AE262" s="2">
        <f t="shared" si="2"/>
        <v>0.26177</v>
      </c>
    </row>
    <row r="263">
      <c r="W263" s="7">
        <f>IFERROR(__xludf.DUMMYFUNCTION("""COMPUTED_VALUE"""),45727.0)</f>
        <v>45727</v>
      </c>
      <c r="X263" s="8">
        <f>IFERROR(__xludf.DUMMYFUNCTION("""COMPUTED_VALUE"""),0.875)</f>
        <v>0.875</v>
      </c>
      <c r="Y263" s="2">
        <f>IFERROR(__xludf.DUMMYFUNCTION("""COMPUTED_VALUE"""),1.334)</f>
        <v>1.334</v>
      </c>
      <c r="Z263" s="9">
        <f>IFERROR(__xludf.DUMMYFUNCTION("""COMPUTED_VALUE"""),45727.875)</f>
        <v>45727.875</v>
      </c>
      <c r="AA263" s="7">
        <f>IFERROR(__xludf.DUMMYFUNCTION("""COMPUTED_VALUE"""),45727.0)</f>
        <v>45727</v>
      </c>
      <c r="AB263" s="2">
        <f>IFERROR(__xludf.DUMMYFUNCTION("""COMPUTED_VALUE"""),21.0)</f>
        <v>21</v>
      </c>
      <c r="AC263" s="2">
        <f>IFERROR(__xludf.DUMMYFUNCTION("""COMPUTED_VALUE"""),239.97)</f>
        <v>239.97</v>
      </c>
      <c r="AD263" s="2">
        <f t="shared" si="4"/>
        <v>0.32011998</v>
      </c>
      <c r="AE263" s="2">
        <f t="shared" si="2"/>
        <v>0.23997</v>
      </c>
    </row>
    <row r="264">
      <c r="W264" s="7">
        <f>IFERROR(__xludf.DUMMYFUNCTION("""COMPUTED_VALUE"""),45727.0)</f>
        <v>45727</v>
      </c>
      <c r="X264" s="8">
        <f>IFERROR(__xludf.DUMMYFUNCTION("""COMPUTED_VALUE"""),0.9166666666666666)</f>
        <v>0.9166666667</v>
      </c>
      <c r="Y264" s="2">
        <f>IFERROR(__xludf.DUMMYFUNCTION("""COMPUTED_VALUE"""),1.324)</f>
        <v>1.324</v>
      </c>
      <c r="Z264" s="9">
        <f>IFERROR(__xludf.DUMMYFUNCTION("""COMPUTED_VALUE"""),45727.916666666664)</f>
        <v>45727.91667</v>
      </c>
      <c r="AA264" s="7">
        <f>IFERROR(__xludf.DUMMYFUNCTION("""COMPUTED_VALUE"""),45727.0)</f>
        <v>45727</v>
      </c>
      <c r="AB264" s="2">
        <f>IFERROR(__xludf.DUMMYFUNCTION("""COMPUTED_VALUE"""),22.0)</f>
        <v>22</v>
      </c>
      <c r="AC264" s="2">
        <f>IFERROR(__xludf.DUMMYFUNCTION("""COMPUTED_VALUE"""),163.99)</f>
        <v>163.99</v>
      </c>
      <c r="AD264" s="2">
        <f t="shared" si="4"/>
        <v>0.21712276</v>
      </c>
      <c r="AE264" s="2">
        <f t="shared" si="2"/>
        <v>0.16399</v>
      </c>
    </row>
    <row r="265">
      <c r="W265" s="7">
        <f>IFERROR(__xludf.DUMMYFUNCTION("""COMPUTED_VALUE"""),45727.0)</f>
        <v>45727</v>
      </c>
      <c r="X265" s="8">
        <f>IFERROR(__xludf.DUMMYFUNCTION("""COMPUTED_VALUE"""),0.9583333333333334)</f>
        <v>0.9583333333</v>
      </c>
      <c r="Y265" s="2">
        <f>IFERROR(__xludf.DUMMYFUNCTION("""COMPUTED_VALUE"""),0.992)</f>
        <v>0.992</v>
      </c>
      <c r="Z265" s="9">
        <f>IFERROR(__xludf.DUMMYFUNCTION("""COMPUTED_VALUE"""),45727.958333333336)</f>
        <v>45727.95833</v>
      </c>
      <c r="AA265" s="7">
        <f>IFERROR(__xludf.DUMMYFUNCTION("""COMPUTED_VALUE"""),45727.0)</f>
        <v>45727</v>
      </c>
      <c r="AB265" s="2">
        <f>IFERROR(__xludf.DUMMYFUNCTION("""COMPUTED_VALUE"""),23.0)</f>
        <v>23</v>
      </c>
      <c r="AC265" s="2">
        <f>IFERROR(__xludf.DUMMYFUNCTION("""COMPUTED_VALUE"""),162.07)</f>
        <v>162.07</v>
      </c>
      <c r="AD265" s="2">
        <f t="shared" si="4"/>
        <v>0.16077344</v>
      </c>
      <c r="AE265" s="2">
        <f t="shared" si="2"/>
        <v>0.16207</v>
      </c>
    </row>
    <row r="266">
      <c r="W266" s="7">
        <f>IFERROR(__xludf.DUMMYFUNCTION("""COMPUTED_VALUE"""),45727.0)</f>
        <v>45727</v>
      </c>
      <c r="X266" s="17">
        <f>IFERROR(__xludf.DUMMYFUNCTION("""COMPUTED_VALUE"""),1.0)</f>
        <v>1</v>
      </c>
      <c r="Y266" s="2">
        <f>IFERROR(__xludf.DUMMYFUNCTION("""COMPUTED_VALUE"""),0.167)</f>
        <v>0.167</v>
      </c>
      <c r="Z266" s="9">
        <f>IFERROR(__xludf.DUMMYFUNCTION("""COMPUTED_VALUE"""),45728.0)</f>
        <v>45728</v>
      </c>
      <c r="AA266" s="7">
        <f>IFERROR(__xludf.DUMMYFUNCTION("""COMPUTED_VALUE"""),45728.0)</f>
        <v>45728</v>
      </c>
      <c r="AB266" s="2">
        <f>IFERROR(__xludf.DUMMYFUNCTION("""COMPUTED_VALUE"""),0.0)</f>
        <v>0</v>
      </c>
      <c r="AC266" s="2">
        <f>IFERROR(__xludf.DUMMYFUNCTION("""COMPUTED_VALUE"""),116.18)</f>
        <v>116.18</v>
      </c>
      <c r="AD266" s="2">
        <f t="shared" si="4"/>
        <v>0.01940206</v>
      </c>
      <c r="AE266" s="2">
        <f t="shared" si="2"/>
        <v>0.11618</v>
      </c>
    </row>
    <row r="267">
      <c r="W267" s="7">
        <f>IFERROR(__xludf.DUMMYFUNCTION("""COMPUTED_VALUE"""),45728.0)</f>
        <v>45728</v>
      </c>
      <c r="X267" s="8">
        <f>IFERROR(__xludf.DUMMYFUNCTION("""COMPUTED_VALUE"""),0.041666666666666664)</f>
        <v>0.04166666667</v>
      </c>
      <c r="Y267" s="2">
        <f>IFERROR(__xludf.DUMMYFUNCTION("""COMPUTED_VALUE"""),0.131)</f>
        <v>0.131</v>
      </c>
      <c r="Z267" s="9">
        <f>IFERROR(__xludf.DUMMYFUNCTION("""COMPUTED_VALUE"""),45728.041666666664)</f>
        <v>45728.04167</v>
      </c>
      <c r="AA267" s="7">
        <f>IFERROR(__xludf.DUMMYFUNCTION("""COMPUTED_VALUE"""),45728.0)</f>
        <v>45728</v>
      </c>
      <c r="AB267" s="2">
        <f>IFERROR(__xludf.DUMMYFUNCTION("""COMPUTED_VALUE"""),1.0)</f>
        <v>1</v>
      </c>
      <c r="AC267" s="2">
        <f>IFERROR(__xludf.DUMMYFUNCTION("""COMPUTED_VALUE"""),103.02)</f>
        <v>103.02</v>
      </c>
      <c r="AD267" s="2">
        <f t="shared" si="4"/>
        <v>0.01349562</v>
      </c>
      <c r="AE267" s="2">
        <f t="shared" si="2"/>
        <v>0.10302</v>
      </c>
    </row>
    <row r="268">
      <c r="W268" s="7">
        <f>IFERROR(__xludf.DUMMYFUNCTION("""COMPUTED_VALUE"""),45728.0)</f>
        <v>45728</v>
      </c>
      <c r="X268" s="8">
        <f>IFERROR(__xludf.DUMMYFUNCTION("""COMPUTED_VALUE"""),0.08333333333333333)</f>
        <v>0.08333333333</v>
      </c>
      <c r="Y268" s="2">
        <f>IFERROR(__xludf.DUMMYFUNCTION("""COMPUTED_VALUE"""),0.071)</f>
        <v>0.071</v>
      </c>
      <c r="Z268" s="9">
        <f>IFERROR(__xludf.DUMMYFUNCTION("""COMPUTED_VALUE"""),45728.083333333336)</f>
        <v>45728.08333</v>
      </c>
      <c r="AA268" s="7">
        <f>IFERROR(__xludf.DUMMYFUNCTION("""COMPUTED_VALUE"""),45728.0)</f>
        <v>45728</v>
      </c>
      <c r="AB268" s="2">
        <f>IFERROR(__xludf.DUMMYFUNCTION("""COMPUTED_VALUE"""),2.0)</f>
        <v>2</v>
      </c>
      <c r="AC268" s="2">
        <f>IFERROR(__xludf.DUMMYFUNCTION("""COMPUTED_VALUE"""),100.79)</f>
        <v>100.79</v>
      </c>
      <c r="AD268" s="2">
        <f t="shared" si="4"/>
        <v>0.00715609</v>
      </c>
      <c r="AE268" s="2">
        <f t="shared" si="2"/>
        <v>0.10079</v>
      </c>
    </row>
    <row r="269">
      <c r="W269" s="7">
        <f>IFERROR(__xludf.DUMMYFUNCTION("""COMPUTED_VALUE"""),45728.0)</f>
        <v>45728</v>
      </c>
      <c r="X269" s="8">
        <f>IFERROR(__xludf.DUMMYFUNCTION("""COMPUTED_VALUE"""),0.125)</f>
        <v>0.125</v>
      </c>
      <c r="Y269" s="2">
        <f>IFERROR(__xludf.DUMMYFUNCTION("""COMPUTED_VALUE"""),0.065)</f>
        <v>0.065</v>
      </c>
      <c r="Z269" s="9">
        <f>IFERROR(__xludf.DUMMYFUNCTION("""COMPUTED_VALUE"""),45728.125)</f>
        <v>45728.125</v>
      </c>
      <c r="AA269" s="7">
        <f>IFERROR(__xludf.DUMMYFUNCTION("""COMPUTED_VALUE"""),45728.0)</f>
        <v>45728</v>
      </c>
      <c r="AB269" s="2">
        <f>IFERROR(__xludf.DUMMYFUNCTION("""COMPUTED_VALUE"""),3.0)</f>
        <v>3</v>
      </c>
      <c r="AC269" s="2">
        <f>IFERROR(__xludf.DUMMYFUNCTION("""COMPUTED_VALUE"""),101.04)</f>
        <v>101.04</v>
      </c>
      <c r="AD269" s="2">
        <f t="shared" si="4"/>
        <v>0.0065676</v>
      </c>
      <c r="AE269" s="2">
        <f t="shared" si="2"/>
        <v>0.10104</v>
      </c>
    </row>
    <row r="270">
      <c r="W270" s="7">
        <f>IFERROR(__xludf.DUMMYFUNCTION("""COMPUTED_VALUE"""),45728.0)</f>
        <v>45728</v>
      </c>
      <c r="X270" s="8">
        <f>IFERROR(__xludf.DUMMYFUNCTION("""COMPUTED_VALUE"""),0.16666666666666666)</f>
        <v>0.1666666667</v>
      </c>
      <c r="Y270" s="2">
        <f>IFERROR(__xludf.DUMMYFUNCTION("""COMPUTED_VALUE"""),0.055)</f>
        <v>0.055</v>
      </c>
      <c r="Z270" s="9">
        <f>IFERROR(__xludf.DUMMYFUNCTION("""COMPUTED_VALUE"""),45728.166666666664)</f>
        <v>45728.16667</v>
      </c>
      <c r="AA270" s="7">
        <f>IFERROR(__xludf.DUMMYFUNCTION("""COMPUTED_VALUE"""),45728.0)</f>
        <v>45728</v>
      </c>
      <c r="AB270" s="2">
        <f>IFERROR(__xludf.DUMMYFUNCTION("""COMPUTED_VALUE"""),4.0)</f>
        <v>4</v>
      </c>
      <c r="AC270" s="2">
        <f>IFERROR(__xludf.DUMMYFUNCTION("""COMPUTED_VALUE"""),101.05)</f>
        <v>101.05</v>
      </c>
      <c r="AD270" s="2">
        <f t="shared" si="4"/>
        <v>0.00555775</v>
      </c>
      <c r="AE270" s="2">
        <f t="shared" si="2"/>
        <v>0.10105</v>
      </c>
    </row>
    <row r="271">
      <c r="W271" s="7">
        <f>IFERROR(__xludf.DUMMYFUNCTION("""COMPUTED_VALUE"""),45728.0)</f>
        <v>45728</v>
      </c>
      <c r="X271" s="8">
        <f>IFERROR(__xludf.DUMMYFUNCTION("""COMPUTED_VALUE"""),0.20833333333333334)</f>
        <v>0.2083333333</v>
      </c>
      <c r="Y271" s="2">
        <f>IFERROR(__xludf.DUMMYFUNCTION("""COMPUTED_VALUE"""),0.062)</f>
        <v>0.062</v>
      </c>
      <c r="Z271" s="9">
        <f>IFERROR(__xludf.DUMMYFUNCTION("""COMPUTED_VALUE"""),45728.208333333336)</f>
        <v>45728.20833</v>
      </c>
      <c r="AA271" s="7">
        <f>IFERROR(__xludf.DUMMYFUNCTION("""COMPUTED_VALUE"""),45728.0)</f>
        <v>45728</v>
      </c>
      <c r="AB271" s="2">
        <f>IFERROR(__xludf.DUMMYFUNCTION("""COMPUTED_VALUE"""),5.0)</f>
        <v>5</v>
      </c>
      <c r="AC271" s="2">
        <f>IFERROR(__xludf.DUMMYFUNCTION("""COMPUTED_VALUE"""),98.67)</f>
        <v>98.67</v>
      </c>
      <c r="AD271" s="2">
        <f t="shared" si="4"/>
        <v>0.00611754</v>
      </c>
      <c r="AE271" s="2">
        <f t="shared" si="2"/>
        <v>0.09867</v>
      </c>
    </row>
    <row r="272">
      <c r="W272" s="7">
        <f>IFERROR(__xludf.DUMMYFUNCTION("""COMPUTED_VALUE"""),45728.0)</f>
        <v>45728</v>
      </c>
      <c r="X272" s="8">
        <f>IFERROR(__xludf.DUMMYFUNCTION("""COMPUTED_VALUE"""),0.25)</f>
        <v>0.25</v>
      </c>
      <c r="Y272" s="2">
        <f>IFERROR(__xludf.DUMMYFUNCTION("""COMPUTED_VALUE"""),0.082)</f>
        <v>0.082</v>
      </c>
      <c r="Z272" s="9">
        <f>IFERROR(__xludf.DUMMYFUNCTION("""COMPUTED_VALUE"""),45728.25)</f>
        <v>45728.25</v>
      </c>
      <c r="AA272" s="7">
        <f>IFERROR(__xludf.DUMMYFUNCTION("""COMPUTED_VALUE"""),45728.0)</f>
        <v>45728</v>
      </c>
      <c r="AB272" s="2">
        <f>IFERROR(__xludf.DUMMYFUNCTION("""COMPUTED_VALUE"""),6.0)</f>
        <v>6</v>
      </c>
      <c r="AC272" s="2">
        <f>IFERROR(__xludf.DUMMYFUNCTION("""COMPUTED_VALUE"""),109.09)</f>
        <v>109.09</v>
      </c>
      <c r="AD272" s="2">
        <f t="shared" si="4"/>
        <v>0.00894538</v>
      </c>
      <c r="AE272" s="2">
        <f t="shared" si="2"/>
        <v>0.10909</v>
      </c>
    </row>
    <row r="273">
      <c r="W273" s="7">
        <f>IFERROR(__xludf.DUMMYFUNCTION("""COMPUTED_VALUE"""),45728.0)</f>
        <v>45728</v>
      </c>
      <c r="X273" s="8">
        <f>IFERROR(__xludf.DUMMYFUNCTION("""COMPUTED_VALUE"""),0.2916666666666667)</f>
        <v>0.2916666667</v>
      </c>
      <c r="Y273" s="2">
        <f>IFERROR(__xludf.DUMMYFUNCTION("""COMPUTED_VALUE"""),0.071)</f>
        <v>0.071</v>
      </c>
      <c r="Z273" s="9">
        <f>IFERROR(__xludf.DUMMYFUNCTION("""COMPUTED_VALUE"""),45728.291666666664)</f>
        <v>45728.29167</v>
      </c>
      <c r="AA273" s="7">
        <f>IFERROR(__xludf.DUMMYFUNCTION("""COMPUTED_VALUE"""),45728.0)</f>
        <v>45728</v>
      </c>
      <c r="AB273" s="2">
        <f>IFERROR(__xludf.DUMMYFUNCTION("""COMPUTED_VALUE"""),7.0)</f>
        <v>7</v>
      </c>
      <c r="AC273" s="2">
        <f>IFERROR(__xludf.DUMMYFUNCTION("""COMPUTED_VALUE"""),133.15)</f>
        <v>133.15</v>
      </c>
      <c r="AD273" s="2">
        <f t="shared" si="4"/>
        <v>0.00945365</v>
      </c>
      <c r="AE273" s="2">
        <f t="shared" si="2"/>
        <v>0.13315</v>
      </c>
    </row>
    <row r="274">
      <c r="W274" s="7">
        <f>IFERROR(__xludf.DUMMYFUNCTION("""COMPUTED_VALUE"""),45728.0)</f>
        <v>45728</v>
      </c>
      <c r="X274" s="8">
        <f>IFERROR(__xludf.DUMMYFUNCTION("""COMPUTED_VALUE"""),0.3333333333333333)</f>
        <v>0.3333333333</v>
      </c>
      <c r="Y274" s="2">
        <f>IFERROR(__xludf.DUMMYFUNCTION("""COMPUTED_VALUE"""),0.284)</f>
        <v>0.284</v>
      </c>
      <c r="Z274" s="9">
        <f>IFERROR(__xludf.DUMMYFUNCTION("""COMPUTED_VALUE"""),45728.333333333336)</f>
        <v>45728.33333</v>
      </c>
      <c r="AA274" s="7">
        <f>IFERROR(__xludf.DUMMYFUNCTION("""COMPUTED_VALUE"""),45728.0)</f>
        <v>45728</v>
      </c>
      <c r="AB274" s="2">
        <f>IFERROR(__xludf.DUMMYFUNCTION("""COMPUTED_VALUE"""),8.0)</f>
        <v>8</v>
      </c>
      <c r="AC274" s="2">
        <f>IFERROR(__xludf.DUMMYFUNCTION("""COMPUTED_VALUE"""),159.58)</f>
        <v>159.58</v>
      </c>
      <c r="AD274" s="2">
        <f t="shared" si="4"/>
        <v>0.04532072</v>
      </c>
      <c r="AE274" s="2">
        <f t="shared" si="2"/>
        <v>0.15958</v>
      </c>
    </row>
    <row r="275">
      <c r="W275" s="7">
        <f>IFERROR(__xludf.DUMMYFUNCTION("""COMPUTED_VALUE"""),45728.0)</f>
        <v>45728</v>
      </c>
      <c r="X275" s="8">
        <f>IFERROR(__xludf.DUMMYFUNCTION("""COMPUTED_VALUE"""),0.375)</f>
        <v>0.375</v>
      </c>
      <c r="Y275" s="2">
        <f>IFERROR(__xludf.DUMMYFUNCTION("""COMPUTED_VALUE"""),0.427)</f>
        <v>0.427</v>
      </c>
      <c r="Z275" s="9">
        <f>IFERROR(__xludf.DUMMYFUNCTION("""COMPUTED_VALUE"""),45728.375)</f>
        <v>45728.375</v>
      </c>
      <c r="AA275" s="7">
        <f>IFERROR(__xludf.DUMMYFUNCTION("""COMPUTED_VALUE"""),45728.0)</f>
        <v>45728</v>
      </c>
      <c r="AB275" s="2">
        <f>IFERROR(__xludf.DUMMYFUNCTION("""COMPUTED_VALUE"""),9.0)</f>
        <v>9</v>
      </c>
      <c r="AC275" s="2">
        <f>IFERROR(__xludf.DUMMYFUNCTION("""COMPUTED_VALUE"""),135.67)</f>
        <v>135.67</v>
      </c>
      <c r="AD275" s="2">
        <f t="shared" si="4"/>
        <v>0.05793109</v>
      </c>
      <c r="AE275" s="2">
        <f t="shared" si="2"/>
        <v>0.13567</v>
      </c>
    </row>
    <row r="276">
      <c r="W276" s="7">
        <f>IFERROR(__xludf.DUMMYFUNCTION("""COMPUTED_VALUE"""),45728.0)</f>
        <v>45728</v>
      </c>
      <c r="X276" s="8">
        <f>IFERROR(__xludf.DUMMYFUNCTION("""COMPUTED_VALUE"""),0.4166666666666667)</f>
        <v>0.4166666667</v>
      </c>
      <c r="Y276" s="2">
        <f>IFERROR(__xludf.DUMMYFUNCTION("""COMPUTED_VALUE"""),0.054)</f>
        <v>0.054</v>
      </c>
      <c r="Z276" s="9">
        <f>IFERROR(__xludf.DUMMYFUNCTION("""COMPUTED_VALUE"""),45728.416666666664)</f>
        <v>45728.41667</v>
      </c>
      <c r="AA276" s="7">
        <f>IFERROR(__xludf.DUMMYFUNCTION("""COMPUTED_VALUE"""),45728.0)</f>
        <v>45728</v>
      </c>
      <c r="AB276" s="2">
        <f>IFERROR(__xludf.DUMMYFUNCTION("""COMPUTED_VALUE"""),10.0)</f>
        <v>10</v>
      </c>
      <c r="AC276" s="2">
        <f>IFERROR(__xludf.DUMMYFUNCTION("""COMPUTED_VALUE"""),193.33)</f>
        <v>193.33</v>
      </c>
      <c r="AD276" s="2">
        <f t="shared" si="4"/>
        <v>0.01043982</v>
      </c>
      <c r="AE276" s="2">
        <f t="shared" si="2"/>
        <v>0.19333</v>
      </c>
    </row>
    <row r="277">
      <c r="W277" s="7">
        <f>IFERROR(__xludf.DUMMYFUNCTION("""COMPUTED_VALUE"""),45728.0)</f>
        <v>45728</v>
      </c>
      <c r="X277" s="8">
        <f>IFERROR(__xludf.DUMMYFUNCTION("""COMPUTED_VALUE"""),0.4583333333333333)</f>
        <v>0.4583333333</v>
      </c>
      <c r="Y277" s="2">
        <f>IFERROR(__xludf.DUMMYFUNCTION("""COMPUTED_VALUE"""),0.059)</f>
        <v>0.059</v>
      </c>
      <c r="Z277" s="9">
        <f>IFERROR(__xludf.DUMMYFUNCTION("""COMPUTED_VALUE"""),45728.458333333336)</f>
        <v>45728.45833</v>
      </c>
      <c r="AA277" s="7">
        <f>IFERROR(__xludf.DUMMYFUNCTION("""COMPUTED_VALUE"""),45728.0)</f>
        <v>45728</v>
      </c>
      <c r="AB277" s="2">
        <f>IFERROR(__xludf.DUMMYFUNCTION("""COMPUTED_VALUE"""),11.0)</f>
        <v>11</v>
      </c>
      <c r="AC277" s="2">
        <f>IFERROR(__xludf.DUMMYFUNCTION("""COMPUTED_VALUE"""),188.02)</f>
        <v>188.02</v>
      </c>
      <c r="AD277" s="2">
        <f t="shared" si="4"/>
        <v>0.01109318</v>
      </c>
      <c r="AE277" s="2">
        <f t="shared" si="2"/>
        <v>0.18802</v>
      </c>
    </row>
    <row r="278">
      <c r="W278" s="7">
        <f>IFERROR(__xludf.DUMMYFUNCTION("""COMPUTED_VALUE"""),45728.0)</f>
        <v>45728</v>
      </c>
      <c r="X278" s="8">
        <f>IFERROR(__xludf.DUMMYFUNCTION("""COMPUTED_VALUE"""),0.5)</f>
        <v>0.5</v>
      </c>
      <c r="Y278" s="2">
        <f>IFERROR(__xludf.DUMMYFUNCTION("""COMPUTED_VALUE"""),0.054)</f>
        <v>0.054</v>
      </c>
      <c r="Z278" s="9">
        <f>IFERROR(__xludf.DUMMYFUNCTION("""COMPUTED_VALUE"""),45728.5)</f>
        <v>45728.5</v>
      </c>
      <c r="AA278" s="7">
        <f>IFERROR(__xludf.DUMMYFUNCTION("""COMPUTED_VALUE"""),45728.0)</f>
        <v>45728</v>
      </c>
      <c r="AB278" s="2">
        <f>IFERROR(__xludf.DUMMYFUNCTION("""COMPUTED_VALUE"""),12.0)</f>
        <v>12</v>
      </c>
      <c r="AC278" s="2">
        <f>IFERROR(__xludf.DUMMYFUNCTION("""COMPUTED_VALUE"""),185.46)</f>
        <v>185.46</v>
      </c>
      <c r="AD278" s="2">
        <f t="shared" si="4"/>
        <v>0.01001484</v>
      </c>
      <c r="AE278" s="2">
        <f t="shared" si="2"/>
        <v>0.18546</v>
      </c>
    </row>
    <row r="279">
      <c r="W279" s="7">
        <f>IFERROR(__xludf.DUMMYFUNCTION("""COMPUTED_VALUE"""),45728.0)</f>
        <v>45728</v>
      </c>
      <c r="X279" s="8">
        <f>IFERROR(__xludf.DUMMYFUNCTION("""COMPUTED_VALUE"""),0.5416666666666666)</f>
        <v>0.5416666667</v>
      </c>
      <c r="Y279" s="2">
        <f>IFERROR(__xludf.DUMMYFUNCTION("""COMPUTED_VALUE"""),0.072)</f>
        <v>0.072</v>
      </c>
      <c r="Z279" s="9">
        <f>IFERROR(__xludf.DUMMYFUNCTION("""COMPUTED_VALUE"""),45728.541666666664)</f>
        <v>45728.54167</v>
      </c>
      <c r="AA279" s="7">
        <f>IFERROR(__xludf.DUMMYFUNCTION("""COMPUTED_VALUE"""),45728.0)</f>
        <v>45728</v>
      </c>
      <c r="AB279" s="2">
        <f>IFERROR(__xludf.DUMMYFUNCTION("""COMPUTED_VALUE"""),13.0)</f>
        <v>13</v>
      </c>
      <c r="AC279" s="2">
        <f>IFERROR(__xludf.DUMMYFUNCTION("""COMPUTED_VALUE"""),181.8)</f>
        <v>181.8</v>
      </c>
      <c r="AD279" s="2">
        <f t="shared" si="4"/>
        <v>0.0130896</v>
      </c>
      <c r="AE279" s="2">
        <f t="shared" si="2"/>
        <v>0.1818</v>
      </c>
    </row>
    <row r="280">
      <c r="W280" s="7">
        <f>IFERROR(__xludf.DUMMYFUNCTION("""COMPUTED_VALUE"""),45728.0)</f>
        <v>45728</v>
      </c>
      <c r="X280" s="8">
        <f>IFERROR(__xludf.DUMMYFUNCTION("""COMPUTED_VALUE"""),0.5833333333333334)</f>
        <v>0.5833333333</v>
      </c>
      <c r="Y280" s="2">
        <f>IFERROR(__xludf.DUMMYFUNCTION("""COMPUTED_VALUE"""),0.057)</f>
        <v>0.057</v>
      </c>
      <c r="Z280" s="9">
        <f>IFERROR(__xludf.DUMMYFUNCTION("""COMPUTED_VALUE"""),45728.583333333336)</f>
        <v>45728.58333</v>
      </c>
      <c r="AA280" s="7">
        <f>IFERROR(__xludf.DUMMYFUNCTION("""COMPUTED_VALUE"""),45728.0)</f>
        <v>45728</v>
      </c>
      <c r="AB280" s="2">
        <f>IFERROR(__xludf.DUMMYFUNCTION("""COMPUTED_VALUE"""),14.0)</f>
        <v>14</v>
      </c>
      <c r="AC280" s="2">
        <f>IFERROR(__xludf.DUMMYFUNCTION("""COMPUTED_VALUE"""),117.34)</f>
        <v>117.34</v>
      </c>
      <c r="AD280" s="2">
        <f t="shared" si="4"/>
        <v>0.00668838</v>
      </c>
      <c r="AE280" s="2">
        <f t="shared" si="2"/>
        <v>0.11734</v>
      </c>
    </row>
    <row r="281">
      <c r="W281" s="7">
        <f>IFERROR(__xludf.DUMMYFUNCTION("""COMPUTED_VALUE"""),45728.0)</f>
        <v>45728</v>
      </c>
      <c r="X281" s="8">
        <f>IFERROR(__xludf.DUMMYFUNCTION("""COMPUTED_VALUE"""),0.625)</f>
        <v>0.625</v>
      </c>
      <c r="Y281" s="2">
        <f>IFERROR(__xludf.DUMMYFUNCTION("""COMPUTED_VALUE"""),0.071)</f>
        <v>0.071</v>
      </c>
      <c r="Z281" s="9">
        <f>IFERROR(__xludf.DUMMYFUNCTION("""COMPUTED_VALUE"""),45728.625)</f>
        <v>45728.625</v>
      </c>
      <c r="AA281" s="7">
        <f>IFERROR(__xludf.DUMMYFUNCTION("""COMPUTED_VALUE"""),45728.0)</f>
        <v>45728</v>
      </c>
      <c r="AB281" s="2">
        <f>IFERROR(__xludf.DUMMYFUNCTION("""COMPUTED_VALUE"""),15.0)</f>
        <v>15</v>
      </c>
      <c r="AC281" s="2">
        <f>IFERROR(__xludf.DUMMYFUNCTION("""COMPUTED_VALUE"""),121.22)</f>
        <v>121.22</v>
      </c>
      <c r="AD281" s="2">
        <f t="shared" si="4"/>
        <v>0.00860662</v>
      </c>
      <c r="AE281" s="2">
        <f t="shared" si="2"/>
        <v>0.12122</v>
      </c>
    </row>
    <row r="282">
      <c r="W282" s="7">
        <f>IFERROR(__xludf.DUMMYFUNCTION("""COMPUTED_VALUE"""),45728.0)</f>
        <v>45728</v>
      </c>
      <c r="X282" s="8">
        <f>IFERROR(__xludf.DUMMYFUNCTION("""COMPUTED_VALUE"""),0.6666666666666666)</f>
        <v>0.6666666667</v>
      </c>
      <c r="Y282" s="2">
        <f>IFERROR(__xludf.DUMMYFUNCTION("""COMPUTED_VALUE"""),0.114)</f>
        <v>0.114</v>
      </c>
      <c r="Z282" s="9">
        <f>IFERROR(__xludf.DUMMYFUNCTION("""COMPUTED_VALUE"""),45728.666666666664)</f>
        <v>45728.66667</v>
      </c>
      <c r="AA282" s="7">
        <f>IFERROR(__xludf.DUMMYFUNCTION("""COMPUTED_VALUE"""),45728.0)</f>
        <v>45728</v>
      </c>
      <c r="AB282" s="2">
        <f>IFERROR(__xludf.DUMMYFUNCTION("""COMPUTED_VALUE"""),16.0)</f>
        <v>16</v>
      </c>
      <c r="AC282" s="2">
        <f>IFERROR(__xludf.DUMMYFUNCTION("""COMPUTED_VALUE"""),126.32)</f>
        <v>126.32</v>
      </c>
      <c r="AD282" s="2">
        <f t="shared" si="4"/>
        <v>0.01440048</v>
      </c>
      <c r="AE282" s="2">
        <f t="shared" si="2"/>
        <v>0.12632</v>
      </c>
    </row>
    <row r="283">
      <c r="W283" s="7">
        <f>IFERROR(__xludf.DUMMYFUNCTION("""COMPUTED_VALUE"""),45728.0)</f>
        <v>45728</v>
      </c>
      <c r="X283" s="8">
        <f>IFERROR(__xludf.DUMMYFUNCTION("""COMPUTED_VALUE"""),0.7083333333333334)</f>
        <v>0.7083333333</v>
      </c>
      <c r="Y283" s="2">
        <f>IFERROR(__xludf.DUMMYFUNCTION("""COMPUTED_VALUE"""),0.128)</f>
        <v>0.128</v>
      </c>
      <c r="Z283" s="9">
        <f>IFERROR(__xludf.DUMMYFUNCTION("""COMPUTED_VALUE"""),45728.708333333336)</f>
        <v>45728.70833</v>
      </c>
      <c r="AA283" s="7">
        <f>IFERROR(__xludf.DUMMYFUNCTION("""COMPUTED_VALUE"""),45728.0)</f>
        <v>45728</v>
      </c>
      <c r="AB283" s="2">
        <f>IFERROR(__xludf.DUMMYFUNCTION("""COMPUTED_VALUE"""),17.0)</f>
        <v>17</v>
      </c>
      <c r="AC283" s="2">
        <f>IFERROR(__xludf.DUMMYFUNCTION("""COMPUTED_VALUE"""),157.89)</f>
        <v>157.89</v>
      </c>
      <c r="AD283" s="2">
        <f t="shared" si="4"/>
        <v>0.02020992</v>
      </c>
      <c r="AE283" s="2">
        <f t="shared" si="2"/>
        <v>0.15789</v>
      </c>
    </row>
    <row r="284">
      <c r="W284" s="7">
        <f>IFERROR(__xludf.DUMMYFUNCTION("""COMPUTED_VALUE"""),45728.0)</f>
        <v>45728</v>
      </c>
      <c r="X284" s="8">
        <f>IFERROR(__xludf.DUMMYFUNCTION("""COMPUTED_VALUE"""),0.75)</f>
        <v>0.75</v>
      </c>
      <c r="Y284" s="2">
        <f>IFERROR(__xludf.DUMMYFUNCTION("""COMPUTED_VALUE"""),0.072)</f>
        <v>0.072</v>
      </c>
      <c r="Z284" s="9">
        <f>IFERROR(__xludf.DUMMYFUNCTION("""COMPUTED_VALUE"""),45728.75)</f>
        <v>45728.75</v>
      </c>
      <c r="AA284" s="7">
        <f>IFERROR(__xludf.DUMMYFUNCTION("""COMPUTED_VALUE"""),45728.0)</f>
        <v>45728</v>
      </c>
      <c r="AB284" s="2">
        <f>IFERROR(__xludf.DUMMYFUNCTION("""COMPUTED_VALUE"""),18.0)</f>
        <v>18</v>
      </c>
      <c r="AC284" s="2">
        <f>IFERROR(__xludf.DUMMYFUNCTION("""COMPUTED_VALUE"""),256.64)</f>
        <v>256.64</v>
      </c>
      <c r="AD284" s="2">
        <f t="shared" si="4"/>
        <v>0.01847808</v>
      </c>
      <c r="AE284" s="2">
        <f t="shared" si="2"/>
        <v>0.25664</v>
      </c>
    </row>
    <row r="285">
      <c r="W285" s="7">
        <f>IFERROR(__xludf.DUMMYFUNCTION("""COMPUTED_VALUE"""),45728.0)</f>
        <v>45728</v>
      </c>
      <c r="X285" s="8">
        <f>IFERROR(__xludf.DUMMYFUNCTION("""COMPUTED_VALUE"""),0.7916666666666666)</f>
        <v>0.7916666667</v>
      </c>
      <c r="Y285" s="2">
        <f>IFERROR(__xludf.DUMMYFUNCTION("""COMPUTED_VALUE"""),0.086)</f>
        <v>0.086</v>
      </c>
      <c r="Z285" s="9">
        <f>IFERROR(__xludf.DUMMYFUNCTION("""COMPUTED_VALUE"""),45728.791666666664)</f>
        <v>45728.79167</v>
      </c>
      <c r="AA285" s="7">
        <f>IFERROR(__xludf.DUMMYFUNCTION("""COMPUTED_VALUE"""),45728.0)</f>
        <v>45728</v>
      </c>
      <c r="AB285" s="2">
        <f>IFERROR(__xludf.DUMMYFUNCTION("""COMPUTED_VALUE"""),19.0)</f>
        <v>19</v>
      </c>
      <c r="AC285" s="2">
        <f>IFERROR(__xludf.DUMMYFUNCTION("""COMPUTED_VALUE"""),310.56)</f>
        <v>310.56</v>
      </c>
      <c r="AD285" s="2">
        <f t="shared" si="4"/>
        <v>0.02670816</v>
      </c>
      <c r="AE285" s="2">
        <f t="shared" si="2"/>
        <v>0.31056</v>
      </c>
    </row>
    <row r="286">
      <c r="W286" s="7">
        <f>IFERROR(__xludf.DUMMYFUNCTION("""COMPUTED_VALUE"""),45728.0)</f>
        <v>45728</v>
      </c>
      <c r="X286" s="8">
        <f>IFERROR(__xludf.DUMMYFUNCTION("""COMPUTED_VALUE"""),0.8333333333333334)</f>
        <v>0.8333333333</v>
      </c>
      <c r="Y286" s="2">
        <f>IFERROR(__xludf.DUMMYFUNCTION("""COMPUTED_VALUE"""),0.124)</f>
        <v>0.124</v>
      </c>
      <c r="Z286" s="9">
        <f>IFERROR(__xludf.DUMMYFUNCTION("""COMPUTED_VALUE"""),45728.833333333336)</f>
        <v>45728.83333</v>
      </c>
      <c r="AA286" s="7">
        <f>IFERROR(__xludf.DUMMYFUNCTION("""COMPUTED_VALUE"""),45728.0)</f>
        <v>45728</v>
      </c>
      <c r="AB286" s="2">
        <f>IFERROR(__xludf.DUMMYFUNCTION("""COMPUTED_VALUE"""),20.0)</f>
        <v>20</v>
      </c>
      <c r="AC286" s="2">
        <f>IFERROR(__xludf.DUMMYFUNCTION("""COMPUTED_VALUE"""),273.6)</f>
        <v>273.6</v>
      </c>
      <c r="AD286" s="2">
        <f t="shared" si="4"/>
        <v>0.0339264</v>
      </c>
      <c r="AE286" s="2">
        <f t="shared" si="2"/>
        <v>0.2736</v>
      </c>
    </row>
    <row r="287">
      <c r="W287" s="7">
        <f>IFERROR(__xludf.DUMMYFUNCTION("""COMPUTED_VALUE"""),45728.0)</f>
        <v>45728</v>
      </c>
      <c r="X287" s="8">
        <f>IFERROR(__xludf.DUMMYFUNCTION("""COMPUTED_VALUE"""),0.875)</f>
        <v>0.875</v>
      </c>
      <c r="Y287" s="2">
        <f>IFERROR(__xludf.DUMMYFUNCTION("""COMPUTED_VALUE"""),0.189)</f>
        <v>0.189</v>
      </c>
      <c r="Z287" s="9">
        <f>IFERROR(__xludf.DUMMYFUNCTION("""COMPUTED_VALUE"""),45728.875)</f>
        <v>45728.875</v>
      </c>
      <c r="AA287" s="7">
        <f>IFERROR(__xludf.DUMMYFUNCTION("""COMPUTED_VALUE"""),45728.0)</f>
        <v>45728</v>
      </c>
      <c r="AB287" s="2">
        <f>IFERROR(__xludf.DUMMYFUNCTION("""COMPUTED_VALUE"""),21.0)</f>
        <v>21</v>
      </c>
      <c r="AC287" s="2">
        <f>IFERROR(__xludf.DUMMYFUNCTION("""COMPUTED_VALUE"""),257.49)</f>
        <v>257.49</v>
      </c>
      <c r="AD287" s="2">
        <f t="shared" si="4"/>
        <v>0.04866561</v>
      </c>
      <c r="AE287" s="2">
        <f t="shared" si="2"/>
        <v>0.25749</v>
      </c>
    </row>
    <row r="288">
      <c r="W288" s="7">
        <f>IFERROR(__xludf.DUMMYFUNCTION("""COMPUTED_VALUE"""),45728.0)</f>
        <v>45728</v>
      </c>
      <c r="X288" s="8">
        <f>IFERROR(__xludf.DUMMYFUNCTION("""COMPUTED_VALUE"""),0.9166666666666666)</f>
        <v>0.9166666667</v>
      </c>
      <c r="Y288" s="2">
        <f>IFERROR(__xludf.DUMMYFUNCTION("""COMPUTED_VALUE"""),1.345)</f>
        <v>1.345</v>
      </c>
      <c r="Z288" s="9">
        <f>IFERROR(__xludf.DUMMYFUNCTION("""COMPUTED_VALUE"""),45728.916666666664)</f>
        <v>45728.91667</v>
      </c>
      <c r="AA288" s="7">
        <f>IFERROR(__xludf.DUMMYFUNCTION("""COMPUTED_VALUE"""),45728.0)</f>
        <v>45728</v>
      </c>
      <c r="AB288" s="2">
        <f>IFERROR(__xludf.DUMMYFUNCTION("""COMPUTED_VALUE"""),22.0)</f>
        <v>22</v>
      </c>
      <c r="AC288" s="2">
        <f>IFERROR(__xludf.DUMMYFUNCTION("""COMPUTED_VALUE"""),179.47)</f>
        <v>179.47</v>
      </c>
      <c r="AD288" s="2">
        <f t="shared" si="4"/>
        <v>0.24138715</v>
      </c>
      <c r="AE288" s="2">
        <f t="shared" si="2"/>
        <v>0.17947</v>
      </c>
    </row>
    <row r="289">
      <c r="W289" s="7">
        <f>IFERROR(__xludf.DUMMYFUNCTION("""COMPUTED_VALUE"""),45728.0)</f>
        <v>45728</v>
      </c>
      <c r="X289" s="8">
        <f>IFERROR(__xludf.DUMMYFUNCTION("""COMPUTED_VALUE"""),0.9583333333333334)</f>
        <v>0.9583333333</v>
      </c>
      <c r="Y289" s="2">
        <f>IFERROR(__xludf.DUMMYFUNCTION("""COMPUTED_VALUE"""),0.254)</f>
        <v>0.254</v>
      </c>
      <c r="Z289" s="9">
        <f>IFERROR(__xludf.DUMMYFUNCTION("""COMPUTED_VALUE"""),45728.958333333336)</f>
        <v>45728.95833</v>
      </c>
      <c r="AA289" s="7">
        <f>IFERROR(__xludf.DUMMYFUNCTION("""COMPUTED_VALUE"""),45728.0)</f>
        <v>45728</v>
      </c>
      <c r="AB289" s="2">
        <f>IFERROR(__xludf.DUMMYFUNCTION("""COMPUTED_VALUE"""),23.0)</f>
        <v>23</v>
      </c>
      <c r="AC289" s="2">
        <f>IFERROR(__xludf.DUMMYFUNCTION("""COMPUTED_VALUE"""),170.36)</f>
        <v>170.36</v>
      </c>
      <c r="AD289" s="2">
        <f t="shared" si="4"/>
        <v>0.04327144</v>
      </c>
      <c r="AE289" s="2">
        <f t="shared" si="2"/>
        <v>0.17036</v>
      </c>
    </row>
    <row r="290">
      <c r="W290" s="7">
        <f>IFERROR(__xludf.DUMMYFUNCTION("""COMPUTED_VALUE"""),45728.0)</f>
        <v>45728</v>
      </c>
      <c r="X290" s="17">
        <f>IFERROR(__xludf.DUMMYFUNCTION("""COMPUTED_VALUE"""),1.0)</f>
        <v>1</v>
      </c>
      <c r="Y290" s="2">
        <f>IFERROR(__xludf.DUMMYFUNCTION("""COMPUTED_VALUE"""),0.136)</f>
        <v>0.136</v>
      </c>
      <c r="Z290" s="9">
        <f>IFERROR(__xludf.DUMMYFUNCTION("""COMPUTED_VALUE"""),45729.0)</f>
        <v>45729</v>
      </c>
      <c r="AA290" s="7">
        <f>IFERROR(__xludf.DUMMYFUNCTION("""COMPUTED_VALUE"""),45729.0)</f>
        <v>45729</v>
      </c>
      <c r="AB290" s="2">
        <f>IFERROR(__xludf.DUMMYFUNCTION("""COMPUTED_VALUE"""),0.0)</f>
        <v>0</v>
      </c>
      <c r="AC290" s="2">
        <f>IFERROR(__xludf.DUMMYFUNCTION("""COMPUTED_VALUE"""),138.26)</f>
        <v>138.26</v>
      </c>
      <c r="AD290" s="2">
        <f t="shared" si="4"/>
        <v>0.01880336</v>
      </c>
      <c r="AE290" s="2">
        <f t="shared" si="2"/>
        <v>0.13826</v>
      </c>
    </row>
    <row r="291">
      <c r="W291" s="7">
        <f>IFERROR(__xludf.DUMMYFUNCTION("""COMPUTED_VALUE"""),45729.0)</f>
        <v>45729</v>
      </c>
      <c r="X291" s="8">
        <f>IFERROR(__xludf.DUMMYFUNCTION("""COMPUTED_VALUE"""),0.041666666666666664)</f>
        <v>0.04166666667</v>
      </c>
      <c r="Y291" s="2">
        <f>IFERROR(__xludf.DUMMYFUNCTION("""COMPUTED_VALUE"""),0.06)</f>
        <v>0.06</v>
      </c>
      <c r="Z291" s="9">
        <f>IFERROR(__xludf.DUMMYFUNCTION("""COMPUTED_VALUE"""),45729.041666666664)</f>
        <v>45729.04167</v>
      </c>
      <c r="AA291" s="7">
        <f>IFERROR(__xludf.DUMMYFUNCTION("""COMPUTED_VALUE"""),45729.0)</f>
        <v>45729</v>
      </c>
      <c r="AB291" s="2">
        <f>IFERROR(__xludf.DUMMYFUNCTION("""COMPUTED_VALUE"""),1.0)</f>
        <v>1</v>
      </c>
      <c r="AC291" s="2">
        <f>IFERROR(__xludf.DUMMYFUNCTION("""COMPUTED_VALUE"""),134.52)</f>
        <v>134.52</v>
      </c>
      <c r="AD291" s="2">
        <f t="shared" si="4"/>
        <v>0.0080712</v>
      </c>
      <c r="AE291" s="2">
        <f t="shared" si="2"/>
        <v>0.13452</v>
      </c>
    </row>
    <row r="292">
      <c r="W292" s="7">
        <f>IFERROR(__xludf.DUMMYFUNCTION("""COMPUTED_VALUE"""),45729.0)</f>
        <v>45729</v>
      </c>
      <c r="X292" s="8">
        <f>IFERROR(__xludf.DUMMYFUNCTION("""COMPUTED_VALUE"""),0.08333333333333333)</f>
        <v>0.08333333333</v>
      </c>
      <c r="Y292" s="2">
        <f>IFERROR(__xludf.DUMMYFUNCTION("""COMPUTED_VALUE"""),0.047)</f>
        <v>0.047</v>
      </c>
      <c r="Z292" s="9">
        <f>IFERROR(__xludf.DUMMYFUNCTION("""COMPUTED_VALUE"""),45729.083333333336)</f>
        <v>45729.08333</v>
      </c>
      <c r="AA292" s="7">
        <f>IFERROR(__xludf.DUMMYFUNCTION("""COMPUTED_VALUE"""),45729.0)</f>
        <v>45729</v>
      </c>
      <c r="AB292" s="2">
        <f>IFERROR(__xludf.DUMMYFUNCTION("""COMPUTED_VALUE"""),2.0)</f>
        <v>2</v>
      </c>
      <c r="AC292" s="2">
        <f>IFERROR(__xludf.DUMMYFUNCTION("""COMPUTED_VALUE"""),133.24)</f>
        <v>133.24</v>
      </c>
      <c r="AD292" s="2">
        <f t="shared" si="4"/>
        <v>0.00626228</v>
      </c>
      <c r="AE292" s="2">
        <f t="shared" si="2"/>
        <v>0.13324</v>
      </c>
    </row>
    <row r="293">
      <c r="W293" s="7">
        <f>IFERROR(__xludf.DUMMYFUNCTION("""COMPUTED_VALUE"""),45729.0)</f>
        <v>45729</v>
      </c>
      <c r="X293" s="8">
        <f>IFERROR(__xludf.DUMMYFUNCTION("""COMPUTED_VALUE"""),0.125)</f>
        <v>0.125</v>
      </c>
      <c r="Y293" s="2">
        <f>IFERROR(__xludf.DUMMYFUNCTION("""COMPUTED_VALUE"""),0.059)</f>
        <v>0.059</v>
      </c>
      <c r="Z293" s="9">
        <f>IFERROR(__xludf.DUMMYFUNCTION("""COMPUTED_VALUE"""),45729.125)</f>
        <v>45729.125</v>
      </c>
      <c r="AA293" s="7">
        <f>IFERROR(__xludf.DUMMYFUNCTION("""COMPUTED_VALUE"""),45729.0)</f>
        <v>45729</v>
      </c>
      <c r="AB293" s="2">
        <f>IFERROR(__xludf.DUMMYFUNCTION("""COMPUTED_VALUE"""),3.0)</f>
        <v>3</v>
      </c>
      <c r="AC293" s="2">
        <f>IFERROR(__xludf.DUMMYFUNCTION("""COMPUTED_VALUE"""),123.92)</f>
        <v>123.92</v>
      </c>
      <c r="AD293" s="2">
        <f t="shared" si="4"/>
        <v>0.00731128</v>
      </c>
      <c r="AE293" s="2">
        <f t="shared" si="2"/>
        <v>0.12392</v>
      </c>
    </row>
    <row r="294">
      <c r="W294" s="7">
        <f>IFERROR(__xludf.DUMMYFUNCTION("""COMPUTED_VALUE"""),45729.0)</f>
        <v>45729</v>
      </c>
      <c r="X294" s="8">
        <f>IFERROR(__xludf.DUMMYFUNCTION("""COMPUTED_VALUE"""),0.16666666666666666)</f>
        <v>0.1666666667</v>
      </c>
      <c r="Y294" s="2">
        <f>IFERROR(__xludf.DUMMYFUNCTION("""COMPUTED_VALUE"""),0.048)</f>
        <v>0.048</v>
      </c>
      <c r="Z294" s="9">
        <f>IFERROR(__xludf.DUMMYFUNCTION("""COMPUTED_VALUE"""),45729.166666666664)</f>
        <v>45729.16667</v>
      </c>
      <c r="AA294" s="7">
        <f>IFERROR(__xludf.DUMMYFUNCTION("""COMPUTED_VALUE"""),45729.0)</f>
        <v>45729</v>
      </c>
      <c r="AB294" s="2">
        <f>IFERROR(__xludf.DUMMYFUNCTION("""COMPUTED_VALUE"""),4.0)</f>
        <v>4</v>
      </c>
      <c r="AC294" s="2">
        <f>IFERROR(__xludf.DUMMYFUNCTION("""COMPUTED_VALUE"""),118.84)</f>
        <v>118.84</v>
      </c>
      <c r="AD294" s="2">
        <f t="shared" si="4"/>
        <v>0.00570432</v>
      </c>
      <c r="AE294" s="2">
        <f t="shared" si="2"/>
        <v>0.11884</v>
      </c>
    </row>
    <row r="295">
      <c r="W295" s="7">
        <f>IFERROR(__xludf.DUMMYFUNCTION("""COMPUTED_VALUE"""),45729.0)</f>
        <v>45729</v>
      </c>
      <c r="X295" s="8">
        <f>IFERROR(__xludf.DUMMYFUNCTION("""COMPUTED_VALUE"""),0.20833333333333334)</f>
        <v>0.2083333333</v>
      </c>
      <c r="Y295" s="2">
        <f>IFERROR(__xludf.DUMMYFUNCTION("""COMPUTED_VALUE"""),0.064)</f>
        <v>0.064</v>
      </c>
      <c r="Z295" s="9">
        <f>IFERROR(__xludf.DUMMYFUNCTION("""COMPUTED_VALUE"""),45729.208333333336)</f>
        <v>45729.20833</v>
      </c>
      <c r="AA295" s="7">
        <f>IFERROR(__xludf.DUMMYFUNCTION("""COMPUTED_VALUE"""),45729.0)</f>
        <v>45729</v>
      </c>
      <c r="AB295" s="2">
        <f>IFERROR(__xludf.DUMMYFUNCTION("""COMPUTED_VALUE"""),5.0)</f>
        <v>5</v>
      </c>
      <c r="AC295" s="2">
        <f>IFERROR(__xludf.DUMMYFUNCTION("""COMPUTED_VALUE"""),127.41)</f>
        <v>127.41</v>
      </c>
      <c r="AD295" s="2">
        <f t="shared" si="4"/>
        <v>0.00815424</v>
      </c>
      <c r="AE295" s="2">
        <f t="shared" si="2"/>
        <v>0.12741</v>
      </c>
    </row>
    <row r="296">
      <c r="W296" s="7">
        <f>IFERROR(__xludf.DUMMYFUNCTION("""COMPUTED_VALUE"""),45729.0)</f>
        <v>45729</v>
      </c>
      <c r="X296" s="8">
        <f>IFERROR(__xludf.DUMMYFUNCTION("""COMPUTED_VALUE"""),0.25)</f>
        <v>0.25</v>
      </c>
      <c r="Y296" s="2">
        <f>IFERROR(__xludf.DUMMYFUNCTION("""COMPUTED_VALUE"""),0.063)</f>
        <v>0.063</v>
      </c>
      <c r="Z296" s="9">
        <f>IFERROR(__xludf.DUMMYFUNCTION("""COMPUTED_VALUE"""),45729.25)</f>
        <v>45729.25</v>
      </c>
      <c r="AA296" s="7">
        <f>IFERROR(__xludf.DUMMYFUNCTION("""COMPUTED_VALUE"""),45729.0)</f>
        <v>45729</v>
      </c>
      <c r="AB296" s="2">
        <f>IFERROR(__xludf.DUMMYFUNCTION("""COMPUTED_VALUE"""),6.0)</f>
        <v>6</v>
      </c>
      <c r="AC296" s="2">
        <f>IFERROR(__xludf.DUMMYFUNCTION("""COMPUTED_VALUE"""),140.7)</f>
        <v>140.7</v>
      </c>
      <c r="AD296" s="2">
        <f t="shared" si="4"/>
        <v>0.0088641</v>
      </c>
      <c r="AE296" s="2">
        <f t="shared" si="2"/>
        <v>0.1407</v>
      </c>
    </row>
    <row r="297">
      <c r="W297" s="7">
        <f>IFERROR(__xludf.DUMMYFUNCTION("""COMPUTED_VALUE"""),45729.0)</f>
        <v>45729</v>
      </c>
      <c r="X297" s="8">
        <f>IFERROR(__xludf.DUMMYFUNCTION("""COMPUTED_VALUE"""),0.2916666666666667)</f>
        <v>0.2916666667</v>
      </c>
      <c r="Y297" s="2">
        <f>IFERROR(__xludf.DUMMYFUNCTION("""COMPUTED_VALUE"""),0.067)</f>
        <v>0.067</v>
      </c>
      <c r="Z297" s="9">
        <f>IFERROR(__xludf.DUMMYFUNCTION("""COMPUTED_VALUE"""),45729.291666666664)</f>
        <v>45729.29167</v>
      </c>
      <c r="AA297" s="7">
        <f>IFERROR(__xludf.DUMMYFUNCTION("""COMPUTED_VALUE"""),45729.0)</f>
        <v>45729</v>
      </c>
      <c r="AB297" s="2">
        <f>IFERROR(__xludf.DUMMYFUNCTION("""COMPUTED_VALUE"""),7.0)</f>
        <v>7</v>
      </c>
      <c r="AC297" s="2">
        <f>IFERROR(__xludf.DUMMYFUNCTION("""COMPUTED_VALUE"""),187.45)</f>
        <v>187.45</v>
      </c>
      <c r="AD297" s="2">
        <f t="shared" si="4"/>
        <v>0.01255915</v>
      </c>
      <c r="AE297" s="2">
        <f t="shared" si="2"/>
        <v>0.18745</v>
      </c>
    </row>
    <row r="298">
      <c r="W298" s="7">
        <f>IFERROR(__xludf.DUMMYFUNCTION("""COMPUTED_VALUE"""),45729.0)</f>
        <v>45729</v>
      </c>
      <c r="X298" s="8">
        <f>IFERROR(__xludf.DUMMYFUNCTION("""COMPUTED_VALUE"""),0.3333333333333333)</f>
        <v>0.3333333333</v>
      </c>
      <c r="Y298" s="2">
        <f>IFERROR(__xludf.DUMMYFUNCTION("""COMPUTED_VALUE"""),0.179)</f>
        <v>0.179</v>
      </c>
      <c r="Z298" s="9">
        <f>IFERROR(__xludf.DUMMYFUNCTION("""COMPUTED_VALUE"""),45729.333333333336)</f>
        <v>45729.33333</v>
      </c>
      <c r="AA298" s="7">
        <f>IFERROR(__xludf.DUMMYFUNCTION("""COMPUTED_VALUE"""),45729.0)</f>
        <v>45729</v>
      </c>
      <c r="AB298" s="2">
        <f>IFERROR(__xludf.DUMMYFUNCTION("""COMPUTED_VALUE"""),8.0)</f>
        <v>8</v>
      </c>
      <c r="AC298" s="2">
        <f>IFERROR(__xludf.DUMMYFUNCTION("""COMPUTED_VALUE"""),217.75)</f>
        <v>217.75</v>
      </c>
      <c r="AD298" s="2">
        <f t="shared" si="4"/>
        <v>0.03897725</v>
      </c>
      <c r="AE298" s="2">
        <f t="shared" si="2"/>
        <v>0.21775</v>
      </c>
    </row>
    <row r="299">
      <c r="W299" s="7">
        <f>IFERROR(__xludf.DUMMYFUNCTION("""COMPUTED_VALUE"""),45729.0)</f>
        <v>45729</v>
      </c>
      <c r="X299" s="8">
        <f>IFERROR(__xludf.DUMMYFUNCTION("""COMPUTED_VALUE"""),0.375)</f>
        <v>0.375</v>
      </c>
      <c r="Y299" s="2">
        <f>IFERROR(__xludf.DUMMYFUNCTION("""COMPUTED_VALUE"""),0.124)</f>
        <v>0.124</v>
      </c>
      <c r="Z299" s="9">
        <f>IFERROR(__xludf.DUMMYFUNCTION("""COMPUTED_VALUE"""),45729.375)</f>
        <v>45729.375</v>
      </c>
      <c r="AA299" s="7">
        <f>IFERROR(__xludf.DUMMYFUNCTION("""COMPUTED_VALUE"""),45729.0)</f>
        <v>45729</v>
      </c>
      <c r="AB299" s="2">
        <f>IFERROR(__xludf.DUMMYFUNCTION("""COMPUTED_VALUE"""),9.0)</f>
        <v>9</v>
      </c>
      <c r="AC299" s="2">
        <f>IFERROR(__xludf.DUMMYFUNCTION("""COMPUTED_VALUE"""),192.89)</f>
        <v>192.89</v>
      </c>
      <c r="AD299" s="2">
        <f t="shared" si="4"/>
        <v>0.02391836</v>
      </c>
      <c r="AE299" s="2">
        <f t="shared" si="2"/>
        <v>0.19289</v>
      </c>
    </row>
    <row r="300">
      <c r="W300" s="7">
        <f>IFERROR(__xludf.DUMMYFUNCTION("""COMPUTED_VALUE"""),45729.0)</f>
        <v>45729</v>
      </c>
      <c r="X300" s="8">
        <f>IFERROR(__xludf.DUMMYFUNCTION("""COMPUTED_VALUE"""),0.4166666666666667)</f>
        <v>0.4166666667</v>
      </c>
      <c r="Y300" s="2">
        <f>IFERROR(__xludf.DUMMYFUNCTION("""COMPUTED_VALUE"""),0.583)</f>
        <v>0.583</v>
      </c>
      <c r="Z300" s="9">
        <f>IFERROR(__xludf.DUMMYFUNCTION("""COMPUTED_VALUE"""),45729.416666666664)</f>
        <v>45729.41667</v>
      </c>
      <c r="AA300" s="7">
        <f>IFERROR(__xludf.DUMMYFUNCTION("""COMPUTED_VALUE"""),45729.0)</f>
        <v>45729</v>
      </c>
      <c r="AB300" s="2">
        <f>IFERROR(__xludf.DUMMYFUNCTION("""COMPUTED_VALUE"""),10.0)</f>
        <v>10</v>
      </c>
      <c r="AC300" s="2">
        <f>IFERROR(__xludf.DUMMYFUNCTION("""COMPUTED_VALUE"""),230.9)</f>
        <v>230.9</v>
      </c>
      <c r="AD300" s="2">
        <f t="shared" si="4"/>
        <v>0.1346147</v>
      </c>
      <c r="AE300" s="2">
        <f t="shared" si="2"/>
        <v>0.2309</v>
      </c>
    </row>
    <row r="301">
      <c r="W301" s="7">
        <f>IFERROR(__xludf.DUMMYFUNCTION("""COMPUTED_VALUE"""),45729.0)</f>
        <v>45729</v>
      </c>
      <c r="X301" s="8">
        <f>IFERROR(__xludf.DUMMYFUNCTION("""COMPUTED_VALUE"""),0.4583333333333333)</f>
        <v>0.4583333333</v>
      </c>
      <c r="Y301" s="2">
        <f>IFERROR(__xludf.DUMMYFUNCTION("""COMPUTED_VALUE"""),0.061)</f>
        <v>0.061</v>
      </c>
      <c r="Z301" s="9">
        <f>IFERROR(__xludf.DUMMYFUNCTION("""COMPUTED_VALUE"""),45729.458333333336)</f>
        <v>45729.45833</v>
      </c>
      <c r="AA301" s="7">
        <f>IFERROR(__xludf.DUMMYFUNCTION("""COMPUTED_VALUE"""),45729.0)</f>
        <v>45729</v>
      </c>
      <c r="AB301" s="2">
        <f>IFERROR(__xludf.DUMMYFUNCTION("""COMPUTED_VALUE"""),11.0)</f>
        <v>11</v>
      </c>
      <c r="AC301" s="2">
        <f>IFERROR(__xludf.DUMMYFUNCTION("""COMPUTED_VALUE"""),221.11)</f>
        <v>221.11</v>
      </c>
      <c r="AD301" s="2">
        <f t="shared" si="4"/>
        <v>0.01348771</v>
      </c>
      <c r="AE301" s="2">
        <f t="shared" si="2"/>
        <v>0.22111</v>
      </c>
    </row>
    <row r="302">
      <c r="W302" s="7">
        <f>IFERROR(__xludf.DUMMYFUNCTION("""COMPUTED_VALUE"""),45729.0)</f>
        <v>45729</v>
      </c>
      <c r="X302" s="8">
        <f>IFERROR(__xludf.DUMMYFUNCTION("""COMPUTED_VALUE"""),0.5)</f>
        <v>0.5</v>
      </c>
      <c r="Y302" s="2">
        <f>IFERROR(__xludf.DUMMYFUNCTION("""COMPUTED_VALUE"""),0.083)</f>
        <v>0.083</v>
      </c>
      <c r="Z302" s="9">
        <f>IFERROR(__xludf.DUMMYFUNCTION("""COMPUTED_VALUE"""),45729.5)</f>
        <v>45729.5</v>
      </c>
      <c r="AA302" s="7">
        <f>IFERROR(__xludf.DUMMYFUNCTION("""COMPUTED_VALUE"""),45729.0)</f>
        <v>45729</v>
      </c>
      <c r="AB302" s="2">
        <f>IFERROR(__xludf.DUMMYFUNCTION("""COMPUTED_VALUE"""),12.0)</f>
        <v>12</v>
      </c>
      <c r="AC302" s="2">
        <f>IFERROR(__xludf.DUMMYFUNCTION("""COMPUTED_VALUE"""),212.2)</f>
        <v>212.2</v>
      </c>
      <c r="AD302" s="2">
        <f t="shared" si="4"/>
        <v>0.0176126</v>
      </c>
      <c r="AE302" s="2">
        <f t="shared" si="2"/>
        <v>0.2122</v>
      </c>
    </row>
    <row r="303">
      <c r="W303" s="7">
        <f>IFERROR(__xludf.DUMMYFUNCTION("""COMPUTED_VALUE"""),45729.0)</f>
        <v>45729</v>
      </c>
      <c r="X303" s="8">
        <f>IFERROR(__xludf.DUMMYFUNCTION("""COMPUTED_VALUE"""),0.5416666666666666)</f>
        <v>0.5416666667</v>
      </c>
      <c r="Y303" s="2">
        <f>IFERROR(__xludf.DUMMYFUNCTION("""COMPUTED_VALUE"""),0.056)</f>
        <v>0.056</v>
      </c>
      <c r="Z303" s="9">
        <f>IFERROR(__xludf.DUMMYFUNCTION("""COMPUTED_VALUE"""),45729.541666666664)</f>
        <v>45729.54167</v>
      </c>
      <c r="AA303" s="7">
        <f>IFERROR(__xludf.DUMMYFUNCTION("""COMPUTED_VALUE"""),45729.0)</f>
        <v>45729</v>
      </c>
      <c r="AB303" s="2">
        <f>IFERROR(__xludf.DUMMYFUNCTION("""COMPUTED_VALUE"""),13.0)</f>
        <v>13</v>
      </c>
      <c r="AC303" s="2">
        <f>IFERROR(__xludf.DUMMYFUNCTION("""COMPUTED_VALUE"""),201.15)</f>
        <v>201.15</v>
      </c>
      <c r="AD303" s="2">
        <f t="shared" si="4"/>
        <v>0.0112644</v>
      </c>
      <c r="AE303" s="2">
        <f t="shared" si="2"/>
        <v>0.20115</v>
      </c>
    </row>
    <row r="304">
      <c r="W304" s="7">
        <f>IFERROR(__xludf.DUMMYFUNCTION("""COMPUTED_VALUE"""),45729.0)</f>
        <v>45729</v>
      </c>
      <c r="X304" s="8">
        <f>IFERROR(__xludf.DUMMYFUNCTION("""COMPUTED_VALUE"""),0.5833333333333334)</f>
        <v>0.5833333333</v>
      </c>
      <c r="Y304" s="2">
        <f>IFERROR(__xludf.DUMMYFUNCTION("""COMPUTED_VALUE"""),0.056)</f>
        <v>0.056</v>
      </c>
      <c r="Z304" s="9">
        <f>IFERROR(__xludf.DUMMYFUNCTION("""COMPUTED_VALUE"""),45729.583333333336)</f>
        <v>45729.58333</v>
      </c>
      <c r="AA304" s="7">
        <f>IFERROR(__xludf.DUMMYFUNCTION("""COMPUTED_VALUE"""),45729.0)</f>
        <v>45729</v>
      </c>
      <c r="AB304" s="2">
        <f>IFERROR(__xludf.DUMMYFUNCTION("""COMPUTED_VALUE"""),14.0)</f>
        <v>14</v>
      </c>
      <c r="AC304" s="2">
        <f>IFERROR(__xludf.DUMMYFUNCTION("""COMPUTED_VALUE"""),135.54)</f>
        <v>135.54</v>
      </c>
      <c r="AD304" s="2">
        <f t="shared" si="4"/>
        <v>0.00759024</v>
      </c>
      <c r="AE304" s="2">
        <f t="shared" si="2"/>
        <v>0.13554</v>
      </c>
    </row>
    <row r="305">
      <c r="W305" s="7">
        <f>IFERROR(__xludf.DUMMYFUNCTION("""COMPUTED_VALUE"""),45729.0)</f>
        <v>45729</v>
      </c>
      <c r="X305" s="8">
        <f>IFERROR(__xludf.DUMMYFUNCTION("""COMPUTED_VALUE"""),0.625)</f>
        <v>0.625</v>
      </c>
      <c r="Y305" s="2">
        <f>IFERROR(__xludf.DUMMYFUNCTION("""COMPUTED_VALUE"""),0.054)</f>
        <v>0.054</v>
      </c>
      <c r="Z305" s="9">
        <f>IFERROR(__xludf.DUMMYFUNCTION("""COMPUTED_VALUE"""),45729.625)</f>
        <v>45729.625</v>
      </c>
      <c r="AA305" s="7">
        <f>IFERROR(__xludf.DUMMYFUNCTION("""COMPUTED_VALUE"""),45729.0)</f>
        <v>45729</v>
      </c>
      <c r="AB305" s="2">
        <f>IFERROR(__xludf.DUMMYFUNCTION("""COMPUTED_VALUE"""),15.0)</f>
        <v>15</v>
      </c>
      <c r="AC305" s="2">
        <f>IFERROR(__xludf.DUMMYFUNCTION("""COMPUTED_VALUE"""),137.58)</f>
        <v>137.58</v>
      </c>
      <c r="AD305" s="2">
        <f t="shared" si="4"/>
        <v>0.00742932</v>
      </c>
      <c r="AE305" s="2">
        <f t="shared" si="2"/>
        <v>0.13758</v>
      </c>
    </row>
    <row r="306">
      <c r="W306" s="7">
        <f>IFERROR(__xludf.DUMMYFUNCTION("""COMPUTED_VALUE"""),45729.0)</f>
        <v>45729</v>
      </c>
      <c r="X306" s="8">
        <f>IFERROR(__xludf.DUMMYFUNCTION("""COMPUTED_VALUE"""),0.6666666666666666)</f>
        <v>0.6666666667</v>
      </c>
      <c r="Y306" s="2">
        <f>IFERROR(__xludf.DUMMYFUNCTION("""COMPUTED_VALUE"""),0.058)</f>
        <v>0.058</v>
      </c>
      <c r="Z306" s="9">
        <f>IFERROR(__xludf.DUMMYFUNCTION("""COMPUTED_VALUE"""),45729.666666666664)</f>
        <v>45729.66667</v>
      </c>
      <c r="AA306" s="7">
        <f>IFERROR(__xludf.DUMMYFUNCTION("""COMPUTED_VALUE"""),45729.0)</f>
        <v>45729</v>
      </c>
      <c r="AB306" s="2">
        <f>IFERROR(__xludf.DUMMYFUNCTION("""COMPUTED_VALUE"""),16.0)</f>
        <v>16</v>
      </c>
      <c r="AC306" s="2">
        <f>IFERROR(__xludf.DUMMYFUNCTION("""COMPUTED_VALUE"""),139.31)</f>
        <v>139.31</v>
      </c>
      <c r="AD306" s="2">
        <f t="shared" si="4"/>
        <v>0.00807998</v>
      </c>
      <c r="AE306" s="2">
        <f t="shared" si="2"/>
        <v>0.13931</v>
      </c>
    </row>
    <row r="307">
      <c r="W307" s="7">
        <f>IFERROR(__xludf.DUMMYFUNCTION("""COMPUTED_VALUE"""),45729.0)</f>
        <v>45729</v>
      </c>
      <c r="X307" s="8">
        <f>IFERROR(__xludf.DUMMYFUNCTION("""COMPUTED_VALUE"""),0.7083333333333334)</f>
        <v>0.7083333333</v>
      </c>
      <c r="Y307" s="2">
        <f>IFERROR(__xludf.DUMMYFUNCTION("""COMPUTED_VALUE"""),0.058)</f>
        <v>0.058</v>
      </c>
      <c r="Z307" s="9">
        <f>IFERROR(__xludf.DUMMYFUNCTION("""COMPUTED_VALUE"""),45729.708333333336)</f>
        <v>45729.70833</v>
      </c>
      <c r="AA307" s="7">
        <f>IFERROR(__xludf.DUMMYFUNCTION("""COMPUTED_VALUE"""),45729.0)</f>
        <v>45729</v>
      </c>
      <c r="AB307" s="2">
        <f>IFERROR(__xludf.DUMMYFUNCTION("""COMPUTED_VALUE"""),17.0)</f>
        <v>17</v>
      </c>
      <c r="AC307" s="2">
        <f>IFERROR(__xludf.DUMMYFUNCTION("""COMPUTED_VALUE"""),138.54)</f>
        <v>138.54</v>
      </c>
      <c r="AD307" s="2">
        <f t="shared" si="4"/>
        <v>0.00803532</v>
      </c>
      <c r="AE307" s="2">
        <f t="shared" si="2"/>
        <v>0.13854</v>
      </c>
    </row>
    <row r="308">
      <c r="W308" s="7">
        <f>IFERROR(__xludf.DUMMYFUNCTION("""COMPUTED_VALUE"""),45729.0)</f>
        <v>45729</v>
      </c>
      <c r="X308" s="8">
        <f>IFERROR(__xludf.DUMMYFUNCTION("""COMPUTED_VALUE"""),0.75)</f>
        <v>0.75</v>
      </c>
      <c r="Y308" s="2">
        <f>IFERROR(__xludf.DUMMYFUNCTION("""COMPUTED_VALUE"""),0.094)</f>
        <v>0.094</v>
      </c>
      <c r="Z308" s="9">
        <f>IFERROR(__xludf.DUMMYFUNCTION("""COMPUTED_VALUE"""),45729.75)</f>
        <v>45729.75</v>
      </c>
      <c r="AA308" s="7">
        <f>IFERROR(__xludf.DUMMYFUNCTION("""COMPUTED_VALUE"""),45729.0)</f>
        <v>45729</v>
      </c>
      <c r="AB308" s="2">
        <f>IFERROR(__xludf.DUMMYFUNCTION("""COMPUTED_VALUE"""),18.0)</f>
        <v>18</v>
      </c>
      <c r="AC308" s="2">
        <f>IFERROR(__xludf.DUMMYFUNCTION("""COMPUTED_VALUE"""),221.63)</f>
        <v>221.63</v>
      </c>
      <c r="AD308" s="2">
        <f t="shared" si="4"/>
        <v>0.02083322</v>
      </c>
      <c r="AE308" s="2">
        <f t="shared" si="2"/>
        <v>0.22163</v>
      </c>
    </row>
    <row r="309">
      <c r="W309" s="7">
        <f>IFERROR(__xludf.DUMMYFUNCTION("""COMPUTED_VALUE"""),45729.0)</f>
        <v>45729</v>
      </c>
      <c r="X309" s="8">
        <f>IFERROR(__xludf.DUMMYFUNCTION("""COMPUTED_VALUE"""),0.7916666666666666)</f>
        <v>0.7916666667</v>
      </c>
      <c r="Y309" s="2">
        <f>IFERROR(__xludf.DUMMYFUNCTION("""COMPUTED_VALUE"""),0.121)</f>
        <v>0.121</v>
      </c>
      <c r="Z309" s="9">
        <f>IFERROR(__xludf.DUMMYFUNCTION("""COMPUTED_VALUE"""),45729.791666666664)</f>
        <v>45729.79167</v>
      </c>
      <c r="AA309" s="7">
        <f>IFERROR(__xludf.DUMMYFUNCTION("""COMPUTED_VALUE"""),45729.0)</f>
        <v>45729</v>
      </c>
      <c r="AB309" s="2">
        <f>IFERROR(__xludf.DUMMYFUNCTION("""COMPUTED_VALUE"""),19.0)</f>
        <v>19</v>
      </c>
      <c r="AC309" s="2">
        <f>IFERROR(__xludf.DUMMYFUNCTION("""COMPUTED_VALUE"""),285.14)</f>
        <v>285.14</v>
      </c>
      <c r="AD309" s="2">
        <f t="shared" si="4"/>
        <v>0.03450194</v>
      </c>
      <c r="AE309" s="2">
        <f t="shared" si="2"/>
        <v>0.28514</v>
      </c>
    </row>
    <row r="310">
      <c r="W310" s="7">
        <f>IFERROR(__xludf.DUMMYFUNCTION("""COMPUTED_VALUE"""),45729.0)</f>
        <v>45729</v>
      </c>
      <c r="X310" s="8">
        <f>IFERROR(__xludf.DUMMYFUNCTION("""COMPUTED_VALUE"""),0.8333333333333334)</f>
        <v>0.8333333333</v>
      </c>
      <c r="Y310" s="2">
        <f>IFERROR(__xludf.DUMMYFUNCTION("""COMPUTED_VALUE"""),0.157)</f>
        <v>0.157</v>
      </c>
      <c r="Z310" s="9">
        <f>IFERROR(__xludf.DUMMYFUNCTION("""COMPUTED_VALUE"""),45729.833333333336)</f>
        <v>45729.83333</v>
      </c>
      <c r="AA310" s="7">
        <f>IFERROR(__xludf.DUMMYFUNCTION("""COMPUTED_VALUE"""),45729.0)</f>
        <v>45729</v>
      </c>
      <c r="AB310" s="2">
        <f>IFERROR(__xludf.DUMMYFUNCTION("""COMPUTED_VALUE"""),20.0)</f>
        <v>20</v>
      </c>
      <c r="AC310" s="2">
        <f>IFERROR(__xludf.DUMMYFUNCTION("""COMPUTED_VALUE"""),270.32)</f>
        <v>270.32</v>
      </c>
      <c r="AD310" s="2">
        <f t="shared" si="4"/>
        <v>0.04244024</v>
      </c>
      <c r="AE310" s="2">
        <f t="shared" si="2"/>
        <v>0.27032</v>
      </c>
    </row>
    <row r="311">
      <c r="W311" s="7">
        <f>IFERROR(__xludf.DUMMYFUNCTION("""COMPUTED_VALUE"""),45729.0)</f>
        <v>45729</v>
      </c>
      <c r="X311" s="8">
        <f>IFERROR(__xludf.DUMMYFUNCTION("""COMPUTED_VALUE"""),0.875)</f>
        <v>0.875</v>
      </c>
      <c r="Y311" s="2">
        <f>IFERROR(__xludf.DUMMYFUNCTION("""COMPUTED_VALUE"""),0.156)</f>
        <v>0.156</v>
      </c>
      <c r="Z311" s="9">
        <f>IFERROR(__xludf.DUMMYFUNCTION("""COMPUTED_VALUE"""),45729.875)</f>
        <v>45729.875</v>
      </c>
      <c r="AA311" s="7">
        <f>IFERROR(__xludf.DUMMYFUNCTION("""COMPUTED_VALUE"""),45729.0)</f>
        <v>45729</v>
      </c>
      <c r="AB311" s="2">
        <f>IFERROR(__xludf.DUMMYFUNCTION("""COMPUTED_VALUE"""),21.0)</f>
        <v>21</v>
      </c>
      <c r="AC311" s="2">
        <f>IFERROR(__xludf.DUMMYFUNCTION("""COMPUTED_VALUE"""),242.89)</f>
        <v>242.89</v>
      </c>
      <c r="AD311" s="2">
        <f t="shared" si="4"/>
        <v>0.03789084</v>
      </c>
      <c r="AE311" s="2">
        <f t="shared" si="2"/>
        <v>0.24289</v>
      </c>
    </row>
    <row r="312">
      <c r="W312" s="7">
        <f>IFERROR(__xludf.DUMMYFUNCTION("""COMPUTED_VALUE"""),45729.0)</f>
        <v>45729</v>
      </c>
      <c r="X312" s="8">
        <f>IFERROR(__xludf.DUMMYFUNCTION("""COMPUTED_VALUE"""),0.9166666666666666)</f>
        <v>0.9166666667</v>
      </c>
      <c r="Y312" s="2">
        <f>IFERROR(__xludf.DUMMYFUNCTION("""COMPUTED_VALUE"""),0.233)</f>
        <v>0.233</v>
      </c>
      <c r="Z312" s="9">
        <f>IFERROR(__xludf.DUMMYFUNCTION("""COMPUTED_VALUE"""),45729.916666666664)</f>
        <v>45729.91667</v>
      </c>
      <c r="AA312" s="7">
        <f>IFERROR(__xludf.DUMMYFUNCTION("""COMPUTED_VALUE"""),45729.0)</f>
        <v>45729</v>
      </c>
      <c r="AB312" s="2">
        <f>IFERROR(__xludf.DUMMYFUNCTION("""COMPUTED_VALUE"""),22.0)</f>
        <v>22</v>
      </c>
      <c r="AC312" s="2">
        <f>IFERROR(__xludf.DUMMYFUNCTION("""COMPUTED_VALUE"""),152.55)</f>
        <v>152.55</v>
      </c>
      <c r="AD312" s="2">
        <f t="shared" si="4"/>
        <v>0.03554415</v>
      </c>
      <c r="AE312" s="2">
        <f t="shared" si="2"/>
        <v>0.15255</v>
      </c>
    </row>
    <row r="313">
      <c r="W313" s="7">
        <f>IFERROR(__xludf.DUMMYFUNCTION("""COMPUTED_VALUE"""),45729.0)</f>
        <v>45729</v>
      </c>
      <c r="X313" s="8">
        <f>IFERROR(__xludf.DUMMYFUNCTION("""COMPUTED_VALUE"""),0.9583333333333334)</f>
        <v>0.9583333333</v>
      </c>
      <c r="Y313" s="2">
        <f>IFERROR(__xludf.DUMMYFUNCTION("""COMPUTED_VALUE"""),1.871)</f>
        <v>1.871</v>
      </c>
      <c r="Z313" s="9">
        <f>IFERROR(__xludf.DUMMYFUNCTION("""COMPUTED_VALUE"""),45729.958333333336)</f>
        <v>45729.95833</v>
      </c>
      <c r="AA313" s="7">
        <f>IFERROR(__xludf.DUMMYFUNCTION("""COMPUTED_VALUE"""),45729.0)</f>
        <v>45729</v>
      </c>
      <c r="AB313" s="2">
        <f>IFERROR(__xludf.DUMMYFUNCTION("""COMPUTED_VALUE"""),23.0)</f>
        <v>23</v>
      </c>
      <c r="AC313" s="2">
        <f>IFERROR(__xludf.DUMMYFUNCTION("""COMPUTED_VALUE"""),129.29)</f>
        <v>129.29</v>
      </c>
      <c r="AD313" s="2">
        <f t="shared" si="4"/>
        <v>0.24190159</v>
      </c>
      <c r="AE313" s="2">
        <f t="shared" si="2"/>
        <v>0.12929</v>
      </c>
    </row>
    <row r="314">
      <c r="W314" s="7">
        <f>IFERROR(__xludf.DUMMYFUNCTION("""COMPUTED_VALUE"""),45729.0)</f>
        <v>45729</v>
      </c>
      <c r="X314" s="17">
        <f>IFERROR(__xludf.DUMMYFUNCTION("""COMPUTED_VALUE"""),1.0)</f>
        <v>1</v>
      </c>
      <c r="Y314" s="2">
        <f>IFERROR(__xludf.DUMMYFUNCTION("""COMPUTED_VALUE"""),0.654)</f>
        <v>0.654</v>
      </c>
      <c r="Z314" s="9">
        <f>IFERROR(__xludf.DUMMYFUNCTION("""COMPUTED_VALUE"""),45730.0)</f>
        <v>45730</v>
      </c>
      <c r="AA314" s="7">
        <f>IFERROR(__xludf.DUMMYFUNCTION("""COMPUTED_VALUE"""),45730.0)</f>
        <v>45730</v>
      </c>
      <c r="AB314" s="2">
        <f>IFERROR(__xludf.DUMMYFUNCTION("""COMPUTED_VALUE"""),0.0)</f>
        <v>0</v>
      </c>
      <c r="AC314" s="2">
        <f>IFERROR(__xludf.DUMMYFUNCTION("""COMPUTED_VALUE"""),90.38)</f>
        <v>90.38</v>
      </c>
      <c r="AD314" s="2">
        <f t="shared" si="4"/>
        <v>0.05910852</v>
      </c>
      <c r="AE314" s="2">
        <f t="shared" si="2"/>
        <v>0.09038</v>
      </c>
    </row>
    <row r="315">
      <c r="W315" s="7">
        <f>IFERROR(__xludf.DUMMYFUNCTION("""COMPUTED_VALUE"""),45730.0)</f>
        <v>45730</v>
      </c>
      <c r="X315" s="8">
        <f>IFERROR(__xludf.DUMMYFUNCTION("""COMPUTED_VALUE"""),0.041666666666666664)</f>
        <v>0.04166666667</v>
      </c>
      <c r="Y315" s="2">
        <f>IFERROR(__xludf.DUMMYFUNCTION("""COMPUTED_VALUE"""),0.076)</f>
        <v>0.076</v>
      </c>
      <c r="Z315" s="9">
        <f>IFERROR(__xludf.DUMMYFUNCTION("""COMPUTED_VALUE"""),45730.041666666664)</f>
        <v>45730.04167</v>
      </c>
      <c r="AA315" s="7">
        <f>IFERROR(__xludf.DUMMYFUNCTION("""COMPUTED_VALUE"""),45730.0)</f>
        <v>45730</v>
      </c>
      <c r="AB315" s="2">
        <f>IFERROR(__xludf.DUMMYFUNCTION("""COMPUTED_VALUE"""),1.0)</f>
        <v>1</v>
      </c>
      <c r="AC315" s="2">
        <f>IFERROR(__xludf.DUMMYFUNCTION("""COMPUTED_VALUE"""),77.54)</f>
        <v>77.54</v>
      </c>
      <c r="AD315" s="2">
        <f t="shared" si="4"/>
        <v>0.00589304</v>
      </c>
      <c r="AE315" s="2">
        <f t="shared" si="2"/>
        <v>0.07754</v>
      </c>
    </row>
    <row r="316">
      <c r="W316" s="7">
        <f>IFERROR(__xludf.DUMMYFUNCTION("""COMPUTED_VALUE"""),45730.0)</f>
        <v>45730</v>
      </c>
      <c r="X316" s="8">
        <f>IFERROR(__xludf.DUMMYFUNCTION("""COMPUTED_VALUE"""),0.08333333333333333)</f>
        <v>0.08333333333</v>
      </c>
      <c r="Y316" s="2">
        <f>IFERROR(__xludf.DUMMYFUNCTION("""COMPUTED_VALUE"""),0.084)</f>
        <v>0.084</v>
      </c>
      <c r="Z316" s="9">
        <f>IFERROR(__xludf.DUMMYFUNCTION("""COMPUTED_VALUE"""),45730.083333333336)</f>
        <v>45730.08333</v>
      </c>
      <c r="AA316" s="7">
        <f>IFERROR(__xludf.DUMMYFUNCTION("""COMPUTED_VALUE"""),45730.0)</f>
        <v>45730</v>
      </c>
      <c r="AB316" s="2">
        <f>IFERROR(__xludf.DUMMYFUNCTION("""COMPUTED_VALUE"""),2.0)</f>
        <v>2</v>
      </c>
      <c r="AC316" s="2">
        <f>IFERROR(__xludf.DUMMYFUNCTION("""COMPUTED_VALUE"""),75.83)</f>
        <v>75.83</v>
      </c>
      <c r="AD316" s="2">
        <f t="shared" si="4"/>
        <v>0.00636972</v>
      </c>
      <c r="AE316" s="2">
        <f t="shared" si="2"/>
        <v>0.07583</v>
      </c>
    </row>
    <row r="317">
      <c r="W317" s="7">
        <f>IFERROR(__xludf.DUMMYFUNCTION("""COMPUTED_VALUE"""),45730.0)</f>
        <v>45730</v>
      </c>
      <c r="X317" s="8">
        <f>IFERROR(__xludf.DUMMYFUNCTION("""COMPUTED_VALUE"""),0.125)</f>
        <v>0.125</v>
      </c>
      <c r="Y317" s="2">
        <f>IFERROR(__xludf.DUMMYFUNCTION("""COMPUTED_VALUE"""),0.082)</f>
        <v>0.082</v>
      </c>
      <c r="Z317" s="9">
        <f>IFERROR(__xludf.DUMMYFUNCTION("""COMPUTED_VALUE"""),45730.125)</f>
        <v>45730.125</v>
      </c>
      <c r="AA317" s="7">
        <f>IFERROR(__xludf.DUMMYFUNCTION("""COMPUTED_VALUE"""),45730.0)</f>
        <v>45730</v>
      </c>
      <c r="AB317" s="2">
        <f>IFERROR(__xludf.DUMMYFUNCTION("""COMPUTED_VALUE"""),3.0)</f>
        <v>3</v>
      </c>
      <c r="AC317" s="2">
        <f>IFERROR(__xludf.DUMMYFUNCTION("""COMPUTED_VALUE"""),75.05)</f>
        <v>75.05</v>
      </c>
      <c r="AD317" s="2">
        <f t="shared" si="4"/>
        <v>0.0061541</v>
      </c>
      <c r="AE317" s="2">
        <f t="shared" si="2"/>
        <v>0.07505</v>
      </c>
    </row>
    <row r="318">
      <c r="W318" s="7">
        <f>IFERROR(__xludf.DUMMYFUNCTION("""COMPUTED_VALUE"""),45730.0)</f>
        <v>45730</v>
      </c>
      <c r="X318" s="8">
        <f>IFERROR(__xludf.DUMMYFUNCTION("""COMPUTED_VALUE"""),0.16666666666666666)</f>
        <v>0.1666666667</v>
      </c>
      <c r="Y318" s="2">
        <f>IFERROR(__xludf.DUMMYFUNCTION("""COMPUTED_VALUE"""),0.075)</f>
        <v>0.075</v>
      </c>
      <c r="Z318" s="9">
        <f>IFERROR(__xludf.DUMMYFUNCTION("""COMPUTED_VALUE"""),45730.166666666664)</f>
        <v>45730.16667</v>
      </c>
      <c r="AA318" s="7">
        <f>IFERROR(__xludf.DUMMYFUNCTION("""COMPUTED_VALUE"""),45730.0)</f>
        <v>45730</v>
      </c>
      <c r="AB318" s="2">
        <f>IFERROR(__xludf.DUMMYFUNCTION("""COMPUTED_VALUE"""),4.0)</f>
        <v>4</v>
      </c>
      <c r="AC318" s="2">
        <f>IFERROR(__xludf.DUMMYFUNCTION("""COMPUTED_VALUE"""),77.57)</f>
        <v>77.57</v>
      </c>
      <c r="AD318" s="2">
        <f t="shared" si="4"/>
        <v>0.00581775</v>
      </c>
      <c r="AE318" s="2">
        <f t="shared" si="2"/>
        <v>0.07757</v>
      </c>
    </row>
    <row r="319">
      <c r="W319" s="7">
        <f>IFERROR(__xludf.DUMMYFUNCTION("""COMPUTED_VALUE"""),45730.0)</f>
        <v>45730</v>
      </c>
      <c r="X319" s="8">
        <f>IFERROR(__xludf.DUMMYFUNCTION("""COMPUTED_VALUE"""),0.20833333333333334)</f>
        <v>0.2083333333</v>
      </c>
      <c r="Y319" s="2">
        <f>IFERROR(__xludf.DUMMYFUNCTION("""COMPUTED_VALUE"""),0.078)</f>
        <v>0.078</v>
      </c>
      <c r="Z319" s="9">
        <f>IFERROR(__xludf.DUMMYFUNCTION("""COMPUTED_VALUE"""),45730.208333333336)</f>
        <v>45730.20833</v>
      </c>
      <c r="AA319" s="7">
        <f>IFERROR(__xludf.DUMMYFUNCTION("""COMPUTED_VALUE"""),45730.0)</f>
        <v>45730</v>
      </c>
      <c r="AB319" s="2">
        <f>IFERROR(__xludf.DUMMYFUNCTION("""COMPUTED_VALUE"""),5.0)</f>
        <v>5</v>
      </c>
      <c r="AC319" s="2">
        <f>IFERROR(__xludf.DUMMYFUNCTION("""COMPUTED_VALUE"""),83.26)</f>
        <v>83.26</v>
      </c>
      <c r="AD319" s="2">
        <f t="shared" si="4"/>
        <v>0.00649428</v>
      </c>
      <c r="AE319" s="2">
        <f t="shared" si="2"/>
        <v>0.08326</v>
      </c>
    </row>
    <row r="320">
      <c r="W320" s="7">
        <f>IFERROR(__xludf.DUMMYFUNCTION("""COMPUTED_VALUE"""),45730.0)</f>
        <v>45730</v>
      </c>
      <c r="X320" s="8">
        <f>IFERROR(__xludf.DUMMYFUNCTION("""COMPUTED_VALUE"""),0.25)</f>
        <v>0.25</v>
      </c>
      <c r="Y320" s="2">
        <f>IFERROR(__xludf.DUMMYFUNCTION("""COMPUTED_VALUE"""),0.082)</f>
        <v>0.082</v>
      </c>
      <c r="Z320" s="9">
        <f>IFERROR(__xludf.DUMMYFUNCTION("""COMPUTED_VALUE"""),45730.25)</f>
        <v>45730.25</v>
      </c>
      <c r="AA320" s="7">
        <f>IFERROR(__xludf.DUMMYFUNCTION("""COMPUTED_VALUE"""),45730.0)</f>
        <v>45730</v>
      </c>
      <c r="AB320" s="2">
        <f>IFERROR(__xludf.DUMMYFUNCTION("""COMPUTED_VALUE"""),6.0)</f>
        <v>6</v>
      </c>
      <c r="AC320" s="2">
        <f>IFERROR(__xludf.DUMMYFUNCTION("""COMPUTED_VALUE"""),106.45)</f>
        <v>106.45</v>
      </c>
      <c r="AD320" s="2">
        <f t="shared" si="4"/>
        <v>0.0087289</v>
      </c>
      <c r="AE320" s="2">
        <f t="shared" si="2"/>
        <v>0.10645</v>
      </c>
    </row>
    <row r="321">
      <c r="W321" s="7">
        <f>IFERROR(__xludf.DUMMYFUNCTION("""COMPUTED_VALUE"""),45730.0)</f>
        <v>45730</v>
      </c>
      <c r="X321" s="8">
        <f>IFERROR(__xludf.DUMMYFUNCTION("""COMPUTED_VALUE"""),0.2916666666666667)</f>
        <v>0.2916666667</v>
      </c>
      <c r="Y321" s="2">
        <f>IFERROR(__xludf.DUMMYFUNCTION("""COMPUTED_VALUE"""),0.082)</f>
        <v>0.082</v>
      </c>
      <c r="Z321" s="9">
        <f>IFERROR(__xludf.DUMMYFUNCTION("""COMPUTED_VALUE"""),45730.291666666664)</f>
        <v>45730.29167</v>
      </c>
      <c r="AA321" s="7">
        <f>IFERROR(__xludf.DUMMYFUNCTION("""COMPUTED_VALUE"""),45730.0)</f>
        <v>45730</v>
      </c>
      <c r="AB321" s="2">
        <f>IFERROR(__xludf.DUMMYFUNCTION("""COMPUTED_VALUE"""),7.0)</f>
        <v>7</v>
      </c>
      <c r="AC321" s="2">
        <f>IFERROR(__xludf.DUMMYFUNCTION("""COMPUTED_VALUE"""),141.85)</f>
        <v>141.85</v>
      </c>
      <c r="AD321" s="2">
        <f t="shared" si="4"/>
        <v>0.0116317</v>
      </c>
      <c r="AE321" s="2">
        <f t="shared" si="2"/>
        <v>0.14185</v>
      </c>
    </row>
    <row r="322">
      <c r="W322" s="7">
        <f>IFERROR(__xludf.DUMMYFUNCTION("""COMPUTED_VALUE"""),45730.0)</f>
        <v>45730</v>
      </c>
      <c r="X322" s="8">
        <f>IFERROR(__xludf.DUMMYFUNCTION("""COMPUTED_VALUE"""),0.3333333333333333)</f>
        <v>0.3333333333</v>
      </c>
      <c r="Y322" s="2">
        <f>IFERROR(__xludf.DUMMYFUNCTION("""COMPUTED_VALUE"""),0.085)</f>
        <v>0.085</v>
      </c>
      <c r="Z322" s="9">
        <f>IFERROR(__xludf.DUMMYFUNCTION("""COMPUTED_VALUE"""),45730.333333333336)</f>
        <v>45730.33333</v>
      </c>
      <c r="AA322" s="7">
        <f>IFERROR(__xludf.DUMMYFUNCTION("""COMPUTED_VALUE"""),45730.0)</f>
        <v>45730</v>
      </c>
      <c r="AB322" s="2">
        <f>IFERROR(__xludf.DUMMYFUNCTION("""COMPUTED_VALUE"""),8.0)</f>
        <v>8</v>
      </c>
      <c r="AC322" s="2">
        <f>IFERROR(__xludf.DUMMYFUNCTION("""COMPUTED_VALUE"""),167.92)</f>
        <v>167.92</v>
      </c>
      <c r="AD322" s="2">
        <f t="shared" si="4"/>
        <v>0.0142732</v>
      </c>
      <c r="AE322" s="2">
        <f t="shared" si="2"/>
        <v>0.16792</v>
      </c>
    </row>
    <row r="323">
      <c r="W323" s="7">
        <f>IFERROR(__xludf.DUMMYFUNCTION("""COMPUTED_VALUE"""),45730.0)</f>
        <v>45730</v>
      </c>
      <c r="X323" s="8">
        <f>IFERROR(__xludf.DUMMYFUNCTION("""COMPUTED_VALUE"""),0.375)</f>
        <v>0.375</v>
      </c>
      <c r="Y323" s="2">
        <f>IFERROR(__xludf.DUMMYFUNCTION("""COMPUTED_VALUE"""),1.482)</f>
        <v>1.482</v>
      </c>
      <c r="Z323" s="9">
        <f>IFERROR(__xludf.DUMMYFUNCTION("""COMPUTED_VALUE"""),45730.375)</f>
        <v>45730.375</v>
      </c>
      <c r="AA323" s="7">
        <f>IFERROR(__xludf.DUMMYFUNCTION("""COMPUTED_VALUE"""),45730.0)</f>
        <v>45730</v>
      </c>
      <c r="AB323" s="2">
        <f>IFERROR(__xludf.DUMMYFUNCTION("""COMPUTED_VALUE"""),9.0)</f>
        <v>9</v>
      </c>
      <c r="AC323" s="2">
        <f>IFERROR(__xludf.DUMMYFUNCTION("""COMPUTED_VALUE"""),127.41)</f>
        <v>127.41</v>
      </c>
      <c r="AD323" s="2">
        <f t="shared" si="4"/>
        <v>0.18882162</v>
      </c>
      <c r="AE323" s="2">
        <f t="shared" si="2"/>
        <v>0.12741</v>
      </c>
    </row>
    <row r="324">
      <c r="W324" s="7">
        <f>IFERROR(__xludf.DUMMYFUNCTION("""COMPUTED_VALUE"""),45730.0)</f>
        <v>45730</v>
      </c>
      <c r="X324" s="8">
        <f>IFERROR(__xludf.DUMMYFUNCTION("""COMPUTED_VALUE"""),0.4166666666666667)</f>
        <v>0.4166666667</v>
      </c>
      <c r="Y324" s="2">
        <f>IFERROR(__xludf.DUMMYFUNCTION("""COMPUTED_VALUE"""),0.482)</f>
        <v>0.482</v>
      </c>
      <c r="Z324" s="9">
        <f>IFERROR(__xludf.DUMMYFUNCTION("""COMPUTED_VALUE"""),45730.416666666664)</f>
        <v>45730.41667</v>
      </c>
      <c r="AA324" s="7">
        <f>IFERROR(__xludf.DUMMYFUNCTION("""COMPUTED_VALUE"""),45730.0)</f>
        <v>45730</v>
      </c>
      <c r="AB324" s="2">
        <f>IFERROR(__xludf.DUMMYFUNCTION("""COMPUTED_VALUE"""),10.0)</f>
        <v>10</v>
      </c>
      <c r="AC324" s="2">
        <f>IFERROR(__xludf.DUMMYFUNCTION("""COMPUTED_VALUE"""),162.9)</f>
        <v>162.9</v>
      </c>
      <c r="AD324" s="2">
        <f t="shared" si="4"/>
        <v>0.0785178</v>
      </c>
      <c r="AE324" s="2">
        <f t="shared" si="2"/>
        <v>0.1629</v>
      </c>
    </row>
    <row r="325">
      <c r="W325" s="7">
        <f>IFERROR(__xludf.DUMMYFUNCTION("""COMPUTED_VALUE"""),45730.0)</f>
        <v>45730</v>
      </c>
      <c r="X325" s="8">
        <f>IFERROR(__xludf.DUMMYFUNCTION("""COMPUTED_VALUE"""),0.4583333333333333)</f>
        <v>0.4583333333</v>
      </c>
      <c r="Y325" s="2">
        <f>IFERROR(__xludf.DUMMYFUNCTION("""COMPUTED_VALUE"""),1.678)</f>
        <v>1.678</v>
      </c>
      <c r="Z325" s="9">
        <f>IFERROR(__xludf.DUMMYFUNCTION("""COMPUTED_VALUE"""),45730.458333333336)</f>
        <v>45730.45833</v>
      </c>
      <c r="AA325" s="7">
        <f>IFERROR(__xludf.DUMMYFUNCTION("""COMPUTED_VALUE"""),45730.0)</f>
        <v>45730</v>
      </c>
      <c r="AB325" s="2">
        <f>IFERROR(__xludf.DUMMYFUNCTION("""COMPUTED_VALUE"""),11.0)</f>
        <v>11</v>
      </c>
      <c r="AC325" s="2">
        <f>IFERROR(__xludf.DUMMYFUNCTION("""COMPUTED_VALUE"""),147.47)</f>
        <v>147.47</v>
      </c>
      <c r="AD325" s="2">
        <f t="shared" si="4"/>
        <v>0.24745466</v>
      </c>
      <c r="AE325" s="2">
        <f t="shared" si="2"/>
        <v>0.14747</v>
      </c>
    </row>
    <row r="326">
      <c r="W326" s="7">
        <f>IFERROR(__xludf.DUMMYFUNCTION("""COMPUTED_VALUE"""),45730.0)</f>
        <v>45730</v>
      </c>
      <c r="X326" s="8">
        <f>IFERROR(__xludf.DUMMYFUNCTION("""COMPUTED_VALUE"""),0.5)</f>
        <v>0.5</v>
      </c>
      <c r="Y326" s="2">
        <f>IFERROR(__xludf.DUMMYFUNCTION("""COMPUTED_VALUE"""),1.001)</f>
        <v>1.001</v>
      </c>
      <c r="Z326" s="9">
        <f>IFERROR(__xludf.DUMMYFUNCTION("""COMPUTED_VALUE"""),45730.5)</f>
        <v>45730.5</v>
      </c>
      <c r="AA326" s="7">
        <f>IFERROR(__xludf.DUMMYFUNCTION("""COMPUTED_VALUE"""),45730.0)</f>
        <v>45730</v>
      </c>
      <c r="AB326" s="2">
        <f>IFERROR(__xludf.DUMMYFUNCTION("""COMPUTED_VALUE"""),12.0)</f>
        <v>12</v>
      </c>
      <c r="AC326" s="2">
        <f>IFERROR(__xludf.DUMMYFUNCTION("""COMPUTED_VALUE"""),146.69)</f>
        <v>146.69</v>
      </c>
      <c r="AD326" s="2">
        <f t="shared" si="4"/>
        <v>0.14683669</v>
      </c>
      <c r="AE326" s="2">
        <f t="shared" si="2"/>
        <v>0.14669</v>
      </c>
    </row>
    <row r="327">
      <c r="W327" s="7">
        <f>IFERROR(__xludf.DUMMYFUNCTION("""COMPUTED_VALUE"""),45730.0)</f>
        <v>45730</v>
      </c>
      <c r="X327" s="8">
        <f>IFERROR(__xludf.DUMMYFUNCTION("""COMPUTED_VALUE"""),0.5416666666666666)</f>
        <v>0.5416666667</v>
      </c>
      <c r="Y327" s="2">
        <f>IFERROR(__xludf.DUMMYFUNCTION("""COMPUTED_VALUE"""),1.108)</f>
        <v>1.108</v>
      </c>
      <c r="Z327" s="9">
        <f>IFERROR(__xludf.DUMMYFUNCTION("""COMPUTED_VALUE"""),45730.541666666664)</f>
        <v>45730.54167</v>
      </c>
      <c r="AA327" s="7">
        <f>IFERROR(__xludf.DUMMYFUNCTION("""COMPUTED_VALUE"""),45730.0)</f>
        <v>45730</v>
      </c>
      <c r="AB327" s="2">
        <f>IFERROR(__xludf.DUMMYFUNCTION("""COMPUTED_VALUE"""),13.0)</f>
        <v>13</v>
      </c>
      <c r="AC327" s="2">
        <f>IFERROR(__xludf.DUMMYFUNCTION("""COMPUTED_VALUE"""),137.95)</f>
        <v>137.95</v>
      </c>
      <c r="AD327" s="2">
        <f t="shared" si="4"/>
        <v>0.1528486</v>
      </c>
      <c r="AE327" s="2">
        <f t="shared" si="2"/>
        <v>0.13795</v>
      </c>
    </row>
    <row r="328">
      <c r="W328" s="7">
        <f>IFERROR(__xludf.DUMMYFUNCTION("""COMPUTED_VALUE"""),45730.0)</f>
        <v>45730</v>
      </c>
      <c r="X328" s="8">
        <f>IFERROR(__xludf.DUMMYFUNCTION("""COMPUTED_VALUE"""),0.5833333333333334)</f>
        <v>0.5833333333</v>
      </c>
      <c r="Y328" s="2">
        <f>IFERROR(__xludf.DUMMYFUNCTION("""COMPUTED_VALUE"""),0.963)</f>
        <v>0.963</v>
      </c>
      <c r="Z328" s="9">
        <f>IFERROR(__xludf.DUMMYFUNCTION("""COMPUTED_VALUE"""),45730.583333333336)</f>
        <v>45730.58333</v>
      </c>
      <c r="AA328" s="7">
        <f>IFERROR(__xludf.DUMMYFUNCTION("""COMPUTED_VALUE"""),45730.0)</f>
        <v>45730</v>
      </c>
      <c r="AB328" s="2">
        <f>IFERROR(__xludf.DUMMYFUNCTION("""COMPUTED_VALUE"""),14.0)</f>
        <v>14</v>
      </c>
      <c r="AC328" s="2">
        <f>IFERROR(__xludf.DUMMYFUNCTION("""COMPUTED_VALUE"""),57.42)</f>
        <v>57.42</v>
      </c>
      <c r="AD328" s="2">
        <f t="shared" si="4"/>
        <v>0.05529546</v>
      </c>
      <c r="AE328" s="2">
        <f t="shared" si="2"/>
        <v>0.05742</v>
      </c>
    </row>
    <row r="329">
      <c r="W329" s="7">
        <f>IFERROR(__xludf.DUMMYFUNCTION("""COMPUTED_VALUE"""),45730.0)</f>
        <v>45730</v>
      </c>
      <c r="X329" s="8">
        <f>IFERROR(__xludf.DUMMYFUNCTION("""COMPUTED_VALUE"""),0.625)</f>
        <v>0.625</v>
      </c>
      <c r="Y329" s="2">
        <f>IFERROR(__xludf.DUMMYFUNCTION("""COMPUTED_VALUE"""),0.607)</f>
        <v>0.607</v>
      </c>
      <c r="Z329" s="9">
        <f>IFERROR(__xludf.DUMMYFUNCTION("""COMPUTED_VALUE"""),45730.625)</f>
        <v>45730.625</v>
      </c>
      <c r="AA329" s="7">
        <f>IFERROR(__xludf.DUMMYFUNCTION("""COMPUTED_VALUE"""),45730.0)</f>
        <v>45730</v>
      </c>
      <c r="AB329" s="2">
        <f>IFERROR(__xludf.DUMMYFUNCTION("""COMPUTED_VALUE"""),15.0)</f>
        <v>15</v>
      </c>
      <c r="AC329" s="2">
        <f>IFERROR(__xludf.DUMMYFUNCTION("""COMPUTED_VALUE"""),57.21)</f>
        <v>57.21</v>
      </c>
      <c r="AD329" s="2">
        <f t="shared" si="4"/>
        <v>0.03472647</v>
      </c>
      <c r="AE329" s="2">
        <f t="shared" si="2"/>
        <v>0.05721</v>
      </c>
    </row>
    <row r="330">
      <c r="W330" s="7">
        <f>IFERROR(__xludf.DUMMYFUNCTION("""COMPUTED_VALUE"""),45730.0)</f>
        <v>45730</v>
      </c>
      <c r="X330" s="8">
        <f>IFERROR(__xludf.DUMMYFUNCTION("""COMPUTED_VALUE"""),0.6666666666666666)</f>
        <v>0.6666666667</v>
      </c>
      <c r="Y330" s="2">
        <f>IFERROR(__xludf.DUMMYFUNCTION("""COMPUTED_VALUE"""),1.589)</f>
        <v>1.589</v>
      </c>
      <c r="Z330" s="9">
        <f>IFERROR(__xludf.DUMMYFUNCTION("""COMPUTED_VALUE"""),45730.666666666664)</f>
        <v>45730.66667</v>
      </c>
      <c r="AA330" s="7">
        <f>IFERROR(__xludf.DUMMYFUNCTION("""COMPUTED_VALUE"""),45730.0)</f>
        <v>45730</v>
      </c>
      <c r="AB330" s="2">
        <f>IFERROR(__xludf.DUMMYFUNCTION("""COMPUTED_VALUE"""),16.0)</f>
        <v>16</v>
      </c>
      <c r="AC330" s="2">
        <f>IFERROR(__xludf.DUMMYFUNCTION("""COMPUTED_VALUE"""),69.09)</f>
        <v>69.09</v>
      </c>
      <c r="AD330" s="2">
        <f t="shared" si="4"/>
        <v>0.10978401</v>
      </c>
      <c r="AE330" s="2">
        <f t="shared" si="2"/>
        <v>0.06909</v>
      </c>
    </row>
    <row r="331">
      <c r="W331" s="7">
        <f>IFERROR(__xludf.DUMMYFUNCTION("""COMPUTED_VALUE"""),45730.0)</f>
        <v>45730</v>
      </c>
      <c r="X331" s="8">
        <f>IFERROR(__xludf.DUMMYFUNCTION("""COMPUTED_VALUE"""),0.7083333333333334)</f>
        <v>0.7083333333</v>
      </c>
      <c r="Y331" s="2">
        <f>IFERROR(__xludf.DUMMYFUNCTION("""COMPUTED_VALUE"""),0.791)</f>
        <v>0.791</v>
      </c>
      <c r="Z331" s="9">
        <f>IFERROR(__xludf.DUMMYFUNCTION("""COMPUTED_VALUE"""),45730.708333333336)</f>
        <v>45730.70833</v>
      </c>
      <c r="AA331" s="7">
        <f>IFERROR(__xludf.DUMMYFUNCTION("""COMPUTED_VALUE"""),45730.0)</f>
        <v>45730</v>
      </c>
      <c r="AB331" s="2">
        <f>IFERROR(__xludf.DUMMYFUNCTION("""COMPUTED_VALUE"""),17.0)</f>
        <v>17</v>
      </c>
      <c r="AC331" s="2">
        <f>IFERROR(__xludf.DUMMYFUNCTION("""COMPUTED_VALUE"""),95.92)</f>
        <v>95.92</v>
      </c>
      <c r="AD331" s="2">
        <f t="shared" si="4"/>
        <v>0.07587272</v>
      </c>
      <c r="AE331" s="2">
        <f t="shared" si="2"/>
        <v>0.09592</v>
      </c>
    </row>
    <row r="332">
      <c r="W332" s="7">
        <f>IFERROR(__xludf.DUMMYFUNCTION("""COMPUTED_VALUE"""),45730.0)</f>
        <v>45730</v>
      </c>
      <c r="X332" s="8">
        <f>IFERROR(__xludf.DUMMYFUNCTION("""COMPUTED_VALUE"""),0.75)</f>
        <v>0.75</v>
      </c>
      <c r="Y332" s="2">
        <f>IFERROR(__xludf.DUMMYFUNCTION("""COMPUTED_VALUE"""),0.62)</f>
        <v>0.62</v>
      </c>
      <c r="Z332" s="9">
        <f>IFERROR(__xludf.DUMMYFUNCTION("""COMPUTED_VALUE"""),45730.75)</f>
        <v>45730.75</v>
      </c>
      <c r="AA332" s="7">
        <f>IFERROR(__xludf.DUMMYFUNCTION("""COMPUTED_VALUE"""),45730.0)</f>
        <v>45730</v>
      </c>
      <c r="AB332" s="2">
        <f>IFERROR(__xludf.DUMMYFUNCTION("""COMPUTED_VALUE"""),18.0)</f>
        <v>18</v>
      </c>
      <c r="AC332" s="2">
        <f>IFERROR(__xludf.DUMMYFUNCTION("""COMPUTED_VALUE"""),216.95)</f>
        <v>216.95</v>
      </c>
      <c r="AD332" s="2">
        <f t="shared" si="4"/>
        <v>0.134509</v>
      </c>
      <c r="AE332" s="2">
        <f t="shared" si="2"/>
        <v>0.21695</v>
      </c>
    </row>
    <row r="333">
      <c r="W333" s="7">
        <f>IFERROR(__xludf.DUMMYFUNCTION("""COMPUTED_VALUE"""),45730.0)</f>
        <v>45730</v>
      </c>
      <c r="X333" s="8">
        <f>IFERROR(__xludf.DUMMYFUNCTION("""COMPUTED_VALUE"""),0.7916666666666666)</f>
        <v>0.7916666667</v>
      </c>
      <c r="Y333" s="2">
        <f>IFERROR(__xludf.DUMMYFUNCTION("""COMPUTED_VALUE"""),0.116)</f>
        <v>0.116</v>
      </c>
      <c r="Z333" s="9">
        <f>IFERROR(__xludf.DUMMYFUNCTION("""COMPUTED_VALUE"""),45730.791666666664)</f>
        <v>45730.79167</v>
      </c>
      <c r="AA333" s="7">
        <f>IFERROR(__xludf.DUMMYFUNCTION("""COMPUTED_VALUE"""),45730.0)</f>
        <v>45730</v>
      </c>
      <c r="AB333" s="2">
        <f>IFERROR(__xludf.DUMMYFUNCTION("""COMPUTED_VALUE"""),19.0)</f>
        <v>19</v>
      </c>
      <c r="AC333" s="2">
        <f>IFERROR(__xludf.DUMMYFUNCTION("""COMPUTED_VALUE"""),276.44)</f>
        <v>276.44</v>
      </c>
      <c r="AD333" s="2">
        <f t="shared" si="4"/>
        <v>0.03206704</v>
      </c>
      <c r="AE333" s="2">
        <f t="shared" si="2"/>
        <v>0.27644</v>
      </c>
    </row>
    <row r="334">
      <c r="W334" s="7">
        <f>IFERROR(__xludf.DUMMYFUNCTION("""COMPUTED_VALUE"""),45730.0)</f>
        <v>45730</v>
      </c>
      <c r="X334" s="8">
        <f>IFERROR(__xludf.DUMMYFUNCTION("""COMPUTED_VALUE"""),0.8333333333333334)</f>
        <v>0.8333333333</v>
      </c>
      <c r="Y334" s="2">
        <f>IFERROR(__xludf.DUMMYFUNCTION("""COMPUTED_VALUE"""),0.837)</f>
        <v>0.837</v>
      </c>
      <c r="Z334" s="9">
        <f>IFERROR(__xludf.DUMMYFUNCTION("""COMPUTED_VALUE"""),45730.833333333336)</f>
        <v>45730.83333</v>
      </c>
      <c r="AA334" s="7">
        <f>IFERROR(__xludf.DUMMYFUNCTION("""COMPUTED_VALUE"""),45730.0)</f>
        <v>45730</v>
      </c>
      <c r="AB334" s="2">
        <f>IFERROR(__xludf.DUMMYFUNCTION("""COMPUTED_VALUE"""),20.0)</f>
        <v>20</v>
      </c>
      <c r="AC334" s="2">
        <f>IFERROR(__xludf.DUMMYFUNCTION("""COMPUTED_VALUE"""),270.48)</f>
        <v>270.48</v>
      </c>
      <c r="AD334" s="2">
        <f t="shared" si="4"/>
        <v>0.22639176</v>
      </c>
      <c r="AE334" s="2">
        <f t="shared" si="2"/>
        <v>0.27048</v>
      </c>
    </row>
    <row r="335">
      <c r="W335" s="7">
        <f>IFERROR(__xludf.DUMMYFUNCTION("""COMPUTED_VALUE"""),45730.0)</f>
        <v>45730</v>
      </c>
      <c r="X335" s="8">
        <f>IFERROR(__xludf.DUMMYFUNCTION("""COMPUTED_VALUE"""),0.875)</f>
        <v>0.875</v>
      </c>
      <c r="Y335" s="2">
        <f>IFERROR(__xludf.DUMMYFUNCTION("""COMPUTED_VALUE"""),0.603)</f>
        <v>0.603</v>
      </c>
      <c r="Z335" s="9">
        <f>IFERROR(__xludf.DUMMYFUNCTION("""COMPUTED_VALUE"""),45730.875)</f>
        <v>45730.875</v>
      </c>
      <c r="AA335" s="7">
        <f>IFERROR(__xludf.DUMMYFUNCTION("""COMPUTED_VALUE"""),45730.0)</f>
        <v>45730</v>
      </c>
      <c r="AB335" s="2">
        <f>IFERROR(__xludf.DUMMYFUNCTION("""COMPUTED_VALUE"""),21.0)</f>
        <v>21</v>
      </c>
      <c r="AC335" s="2">
        <f>IFERROR(__xludf.DUMMYFUNCTION("""COMPUTED_VALUE"""),248.68)</f>
        <v>248.68</v>
      </c>
      <c r="AD335" s="2">
        <f t="shared" si="4"/>
        <v>0.14995404</v>
      </c>
      <c r="AE335" s="2">
        <f t="shared" si="2"/>
        <v>0.24868</v>
      </c>
    </row>
    <row r="336">
      <c r="W336" s="7">
        <f>IFERROR(__xludf.DUMMYFUNCTION("""COMPUTED_VALUE"""),45730.0)</f>
        <v>45730</v>
      </c>
      <c r="X336" s="8">
        <f>IFERROR(__xludf.DUMMYFUNCTION("""COMPUTED_VALUE"""),0.9166666666666666)</f>
        <v>0.9166666667</v>
      </c>
      <c r="Y336" s="2">
        <f>IFERROR(__xludf.DUMMYFUNCTION("""COMPUTED_VALUE"""),1.218)</f>
        <v>1.218</v>
      </c>
      <c r="Z336" s="9">
        <f>IFERROR(__xludf.DUMMYFUNCTION("""COMPUTED_VALUE"""),45730.916666666664)</f>
        <v>45730.91667</v>
      </c>
      <c r="AA336" s="7">
        <f>IFERROR(__xludf.DUMMYFUNCTION("""COMPUTED_VALUE"""),45730.0)</f>
        <v>45730</v>
      </c>
      <c r="AB336" s="2">
        <f>IFERROR(__xludf.DUMMYFUNCTION("""COMPUTED_VALUE"""),22.0)</f>
        <v>22</v>
      </c>
      <c r="AC336" s="2">
        <f>IFERROR(__xludf.DUMMYFUNCTION("""COMPUTED_VALUE"""),176.47)</f>
        <v>176.47</v>
      </c>
      <c r="AD336" s="2">
        <f t="shared" si="4"/>
        <v>0.21494046</v>
      </c>
      <c r="AE336" s="2">
        <f t="shared" si="2"/>
        <v>0.17647</v>
      </c>
    </row>
    <row r="337">
      <c r="W337" s="7">
        <f>IFERROR(__xludf.DUMMYFUNCTION("""COMPUTED_VALUE"""),45730.0)</f>
        <v>45730</v>
      </c>
      <c r="X337" s="8">
        <f>IFERROR(__xludf.DUMMYFUNCTION("""COMPUTED_VALUE"""),0.9583333333333334)</f>
        <v>0.9583333333</v>
      </c>
      <c r="Y337" s="2">
        <f>IFERROR(__xludf.DUMMYFUNCTION("""COMPUTED_VALUE"""),1.122)</f>
        <v>1.122</v>
      </c>
      <c r="Z337" s="9">
        <f>IFERROR(__xludf.DUMMYFUNCTION("""COMPUTED_VALUE"""),45730.958333333336)</f>
        <v>45730.95833</v>
      </c>
      <c r="AA337" s="7">
        <f>IFERROR(__xludf.DUMMYFUNCTION("""COMPUTED_VALUE"""),45730.0)</f>
        <v>45730</v>
      </c>
      <c r="AB337" s="2">
        <f>IFERROR(__xludf.DUMMYFUNCTION("""COMPUTED_VALUE"""),23.0)</f>
        <v>23</v>
      </c>
      <c r="AC337" s="2">
        <f>IFERROR(__xludf.DUMMYFUNCTION("""COMPUTED_VALUE"""),171.65)</f>
        <v>171.65</v>
      </c>
      <c r="AD337" s="2">
        <f t="shared" si="4"/>
        <v>0.1925913</v>
      </c>
      <c r="AE337" s="2">
        <f t="shared" si="2"/>
        <v>0.17165</v>
      </c>
    </row>
    <row r="338">
      <c r="W338" s="7">
        <f>IFERROR(__xludf.DUMMYFUNCTION("""COMPUTED_VALUE"""),45730.0)</f>
        <v>45730</v>
      </c>
      <c r="X338" s="17">
        <f>IFERROR(__xludf.DUMMYFUNCTION("""COMPUTED_VALUE"""),1.0)</f>
        <v>1</v>
      </c>
      <c r="Y338" s="2">
        <f>IFERROR(__xludf.DUMMYFUNCTION("""COMPUTED_VALUE"""),0.877)</f>
        <v>0.877</v>
      </c>
      <c r="Z338" s="9">
        <f>IFERROR(__xludf.DUMMYFUNCTION("""COMPUTED_VALUE"""),45731.0)</f>
        <v>45731</v>
      </c>
      <c r="AA338" s="7">
        <f>IFERROR(__xludf.DUMMYFUNCTION("""COMPUTED_VALUE"""),45731.0)</f>
        <v>45731</v>
      </c>
      <c r="AB338" s="2">
        <f>IFERROR(__xludf.DUMMYFUNCTION("""COMPUTED_VALUE"""),0.0)</f>
        <v>0</v>
      </c>
      <c r="AC338" s="2">
        <f>IFERROR(__xludf.DUMMYFUNCTION("""COMPUTED_VALUE"""),133.18)</f>
        <v>133.18</v>
      </c>
      <c r="AD338" s="2">
        <f t="shared" si="4"/>
        <v>0.11679886</v>
      </c>
      <c r="AE338" s="2">
        <f t="shared" si="2"/>
        <v>0.13318</v>
      </c>
    </row>
    <row r="339">
      <c r="W339" s="7">
        <f>IFERROR(__xludf.DUMMYFUNCTION("""COMPUTED_VALUE"""),45731.0)</f>
        <v>45731</v>
      </c>
      <c r="X339" s="8">
        <f>IFERROR(__xludf.DUMMYFUNCTION("""COMPUTED_VALUE"""),0.041666666666666664)</f>
        <v>0.04166666667</v>
      </c>
      <c r="Y339" s="2">
        <f>IFERROR(__xludf.DUMMYFUNCTION("""COMPUTED_VALUE"""),0.113)</f>
        <v>0.113</v>
      </c>
      <c r="Z339" s="9">
        <f>IFERROR(__xludf.DUMMYFUNCTION("""COMPUTED_VALUE"""),45731.041666666664)</f>
        <v>45731.04167</v>
      </c>
      <c r="AA339" s="7">
        <f>IFERROR(__xludf.DUMMYFUNCTION("""COMPUTED_VALUE"""),45731.0)</f>
        <v>45731</v>
      </c>
      <c r="AB339" s="2">
        <f>IFERROR(__xludf.DUMMYFUNCTION("""COMPUTED_VALUE"""),1.0)</f>
        <v>1</v>
      </c>
      <c r="AC339" s="2">
        <f>IFERROR(__xludf.DUMMYFUNCTION("""COMPUTED_VALUE"""),119.47)</f>
        <v>119.47</v>
      </c>
      <c r="AD339" s="2">
        <f t="shared" si="4"/>
        <v>0.01350011</v>
      </c>
      <c r="AE339" s="2">
        <f t="shared" si="2"/>
        <v>0.11947</v>
      </c>
    </row>
    <row r="340">
      <c r="W340" s="7">
        <f>IFERROR(__xludf.DUMMYFUNCTION("""COMPUTED_VALUE"""),45731.0)</f>
        <v>45731</v>
      </c>
      <c r="X340" s="8">
        <f>IFERROR(__xludf.DUMMYFUNCTION("""COMPUTED_VALUE"""),0.08333333333333333)</f>
        <v>0.08333333333</v>
      </c>
      <c r="Y340" s="2">
        <f>IFERROR(__xludf.DUMMYFUNCTION("""COMPUTED_VALUE"""),0.088)</f>
        <v>0.088</v>
      </c>
      <c r="Z340" s="9">
        <f>IFERROR(__xludf.DUMMYFUNCTION("""COMPUTED_VALUE"""),45731.083333333336)</f>
        <v>45731.08333</v>
      </c>
      <c r="AA340" s="7">
        <f>IFERROR(__xludf.DUMMYFUNCTION("""COMPUTED_VALUE"""),45731.0)</f>
        <v>45731</v>
      </c>
      <c r="AB340" s="2">
        <f>IFERROR(__xludf.DUMMYFUNCTION("""COMPUTED_VALUE"""),2.0)</f>
        <v>2</v>
      </c>
      <c r="AC340" s="2">
        <f>IFERROR(__xludf.DUMMYFUNCTION("""COMPUTED_VALUE"""),111.01)</f>
        <v>111.01</v>
      </c>
      <c r="AD340" s="2">
        <f t="shared" si="4"/>
        <v>0.00976888</v>
      </c>
      <c r="AE340" s="2">
        <f t="shared" si="2"/>
        <v>0.11101</v>
      </c>
    </row>
    <row r="341">
      <c r="W341" s="7">
        <f>IFERROR(__xludf.DUMMYFUNCTION("""COMPUTED_VALUE"""),45731.0)</f>
        <v>45731</v>
      </c>
      <c r="X341" s="8">
        <f>IFERROR(__xludf.DUMMYFUNCTION("""COMPUTED_VALUE"""),0.125)</f>
        <v>0.125</v>
      </c>
      <c r="Y341" s="2">
        <f>IFERROR(__xludf.DUMMYFUNCTION("""COMPUTED_VALUE"""),0.086)</f>
        <v>0.086</v>
      </c>
      <c r="Z341" s="9">
        <f>IFERROR(__xludf.DUMMYFUNCTION("""COMPUTED_VALUE"""),45731.125)</f>
        <v>45731.125</v>
      </c>
      <c r="AA341" s="7">
        <f>IFERROR(__xludf.DUMMYFUNCTION("""COMPUTED_VALUE"""),45731.0)</f>
        <v>45731</v>
      </c>
      <c r="AB341" s="2">
        <f>IFERROR(__xludf.DUMMYFUNCTION("""COMPUTED_VALUE"""),3.0)</f>
        <v>3</v>
      </c>
      <c r="AC341" s="2">
        <f>IFERROR(__xludf.DUMMYFUNCTION("""COMPUTED_VALUE"""),98.39)</f>
        <v>98.39</v>
      </c>
      <c r="AD341" s="2">
        <f t="shared" si="4"/>
        <v>0.00846154</v>
      </c>
      <c r="AE341" s="2">
        <f t="shared" si="2"/>
        <v>0.09839</v>
      </c>
    </row>
    <row r="342">
      <c r="W342" s="7">
        <f>IFERROR(__xludf.DUMMYFUNCTION("""COMPUTED_VALUE"""),45731.0)</f>
        <v>45731</v>
      </c>
      <c r="X342" s="8">
        <f>IFERROR(__xludf.DUMMYFUNCTION("""COMPUTED_VALUE"""),0.16666666666666666)</f>
        <v>0.1666666667</v>
      </c>
      <c r="Y342" s="2">
        <f>IFERROR(__xludf.DUMMYFUNCTION("""COMPUTED_VALUE"""),0.08)</f>
        <v>0.08</v>
      </c>
      <c r="Z342" s="9">
        <f>IFERROR(__xludf.DUMMYFUNCTION("""COMPUTED_VALUE"""),45731.166666666664)</f>
        <v>45731.16667</v>
      </c>
      <c r="AA342" s="7">
        <f>IFERROR(__xludf.DUMMYFUNCTION("""COMPUTED_VALUE"""),45731.0)</f>
        <v>45731</v>
      </c>
      <c r="AB342" s="2">
        <f>IFERROR(__xludf.DUMMYFUNCTION("""COMPUTED_VALUE"""),4.0)</f>
        <v>4</v>
      </c>
      <c r="AC342" s="2">
        <f>IFERROR(__xludf.DUMMYFUNCTION("""COMPUTED_VALUE"""),93.36)</f>
        <v>93.36</v>
      </c>
      <c r="AD342" s="2">
        <f t="shared" si="4"/>
        <v>0.0074688</v>
      </c>
      <c r="AE342" s="2">
        <f t="shared" si="2"/>
        <v>0.09336</v>
      </c>
    </row>
    <row r="343">
      <c r="W343" s="7">
        <f>IFERROR(__xludf.DUMMYFUNCTION("""COMPUTED_VALUE"""),45731.0)</f>
        <v>45731</v>
      </c>
      <c r="X343" s="8">
        <f>IFERROR(__xludf.DUMMYFUNCTION("""COMPUTED_VALUE"""),0.20833333333333334)</f>
        <v>0.2083333333</v>
      </c>
      <c r="Y343" s="2">
        <f>IFERROR(__xludf.DUMMYFUNCTION("""COMPUTED_VALUE"""),0.095)</f>
        <v>0.095</v>
      </c>
      <c r="Z343" s="9">
        <f>IFERROR(__xludf.DUMMYFUNCTION("""COMPUTED_VALUE"""),45731.208333333336)</f>
        <v>45731.20833</v>
      </c>
      <c r="AA343" s="7">
        <f>IFERROR(__xludf.DUMMYFUNCTION("""COMPUTED_VALUE"""),45731.0)</f>
        <v>45731</v>
      </c>
      <c r="AB343" s="2">
        <f>IFERROR(__xludf.DUMMYFUNCTION("""COMPUTED_VALUE"""),5.0)</f>
        <v>5</v>
      </c>
      <c r="AC343" s="2">
        <f>IFERROR(__xludf.DUMMYFUNCTION("""COMPUTED_VALUE"""),93.29)</f>
        <v>93.29</v>
      </c>
      <c r="AD343" s="2">
        <f t="shared" si="4"/>
        <v>0.00886255</v>
      </c>
      <c r="AE343" s="2">
        <f t="shared" si="2"/>
        <v>0.09329</v>
      </c>
    </row>
    <row r="344">
      <c r="W344" s="7">
        <f>IFERROR(__xludf.DUMMYFUNCTION("""COMPUTED_VALUE"""),45731.0)</f>
        <v>45731</v>
      </c>
      <c r="X344" s="8">
        <f>IFERROR(__xludf.DUMMYFUNCTION("""COMPUTED_VALUE"""),0.25)</f>
        <v>0.25</v>
      </c>
      <c r="Y344" s="2">
        <f>IFERROR(__xludf.DUMMYFUNCTION("""COMPUTED_VALUE"""),0.08)</f>
        <v>0.08</v>
      </c>
      <c r="Z344" s="9">
        <f>IFERROR(__xludf.DUMMYFUNCTION("""COMPUTED_VALUE"""),45731.25)</f>
        <v>45731.25</v>
      </c>
      <c r="AA344" s="7">
        <f>IFERROR(__xludf.DUMMYFUNCTION("""COMPUTED_VALUE"""),45731.0)</f>
        <v>45731</v>
      </c>
      <c r="AB344" s="2">
        <f>IFERROR(__xludf.DUMMYFUNCTION("""COMPUTED_VALUE"""),6.0)</f>
        <v>6</v>
      </c>
      <c r="AC344" s="2">
        <f>IFERROR(__xludf.DUMMYFUNCTION("""COMPUTED_VALUE"""),97.45)</f>
        <v>97.45</v>
      </c>
      <c r="AD344" s="2">
        <f t="shared" si="4"/>
        <v>0.007796</v>
      </c>
      <c r="AE344" s="2">
        <f t="shared" si="2"/>
        <v>0.09745</v>
      </c>
    </row>
    <row r="345">
      <c r="W345" s="7">
        <f>IFERROR(__xludf.DUMMYFUNCTION("""COMPUTED_VALUE"""),45731.0)</f>
        <v>45731</v>
      </c>
      <c r="X345" s="8">
        <f>IFERROR(__xludf.DUMMYFUNCTION("""COMPUTED_VALUE"""),0.2916666666666667)</f>
        <v>0.2916666667</v>
      </c>
      <c r="Y345" s="2">
        <f>IFERROR(__xludf.DUMMYFUNCTION("""COMPUTED_VALUE"""),0.078)</f>
        <v>0.078</v>
      </c>
      <c r="Z345" s="9">
        <f>IFERROR(__xludf.DUMMYFUNCTION("""COMPUTED_VALUE"""),45731.291666666664)</f>
        <v>45731.29167</v>
      </c>
      <c r="AA345" s="7">
        <f>IFERROR(__xludf.DUMMYFUNCTION("""COMPUTED_VALUE"""),45731.0)</f>
        <v>45731</v>
      </c>
      <c r="AB345" s="2">
        <f>IFERROR(__xludf.DUMMYFUNCTION("""COMPUTED_VALUE"""),7.0)</f>
        <v>7</v>
      </c>
      <c r="AC345" s="2">
        <f>IFERROR(__xludf.DUMMYFUNCTION("""COMPUTED_VALUE"""),104.89)</f>
        <v>104.89</v>
      </c>
      <c r="AD345" s="2">
        <f t="shared" si="4"/>
        <v>0.00818142</v>
      </c>
      <c r="AE345" s="2">
        <f t="shared" si="2"/>
        <v>0.10489</v>
      </c>
    </row>
    <row r="346">
      <c r="W346" s="7">
        <f>IFERROR(__xludf.DUMMYFUNCTION("""COMPUTED_VALUE"""),45731.0)</f>
        <v>45731</v>
      </c>
      <c r="X346" s="8">
        <f>IFERROR(__xludf.DUMMYFUNCTION("""COMPUTED_VALUE"""),0.3333333333333333)</f>
        <v>0.3333333333</v>
      </c>
      <c r="Y346" s="2">
        <f>IFERROR(__xludf.DUMMYFUNCTION("""COMPUTED_VALUE"""),0.593)</f>
        <v>0.593</v>
      </c>
      <c r="Z346" s="9">
        <f>IFERROR(__xludf.DUMMYFUNCTION("""COMPUTED_VALUE"""),45731.333333333336)</f>
        <v>45731.33333</v>
      </c>
      <c r="AA346" s="7">
        <f>IFERROR(__xludf.DUMMYFUNCTION("""COMPUTED_VALUE"""),45731.0)</f>
        <v>45731</v>
      </c>
      <c r="AB346" s="2">
        <f>IFERROR(__xludf.DUMMYFUNCTION("""COMPUTED_VALUE"""),8.0)</f>
        <v>8</v>
      </c>
      <c r="AC346" s="2">
        <f>IFERROR(__xludf.DUMMYFUNCTION("""COMPUTED_VALUE"""),76.54)</f>
        <v>76.54</v>
      </c>
      <c r="AD346" s="2">
        <f t="shared" si="4"/>
        <v>0.04538822</v>
      </c>
      <c r="AE346" s="2">
        <f t="shared" si="2"/>
        <v>0.07654</v>
      </c>
    </row>
    <row r="347">
      <c r="W347" s="7">
        <f>IFERROR(__xludf.DUMMYFUNCTION("""COMPUTED_VALUE"""),45731.0)</f>
        <v>45731</v>
      </c>
      <c r="X347" s="8">
        <f>IFERROR(__xludf.DUMMYFUNCTION("""COMPUTED_VALUE"""),0.375)</f>
        <v>0.375</v>
      </c>
      <c r="Y347" s="2">
        <f>IFERROR(__xludf.DUMMYFUNCTION("""COMPUTED_VALUE"""),0.076)</f>
        <v>0.076</v>
      </c>
      <c r="Z347" s="9">
        <f>IFERROR(__xludf.DUMMYFUNCTION("""COMPUTED_VALUE"""),45731.375)</f>
        <v>45731.375</v>
      </c>
      <c r="AA347" s="7">
        <f>IFERROR(__xludf.DUMMYFUNCTION("""COMPUTED_VALUE"""),45731.0)</f>
        <v>45731</v>
      </c>
      <c r="AB347" s="2">
        <f>IFERROR(__xludf.DUMMYFUNCTION("""COMPUTED_VALUE"""),9.0)</f>
        <v>9</v>
      </c>
      <c r="AC347" s="2">
        <f>IFERROR(__xludf.DUMMYFUNCTION("""COMPUTED_VALUE"""),32.04)</f>
        <v>32.04</v>
      </c>
      <c r="AD347" s="2">
        <f t="shared" si="4"/>
        <v>0.00243504</v>
      </c>
      <c r="AE347" s="2">
        <f t="shared" si="2"/>
        <v>0.03204</v>
      </c>
    </row>
    <row r="348">
      <c r="W348" s="7">
        <f>IFERROR(__xludf.DUMMYFUNCTION("""COMPUTED_VALUE"""),45731.0)</f>
        <v>45731</v>
      </c>
      <c r="X348" s="8">
        <f>IFERROR(__xludf.DUMMYFUNCTION("""COMPUTED_VALUE"""),0.4166666666666667)</f>
        <v>0.4166666667</v>
      </c>
      <c r="Y348" s="2">
        <f>IFERROR(__xludf.DUMMYFUNCTION("""COMPUTED_VALUE"""),0.149)</f>
        <v>0.149</v>
      </c>
      <c r="Z348" s="9">
        <f>IFERROR(__xludf.DUMMYFUNCTION("""COMPUTED_VALUE"""),45731.416666666664)</f>
        <v>45731.41667</v>
      </c>
      <c r="AA348" s="7">
        <f>IFERROR(__xludf.DUMMYFUNCTION("""COMPUTED_VALUE"""),45731.0)</f>
        <v>45731</v>
      </c>
      <c r="AB348" s="2">
        <f>IFERROR(__xludf.DUMMYFUNCTION("""COMPUTED_VALUE"""),10.0)</f>
        <v>10</v>
      </c>
      <c r="AC348" s="2">
        <f>IFERROR(__xludf.DUMMYFUNCTION("""COMPUTED_VALUE"""),26.54)</f>
        <v>26.54</v>
      </c>
      <c r="AD348" s="2">
        <f t="shared" si="4"/>
        <v>0.00395446</v>
      </c>
      <c r="AE348" s="2">
        <f t="shared" si="2"/>
        <v>0.02654</v>
      </c>
    </row>
    <row r="349">
      <c r="W349" s="7">
        <f>IFERROR(__xludf.DUMMYFUNCTION("""COMPUTED_VALUE"""),45731.0)</f>
        <v>45731</v>
      </c>
      <c r="X349" s="8">
        <f>IFERROR(__xludf.DUMMYFUNCTION("""COMPUTED_VALUE"""),0.4583333333333333)</f>
        <v>0.4583333333</v>
      </c>
      <c r="Y349" s="2">
        <f>IFERROR(__xludf.DUMMYFUNCTION("""COMPUTED_VALUE"""),1.187)</f>
        <v>1.187</v>
      </c>
      <c r="Z349" s="9">
        <f>IFERROR(__xludf.DUMMYFUNCTION("""COMPUTED_VALUE"""),45731.458333333336)</f>
        <v>45731.45833</v>
      </c>
      <c r="AA349" s="7">
        <f>IFERROR(__xludf.DUMMYFUNCTION("""COMPUTED_VALUE"""),45731.0)</f>
        <v>45731</v>
      </c>
      <c r="AB349" s="2">
        <f>IFERROR(__xludf.DUMMYFUNCTION("""COMPUTED_VALUE"""),11.0)</f>
        <v>11</v>
      </c>
      <c r="AC349" s="2">
        <f>IFERROR(__xludf.DUMMYFUNCTION("""COMPUTED_VALUE"""),27.66)</f>
        <v>27.66</v>
      </c>
      <c r="AD349" s="2">
        <f t="shared" si="4"/>
        <v>0.03283242</v>
      </c>
      <c r="AE349" s="2">
        <f t="shared" si="2"/>
        <v>0.02766</v>
      </c>
    </row>
    <row r="350">
      <c r="W350" s="7">
        <f>IFERROR(__xludf.DUMMYFUNCTION("""COMPUTED_VALUE"""),45731.0)</f>
        <v>45731</v>
      </c>
      <c r="X350" s="8">
        <f>IFERROR(__xludf.DUMMYFUNCTION("""COMPUTED_VALUE"""),0.5)</f>
        <v>0.5</v>
      </c>
      <c r="Y350" s="2">
        <f>IFERROR(__xludf.DUMMYFUNCTION("""COMPUTED_VALUE"""),0.121)</f>
        <v>0.121</v>
      </c>
      <c r="Z350" s="9">
        <f>IFERROR(__xludf.DUMMYFUNCTION("""COMPUTED_VALUE"""),45731.5)</f>
        <v>45731.5</v>
      </c>
      <c r="AA350" s="7">
        <f>IFERROR(__xludf.DUMMYFUNCTION("""COMPUTED_VALUE"""),45731.0)</f>
        <v>45731</v>
      </c>
      <c r="AB350" s="2">
        <f>IFERROR(__xludf.DUMMYFUNCTION("""COMPUTED_VALUE"""),12.0)</f>
        <v>12</v>
      </c>
      <c r="AC350" s="2">
        <f>IFERROR(__xludf.DUMMYFUNCTION("""COMPUTED_VALUE"""),27.59)</f>
        <v>27.59</v>
      </c>
      <c r="AD350" s="2">
        <f t="shared" si="4"/>
        <v>0.00333839</v>
      </c>
      <c r="AE350" s="2">
        <f t="shared" si="2"/>
        <v>0.02759</v>
      </c>
    </row>
    <row r="351">
      <c r="W351" s="7">
        <f>IFERROR(__xludf.DUMMYFUNCTION("""COMPUTED_VALUE"""),45731.0)</f>
        <v>45731</v>
      </c>
      <c r="X351" s="8">
        <f>IFERROR(__xludf.DUMMYFUNCTION("""COMPUTED_VALUE"""),0.5416666666666666)</f>
        <v>0.5416666667</v>
      </c>
      <c r="Y351" s="2">
        <f>IFERROR(__xludf.DUMMYFUNCTION("""COMPUTED_VALUE"""),0.156)</f>
        <v>0.156</v>
      </c>
      <c r="Z351" s="9">
        <f>IFERROR(__xludf.DUMMYFUNCTION("""COMPUTED_VALUE"""),45731.541666666664)</f>
        <v>45731.54167</v>
      </c>
      <c r="AA351" s="7">
        <f>IFERROR(__xludf.DUMMYFUNCTION("""COMPUTED_VALUE"""),45731.0)</f>
        <v>45731</v>
      </c>
      <c r="AB351" s="2">
        <f>IFERROR(__xludf.DUMMYFUNCTION("""COMPUTED_VALUE"""),13.0)</f>
        <v>13</v>
      </c>
      <c r="AC351" s="2">
        <f>IFERROR(__xludf.DUMMYFUNCTION("""COMPUTED_VALUE"""),27.55)</f>
        <v>27.55</v>
      </c>
      <c r="AD351" s="2">
        <f t="shared" si="4"/>
        <v>0.0042978</v>
      </c>
      <c r="AE351" s="2">
        <f t="shared" si="2"/>
        <v>0.02755</v>
      </c>
    </row>
    <row r="352">
      <c r="W352" s="7">
        <f>IFERROR(__xludf.DUMMYFUNCTION("""COMPUTED_VALUE"""),45731.0)</f>
        <v>45731</v>
      </c>
      <c r="X352" s="8">
        <f>IFERROR(__xludf.DUMMYFUNCTION("""COMPUTED_VALUE"""),0.5833333333333334)</f>
        <v>0.5833333333</v>
      </c>
      <c r="Y352" s="2">
        <f>IFERROR(__xludf.DUMMYFUNCTION("""COMPUTED_VALUE"""),1.888)</f>
        <v>1.888</v>
      </c>
      <c r="Z352" s="9">
        <f>IFERROR(__xludf.DUMMYFUNCTION("""COMPUTED_VALUE"""),45731.583333333336)</f>
        <v>45731.58333</v>
      </c>
      <c r="AA352" s="7">
        <f>IFERROR(__xludf.DUMMYFUNCTION("""COMPUTED_VALUE"""),45731.0)</f>
        <v>45731</v>
      </c>
      <c r="AB352" s="2">
        <f>IFERROR(__xludf.DUMMYFUNCTION("""COMPUTED_VALUE"""),14.0)</f>
        <v>14</v>
      </c>
      <c r="AC352" s="2">
        <f>IFERROR(__xludf.DUMMYFUNCTION("""COMPUTED_VALUE"""),27.84)</f>
        <v>27.84</v>
      </c>
      <c r="AD352" s="2">
        <f t="shared" si="4"/>
        <v>0.05256192</v>
      </c>
      <c r="AE352" s="2">
        <f t="shared" si="2"/>
        <v>0.02784</v>
      </c>
    </row>
    <row r="353">
      <c r="W353" s="7">
        <f>IFERROR(__xludf.DUMMYFUNCTION("""COMPUTED_VALUE"""),45731.0)</f>
        <v>45731</v>
      </c>
      <c r="X353" s="8">
        <f>IFERROR(__xludf.DUMMYFUNCTION("""COMPUTED_VALUE"""),0.625)</f>
        <v>0.625</v>
      </c>
      <c r="Y353" s="2">
        <f>IFERROR(__xludf.DUMMYFUNCTION("""COMPUTED_VALUE"""),0.072)</f>
        <v>0.072</v>
      </c>
      <c r="Z353" s="9">
        <f>IFERROR(__xludf.DUMMYFUNCTION("""COMPUTED_VALUE"""),45731.625)</f>
        <v>45731.625</v>
      </c>
      <c r="AA353" s="7">
        <f>IFERROR(__xludf.DUMMYFUNCTION("""COMPUTED_VALUE"""),45731.0)</f>
        <v>45731</v>
      </c>
      <c r="AB353" s="2">
        <f>IFERROR(__xludf.DUMMYFUNCTION("""COMPUTED_VALUE"""),15.0)</f>
        <v>15</v>
      </c>
      <c r="AC353" s="2">
        <f>IFERROR(__xludf.DUMMYFUNCTION("""COMPUTED_VALUE"""),28.62)</f>
        <v>28.62</v>
      </c>
      <c r="AD353" s="2">
        <f t="shared" si="4"/>
        <v>0.00206064</v>
      </c>
      <c r="AE353" s="2">
        <f t="shared" si="2"/>
        <v>0.02862</v>
      </c>
    </row>
    <row r="354">
      <c r="W354" s="7">
        <f>IFERROR(__xludf.DUMMYFUNCTION("""COMPUTED_VALUE"""),45731.0)</f>
        <v>45731</v>
      </c>
      <c r="X354" s="8">
        <f>IFERROR(__xludf.DUMMYFUNCTION("""COMPUTED_VALUE"""),0.6666666666666666)</f>
        <v>0.6666666667</v>
      </c>
      <c r="Y354" s="2">
        <f>IFERROR(__xludf.DUMMYFUNCTION("""COMPUTED_VALUE"""),0.137)</f>
        <v>0.137</v>
      </c>
      <c r="Z354" s="9">
        <f>IFERROR(__xludf.DUMMYFUNCTION("""COMPUTED_VALUE"""),45731.666666666664)</f>
        <v>45731.66667</v>
      </c>
      <c r="AA354" s="7">
        <f>IFERROR(__xludf.DUMMYFUNCTION("""COMPUTED_VALUE"""),45731.0)</f>
        <v>45731</v>
      </c>
      <c r="AB354" s="2">
        <f>IFERROR(__xludf.DUMMYFUNCTION("""COMPUTED_VALUE"""),16.0)</f>
        <v>16</v>
      </c>
      <c r="AC354" s="2">
        <f>IFERROR(__xludf.DUMMYFUNCTION("""COMPUTED_VALUE"""),29.05)</f>
        <v>29.05</v>
      </c>
      <c r="AD354" s="2">
        <f t="shared" si="4"/>
        <v>0.00397985</v>
      </c>
      <c r="AE354" s="2">
        <f t="shared" si="2"/>
        <v>0.02905</v>
      </c>
    </row>
    <row r="355">
      <c r="W355" s="7">
        <f>IFERROR(__xludf.DUMMYFUNCTION("""COMPUTED_VALUE"""),45731.0)</f>
        <v>45731</v>
      </c>
      <c r="X355" s="8">
        <f>IFERROR(__xludf.DUMMYFUNCTION("""COMPUTED_VALUE"""),0.7083333333333334)</f>
        <v>0.7083333333</v>
      </c>
      <c r="Y355" s="2">
        <f>IFERROR(__xludf.DUMMYFUNCTION("""COMPUTED_VALUE"""),0.085)</f>
        <v>0.085</v>
      </c>
      <c r="Z355" s="9">
        <f>IFERROR(__xludf.DUMMYFUNCTION("""COMPUTED_VALUE"""),45731.708333333336)</f>
        <v>45731.70833</v>
      </c>
      <c r="AA355" s="7">
        <f>IFERROR(__xludf.DUMMYFUNCTION("""COMPUTED_VALUE"""),45731.0)</f>
        <v>45731</v>
      </c>
      <c r="AB355" s="2">
        <f>IFERROR(__xludf.DUMMYFUNCTION("""COMPUTED_VALUE"""),17.0)</f>
        <v>17</v>
      </c>
      <c r="AC355" s="2">
        <f>IFERROR(__xludf.DUMMYFUNCTION("""COMPUTED_VALUE"""),67.46)</f>
        <v>67.46</v>
      </c>
      <c r="AD355" s="2">
        <f t="shared" si="4"/>
        <v>0.0057341</v>
      </c>
      <c r="AE355" s="2">
        <f t="shared" si="2"/>
        <v>0.06746</v>
      </c>
    </row>
    <row r="356">
      <c r="W356" s="7">
        <f>IFERROR(__xludf.DUMMYFUNCTION("""COMPUTED_VALUE"""),45731.0)</f>
        <v>45731</v>
      </c>
      <c r="X356" s="8">
        <f>IFERROR(__xludf.DUMMYFUNCTION("""COMPUTED_VALUE"""),0.75)</f>
        <v>0.75</v>
      </c>
      <c r="Y356" s="2">
        <f>IFERROR(__xludf.DUMMYFUNCTION("""COMPUTED_VALUE"""),0.073)</f>
        <v>0.073</v>
      </c>
      <c r="Z356" s="9">
        <f>IFERROR(__xludf.DUMMYFUNCTION("""COMPUTED_VALUE"""),45731.75)</f>
        <v>45731.75</v>
      </c>
      <c r="AA356" s="7">
        <f>IFERROR(__xludf.DUMMYFUNCTION("""COMPUTED_VALUE"""),45731.0)</f>
        <v>45731</v>
      </c>
      <c r="AB356" s="2">
        <f>IFERROR(__xludf.DUMMYFUNCTION("""COMPUTED_VALUE"""),18.0)</f>
        <v>18</v>
      </c>
      <c r="AC356" s="2">
        <f>IFERROR(__xludf.DUMMYFUNCTION("""COMPUTED_VALUE"""),133.34)</f>
        <v>133.34</v>
      </c>
      <c r="AD356" s="2">
        <f t="shared" si="4"/>
        <v>0.00973382</v>
      </c>
      <c r="AE356" s="2">
        <f t="shared" si="2"/>
        <v>0.13334</v>
      </c>
    </row>
    <row r="357">
      <c r="W357" s="7">
        <f>IFERROR(__xludf.DUMMYFUNCTION("""COMPUTED_VALUE"""),45731.0)</f>
        <v>45731</v>
      </c>
      <c r="X357" s="8">
        <f>IFERROR(__xludf.DUMMYFUNCTION("""COMPUTED_VALUE"""),0.7916666666666666)</f>
        <v>0.7916666667</v>
      </c>
      <c r="Y357" s="2">
        <f>IFERROR(__xludf.DUMMYFUNCTION("""COMPUTED_VALUE"""),0.119)</f>
        <v>0.119</v>
      </c>
      <c r="Z357" s="9">
        <f>IFERROR(__xludf.DUMMYFUNCTION("""COMPUTED_VALUE"""),45731.791666666664)</f>
        <v>45731.79167</v>
      </c>
      <c r="AA357" s="7">
        <f>IFERROR(__xludf.DUMMYFUNCTION("""COMPUTED_VALUE"""),45731.0)</f>
        <v>45731</v>
      </c>
      <c r="AB357" s="2">
        <f>IFERROR(__xludf.DUMMYFUNCTION("""COMPUTED_VALUE"""),19.0)</f>
        <v>19</v>
      </c>
      <c r="AC357" s="2">
        <f>IFERROR(__xludf.DUMMYFUNCTION("""COMPUTED_VALUE"""),186.88)</f>
        <v>186.88</v>
      </c>
      <c r="AD357" s="2">
        <f t="shared" si="4"/>
        <v>0.02223872</v>
      </c>
      <c r="AE357" s="2">
        <f t="shared" si="2"/>
        <v>0.18688</v>
      </c>
    </row>
    <row r="358">
      <c r="W358" s="7">
        <f>IFERROR(__xludf.DUMMYFUNCTION("""COMPUTED_VALUE"""),45731.0)</f>
        <v>45731</v>
      </c>
      <c r="X358" s="8">
        <f>IFERROR(__xludf.DUMMYFUNCTION("""COMPUTED_VALUE"""),0.8333333333333334)</f>
        <v>0.8333333333</v>
      </c>
      <c r="Y358" s="2">
        <f>IFERROR(__xludf.DUMMYFUNCTION("""COMPUTED_VALUE"""),0.229)</f>
        <v>0.229</v>
      </c>
      <c r="Z358" s="9">
        <f>IFERROR(__xludf.DUMMYFUNCTION("""COMPUTED_VALUE"""),45731.833333333336)</f>
        <v>45731.83333</v>
      </c>
      <c r="AA358" s="7">
        <f>IFERROR(__xludf.DUMMYFUNCTION("""COMPUTED_VALUE"""),45731.0)</f>
        <v>45731</v>
      </c>
      <c r="AB358" s="2">
        <f>IFERROR(__xludf.DUMMYFUNCTION("""COMPUTED_VALUE"""),20.0)</f>
        <v>20</v>
      </c>
      <c r="AC358" s="2">
        <f>IFERROR(__xludf.DUMMYFUNCTION("""COMPUTED_VALUE"""),171.45)</f>
        <v>171.45</v>
      </c>
      <c r="AD358" s="2">
        <f t="shared" si="4"/>
        <v>0.03926205</v>
      </c>
      <c r="AE358" s="2">
        <f t="shared" si="2"/>
        <v>0.17145</v>
      </c>
    </row>
    <row r="359">
      <c r="W359" s="7">
        <f>IFERROR(__xludf.DUMMYFUNCTION("""COMPUTED_VALUE"""),45731.0)</f>
        <v>45731</v>
      </c>
      <c r="X359" s="8">
        <f>IFERROR(__xludf.DUMMYFUNCTION("""COMPUTED_VALUE"""),0.875)</f>
        <v>0.875</v>
      </c>
      <c r="Y359" s="2">
        <f>IFERROR(__xludf.DUMMYFUNCTION("""COMPUTED_VALUE"""),1.652)</f>
        <v>1.652</v>
      </c>
      <c r="Z359" s="9">
        <f>IFERROR(__xludf.DUMMYFUNCTION("""COMPUTED_VALUE"""),45731.875)</f>
        <v>45731.875</v>
      </c>
      <c r="AA359" s="7">
        <f>IFERROR(__xludf.DUMMYFUNCTION("""COMPUTED_VALUE"""),45731.0)</f>
        <v>45731</v>
      </c>
      <c r="AB359" s="2">
        <f>IFERROR(__xludf.DUMMYFUNCTION("""COMPUTED_VALUE"""),21.0)</f>
        <v>21</v>
      </c>
      <c r="AC359" s="2">
        <f>IFERROR(__xludf.DUMMYFUNCTION("""COMPUTED_VALUE"""),158.97)</f>
        <v>158.97</v>
      </c>
      <c r="AD359" s="2">
        <f t="shared" si="4"/>
        <v>0.26261844</v>
      </c>
      <c r="AE359" s="2">
        <f t="shared" si="2"/>
        <v>0.15897</v>
      </c>
    </row>
    <row r="360">
      <c r="W360" s="7">
        <f>IFERROR(__xludf.DUMMYFUNCTION("""COMPUTED_VALUE"""),45731.0)</f>
        <v>45731</v>
      </c>
      <c r="X360" s="8">
        <f>IFERROR(__xludf.DUMMYFUNCTION("""COMPUTED_VALUE"""),0.9166666666666666)</f>
        <v>0.9166666667</v>
      </c>
      <c r="Y360" s="2">
        <f>IFERROR(__xludf.DUMMYFUNCTION("""COMPUTED_VALUE"""),1.423)</f>
        <v>1.423</v>
      </c>
      <c r="Z360" s="9">
        <f>IFERROR(__xludf.DUMMYFUNCTION("""COMPUTED_VALUE"""),45731.916666666664)</f>
        <v>45731.91667</v>
      </c>
      <c r="AA360" s="7">
        <f>IFERROR(__xludf.DUMMYFUNCTION("""COMPUTED_VALUE"""),45731.0)</f>
        <v>45731</v>
      </c>
      <c r="AB360" s="2">
        <f>IFERROR(__xludf.DUMMYFUNCTION("""COMPUTED_VALUE"""),22.0)</f>
        <v>22</v>
      </c>
      <c r="AC360" s="2">
        <f>IFERROR(__xludf.DUMMYFUNCTION("""COMPUTED_VALUE"""),156.59)</f>
        <v>156.59</v>
      </c>
      <c r="AD360" s="2">
        <f t="shared" si="4"/>
        <v>0.22282757</v>
      </c>
      <c r="AE360" s="2">
        <f t="shared" si="2"/>
        <v>0.15659</v>
      </c>
    </row>
    <row r="361">
      <c r="W361" s="7">
        <f>IFERROR(__xludf.DUMMYFUNCTION("""COMPUTED_VALUE"""),45731.0)</f>
        <v>45731</v>
      </c>
      <c r="X361" s="8">
        <f>IFERROR(__xludf.DUMMYFUNCTION("""COMPUTED_VALUE"""),0.9583333333333334)</f>
        <v>0.9583333333</v>
      </c>
      <c r="Y361" s="2">
        <f>IFERROR(__xludf.DUMMYFUNCTION("""COMPUTED_VALUE"""),0.941)</f>
        <v>0.941</v>
      </c>
      <c r="Z361" s="9">
        <f>IFERROR(__xludf.DUMMYFUNCTION("""COMPUTED_VALUE"""),45731.958333333336)</f>
        <v>45731.95833</v>
      </c>
      <c r="AA361" s="7">
        <f>IFERROR(__xludf.DUMMYFUNCTION("""COMPUTED_VALUE"""),45731.0)</f>
        <v>45731</v>
      </c>
      <c r="AB361" s="2">
        <f>IFERROR(__xludf.DUMMYFUNCTION("""COMPUTED_VALUE"""),23.0)</f>
        <v>23</v>
      </c>
      <c r="AC361" s="2">
        <f>IFERROR(__xludf.DUMMYFUNCTION("""COMPUTED_VALUE"""),146.16)</f>
        <v>146.16</v>
      </c>
      <c r="AD361" s="2">
        <f t="shared" si="4"/>
        <v>0.13753656</v>
      </c>
      <c r="AE361" s="2">
        <f t="shared" si="2"/>
        <v>0.14616</v>
      </c>
    </row>
    <row r="362">
      <c r="W362" s="7">
        <f>IFERROR(__xludf.DUMMYFUNCTION("""COMPUTED_VALUE"""),45731.0)</f>
        <v>45731</v>
      </c>
      <c r="X362" s="17">
        <f>IFERROR(__xludf.DUMMYFUNCTION("""COMPUTED_VALUE"""),1.0)</f>
        <v>1</v>
      </c>
      <c r="Y362" s="2">
        <f>IFERROR(__xludf.DUMMYFUNCTION("""COMPUTED_VALUE"""),0.088)</f>
        <v>0.088</v>
      </c>
      <c r="Z362" s="9">
        <f>IFERROR(__xludf.DUMMYFUNCTION("""COMPUTED_VALUE"""),45732.0)</f>
        <v>45732</v>
      </c>
      <c r="AA362" s="7">
        <f>IFERROR(__xludf.DUMMYFUNCTION("""COMPUTED_VALUE"""),45732.0)</f>
        <v>45732</v>
      </c>
      <c r="AB362" s="2">
        <f>IFERROR(__xludf.DUMMYFUNCTION("""COMPUTED_VALUE"""),0.0)</f>
        <v>0</v>
      </c>
      <c r="AC362" s="2">
        <f>IFERROR(__xludf.DUMMYFUNCTION("""COMPUTED_VALUE"""),131.8)</f>
        <v>131.8</v>
      </c>
      <c r="AD362" s="2">
        <f t="shared" si="4"/>
        <v>0.0115984</v>
      </c>
      <c r="AE362" s="2">
        <f t="shared" si="2"/>
        <v>0.1318</v>
      </c>
    </row>
    <row r="363">
      <c r="W363" s="7">
        <f>IFERROR(__xludf.DUMMYFUNCTION("""COMPUTED_VALUE"""),45732.0)</f>
        <v>45732</v>
      </c>
      <c r="X363" s="8">
        <f>IFERROR(__xludf.DUMMYFUNCTION("""COMPUTED_VALUE"""),0.041666666666666664)</f>
        <v>0.04166666667</v>
      </c>
      <c r="Y363" s="2">
        <f>IFERROR(__xludf.DUMMYFUNCTION("""COMPUTED_VALUE"""),0.628)</f>
        <v>0.628</v>
      </c>
      <c r="Z363" s="9">
        <f>IFERROR(__xludf.DUMMYFUNCTION("""COMPUTED_VALUE"""),45732.041666666664)</f>
        <v>45732.04167</v>
      </c>
      <c r="AA363" s="7">
        <f>IFERROR(__xludf.DUMMYFUNCTION("""COMPUTED_VALUE"""),45732.0)</f>
        <v>45732</v>
      </c>
      <c r="AB363" s="2">
        <f>IFERROR(__xludf.DUMMYFUNCTION("""COMPUTED_VALUE"""),1.0)</f>
        <v>1</v>
      </c>
      <c r="AC363" s="2">
        <f>IFERROR(__xludf.DUMMYFUNCTION("""COMPUTED_VALUE"""),120.79)</f>
        <v>120.79</v>
      </c>
      <c r="AD363" s="2">
        <f t="shared" si="4"/>
        <v>0.07585612</v>
      </c>
      <c r="AE363" s="2">
        <f t="shared" si="2"/>
        <v>0.12079</v>
      </c>
    </row>
    <row r="364">
      <c r="W364" s="7">
        <f>IFERROR(__xludf.DUMMYFUNCTION("""COMPUTED_VALUE"""),45732.0)</f>
        <v>45732</v>
      </c>
      <c r="X364" s="8">
        <f>IFERROR(__xludf.DUMMYFUNCTION("""COMPUTED_VALUE"""),0.08333333333333333)</f>
        <v>0.08333333333</v>
      </c>
      <c r="Y364" s="2">
        <f>IFERROR(__xludf.DUMMYFUNCTION("""COMPUTED_VALUE"""),0.071)</f>
        <v>0.071</v>
      </c>
      <c r="Z364" s="9">
        <f>IFERROR(__xludf.DUMMYFUNCTION("""COMPUTED_VALUE"""),45732.083333333336)</f>
        <v>45732.08333</v>
      </c>
      <c r="AA364" s="7">
        <f>IFERROR(__xludf.DUMMYFUNCTION("""COMPUTED_VALUE"""),45732.0)</f>
        <v>45732</v>
      </c>
      <c r="AB364" s="2">
        <f>IFERROR(__xludf.DUMMYFUNCTION("""COMPUTED_VALUE"""),2.0)</f>
        <v>2</v>
      </c>
      <c r="AC364" s="2">
        <f>IFERROR(__xludf.DUMMYFUNCTION("""COMPUTED_VALUE"""),118.33)</f>
        <v>118.33</v>
      </c>
      <c r="AD364" s="2">
        <f t="shared" si="4"/>
        <v>0.00840143</v>
      </c>
      <c r="AE364" s="2">
        <f t="shared" si="2"/>
        <v>0.11833</v>
      </c>
    </row>
    <row r="365">
      <c r="W365" s="7">
        <f>IFERROR(__xludf.DUMMYFUNCTION("""COMPUTED_VALUE"""),45732.0)</f>
        <v>45732</v>
      </c>
      <c r="X365" s="8">
        <f>IFERROR(__xludf.DUMMYFUNCTION("""COMPUTED_VALUE"""),0.125)</f>
        <v>0.125</v>
      </c>
      <c r="Y365" s="2">
        <f>IFERROR(__xludf.DUMMYFUNCTION("""COMPUTED_VALUE"""),0.071)</f>
        <v>0.071</v>
      </c>
      <c r="Z365" s="9">
        <f>IFERROR(__xludf.DUMMYFUNCTION("""COMPUTED_VALUE"""),45732.125)</f>
        <v>45732.125</v>
      </c>
      <c r="AA365" s="7">
        <f>IFERROR(__xludf.DUMMYFUNCTION("""COMPUTED_VALUE"""),45732.0)</f>
        <v>45732</v>
      </c>
      <c r="AB365" s="2">
        <f>IFERROR(__xludf.DUMMYFUNCTION("""COMPUTED_VALUE"""),3.0)</f>
        <v>3</v>
      </c>
      <c r="AC365" s="2">
        <f>IFERROR(__xludf.DUMMYFUNCTION("""COMPUTED_VALUE"""),120.66)</f>
        <v>120.66</v>
      </c>
      <c r="AD365" s="2">
        <f t="shared" si="4"/>
        <v>0.00856686</v>
      </c>
      <c r="AE365" s="2">
        <f t="shared" si="2"/>
        <v>0.12066</v>
      </c>
    </row>
    <row r="366">
      <c r="W366" s="7">
        <f>IFERROR(__xludf.DUMMYFUNCTION("""COMPUTED_VALUE"""),45732.0)</f>
        <v>45732</v>
      </c>
      <c r="X366" s="8">
        <f>IFERROR(__xludf.DUMMYFUNCTION("""COMPUTED_VALUE"""),0.16666666666666666)</f>
        <v>0.1666666667</v>
      </c>
      <c r="Y366" s="2">
        <f>IFERROR(__xludf.DUMMYFUNCTION("""COMPUTED_VALUE"""),0.073)</f>
        <v>0.073</v>
      </c>
      <c r="Z366" s="9">
        <f>IFERROR(__xludf.DUMMYFUNCTION("""COMPUTED_VALUE"""),45732.166666666664)</f>
        <v>45732.16667</v>
      </c>
      <c r="AA366" s="7">
        <f>IFERROR(__xludf.DUMMYFUNCTION("""COMPUTED_VALUE"""),45732.0)</f>
        <v>45732</v>
      </c>
      <c r="AB366" s="2">
        <f>IFERROR(__xludf.DUMMYFUNCTION("""COMPUTED_VALUE"""),4.0)</f>
        <v>4</v>
      </c>
      <c r="AC366" s="2">
        <f>IFERROR(__xludf.DUMMYFUNCTION("""COMPUTED_VALUE"""),119.09)</f>
        <v>119.09</v>
      </c>
      <c r="AD366" s="2">
        <f t="shared" si="4"/>
        <v>0.00869357</v>
      </c>
      <c r="AE366" s="2">
        <f t="shared" si="2"/>
        <v>0.11909</v>
      </c>
    </row>
    <row r="367">
      <c r="W367" s="7">
        <f>IFERROR(__xludf.DUMMYFUNCTION("""COMPUTED_VALUE"""),45732.0)</f>
        <v>45732</v>
      </c>
      <c r="X367" s="8">
        <f>IFERROR(__xludf.DUMMYFUNCTION("""COMPUTED_VALUE"""),0.20833333333333334)</f>
        <v>0.2083333333</v>
      </c>
      <c r="Y367" s="2">
        <f>IFERROR(__xludf.DUMMYFUNCTION("""COMPUTED_VALUE"""),0.077)</f>
        <v>0.077</v>
      </c>
      <c r="Z367" s="9">
        <f>IFERROR(__xludf.DUMMYFUNCTION("""COMPUTED_VALUE"""),45732.208333333336)</f>
        <v>45732.20833</v>
      </c>
      <c r="AA367" s="7">
        <f>IFERROR(__xludf.DUMMYFUNCTION("""COMPUTED_VALUE"""),45732.0)</f>
        <v>45732</v>
      </c>
      <c r="AB367" s="2">
        <f>IFERROR(__xludf.DUMMYFUNCTION("""COMPUTED_VALUE"""),5.0)</f>
        <v>5</v>
      </c>
      <c r="AC367" s="2">
        <f>IFERROR(__xludf.DUMMYFUNCTION("""COMPUTED_VALUE"""),121.05)</f>
        <v>121.05</v>
      </c>
      <c r="AD367" s="2">
        <f t="shared" si="4"/>
        <v>0.00932085</v>
      </c>
      <c r="AE367" s="2">
        <f t="shared" si="2"/>
        <v>0.12105</v>
      </c>
    </row>
    <row r="368">
      <c r="W368" s="7">
        <f>IFERROR(__xludf.DUMMYFUNCTION("""COMPUTED_VALUE"""),45732.0)</f>
        <v>45732</v>
      </c>
      <c r="X368" s="8">
        <f>IFERROR(__xludf.DUMMYFUNCTION("""COMPUTED_VALUE"""),0.25)</f>
        <v>0.25</v>
      </c>
      <c r="Y368" s="2">
        <f>IFERROR(__xludf.DUMMYFUNCTION("""COMPUTED_VALUE"""),0.07)</f>
        <v>0.07</v>
      </c>
      <c r="Z368" s="9">
        <f>IFERROR(__xludf.DUMMYFUNCTION("""COMPUTED_VALUE"""),45732.25)</f>
        <v>45732.25</v>
      </c>
      <c r="AA368" s="7">
        <f>IFERROR(__xludf.DUMMYFUNCTION("""COMPUTED_VALUE"""),45732.0)</f>
        <v>45732</v>
      </c>
      <c r="AB368" s="2">
        <f>IFERROR(__xludf.DUMMYFUNCTION("""COMPUTED_VALUE"""),6.0)</f>
        <v>6</v>
      </c>
      <c r="AC368" s="2">
        <f>IFERROR(__xludf.DUMMYFUNCTION("""COMPUTED_VALUE"""),120.05)</f>
        <v>120.05</v>
      </c>
      <c r="AD368" s="2">
        <f t="shared" si="4"/>
        <v>0.0084035</v>
      </c>
      <c r="AE368" s="2">
        <f t="shared" si="2"/>
        <v>0.12005</v>
      </c>
    </row>
    <row r="369">
      <c r="W369" s="7">
        <f>IFERROR(__xludf.DUMMYFUNCTION("""COMPUTED_VALUE"""),45732.0)</f>
        <v>45732</v>
      </c>
      <c r="X369" s="8">
        <f>IFERROR(__xludf.DUMMYFUNCTION("""COMPUTED_VALUE"""),0.2916666666666667)</f>
        <v>0.2916666667</v>
      </c>
      <c r="Y369" s="2">
        <f>IFERROR(__xludf.DUMMYFUNCTION("""COMPUTED_VALUE"""),0.081)</f>
        <v>0.081</v>
      </c>
      <c r="Z369" s="9">
        <f>IFERROR(__xludf.DUMMYFUNCTION("""COMPUTED_VALUE"""),45732.291666666664)</f>
        <v>45732.29167</v>
      </c>
      <c r="AA369" s="7">
        <f>IFERROR(__xludf.DUMMYFUNCTION("""COMPUTED_VALUE"""),45732.0)</f>
        <v>45732</v>
      </c>
      <c r="AB369" s="2">
        <f>IFERROR(__xludf.DUMMYFUNCTION("""COMPUTED_VALUE"""),7.0)</f>
        <v>7</v>
      </c>
      <c r="AC369" s="2">
        <f>IFERROR(__xludf.DUMMYFUNCTION("""COMPUTED_VALUE"""),122.05)</f>
        <v>122.05</v>
      </c>
      <c r="AD369" s="2">
        <f t="shared" si="4"/>
        <v>0.00988605</v>
      </c>
      <c r="AE369" s="2">
        <f t="shared" si="2"/>
        <v>0.12205</v>
      </c>
    </row>
    <row r="370">
      <c r="W370" s="7">
        <f>IFERROR(__xludf.DUMMYFUNCTION("""COMPUTED_VALUE"""),45732.0)</f>
        <v>45732</v>
      </c>
      <c r="X370" s="8">
        <f>IFERROR(__xludf.DUMMYFUNCTION("""COMPUTED_VALUE"""),0.3333333333333333)</f>
        <v>0.3333333333</v>
      </c>
      <c r="Y370" s="2">
        <f>IFERROR(__xludf.DUMMYFUNCTION("""COMPUTED_VALUE"""),0.114)</f>
        <v>0.114</v>
      </c>
      <c r="Z370" s="9">
        <f>IFERROR(__xludf.DUMMYFUNCTION("""COMPUTED_VALUE"""),45732.333333333336)</f>
        <v>45732.33333</v>
      </c>
      <c r="AA370" s="7">
        <f>IFERROR(__xludf.DUMMYFUNCTION("""COMPUTED_VALUE"""),45732.0)</f>
        <v>45732</v>
      </c>
      <c r="AB370" s="2">
        <f>IFERROR(__xludf.DUMMYFUNCTION("""COMPUTED_VALUE"""),8.0)</f>
        <v>8</v>
      </c>
      <c r="AC370" s="2">
        <f>IFERROR(__xludf.DUMMYFUNCTION("""COMPUTED_VALUE"""),121.35)</f>
        <v>121.35</v>
      </c>
      <c r="AD370" s="2">
        <f t="shared" si="4"/>
        <v>0.0138339</v>
      </c>
      <c r="AE370" s="2">
        <f t="shared" si="2"/>
        <v>0.12135</v>
      </c>
    </row>
    <row r="371">
      <c r="W371" s="7">
        <f>IFERROR(__xludf.DUMMYFUNCTION("""COMPUTED_VALUE"""),45732.0)</f>
        <v>45732</v>
      </c>
      <c r="X371" s="8">
        <f>IFERROR(__xludf.DUMMYFUNCTION("""COMPUTED_VALUE"""),0.375)</f>
        <v>0.375</v>
      </c>
      <c r="Y371" s="2">
        <f>IFERROR(__xludf.DUMMYFUNCTION("""COMPUTED_VALUE"""),0.155)</f>
        <v>0.155</v>
      </c>
      <c r="Z371" s="9">
        <f>IFERROR(__xludf.DUMMYFUNCTION("""COMPUTED_VALUE"""),45732.375)</f>
        <v>45732.375</v>
      </c>
      <c r="AA371" s="7">
        <f>IFERROR(__xludf.DUMMYFUNCTION("""COMPUTED_VALUE"""),45732.0)</f>
        <v>45732</v>
      </c>
      <c r="AB371" s="2">
        <f>IFERROR(__xludf.DUMMYFUNCTION("""COMPUTED_VALUE"""),9.0)</f>
        <v>9</v>
      </c>
      <c r="AC371" s="2">
        <f>IFERROR(__xludf.DUMMYFUNCTION("""COMPUTED_VALUE"""),87.98)</f>
        <v>87.98</v>
      </c>
      <c r="AD371" s="2">
        <f t="shared" si="4"/>
        <v>0.0136369</v>
      </c>
      <c r="AE371" s="2">
        <f t="shared" si="2"/>
        <v>0.08798</v>
      </c>
    </row>
    <row r="372">
      <c r="W372" s="7">
        <f>IFERROR(__xludf.DUMMYFUNCTION("""COMPUTED_VALUE"""),45732.0)</f>
        <v>45732</v>
      </c>
      <c r="X372" s="8">
        <f>IFERROR(__xludf.DUMMYFUNCTION("""COMPUTED_VALUE"""),0.4166666666666667)</f>
        <v>0.4166666667</v>
      </c>
      <c r="Y372" s="2">
        <f>IFERROR(__xludf.DUMMYFUNCTION("""COMPUTED_VALUE"""),0.155)</f>
        <v>0.155</v>
      </c>
      <c r="Z372" s="9">
        <f>IFERROR(__xludf.DUMMYFUNCTION("""COMPUTED_VALUE"""),45732.416666666664)</f>
        <v>45732.41667</v>
      </c>
      <c r="AA372" s="7">
        <f>IFERROR(__xludf.DUMMYFUNCTION("""COMPUTED_VALUE"""),45732.0)</f>
        <v>45732</v>
      </c>
      <c r="AB372" s="2">
        <f>IFERROR(__xludf.DUMMYFUNCTION("""COMPUTED_VALUE"""),10.0)</f>
        <v>10</v>
      </c>
      <c r="AC372" s="2">
        <f>IFERROR(__xludf.DUMMYFUNCTION("""COMPUTED_VALUE"""),60.75)</f>
        <v>60.75</v>
      </c>
      <c r="AD372" s="2">
        <f t="shared" si="4"/>
        <v>0.00941625</v>
      </c>
      <c r="AE372" s="2">
        <f t="shared" si="2"/>
        <v>0.06075</v>
      </c>
    </row>
    <row r="373">
      <c r="W373" s="7">
        <f>IFERROR(__xludf.DUMMYFUNCTION("""COMPUTED_VALUE"""),45732.0)</f>
        <v>45732</v>
      </c>
      <c r="X373" s="8">
        <f>IFERROR(__xludf.DUMMYFUNCTION("""COMPUTED_VALUE"""),0.4583333333333333)</f>
        <v>0.4583333333</v>
      </c>
      <c r="Y373" s="2">
        <f>IFERROR(__xludf.DUMMYFUNCTION("""COMPUTED_VALUE"""),0.125)</f>
        <v>0.125</v>
      </c>
      <c r="Z373" s="9">
        <f>IFERROR(__xludf.DUMMYFUNCTION("""COMPUTED_VALUE"""),45732.458333333336)</f>
        <v>45732.45833</v>
      </c>
      <c r="AA373" s="7">
        <f>IFERROR(__xludf.DUMMYFUNCTION("""COMPUTED_VALUE"""),45732.0)</f>
        <v>45732</v>
      </c>
      <c r="AB373" s="2">
        <f>IFERROR(__xludf.DUMMYFUNCTION("""COMPUTED_VALUE"""),11.0)</f>
        <v>11</v>
      </c>
      <c r="AC373" s="2">
        <f>IFERROR(__xludf.DUMMYFUNCTION("""COMPUTED_VALUE"""),38.04)</f>
        <v>38.04</v>
      </c>
      <c r="AD373" s="2">
        <f t="shared" si="4"/>
        <v>0.004755</v>
      </c>
      <c r="AE373" s="2">
        <f t="shared" si="2"/>
        <v>0.03804</v>
      </c>
    </row>
    <row r="374">
      <c r="W374" s="7">
        <f>IFERROR(__xludf.DUMMYFUNCTION("""COMPUTED_VALUE"""),45732.0)</f>
        <v>45732</v>
      </c>
      <c r="X374" s="8">
        <f>IFERROR(__xludf.DUMMYFUNCTION("""COMPUTED_VALUE"""),0.5)</f>
        <v>0.5</v>
      </c>
      <c r="Y374" s="2">
        <f>IFERROR(__xludf.DUMMYFUNCTION("""COMPUTED_VALUE"""),0.593)</f>
        <v>0.593</v>
      </c>
      <c r="Z374" s="9">
        <f>IFERROR(__xludf.DUMMYFUNCTION("""COMPUTED_VALUE"""),45732.5)</f>
        <v>45732.5</v>
      </c>
      <c r="AA374" s="7">
        <f>IFERROR(__xludf.DUMMYFUNCTION("""COMPUTED_VALUE"""),45732.0)</f>
        <v>45732</v>
      </c>
      <c r="AB374" s="2">
        <f>IFERROR(__xludf.DUMMYFUNCTION("""COMPUTED_VALUE"""),12.0)</f>
        <v>12</v>
      </c>
      <c r="AC374" s="2">
        <f>IFERROR(__xludf.DUMMYFUNCTION("""COMPUTED_VALUE"""),36.42)</f>
        <v>36.42</v>
      </c>
      <c r="AD374" s="2">
        <f t="shared" si="4"/>
        <v>0.02159706</v>
      </c>
      <c r="AE374" s="2">
        <f t="shared" si="2"/>
        <v>0.03642</v>
      </c>
    </row>
    <row r="375">
      <c r="W375" s="7">
        <f>IFERROR(__xludf.DUMMYFUNCTION("""COMPUTED_VALUE"""),45732.0)</f>
        <v>45732</v>
      </c>
      <c r="X375" s="8">
        <f>IFERROR(__xludf.DUMMYFUNCTION("""COMPUTED_VALUE"""),0.5416666666666666)</f>
        <v>0.5416666667</v>
      </c>
      <c r="Y375" s="2">
        <f>IFERROR(__xludf.DUMMYFUNCTION("""COMPUTED_VALUE"""),0.107)</f>
        <v>0.107</v>
      </c>
      <c r="Z375" s="9">
        <f>IFERROR(__xludf.DUMMYFUNCTION("""COMPUTED_VALUE"""),45732.541666666664)</f>
        <v>45732.54167</v>
      </c>
      <c r="AA375" s="7">
        <f>IFERROR(__xludf.DUMMYFUNCTION("""COMPUTED_VALUE"""),45732.0)</f>
        <v>45732</v>
      </c>
      <c r="AB375" s="2">
        <f>IFERROR(__xludf.DUMMYFUNCTION("""COMPUTED_VALUE"""),13.0)</f>
        <v>13</v>
      </c>
      <c r="AC375" s="2">
        <f>IFERROR(__xludf.DUMMYFUNCTION("""COMPUTED_VALUE"""),37.32)</f>
        <v>37.32</v>
      </c>
      <c r="AD375" s="2">
        <f t="shared" si="4"/>
        <v>0.00399324</v>
      </c>
      <c r="AE375" s="2">
        <f t="shared" si="2"/>
        <v>0.03732</v>
      </c>
    </row>
    <row r="376">
      <c r="W376" s="7">
        <f>IFERROR(__xludf.DUMMYFUNCTION("""COMPUTED_VALUE"""),45732.0)</f>
        <v>45732</v>
      </c>
      <c r="X376" s="8">
        <f>IFERROR(__xludf.DUMMYFUNCTION("""COMPUTED_VALUE"""),0.5833333333333334)</f>
        <v>0.5833333333</v>
      </c>
      <c r="Y376" s="2">
        <f>IFERROR(__xludf.DUMMYFUNCTION("""COMPUTED_VALUE"""),2.753)</f>
        <v>2.753</v>
      </c>
      <c r="Z376" s="9">
        <f>IFERROR(__xludf.DUMMYFUNCTION("""COMPUTED_VALUE"""),45732.583333333336)</f>
        <v>45732.58333</v>
      </c>
      <c r="AA376" s="7">
        <f>IFERROR(__xludf.DUMMYFUNCTION("""COMPUTED_VALUE"""),45732.0)</f>
        <v>45732</v>
      </c>
      <c r="AB376" s="2">
        <f>IFERROR(__xludf.DUMMYFUNCTION("""COMPUTED_VALUE"""),14.0)</f>
        <v>14</v>
      </c>
      <c r="AC376" s="2">
        <f>IFERROR(__xludf.DUMMYFUNCTION("""COMPUTED_VALUE"""),36.13)</f>
        <v>36.13</v>
      </c>
      <c r="AD376" s="2">
        <f t="shared" si="4"/>
        <v>0.09946589</v>
      </c>
      <c r="AE376" s="2">
        <f t="shared" si="2"/>
        <v>0.03613</v>
      </c>
    </row>
    <row r="377">
      <c r="W377" s="7">
        <f>IFERROR(__xludf.DUMMYFUNCTION("""COMPUTED_VALUE"""),45732.0)</f>
        <v>45732</v>
      </c>
      <c r="X377" s="8">
        <f>IFERROR(__xludf.DUMMYFUNCTION("""COMPUTED_VALUE"""),0.625)</f>
        <v>0.625</v>
      </c>
      <c r="Y377" s="2">
        <f>IFERROR(__xludf.DUMMYFUNCTION("""COMPUTED_VALUE"""),0.13)</f>
        <v>0.13</v>
      </c>
      <c r="Z377" s="9">
        <f>IFERROR(__xludf.DUMMYFUNCTION("""COMPUTED_VALUE"""),45732.625)</f>
        <v>45732.625</v>
      </c>
      <c r="AA377" s="7">
        <f>IFERROR(__xludf.DUMMYFUNCTION("""COMPUTED_VALUE"""),45732.0)</f>
        <v>45732</v>
      </c>
      <c r="AB377" s="2">
        <f>IFERROR(__xludf.DUMMYFUNCTION("""COMPUTED_VALUE"""),15.0)</f>
        <v>15</v>
      </c>
      <c r="AC377" s="2">
        <f>IFERROR(__xludf.DUMMYFUNCTION("""COMPUTED_VALUE"""),33.69)</f>
        <v>33.69</v>
      </c>
      <c r="AD377" s="2">
        <f t="shared" si="4"/>
        <v>0.0043797</v>
      </c>
      <c r="AE377" s="2">
        <f t="shared" si="2"/>
        <v>0.03369</v>
      </c>
    </row>
    <row r="378">
      <c r="W378" s="7">
        <f>IFERROR(__xludf.DUMMYFUNCTION("""COMPUTED_VALUE"""),45732.0)</f>
        <v>45732</v>
      </c>
      <c r="X378" s="8">
        <f>IFERROR(__xludf.DUMMYFUNCTION("""COMPUTED_VALUE"""),0.6666666666666666)</f>
        <v>0.6666666667</v>
      </c>
      <c r="Y378" s="2">
        <f>IFERROR(__xludf.DUMMYFUNCTION("""COMPUTED_VALUE"""),1.446)</f>
        <v>1.446</v>
      </c>
      <c r="Z378" s="9">
        <f>IFERROR(__xludf.DUMMYFUNCTION("""COMPUTED_VALUE"""),45732.666666666664)</f>
        <v>45732.66667</v>
      </c>
      <c r="AA378" s="7">
        <f>IFERROR(__xludf.DUMMYFUNCTION("""COMPUTED_VALUE"""),45732.0)</f>
        <v>45732</v>
      </c>
      <c r="AB378" s="2">
        <f>IFERROR(__xludf.DUMMYFUNCTION("""COMPUTED_VALUE"""),16.0)</f>
        <v>16</v>
      </c>
      <c r="AC378" s="2">
        <f>IFERROR(__xludf.DUMMYFUNCTION("""COMPUTED_VALUE"""),65.56)</f>
        <v>65.56</v>
      </c>
      <c r="AD378" s="2">
        <f t="shared" si="4"/>
        <v>0.09479976</v>
      </c>
      <c r="AE378" s="2">
        <f t="shared" si="2"/>
        <v>0.06556</v>
      </c>
    </row>
    <row r="379">
      <c r="W379" s="7">
        <f>IFERROR(__xludf.DUMMYFUNCTION("""COMPUTED_VALUE"""),45732.0)</f>
        <v>45732</v>
      </c>
      <c r="X379" s="8">
        <f>IFERROR(__xludf.DUMMYFUNCTION("""COMPUTED_VALUE"""),0.7083333333333334)</f>
        <v>0.7083333333</v>
      </c>
      <c r="Y379" s="2">
        <f>IFERROR(__xludf.DUMMYFUNCTION("""COMPUTED_VALUE"""),1.784)</f>
        <v>1.784</v>
      </c>
      <c r="Z379" s="9">
        <f>IFERROR(__xludf.DUMMYFUNCTION("""COMPUTED_VALUE"""),45732.708333333336)</f>
        <v>45732.70833</v>
      </c>
      <c r="AA379" s="7">
        <f>IFERROR(__xludf.DUMMYFUNCTION("""COMPUTED_VALUE"""),45732.0)</f>
        <v>45732</v>
      </c>
      <c r="AB379" s="2">
        <f>IFERROR(__xludf.DUMMYFUNCTION("""COMPUTED_VALUE"""),17.0)</f>
        <v>17</v>
      </c>
      <c r="AC379" s="2">
        <f>IFERROR(__xludf.DUMMYFUNCTION("""COMPUTED_VALUE"""),88.11)</f>
        <v>88.11</v>
      </c>
      <c r="AD379" s="2">
        <f t="shared" si="4"/>
        <v>0.15718824</v>
      </c>
      <c r="AE379" s="2">
        <f t="shared" si="2"/>
        <v>0.08811</v>
      </c>
    </row>
    <row r="380">
      <c r="W380" s="7">
        <f>IFERROR(__xludf.DUMMYFUNCTION("""COMPUTED_VALUE"""),45732.0)</f>
        <v>45732</v>
      </c>
      <c r="X380" s="8">
        <f>IFERROR(__xludf.DUMMYFUNCTION("""COMPUTED_VALUE"""),0.75)</f>
        <v>0.75</v>
      </c>
      <c r="Y380" s="2">
        <f>IFERROR(__xludf.DUMMYFUNCTION("""COMPUTED_VALUE"""),0.128)</f>
        <v>0.128</v>
      </c>
      <c r="Z380" s="9">
        <f>IFERROR(__xludf.DUMMYFUNCTION("""COMPUTED_VALUE"""),45732.75)</f>
        <v>45732.75</v>
      </c>
      <c r="AA380" s="7">
        <f>IFERROR(__xludf.DUMMYFUNCTION("""COMPUTED_VALUE"""),45732.0)</f>
        <v>45732</v>
      </c>
      <c r="AB380" s="2">
        <f>IFERROR(__xludf.DUMMYFUNCTION("""COMPUTED_VALUE"""),18.0)</f>
        <v>18</v>
      </c>
      <c r="AC380" s="2">
        <f>IFERROR(__xludf.DUMMYFUNCTION("""COMPUTED_VALUE"""),128.69)</f>
        <v>128.69</v>
      </c>
      <c r="AD380" s="2">
        <f t="shared" si="4"/>
        <v>0.01647232</v>
      </c>
      <c r="AE380" s="2">
        <f t="shared" si="2"/>
        <v>0.12869</v>
      </c>
    </row>
    <row r="381">
      <c r="W381" s="7">
        <f>IFERROR(__xludf.DUMMYFUNCTION("""COMPUTED_VALUE"""),45732.0)</f>
        <v>45732</v>
      </c>
      <c r="X381" s="8">
        <f>IFERROR(__xludf.DUMMYFUNCTION("""COMPUTED_VALUE"""),0.7916666666666666)</f>
        <v>0.7916666667</v>
      </c>
      <c r="Y381" s="2">
        <f>IFERROR(__xludf.DUMMYFUNCTION("""COMPUTED_VALUE"""),0.111)</f>
        <v>0.111</v>
      </c>
      <c r="Z381" s="9">
        <f>IFERROR(__xludf.DUMMYFUNCTION("""COMPUTED_VALUE"""),45732.791666666664)</f>
        <v>45732.79167</v>
      </c>
      <c r="AA381" s="7">
        <f>IFERROR(__xludf.DUMMYFUNCTION("""COMPUTED_VALUE"""),45732.0)</f>
        <v>45732</v>
      </c>
      <c r="AB381" s="2">
        <f>IFERROR(__xludf.DUMMYFUNCTION("""COMPUTED_VALUE"""),19.0)</f>
        <v>19</v>
      </c>
      <c r="AC381" s="2">
        <f>IFERROR(__xludf.DUMMYFUNCTION("""COMPUTED_VALUE"""),190.69)</f>
        <v>190.69</v>
      </c>
      <c r="AD381" s="2">
        <f t="shared" si="4"/>
        <v>0.02116659</v>
      </c>
      <c r="AE381" s="2">
        <f t="shared" si="2"/>
        <v>0.19069</v>
      </c>
    </row>
    <row r="382">
      <c r="W382" s="7">
        <f>IFERROR(__xludf.DUMMYFUNCTION("""COMPUTED_VALUE"""),45732.0)</f>
        <v>45732</v>
      </c>
      <c r="X382" s="8">
        <f>IFERROR(__xludf.DUMMYFUNCTION("""COMPUTED_VALUE"""),0.8333333333333334)</f>
        <v>0.8333333333</v>
      </c>
      <c r="Y382" s="2">
        <f>IFERROR(__xludf.DUMMYFUNCTION("""COMPUTED_VALUE"""),0.3)</f>
        <v>0.3</v>
      </c>
      <c r="Z382" s="9">
        <f>IFERROR(__xludf.DUMMYFUNCTION("""COMPUTED_VALUE"""),45732.833333333336)</f>
        <v>45732.83333</v>
      </c>
      <c r="AA382" s="7">
        <f>IFERROR(__xludf.DUMMYFUNCTION("""COMPUTED_VALUE"""),45732.0)</f>
        <v>45732</v>
      </c>
      <c r="AB382" s="2">
        <f>IFERROR(__xludf.DUMMYFUNCTION("""COMPUTED_VALUE"""),20.0)</f>
        <v>20</v>
      </c>
      <c r="AC382" s="2">
        <f>IFERROR(__xludf.DUMMYFUNCTION("""COMPUTED_VALUE"""),179.15)</f>
        <v>179.15</v>
      </c>
      <c r="AD382" s="2">
        <f t="shared" si="4"/>
        <v>0.053745</v>
      </c>
      <c r="AE382" s="2">
        <f t="shared" si="2"/>
        <v>0.17915</v>
      </c>
    </row>
    <row r="383">
      <c r="W383" s="7">
        <f>IFERROR(__xludf.DUMMYFUNCTION("""COMPUTED_VALUE"""),45732.0)</f>
        <v>45732</v>
      </c>
      <c r="X383" s="8">
        <f>IFERROR(__xludf.DUMMYFUNCTION("""COMPUTED_VALUE"""),0.875)</f>
        <v>0.875</v>
      </c>
      <c r="Y383" s="2">
        <f>IFERROR(__xludf.DUMMYFUNCTION("""COMPUTED_VALUE"""),2.155)</f>
        <v>2.155</v>
      </c>
      <c r="Z383" s="9">
        <f>IFERROR(__xludf.DUMMYFUNCTION("""COMPUTED_VALUE"""),45732.875)</f>
        <v>45732.875</v>
      </c>
      <c r="AA383" s="7">
        <f>IFERROR(__xludf.DUMMYFUNCTION("""COMPUTED_VALUE"""),45732.0)</f>
        <v>45732</v>
      </c>
      <c r="AB383" s="2">
        <f>IFERROR(__xludf.DUMMYFUNCTION("""COMPUTED_VALUE"""),21.0)</f>
        <v>21</v>
      </c>
      <c r="AC383" s="2">
        <f>IFERROR(__xludf.DUMMYFUNCTION("""COMPUTED_VALUE"""),160.44)</f>
        <v>160.44</v>
      </c>
      <c r="AD383" s="2">
        <f t="shared" si="4"/>
        <v>0.3457482</v>
      </c>
      <c r="AE383" s="2">
        <f t="shared" si="2"/>
        <v>0.16044</v>
      </c>
    </row>
    <row r="384">
      <c r="W384" s="7">
        <f>IFERROR(__xludf.DUMMYFUNCTION("""COMPUTED_VALUE"""),45732.0)</f>
        <v>45732</v>
      </c>
      <c r="X384" s="8">
        <f>IFERROR(__xludf.DUMMYFUNCTION("""COMPUTED_VALUE"""),0.9166666666666666)</f>
        <v>0.9166666667</v>
      </c>
      <c r="Y384" s="2">
        <f>IFERROR(__xludf.DUMMYFUNCTION("""COMPUTED_VALUE"""),1.764)</f>
        <v>1.764</v>
      </c>
      <c r="Z384" s="9">
        <f>IFERROR(__xludf.DUMMYFUNCTION("""COMPUTED_VALUE"""),45732.916666666664)</f>
        <v>45732.91667</v>
      </c>
      <c r="AA384" s="7">
        <f>IFERROR(__xludf.DUMMYFUNCTION("""COMPUTED_VALUE"""),45732.0)</f>
        <v>45732</v>
      </c>
      <c r="AB384" s="2">
        <f>IFERROR(__xludf.DUMMYFUNCTION("""COMPUTED_VALUE"""),22.0)</f>
        <v>22</v>
      </c>
      <c r="AC384" s="2">
        <f>IFERROR(__xludf.DUMMYFUNCTION("""COMPUTED_VALUE"""),154.84)</f>
        <v>154.84</v>
      </c>
      <c r="AD384" s="2">
        <f t="shared" si="4"/>
        <v>0.27313776</v>
      </c>
      <c r="AE384" s="2">
        <f t="shared" si="2"/>
        <v>0.15484</v>
      </c>
    </row>
    <row r="385">
      <c r="W385" s="7">
        <f>IFERROR(__xludf.DUMMYFUNCTION("""COMPUTED_VALUE"""),45732.0)</f>
        <v>45732</v>
      </c>
      <c r="X385" s="8">
        <f>IFERROR(__xludf.DUMMYFUNCTION("""COMPUTED_VALUE"""),0.9583333333333334)</f>
        <v>0.9583333333</v>
      </c>
      <c r="Y385" s="2">
        <f>IFERROR(__xludf.DUMMYFUNCTION("""COMPUTED_VALUE"""),2.002)</f>
        <v>2.002</v>
      </c>
      <c r="Z385" s="9">
        <f>IFERROR(__xludf.DUMMYFUNCTION("""COMPUTED_VALUE"""),45732.958333333336)</f>
        <v>45732.95833</v>
      </c>
      <c r="AA385" s="7">
        <f>IFERROR(__xludf.DUMMYFUNCTION("""COMPUTED_VALUE"""),45732.0)</f>
        <v>45732</v>
      </c>
      <c r="AB385" s="2">
        <f>IFERROR(__xludf.DUMMYFUNCTION("""COMPUTED_VALUE"""),23.0)</f>
        <v>23</v>
      </c>
      <c r="AC385" s="2">
        <f>IFERROR(__xludf.DUMMYFUNCTION("""COMPUTED_VALUE"""),136.83)</f>
        <v>136.83</v>
      </c>
      <c r="AD385" s="2">
        <f t="shared" si="4"/>
        <v>0.27393366</v>
      </c>
      <c r="AE385" s="2">
        <f t="shared" si="2"/>
        <v>0.13683</v>
      </c>
    </row>
    <row r="386">
      <c r="W386" s="7">
        <f>IFERROR(__xludf.DUMMYFUNCTION("""COMPUTED_VALUE"""),45732.0)</f>
        <v>45732</v>
      </c>
      <c r="X386" s="17">
        <f>IFERROR(__xludf.DUMMYFUNCTION("""COMPUTED_VALUE"""),1.0)</f>
        <v>1</v>
      </c>
      <c r="Y386" s="2">
        <f>IFERROR(__xludf.DUMMYFUNCTION("""COMPUTED_VALUE"""),0.078)</f>
        <v>0.078</v>
      </c>
      <c r="Z386" s="9">
        <f>IFERROR(__xludf.DUMMYFUNCTION("""COMPUTED_VALUE"""),45733.0)</f>
        <v>45733</v>
      </c>
      <c r="AA386" s="7">
        <f>IFERROR(__xludf.DUMMYFUNCTION("""COMPUTED_VALUE"""),45733.0)</f>
        <v>45733</v>
      </c>
      <c r="AB386" s="2">
        <f>IFERROR(__xludf.DUMMYFUNCTION("""COMPUTED_VALUE"""),0.0)</f>
        <v>0</v>
      </c>
      <c r="AC386" s="2">
        <f>IFERROR(__xludf.DUMMYFUNCTION("""COMPUTED_VALUE"""),121.65)</f>
        <v>121.65</v>
      </c>
      <c r="AD386" s="2">
        <f t="shared" si="4"/>
        <v>0.0094887</v>
      </c>
      <c r="AE386" s="2">
        <f t="shared" si="2"/>
        <v>0.12165</v>
      </c>
    </row>
    <row r="387">
      <c r="W387" s="7">
        <f>IFERROR(__xludf.DUMMYFUNCTION("""COMPUTED_VALUE"""),45733.0)</f>
        <v>45733</v>
      </c>
      <c r="X387" s="8">
        <f>IFERROR(__xludf.DUMMYFUNCTION("""COMPUTED_VALUE"""),0.041666666666666664)</f>
        <v>0.04166666667</v>
      </c>
      <c r="Y387" s="2">
        <f>IFERROR(__xludf.DUMMYFUNCTION("""COMPUTED_VALUE"""),0.072)</f>
        <v>0.072</v>
      </c>
      <c r="Z387" s="9">
        <f>IFERROR(__xludf.DUMMYFUNCTION("""COMPUTED_VALUE"""),45733.041666666664)</f>
        <v>45733.04167</v>
      </c>
      <c r="AA387" s="7">
        <f>IFERROR(__xludf.DUMMYFUNCTION("""COMPUTED_VALUE"""),45733.0)</f>
        <v>45733</v>
      </c>
      <c r="AB387" s="2">
        <f>IFERROR(__xludf.DUMMYFUNCTION("""COMPUTED_VALUE"""),1.0)</f>
        <v>1</v>
      </c>
      <c r="AC387" s="2">
        <f>IFERROR(__xludf.DUMMYFUNCTION("""COMPUTED_VALUE"""),111.37)</f>
        <v>111.37</v>
      </c>
      <c r="AD387" s="2">
        <f t="shared" si="4"/>
        <v>0.00801864</v>
      </c>
      <c r="AE387" s="2">
        <f t="shared" si="2"/>
        <v>0.11137</v>
      </c>
    </row>
    <row r="388">
      <c r="W388" s="7">
        <f>IFERROR(__xludf.DUMMYFUNCTION("""COMPUTED_VALUE"""),45733.0)</f>
        <v>45733</v>
      </c>
      <c r="X388" s="8">
        <f>IFERROR(__xludf.DUMMYFUNCTION("""COMPUTED_VALUE"""),0.08333333333333333)</f>
        <v>0.08333333333</v>
      </c>
      <c r="Y388" s="2">
        <f>IFERROR(__xludf.DUMMYFUNCTION("""COMPUTED_VALUE"""),0.082)</f>
        <v>0.082</v>
      </c>
      <c r="Z388" s="9">
        <f>IFERROR(__xludf.DUMMYFUNCTION("""COMPUTED_VALUE"""),45733.083333333336)</f>
        <v>45733.08333</v>
      </c>
      <c r="AA388" s="7">
        <f>IFERROR(__xludf.DUMMYFUNCTION("""COMPUTED_VALUE"""),45733.0)</f>
        <v>45733</v>
      </c>
      <c r="AB388" s="2">
        <f>IFERROR(__xludf.DUMMYFUNCTION("""COMPUTED_VALUE"""),2.0)</f>
        <v>2</v>
      </c>
      <c r="AC388" s="2">
        <f>IFERROR(__xludf.DUMMYFUNCTION("""COMPUTED_VALUE"""),116.17)</f>
        <v>116.17</v>
      </c>
      <c r="AD388" s="2">
        <f t="shared" si="4"/>
        <v>0.00952594</v>
      </c>
      <c r="AE388" s="2">
        <f t="shared" si="2"/>
        <v>0.11617</v>
      </c>
    </row>
    <row r="389">
      <c r="W389" s="7">
        <f>IFERROR(__xludf.DUMMYFUNCTION("""COMPUTED_VALUE"""),45733.0)</f>
        <v>45733</v>
      </c>
      <c r="X389" s="8">
        <f>IFERROR(__xludf.DUMMYFUNCTION("""COMPUTED_VALUE"""),0.125)</f>
        <v>0.125</v>
      </c>
      <c r="Y389" s="2">
        <f>IFERROR(__xludf.DUMMYFUNCTION("""COMPUTED_VALUE"""),0.084)</f>
        <v>0.084</v>
      </c>
      <c r="Z389" s="9">
        <f>IFERROR(__xludf.DUMMYFUNCTION("""COMPUTED_VALUE"""),45733.125)</f>
        <v>45733.125</v>
      </c>
      <c r="AA389" s="7">
        <f>IFERROR(__xludf.DUMMYFUNCTION("""COMPUTED_VALUE"""),45733.0)</f>
        <v>45733</v>
      </c>
      <c r="AB389" s="2">
        <f>IFERROR(__xludf.DUMMYFUNCTION("""COMPUTED_VALUE"""),3.0)</f>
        <v>3</v>
      </c>
      <c r="AC389" s="2">
        <f>IFERROR(__xludf.DUMMYFUNCTION("""COMPUTED_VALUE"""),113.76)</f>
        <v>113.76</v>
      </c>
      <c r="AD389" s="2">
        <f t="shared" si="4"/>
        <v>0.00955584</v>
      </c>
      <c r="AE389" s="2">
        <f t="shared" si="2"/>
        <v>0.11376</v>
      </c>
    </row>
    <row r="390">
      <c r="W390" s="7">
        <f>IFERROR(__xludf.DUMMYFUNCTION("""COMPUTED_VALUE"""),45733.0)</f>
        <v>45733</v>
      </c>
      <c r="X390" s="8">
        <f>IFERROR(__xludf.DUMMYFUNCTION("""COMPUTED_VALUE"""),0.16666666666666666)</f>
        <v>0.1666666667</v>
      </c>
      <c r="Y390" s="2">
        <f>IFERROR(__xludf.DUMMYFUNCTION("""COMPUTED_VALUE"""),0.079)</f>
        <v>0.079</v>
      </c>
      <c r="Z390" s="9">
        <f>IFERROR(__xludf.DUMMYFUNCTION("""COMPUTED_VALUE"""),45733.166666666664)</f>
        <v>45733.16667</v>
      </c>
      <c r="AA390" s="7">
        <f>IFERROR(__xludf.DUMMYFUNCTION("""COMPUTED_VALUE"""),45733.0)</f>
        <v>45733</v>
      </c>
      <c r="AB390" s="2">
        <f>IFERROR(__xludf.DUMMYFUNCTION("""COMPUTED_VALUE"""),4.0)</f>
        <v>4</v>
      </c>
      <c r="AC390" s="2">
        <f>IFERROR(__xludf.DUMMYFUNCTION("""COMPUTED_VALUE"""),113.62)</f>
        <v>113.62</v>
      </c>
      <c r="AD390" s="2">
        <f t="shared" si="4"/>
        <v>0.00897598</v>
      </c>
      <c r="AE390" s="2">
        <f t="shared" si="2"/>
        <v>0.11362</v>
      </c>
    </row>
    <row r="391">
      <c r="W391" s="7">
        <f>IFERROR(__xludf.DUMMYFUNCTION("""COMPUTED_VALUE"""),45733.0)</f>
        <v>45733</v>
      </c>
      <c r="X391" s="8">
        <f>IFERROR(__xludf.DUMMYFUNCTION("""COMPUTED_VALUE"""),0.20833333333333334)</f>
        <v>0.2083333333</v>
      </c>
      <c r="Y391" s="2">
        <f>IFERROR(__xludf.DUMMYFUNCTION("""COMPUTED_VALUE"""),0.077)</f>
        <v>0.077</v>
      </c>
      <c r="Z391" s="9">
        <f>IFERROR(__xludf.DUMMYFUNCTION("""COMPUTED_VALUE"""),45733.208333333336)</f>
        <v>45733.20833</v>
      </c>
      <c r="AA391" s="7">
        <f>IFERROR(__xludf.DUMMYFUNCTION("""COMPUTED_VALUE"""),45733.0)</f>
        <v>45733</v>
      </c>
      <c r="AB391" s="2">
        <f>IFERROR(__xludf.DUMMYFUNCTION("""COMPUTED_VALUE"""),5.0)</f>
        <v>5</v>
      </c>
      <c r="AC391" s="2">
        <f>IFERROR(__xludf.DUMMYFUNCTION("""COMPUTED_VALUE"""),110.68)</f>
        <v>110.68</v>
      </c>
      <c r="AD391" s="2">
        <f t="shared" si="4"/>
        <v>0.00852236</v>
      </c>
      <c r="AE391" s="2">
        <f t="shared" si="2"/>
        <v>0.11068</v>
      </c>
    </row>
    <row r="392">
      <c r="W392" s="7">
        <f>IFERROR(__xludf.DUMMYFUNCTION("""COMPUTED_VALUE"""),45733.0)</f>
        <v>45733</v>
      </c>
      <c r="X392" s="8">
        <f>IFERROR(__xludf.DUMMYFUNCTION("""COMPUTED_VALUE"""),0.25)</f>
        <v>0.25</v>
      </c>
      <c r="Y392" s="2">
        <f>IFERROR(__xludf.DUMMYFUNCTION("""COMPUTED_VALUE"""),0.079)</f>
        <v>0.079</v>
      </c>
      <c r="Z392" s="9">
        <f>IFERROR(__xludf.DUMMYFUNCTION("""COMPUTED_VALUE"""),45733.25)</f>
        <v>45733.25</v>
      </c>
      <c r="AA392" s="7">
        <f>IFERROR(__xludf.DUMMYFUNCTION("""COMPUTED_VALUE"""),45733.0)</f>
        <v>45733</v>
      </c>
      <c r="AB392" s="2">
        <f>IFERROR(__xludf.DUMMYFUNCTION("""COMPUTED_VALUE"""),6.0)</f>
        <v>6</v>
      </c>
      <c r="AC392" s="2">
        <f>IFERROR(__xludf.DUMMYFUNCTION("""COMPUTED_VALUE"""),119.49)</f>
        <v>119.49</v>
      </c>
      <c r="AD392" s="2">
        <f t="shared" si="4"/>
        <v>0.00943971</v>
      </c>
      <c r="AE392" s="2">
        <f t="shared" si="2"/>
        <v>0.11949</v>
      </c>
    </row>
    <row r="393">
      <c r="W393" s="7">
        <f>IFERROR(__xludf.DUMMYFUNCTION("""COMPUTED_VALUE"""),45733.0)</f>
        <v>45733</v>
      </c>
      <c r="X393" s="8">
        <f>IFERROR(__xludf.DUMMYFUNCTION("""COMPUTED_VALUE"""),0.2916666666666667)</f>
        <v>0.2916666667</v>
      </c>
      <c r="Y393" s="2">
        <f>IFERROR(__xludf.DUMMYFUNCTION("""COMPUTED_VALUE"""),0.083)</f>
        <v>0.083</v>
      </c>
      <c r="Z393" s="9">
        <f>IFERROR(__xludf.DUMMYFUNCTION("""COMPUTED_VALUE"""),45733.291666666664)</f>
        <v>45733.29167</v>
      </c>
      <c r="AA393" s="7">
        <f>IFERROR(__xludf.DUMMYFUNCTION("""COMPUTED_VALUE"""),45733.0)</f>
        <v>45733</v>
      </c>
      <c r="AB393" s="2">
        <f>IFERROR(__xludf.DUMMYFUNCTION("""COMPUTED_VALUE"""),7.0)</f>
        <v>7</v>
      </c>
      <c r="AC393" s="2">
        <f>IFERROR(__xludf.DUMMYFUNCTION("""COMPUTED_VALUE"""),176.92)</f>
        <v>176.92</v>
      </c>
      <c r="AD393" s="2">
        <f t="shared" si="4"/>
        <v>0.01468436</v>
      </c>
      <c r="AE393" s="2">
        <f t="shared" si="2"/>
        <v>0.17692</v>
      </c>
    </row>
    <row r="394">
      <c r="W394" s="7">
        <f>IFERROR(__xludf.DUMMYFUNCTION("""COMPUTED_VALUE"""),45733.0)</f>
        <v>45733</v>
      </c>
      <c r="X394" s="8">
        <f>IFERROR(__xludf.DUMMYFUNCTION("""COMPUTED_VALUE"""),0.3333333333333333)</f>
        <v>0.3333333333</v>
      </c>
      <c r="Y394" s="2">
        <f>IFERROR(__xludf.DUMMYFUNCTION("""COMPUTED_VALUE"""),0.19)</f>
        <v>0.19</v>
      </c>
      <c r="Z394" s="9">
        <f>IFERROR(__xludf.DUMMYFUNCTION("""COMPUTED_VALUE"""),45733.333333333336)</f>
        <v>45733.33333</v>
      </c>
      <c r="AA394" s="7">
        <f>IFERROR(__xludf.DUMMYFUNCTION("""COMPUTED_VALUE"""),45733.0)</f>
        <v>45733</v>
      </c>
      <c r="AB394" s="2">
        <f>IFERROR(__xludf.DUMMYFUNCTION("""COMPUTED_VALUE"""),8.0)</f>
        <v>8</v>
      </c>
      <c r="AC394" s="2">
        <f>IFERROR(__xludf.DUMMYFUNCTION("""COMPUTED_VALUE"""),206.4)</f>
        <v>206.4</v>
      </c>
      <c r="AD394" s="2">
        <f t="shared" si="4"/>
        <v>0.039216</v>
      </c>
      <c r="AE394" s="2">
        <f t="shared" si="2"/>
        <v>0.2064</v>
      </c>
    </row>
    <row r="395">
      <c r="W395" s="7">
        <f>IFERROR(__xludf.DUMMYFUNCTION("""COMPUTED_VALUE"""),45733.0)</f>
        <v>45733</v>
      </c>
      <c r="X395" s="8">
        <f>IFERROR(__xludf.DUMMYFUNCTION("""COMPUTED_VALUE"""),0.375)</f>
        <v>0.375</v>
      </c>
      <c r="Y395" s="2">
        <f>IFERROR(__xludf.DUMMYFUNCTION("""COMPUTED_VALUE"""),0.698)</f>
        <v>0.698</v>
      </c>
      <c r="Z395" s="9">
        <f>IFERROR(__xludf.DUMMYFUNCTION("""COMPUTED_VALUE"""),45733.375)</f>
        <v>45733.375</v>
      </c>
      <c r="AA395" s="7">
        <f>IFERROR(__xludf.DUMMYFUNCTION("""COMPUTED_VALUE"""),45733.0)</f>
        <v>45733</v>
      </c>
      <c r="AB395" s="2">
        <f>IFERROR(__xludf.DUMMYFUNCTION("""COMPUTED_VALUE"""),9.0)</f>
        <v>9</v>
      </c>
      <c r="AC395" s="2">
        <f>IFERROR(__xludf.DUMMYFUNCTION("""COMPUTED_VALUE"""),154.82)</f>
        <v>154.82</v>
      </c>
      <c r="AD395" s="2">
        <f t="shared" si="4"/>
        <v>0.10806436</v>
      </c>
      <c r="AE395" s="2">
        <f t="shared" si="2"/>
        <v>0.15482</v>
      </c>
    </row>
    <row r="396">
      <c r="W396" s="7">
        <f>IFERROR(__xludf.DUMMYFUNCTION("""COMPUTED_VALUE"""),45733.0)</f>
        <v>45733</v>
      </c>
      <c r="X396" s="8">
        <f>IFERROR(__xludf.DUMMYFUNCTION("""COMPUTED_VALUE"""),0.4166666666666667)</f>
        <v>0.4166666667</v>
      </c>
      <c r="Y396" s="2">
        <f>IFERROR(__xludf.DUMMYFUNCTION("""COMPUTED_VALUE"""),0.14)</f>
        <v>0.14</v>
      </c>
      <c r="Z396" s="9">
        <f>IFERROR(__xludf.DUMMYFUNCTION("""COMPUTED_VALUE"""),45733.416666666664)</f>
        <v>45733.41667</v>
      </c>
      <c r="AA396" s="7">
        <f>IFERROR(__xludf.DUMMYFUNCTION("""COMPUTED_VALUE"""),45733.0)</f>
        <v>45733</v>
      </c>
      <c r="AB396" s="2">
        <f>IFERROR(__xludf.DUMMYFUNCTION("""COMPUTED_VALUE"""),10.0)</f>
        <v>10</v>
      </c>
      <c r="AC396" s="2">
        <f>IFERROR(__xludf.DUMMYFUNCTION("""COMPUTED_VALUE"""),202.27)</f>
        <v>202.27</v>
      </c>
      <c r="AD396" s="2">
        <f t="shared" si="4"/>
        <v>0.0283178</v>
      </c>
      <c r="AE396" s="2">
        <f t="shared" si="2"/>
        <v>0.20227</v>
      </c>
    </row>
    <row r="397">
      <c r="W397" s="7">
        <f>IFERROR(__xludf.DUMMYFUNCTION("""COMPUTED_VALUE"""),45733.0)</f>
        <v>45733</v>
      </c>
      <c r="X397" s="8">
        <f>IFERROR(__xludf.DUMMYFUNCTION("""COMPUTED_VALUE"""),0.4583333333333333)</f>
        <v>0.4583333333</v>
      </c>
      <c r="Y397" s="2">
        <f>IFERROR(__xludf.DUMMYFUNCTION("""COMPUTED_VALUE"""),0.108)</f>
        <v>0.108</v>
      </c>
      <c r="Z397" s="9">
        <f>IFERROR(__xludf.DUMMYFUNCTION("""COMPUTED_VALUE"""),45733.458333333336)</f>
        <v>45733.45833</v>
      </c>
      <c r="AA397" s="7">
        <f>IFERROR(__xludf.DUMMYFUNCTION("""COMPUTED_VALUE"""),45733.0)</f>
        <v>45733</v>
      </c>
      <c r="AB397" s="2">
        <f>IFERROR(__xludf.DUMMYFUNCTION("""COMPUTED_VALUE"""),11.0)</f>
        <v>11</v>
      </c>
      <c r="AC397" s="2">
        <f>IFERROR(__xludf.DUMMYFUNCTION("""COMPUTED_VALUE"""),187.31)</f>
        <v>187.31</v>
      </c>
      <c r="AD397" s="2">
        <f t="shared" si="4"/>
        <v>0.02022948</v>
      </c>
      <c r="AE397" s="2">
        <f t="shared" si="2"/>
        <v>0.18731</v>
      </c>
    </row>
    <row r="398">
      <c r="W398" s="7">
        <f>IFERROR(__xludf.DUMMYFUNCTION("""COMPUTED_VALUE"""),45733.0)</f>
        <v>45733</v>
      </c>
      <c r="X398" s="8">
        <f>IFERROR(__xludf.DUMMYFUNCTION("""COMPUTED_VALUE"""),0.5)</f>
        <v>0.5</v>
      </c>
      <c r="Y398" s="2">
        <f>IFERROR(__xludf.DUMMYFUNCTION("""COMPUTED_VALUE"""),0.087)</f>
        <v>0.087</v>
      </c>
      <c r="Z398" s="9">
        <f>IFERROR(__xludf.DUMMYFUNCTION("""COMPUTED_VALUE"""),45733.5)</f>
        <v>45733.5</v>
      </c>
      <c r="AA398" s="7">
        <f>IFERROR(__xludf.DUMMYFUNCTION("""COMPUTED_VALUE"""),45733.0)</f>
        <v>45733</v>
      </c>
      <c r="AB398" s="2">
        <f>IFERROR(__xludf.DUMMYFUNCTION("""COMPUTED_VALUE"""),12.0)</f>
        <v>12</v>
      </c>
      <c r="AC398" s="2">
        <f>IFERROR(__xludf.DUMMYFUNCTION("""COMPUTED_VALUE"""),172.96)</f>
        <v>172.96</v>
      </c>
      <c r="AD398" s="2">
        <f t="shared" si="4"/>
        <v>0.01504752</v>
      </c>
      <c r="AE398" s="2">
        <f t="shared" si="2"/>
        <v>0.17296</v>
      </c>
    </row>
    <row r="399">
      <c r="W399" s="7">
        <f>IFERROR(__xludf.DUMMYFUNCTION("""COMPUTED_VALUE"""),45733.0)</f>
        <v>45733</v>
      </c>
      <c r="X399" s="8">
        <f>IFERROR(__xludf.DUMMYFUNCTION("""COMPUTED_VALUE"""),0.5416666666666666)</f>
        <v>0.5416666667</v>
      </c>
      <c r="Y399" s="2">
        <f>IFERROR(__xludf.DUMMYFUNCTION("""COMPUTED_VALUE"""),0.131)</f>
        <v>0.131</v>
      </c>
      <c r="Z399" s="9">
        <f>IFERROR(__xludf.DUMMYFUNCTION("""COMPUTED_VALUE"""),45733.541666666664)</f>
        <v>45733.54167</v>
      </c>
      <c r="AA399" s="7">
        <f>IFERROR(__xludf.DUMMYFUNCTION("""COMPUTED_VALUE"""),45733.0)</f>
        <v>45733</v>
      </c>
      <c r="AB399" s="2">
        <f>IFERROR(__xludf.DUMMYFUNCTION("""COMPUTED_VALUE"""),13.0)</f>
        <v>13</v>
      </c>
      <c r="AC399" s="2">
        <f>IFERROR(__xludf.DUMMYFUNCTION("""COMPUTED_VALUE"""),160.86)</f>
        <v>160.86</v>
      </c>
      <c r="AD399" s="2">
        <f t="shared" si="4"/>
        <v>0.02107266</v>
      </c>
      <c r="AE399" s="2">
        <f t="shared" si="2"/>
        <v>0.16086</v>
      </c>
    </row>
    <row r="400">
      <c r="W400" s="7">
        <f>IFERROR(__xludf.DUMMYFUNCTION("""COMPUTED_VALUE"""),45733.0)</f>
        <v>45733</v>
      </c>
      <c r="X400" s="8">
        <f>IFERROR(__xludf.DUMMYFUNCTION("""COMPUTED_VALUE"""),0.5833333333333334)</f>
        <v>0.5833333333</v>
      </c>
      <c r="Y400" s="2">
        <f>IFERROR(__xludf.DUMMYFUNCTION("""COMPUTED_VALUE"""),0.093)</f>
        <v>0.093</v>
      </c>
      <c r="Z400" s="9">
        <f>IFERROR(__xludf.DUMMYFUNCTION("""COMPUTED_VALUE"""),45733.583333333336)</f>
        <v>45733.58333</v>
      </c>
      <c r="AA400" s="7">
        <f>IFERROR(__xludf.DUMMYFUNCTION("""COMPUTED_VALUE"""),45733.0)</f>
        <v>45733</v>
      </c>
      <c r="AB400" s="2">
        <f>IFERROR(__xludf.DUMMYFUNCTION("""COMPUTED_VALUE"""),14.0)</f>
        <v>14</v>
      </c>
      <c r="AC400" s="2">
        <f>IFERROR(__xludf.DUMMYFUNCTION("""COMPUTED_VALUE"""),96.54)</f>
        <v>96.54</v>
      </c>
      <c r="AD400" s="2">
        <f t="shared" si="4"/>
        <v>0.00897822</v>
      </c>
      <c r="AE400" s="2">
        <f t="shared" si="2"/>
        <v>0.09654</v>
      </c>
    </row>
    <row r="401">
      <c r="W401" s="7">
        <f>IFERROR(__xludf.DUMMYFUNCTION("""COMPUTED_VALUE"""),45733.0)</f>
        <v>45733</v>
      </c>
      <c r="X401" s="8">
        <f>IFERROR(__xludf.DUMMYFUNCTION("""COMPUTED_VALUE"""),0.625)</f>
        <v>0.625</v>
      </c>
      <c r="Y401" s="2">
        <f>IFERROR(__xludf.DUMMYFUNCTION("""COMPUTED_VALUE"""),0.096)</f>
        <v>0.096</v>
      </c>
      <c r="Z401" s="9">
        <f>IFERROR(__xludf.DUMMYFUNCTION("""COMPUTED_VALUE"""),45733.625)</f>
        <v>45733.625</v>
      </c>
      <c r="AA401" s="7">
        <f>IFERROR(__xludf.DUMMYFUNCTION("""COMPUTED_VALUE"""),45733.0)</f>
        <v>45733</v>
      </c>
      <c r="AB401" s="2">
        <f>IFERROR(__xludf.DUMMYFUNCTION("""COMPUTED_VALUE"""),15.0)</f>
        <v>15</v>
      </c>
      <c r="AC401" s="2">
        <f>IFERROR(__xludf.DUMMYFUNCTION("""COMPUTED_VALUE"""),112.86)</f>
        <v>112.86</v>
      </c>
      <c r="AD401" s="2">
        <f t="shared" si="4"/>
        <v>0.01083456</v>
      </c>
      <c r="AE401" s="2">
        <f t="shared" si="2"/>
        <v>0.11286</v>
      </c>
    </row>
    <row r="402">
      <c r="W402" s="7">
        <f>IFERROR(__xludf.DUMMYFUNCTION("""COMPUTED_VALUE"""),45733.0)</f>
        <v>45733</v>
      </c>
      <c r="X402" s="8">
        <f>IFERROR(__xludf.DUMMYFUNCTION("""COMPUTED_VALUE"""),0.6666666666666666)</f>
        <v>0.6666666667</v>
      </c>
      <c r="Y402" s="2">
        <f>IFERROR(__xludf.DUMMYFUNCTION("""COMPUTED_VALUE"""),0.089)</f>
        <v>0.089</v>
      </c>
      <c r="Z402" s="9">
        <f>IFERROR(__xludf.DUMMYFUNCTION("""COMPUTED_VALUE"""),45733.666666666664)</f>
        <v>45733.66667</v>
      </c>
      <c r="AA402" s="7">
        <f>IFERROR(__xludf.DUMMYFUNCTION("""COMPUTED_VALUE"""),45733.0)</f>
        <v>45733</v>
      </c>
      <c r="AB402" s="2">
        <f>IFERROR(__xludf.DUMMYFUNCTION("""COMPUTED_VALUE"""),16.0)</f>
        <v>16</v>
      </c>
      <c r="AC402" s="2">
        <f>IFERROR(__xludf.DUMMYFUNCTION("""COMPUTED_VALUE"""),123.5)</f>
        <v>123.5</v>
      </c>
      <c r="AD402" s="2">
        <f t="shared" si="4"/>
        <v>0.0109915</v>
      </c>
      <c r="AE402" s="2">
        <f t="shared" si="2"/>
        <v>0.1235</v>
      </c>
    </row>
    <row r="403">
      <c r="W403" s="7">
        <f>IFERROR(__xludf.DUMMYFUNCTION("""COMPUTED_VALUE"""),45733.0)</f>
        <v>45733</v>
      </c>
      <c r="X403" s="8">
        <f>IFERROR(__xludf.DUMMYFUNCTION("""COMPUTED_VALUE"""),0.7083333333333334)</f>
        <v>0.7083333333</v>
      </c>
      <c r="Y403" s="2">
        <f>IFERROR(__xludf.DUMMYFUNCTION("""COMPUTED_VALUE"""),0.091)</f>
        <v>0.091</v>
      </c>
      <c r="Z403" s="9">
        <f>IFERROR(__xludf.DUMMYFUNCTION("""COMPUTED_VALUE"""),45733.708333333336)</f>
        <v>45733.70833</v>
      </c>
      <c r="AA403" s="7">
        <f>IFERROR(__xludf.DUMMYFUNCTION("""COMPUTED_VALUE"""),45733.0)</f>
        <v>45733</v>
      </c>
      <c r="AB403" s="2">
        <f>IFERROR(__xludf.DUMMYFUNCTION("""COMPUTED_VALUE"""),17.0)</f>
        <v>17</v>
      </c>
      <c r="AC403" s="2">
        <f>IFERROR(__xludf.DUMMYFUNCTION("""COMPUTED_VALUE"""),137.32)</f>
        <v>137.32</v>
      </c>
      <c r="AD403" s="2">
        <f t="shared" si="4"/>
        <v>0.01249612</v>
      </c>
      <c r="AE403" s="2">
        <f t="shared" si="2"/>
        <v>0.13732</v>
      </c>
    </row>
    <row r="404">
      <c r="W404" s="7">
        <f>IFERROR(__xludf.DUMMYFUNCTION("""COMPUTED_VALUE"""),45733.0)</f>
        <v>45733</v>
      </c>
      <c r="X404" s="8">
        <f>IFERROR(__xludf.DUMMYFUNCTION("""COMPUTED_VALUE"""),0.75)</f>
        <v>0.75</v>
      </c>
      <c r="Y404" s="2">
        <f>IFERROR(__xludf.DUMMYFUNCTION("""COMPUTED_VALUE"""),0.093)</f>
        <v>0.093</v>
      </c>
      <c r="Z404" s="9">
        <f>IFERROR(__xludf.DUMMYFUNCTION("""COMPUTED_VALUE"""),45733.75)</f>
        <v>45733.75</v>
      </c>
      <c r="AA404" s="7">
        <f>IFERROR(__xludf.DUMMYFUNCTION("""COMPUTED_VALUE"""),45733.0)</f>
        <v>45733</v>
      </c>
      <c r="AB404" s="2">
        <f>IFERROR(__xludf.DUMMYFUNCTION("""COMPUTED_VALUE"""),18.0)</f>
        <v>18</v>
      </c>
      <c r="AC404" s="2">
        <f>IFERROR(__xludf.DUMMYFUNCTION("""COMPUTED_VALUE"""),238.9)</f>
        <v>238.9</v>
      </c>
      <c r="AD404" s="2">
        <f t="shared" si="4"/>
        <v>0.0222177</v>
      </c>
      <c r="AE404" s="2">
        <f t="shared" si="2"/>
        <v>0.2389</v>
      </c>
    </row>
    <row r="405">
      <c r="W405" s="7">
        <f>IFERROR(__xludf.DUMMYFUNCTION("""COMPUTED_VALUE"""),45733.0)</f>
        <v>45733</v>
      </c>
      <c r="X405" s="8">
        <f>IFERROR(__xludf.DUMMYFUNCTION("""COMPUTED_VALUE"""),0.7916666666666666)</f>
        <v>0.7916666667</v>
      </c>
      <c r="Y405" s="2">
        <f>IFERROR(__xludf.DUMMYFUNCTION("""COMPUTED_VALUE"""),0.103)</f>
        <v>0.103</v>
      </c>
      <c r="Z405" s="9">
        <f>IFERROR(__xludf.DUMMYFUNCTION("""COMPUTED_VALUE"""),45733.791666666664)</f>
        <v>45733.79167</v>
      </c>
      <c r="AA405" s="7">
        <f>IFERROR(__xludf.DUMMYFUNCTION("""COMPUTED_VALUE"""),45733.0)</f>
        <v>45733</v>
      </c>
      <c r="AB405" s="2">
        <f>IFERROR(__xludf.DUMMYFUNCTION("""COMPUTED_VALUE"""),19.0)</f>
        <v>19</v>
      </c>
      <c r="AC405" s="2">
        <f>IFERROR(__xludf.DUMMYFUNCTION("""COMPUTED_VALUE"""),303.53)</f>
        <v>303.53</v>
      </c>
      <c r="AD405" s="2">
        <f t="shared" si="4"/>
        <v>0.03126359</v>
      </c>
      <c r="AE405" s="2">
        <f t="shared" si="2"/>
        <v>0.30353</v>
      </c>
    </row>
    <row r="406">
      <c r="W406" s="7">
        <f>IFERROR(__xludf.DUMMYFUNCTION("""COMPUTED_VALUE"""),45733.0)</f>
        <v>45733</v>
      </c>
      <c r="X406" s="8">
        <f>IFERROR(__xludf.DUMMYFUNCTION("""COMPUTED_VALUE"""),0.8333333333333334)</f>
        <v>0.8333333333</v>
      </c>
      <c r="Y406" s="2">
        <f>IFERROR(__xludf.DUMMYFUNCTION("""COMPUTED_VALUE"""),1.153)</f>
        <v>1.153</v>
      </c>
      <c r="Z406" s="9">
        <f>IFERROR(__xludf.DUMMYFUNCTION("""COMPUTED_VALUE"""),45733.833333333336)</f>
        <v>45733.83333</v>
      </c>
      <c r="AA406" s="7">
        <f>IFERROR(__xludf.DUMMYFUNCTION("""COMPUTED_VALUE"""),45733.0)</f>
        <v>45733</v>
      </c>
      <c r="AB406" s="2">
        <f>IFERROR(__xludf.DUMMYFUNCTION("""COMPUTED_VALUE"""),20.0)</f>
        <v>20</v>
      </c>
      <c r="AC406" s="2">
        <f>IFERROR(__xludf.DUMMYFUNCTION("""COMPUTED_VALUE"""),269.17)</f>
        <v>269.17</v>
      </c>
      <c r="AD406" s="2">
        <f t="shared" si="4"/>
        <v>0.31035301</v>
      </c>
      <c r="AE406" s="2">
        <f t="shared" si="2"/>
        <v>0.26917</v>
      </c>
    </row>
    <row r="407">
      <c r="W407" s="7">
        <f>IFERROR(__xludf.DUMMYFUNCTION("""COMPUTED_VALUE"""),45733.0)</f>
        <v>45733</v>
      </c>
      <c r="X407" s="8">
        <f>IFERROR(__xludf.DUMMYFUNCTION("""COMPUTED_VALUE"""),0.875)</f>
        <v>0.875</v>
      </c>
      <c r="Y407" s="2">
        <f>IFERROR(__xludf.DUMMYFUNCTION("""COMPUTED_VALUE"""),2.22)</f>
        <v>2.22</v>
      </c>
      <c r="Z407" s="9">
        <f>IFERROR(__xludf.DUMMYFUNCTION("""COMPUTED_VALUE"""),45733.875)</f>
        <v>45733.875</v>
      </c>
      <c r="AA407" s="7">
        <f>IFERROR(__xludf.DUMMYFUNCTION("""COMPUTED_VALUE"""),45733.0)</f>
        <v>45733</v>
      </c>
      <c r="AB407" s="2">
        <f>IFERROR(__xludf.DUMMYFUNCTION("""COMPUTED_VALUE"""),21.0)</f>
        <v>21</v>
      </c>
      <c r="AC407" s="2">
        <f>IFERROR(__xludf.DUMMYFUNCTION("""COMPUTED_VALUE"""),233.78)</f>
        <v>233.78</v>
      </c>
      <c r="AD407" s="2">
        <f t="shared" si="4"/>
        <v>0.5189916</v>
      </c>
      <c r="AE407" s="2">
        <f t="shared" si="2"/>
        <v>0.23378</v>
      </c>
    </row>
    <row r="408">
      <c r="W408" s="7">
        <f>IFERROR(__xludf.DUMMYFUNCTION("""COMPUTED_VALUE"""),45733.0)</f>
        <v>45733</v>
      </c>
      <c r="X408" s="8">
        <f>IFERROR(__xludf.DUMMYFUNCTION("""COMPUTED_VALUE"""),0.9166666666666666)</f>
        <v>0.9166666667</v>
      </c>
      <c r="Y408" s="2">
        <f>IFERROR(__xludf.DUMMYFUNCTION("""COMPUTED_VALUE"""),1.552)</f>
        <v>1.552</v>
      </c>
      <c r="Z408" s="9">
        <f>IFERROR(__xludf.DUMMYFUNCTION("""COMPUTED_VALUE"""),45733.916666666664)</f>
        <v>45733.91667</v>
      </c>
      <c r="AA408" s="7">
        <f>IFERROR(__xludf.DUMMYFUNCTION("""COMPUTED_VALUE"""),45733.0)</f>
        <v>45733</v>
      </c>
      <c r="AB408" s="2">
        <f>IFERROR(__xludf.DUMMYFUNCTION("""COMPUTED_VALUE"""),22.0)</f>
        <v>22</v>
      </c>
      <c r="AC408" s="2">
        <f>IFERROR(__xludf.DUMMYFUNCTION("""COMPUTED_VALUE"""),162.82)</f>
        <v>162.82</v>
      </c>
      <c r="AD408" s="2">
        <f t="shared" si="4"/>
        <v>0.25269664</v>
      </c>
      <c r="AE408" s="2">
        <f t="shared" si="2"/>
        <v>0.16282</v>
      </c>
    </row>
    <row r="409">
      <c r="W409" s="7">
        <f>IFERROR(__xludf.DUMMYFUNCTION("""COMPUTED_VALUE"""),45733.0)</f>
        <v>45733</v>
      </c>
      <c r="X409" s="8">
        <f>IFERROR(__xludf.DUMMYFUNCTION("""COMPUTED_VALUE"""),0.9583333333333334)</f>
        <v>0.9583333333</v>
      </c>
      <c r="Y409" s="2">
        <f>IFERROR(__xludf.DUMMYFUNCTION("""COMPUTED_VALUE"""),1.188)</f>
        <v>1.188</v>
      </c>
      <c r="Z409" s="9">
        <f>IFERROR(__xludf.DUMMYFUNCTION("""COMPUTED_VALUE"""),45733.958333333336)</f>
        <v>45733.95833</v>
      </c>
      <c r="AA409" s="7">
        <f>IFERROR(__xludf.DUMMYFUNCTION("""COMPUTED_VALUE"""),45733.0)</f>
        <v>45733</v>
      </c>
      <c r="AB409" s="2">
        <f>IFERROR(__xludf.DUMMYFUNCTION("""COMPUTED_VALUE"""),23.0)</f>
        <v>23</v>
      </c>
      <c r="AC409" s="2">
        <f>IFERROR(__xludf.DUMMYFUNCTION("""COMPUTED_VALUE"""),132.45)</f>
        <v>132.45</v>
      </c>
      <c r="AD409" s="2">
        <f t="shared" si="4"/>
        <v>0.1573506</v>
      </c>
      <c r="AE409" s="2">
        <f t="shared" si="2"/>
        <v>0.13245</v>
      </c>
    </row>
    <row r="410">
      <c r="W410" s="7">
        <f>IFERROR(__xludf.DUMMYFUNCTION("""COMPUTED_VALUE"""),45733.0)</f>
        <v>45733</v>
      </c>
      <c r="X410" s="17">
        <f>IFERROR(__xludf.DUMMYFUNCTION("""COMPUTED_VALUE"""),1.0)</f>
        <v>1</v>
      </c>
      <c r="Y410" s="2">
        <f>IFERROR(__xludf.DUMMYFUNCTION("""COMPUTED_VALUE"""),0.717)</f>
        <v>0.717</v>
      </c>
      <c r="Z410" s="9">
        <f>IFERROR(__xludf.DUMMYFUNCTION("""COMPUTED_VALUE"""),45734.0)</f>
        <v>45734</v>
      </c>
      <c r="AA410" s="7">
        <f>IFERROR(__xludf.DUMMYFUNCTION("""COMPUTED_VALUE"""),45734.0)</f>
        <v>45734</v>
      </c>
      <c r="AB410" s="2">
        <f>IFERROR(__xludf.DUMMYFUNCTION("""COMPUTED_VALUE"""),0.0)</f>
        <v>0</v>
      </c>
      <c r="AC410" s="2">
        <f>IFERROR(__xludf.DUMMYFUNCTION("""COMPUTED_VALUE"""),114.75)</f>
        <v>114.75</v>
      </c>
      <c r="AD410" s="2">
        <f t="shared" si="4"/>
        <v>0.08227575</v>
      </c>
      <c r="AE410" s="2">
        <f t="shared" si="2"/>
        <v>0.11475</v>
      </c>
    </row>
    <row r="411">
      <c r="W411" s="7">
        <f>IFERROR(__xludf.DUMMYFUNCTION("""COMPUTED_VALUE"""),45734.0)</f>
        <v>45734</v>
      </c>
      <c r="X411" s="8">
        <f>IFERROR(__xludf.DUMMYFUNCTION("""COMPUTED_VALUE"""),0.041666666666666664)</f>
        <v>0.04166666667</v>
      </c>
      <c r="Y411" s="2">
        <f>IFERROR(__xludf.DUMMYFUNCTION("""COMPUTED_VALUE"""),0.091)</f>
        <v>0.091</v>
      </c>
      <c r="Z411" s="9">
        <f>IFERROR(__xludf.DUMMYFUNCTION("""COMPUTED_VALUE"""),45734.041666666664)</f>
        <v>45734.04167</v>
      </c>
      <c r="AA411" s="7">
        <f>IFERROR(__xludf.DUMMYFUNCTION("""COMPUTED_VALUE"""),45734.0)</f>
        <v>45734</v>
      </c>
      <c r="AB411" s="2">
        <f>IFERROR(__xludf.DUMMYFUNCTION("""COMPUTED_VALUE"""),1.0)</f>
        <v>1</v>
      </c>
      <c r="AC411" s="2">
        <f>IFERROR(__xludf.DUMMYFUNCTION("""COMPUTED_VALUE"""),81.12)</f>
        <v>81.12</v>
      </c>
      <c r="AD411" s="2">
        <f t="shared" si="4"/>
        <v>0.00738192</v>
      </c>
      <c r="AE411" s="2">
        <f t="shared" si="2"/>
        <v>0.08112</v>
      </c>
    </row>
    <row r="412">
      <c r="W412" s="7">
        <f>IFERROR(__xludf.DUMMYFUNCTION("""COMPUTED_VALUE"""),45734.0)</f>
        <v>45734</v>
      </c>
      <c r="X412" s="8">
        <f>IFERROR(__xludf.DUMMYFUNCTION("""COMPUTED_VALUE"""),0.08333333333333333)</f>
        <v>0.08333333333</v>
      </c>
      <c r="Y412" s="2">
        <f>IFERROR(__xludf.DUMMYFUNCTION("""COMPUTED_VALUE"""),0.079)</f>
        <v>0.079</v>
      </c>
      <c r="Z412" s="9">
        <f>IFERROR(__xludf.DUMMYFUNCTION("""COMPUTED_VALUE"""),45734.083333333336)</f>
        <v>45734.08333</v>
      </c>
      <c r="AA412" s="7">
        <f>IFERROR(__xludf.DUMMYFUNCTION("""COMPUTED_VALUE"""),45734.0)</f>
        <v>45734</v>
      </c>
      <c r="AB412" s="2">
        <f>IFERROR(__xludf.DUMMYFUNCTION("""COMPUTED_VALUE"""),2.0)</f>
        <v>2</v>
      </c>
      <c r="AC412" s="2">
        <f>IFERROR(__xludf.DUMMYFUNCTION("""COMPUTED_VALUE"""),82.53)</f>
        <v>82.53</v>
      </c>
      <c r="AD412" s="2">
        <f t="shared" si="4"/>
        <v>0.00651987</v>
      </c>
      <c r="AE412" s="2">
        <f t="shared" si="2"/>
        <v>0.08253</v>
      </c>
    </row>
    <row r="413">
      <c r="W413" s="7">
        <f>IFERROR(__xludf.DUMMYFUNCTION("""COMPUTED_VALUE"""),45734.0)</f>
        <v>45734</v>
      </c>
      <c r="X413" s="8">
        <f>IFERROR(__xludf.DUMMYFUNCTION("""COMPUTED_VALUE"""),0.125)</f>
        <v>0.125</v>
      </c>
      <c r="Y413" s="2">
        <f>IFERROR(__xludf.DUMMYFUNCTION("""COMPUTED_VALUE"""),0.073)</f>
        <v>0.073</v>
      </c>
      <c r="Z413" s="9">
        <f>IFERROR(__xludf.DUMMYFUNCTION("""COMPUTED_VALUE"""),45734.125)</f>
        <v>45734.125</v>
      </c>
      <c r="AA413" s="7">
        <f>IFERROR(__xludf.DUMMYFUNCTION("""COMPUTED_VALUE"""),45734.0)</f>
        <v>45734</v>
      </c>
      <c r="AB413" s="2">
        <f>IFERROR(__xludf.DUMMYFUNCTION("""COMPUTED_VALUE"""),3.0)</f>
        <v>3</v>
      </c>
      <c r="AC413" s="2">
        <f>IFERROR(__xludf.DUMMYFUNCTION("""COMPUTED_VALUE"""),82.91)</f>
        <v>82.91</v>
      </c>
      <c r="AD413" s="2">
        <f t="shared" si="4"/>
        <v>0.00605243</v>
      </c>
      <c r="AE413" s="2">
        <f t="shared" si="2"/>
        <v>0.08291</v>
      </c>
    </row>
    <row r="414">
      <c r="W414" s="7">
        <f>IFERROR(__xludf.DUMMYFUNCTION("""COMPUTED_VALUE"""),45734.0)</f>
        <v>45734</v>
      </c>
      <c r="X414" s="8">
        <f>IFERROR(__xludf.DUMMYFUNCTION("""COMPUTED_VALUE"""),0.16666666666666666)</f>
        <v>0.1666666667</v>
      </c>
      <c r="Y414" s="2">
        <f>IFERROR(__xludf.DUMMYFUNCTION("""COMPUTED_VALUE"""),0.071)</f>
        <v>0.071</v>
      </c>
      <c r="Z414" s="9">
        <f>IFERROR(__xludf.DUMMYFUNCTION("""COMPUTED_VALUE"""),45734.166666666664)</f>
        <v>45734.16667</v>
      </c>
      <c r="AA414" s="7">
        <f>IFERROR(__xludf.DUMMYFUNCTION("""COMPUTED_VALUE"""),45734.0)</f>
        <v>45734</v>
      </c>
      <c r="AB414" s="2">
        <f>IFERROR(__xludf.DUMMYFUNCTION("""COMPUTED_VALUE"""),4.0)</f>
        <v>4</v>
      </c>
      <c r="AC414" s="2">
        <f>IFERROR(__xludf.DUMMYFUNCTION("""COMPUTED_VALUE"""),82.76)</f>
        <v>82.76</v>
      </c>
      <c r="AD414" s="2">
        <f t="shared" si="4"/>
        <v>0.00587596</v>
      </c>
      <c r="AE414" s="2">
        <f t="shared" si="2"/>
        <v>0.08276</v>
      </c>
    </row>
    <row r="415">
      <c r="W415" s="7">
        <f>IFERROR(__xludf.DUMMYFUNCTION("""COMPUTED_VALUE"""),45734.0)</f>
        <v>45734</v>
      </c>
      <c r="X415" s="8">
        <f>IFERROR(__xludf.DUMMYFUNCTION("""COMPUTED_VALUE"""),0.20833333333333334)</f>
        <v>0.2083333333</v>
      </c>
      <c r="Y415" s="2">
        <f>IFERROR(__xludf.DUMMYFUNCTION("""COMPUTED_VALUE"""),0.65)</f>
        <v>0.65</v>
      </c>
      <c r="Z415" s="9">
        <f>IFERROR(__xludf.DUMMYFUNCTION("""COMPUTED_VALUE"""),45734.208333333336)</f>
        <v>45734.20833</v>
      </c>
      <c r="AA415" s="7">
        <f>IFERROR(__xludf.DUMMYFUNCTION("""COMPUTED_VALUE"""),45734.0)</f>
        <v>45734</v>
      </c>
      <c r="AB415" s="2">
        <f>IFERROR(__xludf.DUMMYFUNCTION("""COMPUTED_VALUE"""),5.0)</f>
        <v>5</v>
      </c>
      <c r="AC415" s="2">
        <f>IFERROR(__xludf.DUMMYFUNCTION("""COMPUTED_VALUE"""),77.81)</f>
        <v>77.81</v>
      </c>
      <c r="AD415" s="2">
        <f t="shared" si="4"/>
        <v>0.0505765</v>
      </c>
      <c r="AE415" s="2">
        <f t="shared" si="2"/>
        <v>0.07781</v>
      </c>
    </row>
    <row r="416">
      <c r="W416" s="7">
        <f>IFERROR(__xludf.DUMMYFUNCTION("""COMPUTED_VALUE"""),45734.0)</f>
        <v>45734</v>
      </c>
      <c r="X416" s="8">
        <f>IFERROR(__xludf.DUMMYFUNCTION("""COMPUTED_VALUE"""),0.25)</f>
        <v>0.25</v>
      </c>
      <c r="Y416" s="2">
        <f>IFERROR(__xludf.DUMMYFUNCTION("""COMPUTED_VALUE"""),0.077)</f>
        <v>0.077</v>
      </c>
      <c r="Z416" s="9">
        <f>IFERROR(__xludf.DUMMYFUNCTION("""COMPUTED_VALUE"""),45734.25)</f>
        <v>45734.25</v>
      </c>
      <c r="AA416" s="7">
        <f>IFERROR(__xludf.DUMMYFUNCTION("""COMPUTED_VALUE"""),45734.0)</f>
        <v>45734</v>
      </c>
      <c r="AB416" s="2">
        <f>IFERROR(__xludf.DUMMYFUNCTION("""COMPUTED_VALUE"""),6.0)</f>
        <v>6</v>
      </c>
      <c r="AC416" s="2">
        <f>IFERROR(__xludf.DUMMYFUNCTION("""COMPUTED_VALUE"""),95.7)</f>
        <v>95.7</v>
      </c>
      <c r="AD416" s="2">
        <f t="shared" si="4"/>
        <v>0.0073689</v>
      </c>
      <c r="AE416" s="2">
        <f t="shared" si="2"/>
        <v>0.0957</v>
      </c>
    </row>
    <row r="417">
      <c r="W417" s="7">
        <f>IFERROR(__xludf.DUMMYFUNCTION("""COMPUTED_VALUE"""),45734.0)</f>
        <v>45734</v>
      </c>
      <c r="X417" s="8">
        <f>IFERROR(__xludf.DUMMYFUNCTION("""COMPUTED_VALUE"""),0.2916666666666667)</f>
        <v>0.2916666667</v>
      </c>
      <c r="Y417" s="2">
        <f>IFERROR(__xludf.DUMMYFUNCTION("""COMPUTED_VALUE"""),0.075)</f>
        <v>0.075</v>
      </c>
      <c r="Z417" s="9">
        <f>IFERROR(__xludf.DUMMYFUNCTION("""COMPUTED_VALUE"""),45734.291666666664)</f>
        <v>45734.29167</v>
      </c>
      <c r="AA417" s="7">
        <f>IFERROR(__xludf.DUMMYFUNCTION("""COMPUTED_VALUE"""),45734.0)</f>
        <v>45734</v>
      </c>
      <c r="AB417" s="2">
        <f>IFERROR(__xludf.DUMMYFUNCTION("""COMPUTED_VALUE"""),7.0)</f>
        <v>7</v>
      </c>
      <c r="AC417" s="2">
        <f>IFERROR(__xludf.DUMMYFUNCTION("""COMPUTED_VALUE"""),121.81)</f>
        <v>121.81</v>
      </c>
      <c r="AD417" s="2">
        <f t="shared" si="4"/>
        <v>0.00913575</v>
      </c>
      <c r="AE417" s="2">
        <f t="shared" si="2"/>
        <v>0.12181</v>
      </c>
    </row>
    <row r="418">
      <c r="W418" s="7">
        <f>IFERROR(__xludf.DUMMYFUNCTION("""COMPUTED_VALUE"""),45734.0)</f>
        <v>45734</v>
      </c>
      <c r="X418" s="8">
        <f>IFERROR(__xludf.DUMMYFUNCTION("""COMPUTED_VALUE"""),0.3333333333333333)</f>
        <v>0.3333333333</v>
      </c>
      <c r="Y418" s="2">
        <f>IFERROR(__xludf.DUMMYFUNCTION("""COMPUTED_VALUE"""),1.461)</f>
        <v>1.461</v>
      </c>
      <c r="Z418" s="9">
        <f>IFERROR(__xludf.DUMMYFUNCTION("""COMPUTED_VALUE"""),45734.333333333336)</f>
        <v>45734.33333</v>
      </c>
      <c r="AA418" s="7">
        <f>IFERROR(__xludf.DUMMYFUNCTION("""COMPUTED_VALUE"""),45734.0)</f>
        <v>45734</v>
      </c>
      <c r="AB418" s="2">
        <f>IFERROR(__xludf.DUMMYFUNCTION("""COMPUTED_VALUE"""),8.0)</f>
        <v>8</v>
      </c>
      <c r="AC418" s="2">
        <f>IFERROR(__xludf.DUMMYFUNCTION("""COMPUTED_VALUE"""),166.33)</f>
        <v>166.33</v>
      </c>
      <c r="AD418" s="2">
        <f t="shared" si="4"/>
        <v>0.24300813</v>
      </c>
      <c r="AE418" s="2">
        <f t="shared" si="2"/>
        <v>0.16633</v>
      </c>
    </row>
    <row r="419">
      <c r="W419" s="7">
        <f>IFERROR(__xludf.DUMMYFUNCTION("""COMPUTED_VALUE"""),45734.0)</f>
        <v>45734</v>
      </c>
      <c r="X419" s="8">
        <f>IFERROR(__xludf.DUMMYFUNCTION("""COMPUTED_VALUE"""),0.375)</f>
        <v>0.375</v>
      </c>
      <c r="Y419" s="2">
        <f>IFERROR(__xludf.DUMMYFUNCTION("""COMPUTED_VALUE"""),2.081)</f>
        <v>2.081</v>
      </c>
      <c r="Z419" s="9">
        <f>IFERROR(__xludf.DUMMYFUNCTION("""COMPUTED_VALUE"""),45734.375)</f>
        <v>45734.375</v>
      </c>
      <c r="AA419" s="7">
        <f>IFERROR(__xludf.DUMMYFUNCTION("""COMPUTED_VALUE"""),45734.0)</f>
        <v>45734</v>
      </c>
      <c r="AB419" s="2">
        <f>IFERROR(__xludf.DUMMYFUNCTION("""COMPUTED_VALUE"""),9.0)</f>
        <v>9</v>
      </c>
      <c r="AC419" s="2">
        <f>IFERROR(__xludf.DUMMYFUNCTION("""COMPUTED_VALUE"""),137.95)</f>
        <v>137.95</v>
      </c>
      <c r="AD419" s="2">
        <f t="shared" si="4"/>
        <v>0.28707395</v>
      </c>
      <c r="AE419" s="2">
        <f t="shared" si="2"/>
        <v>0.13795</v>
      </c>
    </row>
    <row r="420">
      <c r="W420" s="7">
        <f>IFERROR(__xludf.DUMMYFUNCTION("""COMPUTED_VALUE"""),45734.0)</f>
        <v>45734</v>
      </c>
      <c r="X420" s="8">
        <f>IFERROR(__xludf.DUMMYFUNCTION("""COMPUTED_VALUE"""),0.4166666666666667)</f>
        <v>0.4166666667</v>
      </c>
      <c r="Y420" s="2">
        <f>IFERROR(__xludf.DUMMYFUNCTION("""COMPUTED_VALUE"""),0.574)</f>
        <v>0.574</v>
      </c>
      <c r="Z420" s="9">
        <f>IFERROR(__xludf.DUMMYFUNCTION("""COMPUTED_VALUE"""),45734.416666666664)</f>
        <v>45734.41667</v>
      </c>
      <c r="AA420" s="7">
        <f>IFERROR(__xludf.DUMMYFUNCTION("""COMPUTED_VALUE"""),45734.0)</f>
        <v>45734</v>
      </c>
      <c r="AB420" s="2">
        <f>IFERROR(__xludf.DUMMYFUNCTION("""COMPUTED_VALUE"""),10.0)</f>
        <v>10</v>
      </c>
      <c r="AC420" s="2">
        <f>IFERROR(__xludf.DUMMYFUNCTION("""COMPUTED_VALUE"""),162.1)</f>
        <v>162.1</v>
      </c>
      <c r="AD420" s="2">
        <f t="shared" si="4"/>
        <v>0.0930454</v>
      </c>
      <c r="AE420" s="2">
        <f t="shared" si="2"/>
        <v>0.1621</v>
      </c>
    </row>
    <row r="421">
      <c r="W421" s="7">
        <f>IFERROR(__xludf.DUMMYFUNCTION("""COMPUTED_VALUE"""),45734.0)</f>
        <v>45734</v>
      </c>
      <c r="X421" s="8">
        <f>IFERROR(__xludf.DUMMYFUNCTION("""COMPUTED_VALUE"""),0.4583333333333333)</f>
        <v>0.4583333333</v>
      </c>
      <c r="Y421" s="2">
        <f>IFERROR(__xludf.DUMMYFUNCTION("""COMPUTED_VALUE"""),0.068)</f>
        <v>0.068</v>
      </c>
      <c r="Z421" s="9">
        <f>IFERROR(__xludf.DUMMYFUNCTION("""COMPUTED_VALUE"""),45734.458333333336)</f>
        <v>45734.45833</v>
      </c>
      <c r="AA421" s="7">
        <f>IFERROR(__xludf.DUMMYFUNCTION("""COMPUTED_VALUE"""),45734.0)</f>
        <v>45734</v>
      </c>
      <c r="AB421" s="2">
        <f>IFERROR(__xludf.DUMMYFUNCTION("""COMPUTED_VALUE"""),11.0)</f>
        <v>11</v>
      </c>
      <c r="AC421" s="2">
        <f>IFERROR(__xludf.DUMMYFUNCTION("""COMPUTED_VALUE"""),131.75)</f>
        <v>131.75</v>
      </c>
      <c r="AD421" s="2">
        <f t="shared" si="4"/>
        <v>0.008959</v>
      </c>
      <c r="AE421" s="2">
        <f t="shared" si="2"/>
        <v>0.13175</v>
      </c>
    </row>
    <row r="422">
      <c r="W422" s="7">
        <f>IFERROR(__xludf.DUMMYFUNCTION("""COMPUTED_VALUE"""),45734.0)</f>
        <v>45734</v>
      </c>
      <c r="X422" s="8">
        <f>IFERROR(__xludf.DUMMYFUNCTION("""COMPUTED_VALUE"""),0.5)</f>
        <v>0.5</v>
      </c>
      <c r="Y422" s="2">
        <f>IFERROR(__xludf.DUMMYFUNCTION("""COMPUTED_VALUE"""),0.066)</f>
        <v>0.066</v>
      </c>
      <c r="Z422" s="9">
        <f>IFERROR(__xludf.DUMMYFUNCTION("""COMPUTED_VALUE"""),45734.5)</f>
        <v>45734.5</v>
      </c>
      <c r="AA422" s="7">
        <f>IFERROR(__xludf.DUMMYFUNCTION("""COMPUTED_VALUE"""),45734.0)</f>
        <v>45734</v>
      </c>
      <c r="AB422" s="2">
        <f>IFERROR(__xludf.DUMMYFUNCTION("""COMPUTED_VALUE"""),12.0)</f>
        <v>12</v>
      </c>
      <c r="AC422" s="2">
        <f>IFERROR(__xludf.DUMMYFUNCTION("""COMPUTED_VALUE"""),140.83)</f>
        <v>140.83</v>
      </c>
      <c r="AD422" s="2">
        <f t="shared" si="4"/>
        <v>0.00929478</v>
      </c>
      <c r="AE422" s="2">
        <f t="shared" si="2"/>
        <v>0.14083</v>
      </c>
    </row>
    <row r="423">
      <c r="W423" s="7">
        <f>IFERROR(__xludf.DUMMYFUNCTION("""COMPUTED_VALUE"""),45734.0)</f>
        <v>45734</v>
      </c>
      <c r="X423" s="8">
        <f>IFERROR(__xludf.DUMMYFUNCTION("""COMPUTED_VALUE"""),0.5416666666666666)</f>
        <v>0.5416666667</v>
      </c>
      <c r="Y423" s="2">
        <f>IFERROR(__xludf.DUMMYFUNCTION("""COMPUTED_VALUE"""),0.064)</f>
        <v>0.064</v>
      </c>
      <c r="Z423" s="9">
        <f>IFERROR(__xludf.DUMMYFUNCTION("""COMPUTED_VALUE"""),45734.541666666664)</f>
        <v>45734.54167</v>
      </c>
      <c r="AA423" s="7">
        <f>IFERROR(__xludf.DUMMYFUNCTION("""COMPUTED_VALUE"""),45734.0)</f>
        <v>45734</v>
      </c>
      <c r="AB423" s="2">
        <f>IFERROR(__xludf.DUMMYFUNCTION("""COMPUTED_VALUE"""),13.0)</f>
        <v>13</v>
      </c>
      <c r="AC423" s="2">
        <f>IFERROR(__xludf.DUMMYFUNCTION("""COMPUTED_VALUE"""),119.87)</f>
        <v>119.87</v>
      </c>
      <c r="AD423" s="2">
        <f t="shared" si="4"/>
        <v>0.00767168</v>
      </c>
      <c r="AE423" s="2">
        <f t="shared" si="2"/>
        <v>0.11987</v>
      </c>
    </row>
    <row r="424">
      <c r="W424" s="7">
        <f>IFERROR(__xludf.DUMMYFUNCTION("""COMPUTED_VALUE"""),45734.0)</f>
        <v>45734</v>
      </c>
      <c r="X424" s="8">
        <f>IFERROR(__xludf.DUMMYFUNCTION("""COMPUTED_VALUE"""),0.5833333333333334)</f>
        <v>0.5833333333</v>
      </c>
      <c r="Y424" s="2">
        <f>IFERROR(__xludf.DUMMYFUNCTION("""COMPUTED_VALUE"""),0.065)</f>
        <v>0.065</v>
      </c>
      <c r="Z424" s="9">
        <f>IFERROR(__xludf.DUMMYFUNCTION("""COMPUTED_VALUE"""),45734.583333333336)</f>
        <v>45734.58333</v>
      </c>
      <c r="AA424" s="7">
        <f>IFERROR(__xludf.DUMMYFUNCTION("""COMPUTED_VALUE"""),45734.0)</f>
        <v>45734</v>
      </c>
      <c r="AB424" s="2">
        <f>IFERROR(__xludf.DUMMYFUNCTION("""COMPUTED_VALUE"""),14.0)</f>
        <v>14</v>
      </c>
      <c r="AC424" s="2">
        <f>IFERROR(__xludf.DUMMYFUNCTION("""COMPUTED_VALUE"""),55.85)</f>
        <v>55.85</v>
      </c>
      <c r="AD424" s="2">
        <f t="shared" si="4"/>
        <v>0.00363025</v>
      </c>
      <c r="AE424" s="2">
        <f t="shared" si="2"/>
        <v>0.05585</v>
      </c>
    </row>
    <row r="425">
      <c r="W425" s="7">
        <f>IFERROR(__xludf.DUMMYFUNCTION("""COMPUTED_VALUE"""),45734.0)</f>
        <v>45734</v>
      </c>
      <c r="X425" s="8">
        <f>IFERROR(__xludf.DUMMYFUNCTION("""COMPUTED_VALUE"""),0.625)</f>
        <v>0.625</v>
      </c>
      <c r="Y425" s="2">
        <f>IFERROR(__xludf.DUMMYFUNCTION("""COMPUTED_VALUE"""),0.054)</f>
        <v>0.054</v>
      </c>
      <c r="Z425" s="9">
        <f>IFERROR(__xludf.DUMMYFUNCTION("""COMPUTED_VALUE"""),45734.625)</f>
        <v>45734.625</v>
      </c>
      <c r="AA425" s="7">
        <f>IFERROR(__xludf.DUMMYFUNCTION("""COMPUTED_VALUE"""),45734.0)</f>
        <v>45734</v>
      </c>
      <c r="AB425" s="2">
        <f>IFERROR(__xludf.DUMMYFUNCTION("""COMPUTED_VALUE"""),15.0)</f>
        <v>15</v>
      </c>
      <c r="AC425" s="2">
        <f>IFERROR(__xludf.DUMMYFUNCTION("""COMPUTED_VALUE"""),82.82)</f>
        <v>82.82</v>
      </c>
      <c r="AD425" s="2">
        <f t="shared" si="4"/>
        <v>0.00447228</v>
      </c>
      <c r="AE425" s="2">
        <f t="shared" si="2"/>
        <v>0.08282</v>
      </c>
    </row>
    <row r="426">
      <c r="W426" s="7">
        <f>IFERROR(__xludf.DUMMYFUNCTION("""COMPUTED_VALUE"""),45734.0)</f>
        <v>45734</v>
      </c>
      <c r="X426" s="8">
        <f>IFERROR(__xludf.DUMMYFUNCTION("""COMPUTED_VALUE"""),0.6666666666666666)</f>
        <v>0.6666666667</v>
      </c>
      <c r="Y426" s="2">
        <f>IFERROR(__xludf.DUMMYFUNCTION("""COMPUTED_VALUE"""),0.056)</f>
        <v>0.056</v>
      </c>
      <c r="Z426" s="9">
        <f>IFERROR(__xludf.DUMMYFUNCTION("""COMPUTED_VALUE"""),45734.666666666664)</f>
        <v>45734.66667</v>
      </c>
      <c r="AA426" s="7">
        <f>IFERROR(__xludf.DUMMYFUNCTION("""COMPUTED_VALUE"""),45734.0)</f>
        <v>45734</v>
      </c>
      <c r="AB426" s="2">
        <f>IFERROR(__xludf.DUMMYFUNCTION("""COMPUTED_VALUE"""),16.0)</f>
        <v>16</v>
      </c>
      <c r="AC426" s="2">
        <f>IFERROR(__xludf.DUMMYFUNCTION("""COMPUTED_VALUE"""),96.62)</f>
        <v>96.62</v>
      </c>
      <c r="AD426" s="2">
        <f t="shared" si="4"/>
        <v>0.00541072</v>
      </c>
      <c r="AE426" s="2">
        <f t="shared" si="2"/>
        <v>0.09662</v>
      </c>
    </row>
    <row r="427">
      <c r="W427" s="7">
        <f>IFERROR(__xludf.DUMMYFUNCTION("""COMPUTED_VALUE"""),45734.0)</f>
        <v>45734</v>
      </c>
      <c r="X427" s="8">
        <f>IFERROR(__xludf.DUMMYFUNCTION("""COMPUTED_VALUE"""),0.7083333333333334)</f>
        <v>0.7083333333</v>
      </c>
      <c r="Y427" s="2">
        <f>IFERROR(__xludf.DUMMYFUNCTION("""COMPUTED_VALUE"""),0.059)</f>
        <v>0.059</v>
      </c>
      <c r="Z427" s="9">
        <f>IFERROR(__xludf.DUMMYFUNCTION("""COMPUTED_VALUE"""),45734.708333333336)</f>
        <v>45734.70833</v>
      </c>
      <c r="AA427" s="7">
        <f>IFERROR(__xludf.DUMMYFUNCTION("""COMPUTED_VALUE"""),45734.0)</f>
        <v>45734</v>
      </c>
      <c r="AB427" s="2">
        <f>IFERROR(__xludf.DUMMYFUNCTION("""COMPUTED_VALUE"""),17.0)</f>
        <v>17</v>
      </c>
      <c r="AC427" s="2">
        <f>IFERROR(__xludf.DUMMYFUNCTION("""COMPUTED_VALUE"""),104.03)</f>
        <v>104.03</v>
      </c>
      <c r="AD427" s="2">
        <f t="shared" si="4"/>
        <v>0.00613777</v>
      </c>
      <c r="AE427" s="2">
        <f t="shared" si="2"/>
        <v>0.10403</v>
      </c>
    </row>
    <row r="428">
      <c r="W428" s="7">
        <f>IFERROR(__xludf.DUMMYFUNCTION("""COMPUTED_VALUE"""),45734.0)</f>
        <v>45734</v>
      </c>
      <c r="X428" s="8">
        <f>IFERROR(__xludf.DUMMYFUNCTION("""COMPUTED_VALUE"""),0.75)</f>
        <v>0.75</v>
      </c>
      <c r="Y428" s="2">
        <f>IFERROR(__xludf.DUMMYFUNCTION("""COMPUTED_VALUE"""),0.071)</f>
        <v>0.071</v>
      </c>
      <c r="Z428" s="9">
        <f>IFERROR(__xludf.DUMMYFUNCTION("""COMPUTED_VALUE"""),45734.75)</f>
        <v>45734.75</v>
      </c>
      <c r="AA428" s="7">
        <f>IFERROR(__xludf.DUMMYFUNCTION("""COMPUTED_VALUE"""),45734.0)</f>
        <v>45734</v>
      </c>
      <c r="AB428" s="2">
        <f>IFERROR(__xludf.DUMMYFUNCTION("""COMPUTED_VALUE"""),18.0)</f>
        <v>18</v>
      </c>
      <c r="AC428" s="2">
        <f>IFERROR(__xludf.DUMMYFUNCTION("""COMPUTED_VALUE"""),206.56)</f>
        <v>206.56</v>
      </c>
      <c r="AD428" s="2">
        <f t="shared" si="4"/>
        <v>0.01466576</v>
      </c>
      <c r="AE428" s="2">
        <f t="shared" si="2"/>
        <v>0.20656</v>
      </c>
    </row>
    <row r="429">
      <c r="W429" s="7">
        <f>IFERROR(__xludf.DUMMYFUNCTION("""COMPUTED_VALUE"""),45734.0)</f>
        <v>45734</v>
      </c>
      <c r="X429" s="8">
        <f>IFERROR(__xludf.DUMMYFUNCTION("""COMPUTED_VALUE"""),0.7916666666666666)</f>
        <v>0.7916666667</v>
      </c>
      <c r="Y429" s="2">
        <f>IFERROR(__xludf.DUMMYFUNCTION("""COMPUTED_VALUE"""),0.071)</f>
        <v>0.071</v>
      </c>
      <c r="Z429" s="9">
        <f>IFERROR(__xludf.DUMMYFUNCTION("""COMPUTED_VALUE"""),45734.791666666664)</f>
        <v>45734.79167</v>
      </c>
      <c r="AA429" s="7">
        <f>IFERROR(__xludf.DUMMYFUNCTION("""COMPUTED_VALUE"""),45734.0)</f>
        <v>45734</v>
      </c>
      <c r="AB429" s="2">
        <f>IFERROR(__xludf.DUMMYFUNCTION("""COMPUTED_VALUE"""),19.0)</f>
        <v>19</v>
      </c>
      <c r="AC429" s="2">
        <f>IFERROR(__xludf.DUMMYFUNCTION("""COMPUTED_VALUE"""),295.62)</f>
        <v>295.62</v>
      </c>
      <c r="AD429" s="2">
        <f t="shared" si="4"/>
        <v>0.02098902</v>
      </c>
      <c r="AE429" s="2">
        <f t="shared" si="2"/>
        <v>0.29562</v>
      </c>
    </row>
    <row r="430">
      <c r="W430" s="7">
        <f>IFERROR(__xludf.DUMMYFUNCTION("""COMPUTED_VALUE"""),45734.0)</f>
        <v>45734</v>
      </c>
      <c r="X430" s="8">
        <f>IFERROR(__xludf.DUMMYFUNCTION("""COMPUTED_VALUE"""),0.8333333333333334)</f>
        <v>0.8333333333</v>
      </c>
      <c r="Y430" s="2">
        <f>IFERROR(__xludf.DUMMYFUNCTION("""COMPUTED_VALUE"""),1.347)</f>
        <v>1.347</v>
      </c>
      <c r="Z430" s="9">
        <f>IFERROR(__xludf.DUMMYFUNCTION("""COMPUTED_VALUE"""),45734.833333333336)</f>
        <v>45734.83333</v>
      </c>
      <c r="AA430" s="7">
        <f>IFERROR(__xludf.DUMMYFUNCTION("""COMPUTED_VALUE"""),45734.0)</f>
        <v>45734</v>
      </c>
      <c r="AB430" s="2">
        <f>IFERROR(__xludf.DUMMYFUNCTION("""COMPUTED_VALUE"""),20.0)</f>
        <v>20</v>
      </c>
      <c r="AC430" s="2">
        <f>IFERROR(__xludf.DUMMYFUNCTION("""COMPUTED_VALUE"""),278.89)</f>
        <v>278.89</v>
      </c>
      <c r="AD430" s="2">
        <f t="shared" si="4"/>
        <v>0.37566483</v>
      </c>
      <c r="AE430" s="2">
        <f t="shared" si="2"/>
        <v>0.27889</v>
      </c>
    </row>
    <row r="431">
      <c r="W431" s="7">
        <f>IFERROR(__xludf.DUMMYFUNCTION("""COMPUTED_VALUE"""),45734.0)</f>
        <v>45734</v>
      </c>
      <c r="X431" s="8">
        <f>IFERROR(__xludf.DUMMYFUNCTION("""COMPUTED_VALUE"""),0.875)</f>
        <v>0.875</v>
      </c>
      <c r="Y431" s="2">
        <f>IFERROR(__xludf.DUMMYFUNCTION("""COMPUTED_VALUE"""),2.739)</f>
        <v>2.739</v>
      </c>
      <c r="Z431" s="9">
        <f>IFERROR(__xludf.DUMMYFUNCTION("""COMPUTED_VALUE"""),45734.875)</f>
        <v>45734.875</v>
      </c>
      <c r="AA431" s="7">
        <f>IFERROR(__xludf.DUMMYFUNCTION("""COMPUTED_VALUE"""),45734.0)</f>
        <v>45734</v>
      </c>
      <c r="AB431" s="2">
        <f>IFERROR(__xludf.DUMMYFUNCTION("""COMPUTED_VALUE"""),21.0)</f>
        <v>21</v>
      </c>
      <c r="AC431" s="2">
        <f>IFERROR(__xludf.DUMMYFUNCTION("""COMPUTED_VALUE"""),243.06)</f>
        <v>243.06</v>
      </c>
      <c r="AD431" s="2">
        <f t="shared" si="4"/>
        <v>0.66574134</v>
      </c>
      <c r="AE431" s="2">
        <f t="shared" si="2"/>
        <v>0.24306</v>
      </c>
    </row>
    <row r="432">
      <c r="W432" s="7">
        <f>IFERROR(__xludf.DUMMYFUNCTION("""COMPUTED_VALUE"""),45734.0)</f>
        <v>45734</v>
      </c>
      <c r="X432" s="8">
        <f>IFERROR(__xludf.DUMMYFUNCTION("""COMPUTED_VALUE"""),0.9166666666666666)</f>
        <v>0.9166666667</v>
      </c>
      <c r="Y432" s="2">
        <f>IFERROR(__xludf.DUMMYFUNCTION("""COMPUTED_VALUE"""),1.886)</f>
        <v>1.886</v>
      </c>
      <c r="Z432" s="9">
        <f>IFERROR(__xludf.DUMMYFUNCTION("""COMPUTED_VALUE"""),45734.916666666664)</f>
        <v>45734.91667</v>
      </c>
      <c r="AA432" s="7">
        <f>IFERROR(__xludf.DUMMYFUNCTION("""COMPUTED_VALUE"""),45734.0)</f>
        <v>45734</v>
      </c>
      <c r="AB432" s="2">
        <f>IFERROR(__xludf.DUMMYFUNCTION("""COMPUTED_VALUE"""),22.0)</f>
        <v>22</v>
      </c>
      <c r="AC432" s="2">
        <f>IFERROR(__xludf.DUMMYFUNCTION("""COMPUTED_VALUE"""),161.79)</f>
        <v>161.79</v>
      </c>
      <c r="AD432" s="2">
        <f t="shared" si="4"/>
        <v>0.30513594</v>
      </c>
      <c r="AE432" s="2">
        <f t="shared" si="2"/>
        <v>0.16179</v>
      </c>
    </row>
    <row r="433">
      <c r="W433" s="7">
        <f>IFERROR(__xludf.DUMMYFUNCTION("""COMPUTED_VALUE"""),45734.0)</f>
        <v>45734</v>
      </c>
      <c r="X433" s="8">
        <f>IFERROR(__xludf.DUMMYFUNCTION("""COMPUTED_VALUE"""),0.9583333333333334)</f>
        <v>0.9583333333</v>
      </c>
      <c r="Y433" s="2">
        <f>IFERROR(__xludf.DUMMYFUNCTION("""COMPUTED_VALUE"""),0.092)</f>
        <v>0.092</v>
      </c>
      <c r="Z433" s="9">
        <f>IFERROR(__xludf.DUMMYFUNCTION("""COMPUTED_VALUE"""),45734.958333333336)</f>
        <v>45734.95833</v>
      </c>
      <c r="AA433" s="7">
        <f>IFERROR(__xludf.DUMMYFUNCTION("""COMPUTED_VALUE"""),45734.0)</f>
        <v>45734</v>
      </c>
      <c r="AB433" s="2">
        <f>IFERROR(__xludf.DUMMYFUNCTION("""COMPUTED_VALUE"""),23.0)</f>
        <v>23</v>
      </c>
      <c r="AC433" s="2">
        <f>IFERROR(__xludf.DUMMYFUNCTION("""COMPUTED_VALUE"""),149.7)</f>
        <v>149.7</v>
      </c>
      <c r="AD433" s="2">
        <f t="shared" si="4"/>
        <v>0.0137724</v>
      </c>
      <c r="AE433" s="2">
        <f t="shared" si="2"/>
        <v>0.1497</v>
      </c>
    </row>
    <row r="434">
      <c r="W434" s="7">
        <f>IFERROR(__xludf.DUMMYFUNCTION("""COMPUTED_VALUE"""),45734.0)</f>
        <v>45734</v>
      </c>
      <c r="X434" s="17">
        <f>IFERROR(__xludf.DUMMYFUNCTION("""COMPUTED_VALUE"""),1.0)</f>
        <v>1</v>
      </c>
      <c r="Y434" s="2">
        <f>IFERROR(__xludf.DUMMYFUNCTION("""COMPUTED_VALUE"""),0.083)</f>
        <v>0.083</v>
      </c>
      <c r="Z434" s="9">
        <f>IFERROR(__xludf.DUMMYFUNCTION("""COMPUTED_VALUE"""),45735.0)</f>
        <v>45735</v>
      </c>
      <c r="AA434" s="7">
        <f>IFERROR(__xludf.DUMMYFUNCTION("""COMPUTED_VALUE"""),45735.0)</f>
        <v>45735</v>
      </c>
      <c r="AB434" s="2">
        <f>IFERROR(__xludf.DUMMYFUNCTION("""COMPUTED_VALUE"""),0.0)</f>
        <v>0</v>
      </c>
      <c r="AC434" s="2">
        <f>IFERROR(__xludf.DUMMYFUNCTION("""COMPUTED_VALUE"""),104.57)</f>
        <v>104.57</v>
      </c>
      <c r="AD434" s="2">
        <f t="shared" si="4"/>
        <v>0.00867931</v>
      </c>
      <c r="AE434" s="2">
        <f t="shared" si="2"/>
        <v>0.10457</v>
      </c>
    </row>
    <row r="435">
      <c r="W435" s="7">
        <f>IFERROR(__xludf.DUMMYFUNCTION("""COMPUTED_VALUE"""),45735.0)</f>
        <v>45735</v>
      </c>
      <c r="X435" s="8">
        <f>IFERROR(__xludf.DUMMYFUNCTION("""COMPUTED_VALUE"""),0.041666666666666664)</f>
        <v>0.04166666667</v>
      </c>
      <c r="Y435" s="2">
        <f>IFERROR(__xludf.DUMMYFUNCTION("""COMPUTED_VALUE"""),0.071)</f>
        <v>0.071</v>
      </c>
      <c r="AD435" s="2">
        <f t="shared" si="4"/>
        <v>0</v>
      </c>
      <c r="AE435" s="2">
        <f t="shared" si="2"/>
        <v>0</v>
      </c>
    </row>
    <row r="436">
      <c r="W436" s="7">
        <f>IFERROR(__xludf.DUMMYFUNCTION("""COMPUTED_VALUE"""),45735.0)</f>
        <v>45735</v>
      </c>
      <c r="X436" s="8">
        <f>IFERROR(__xludf.DUMMYFUNCTION("""COMPUTED_VALUE"""),0.08333333333333333)</f>
        <v>0.08333333333</v>
      </c>
      <c r="Y436" s="2">
        <f>IFERROR(__xludf.DUMMYFUNCTION("""COMPUTED_VALUE"""),0.07)</f>
        <v>0.07</v>
      </c>
      <c r="AD436" s="2">
        <f t="shared" si="4"/>
        <v>0</v>
      </c>
      <c r="AE436" s="2">
        <f t="shared" si="2"/>
        <v>0</v>
      </c>
    </row>
    <row r="437">
      <c r="W437" s="7">
        <f>IFERROR(__xludf.DUMMYFUNCTION("""COMPUTED_VALUE"""),45735.0)</f>
        <v>45735</v>
      </c>
      <c r="X437" s="8">
        <f>IFERROR(__xludf.DUMMYFUNCTION("""COMPUTED_VALUE"""),0.125)</f>
        <v>0.125</v>
      </c>
      <c r="Y437" s="2">
        <f>IFERROR(__xludf.DUMMYFUNCTION("""COMPUTED_VALUE"""),0.074)</f>
        <v>0.074</v>
      </c>
      <c r="AD437" s="2">
        <f t="shared" si="4"/>
        <v>0</v>
      </c>
      <c r="AE437" s="2">
        <f t="shared" si="2"/>
        <v>0</v>
      </c>
    </row>
    <row r="438">
      <c r="W438" s="7">
        <f>IFERROR(__xludf.DUMMYFUNCTION("""COMPUTED_VALUE"""),45735.0)</f>
        <v>45735</v>
      </c>
      <c r="X438" s="8">
        <f>IFERROR(__xludf.DUMMYFUNCTION("""COMPUTED_VALUE"""),0.16666666666666666)</f>
        <v>0.1666666667</v>
      </c>
      <c r="Y438" s="2">
        <f>IFERROR(__xludf.DUMMYFUNCTION("""COMPUTED_VALUE"""),0.075)</f>
        <v>0.075</v>
      </c>
      <c r="AD438" s="2">
        <f t="shared" si="4"/>
        <v>0</v>
      </c>
      <c r="AE438" s="2">
        <f t="shared" si="2"/>
        <v>0</v>
      </c>
    </row>
    <row r="439">
      <c r="W439" s="7">
        <f>IFERROR(__xludf.DUMMYFUNCTION("""COMPUTED_VALUE"""),45735.0)</f>
        <v>45735</v>
      </c>
      <c r="X439" s="8">
        <f>IFERROR(__xludf.DUMMYFUNCTION("""COMPUTED_VALUE"""),0.20833333333333334)</f>
        <v>0.2083333333</v>
      </c>
      <c r="Y439" s="2">
        <f>IFERROR(__xludf.DUMMYFUNCTION("""COMPUTED_VALUE"""),0.071)</f>
        <v>0.071</v>
      </c>
      <c r="AD439" s="2">
        <f t="shared" si="4"/>
        <v>0</v>
      </c>
      <c r="AE439" s="2">
        <f t="shared" si="2"/>
        <v>0</v>
      </c>
    </row>
    <row r="440">
      <c r="W440" s="7">
        <f>IFERROR(__xludf.DUMMYFUNCTION("""COMPUTED_VALUE"""),45735.0)</f>
        <v>45735</v>
      </c>
      <c r="X440" s="8">
        <f>IFERROR(__xludf.DUMMYFUNCTION("""COMPUTED_VALUE"""),0.25)</f>
        <v>0.25</v>
      </c>
      <c r="Y440" s="2">
        <f>IFERROR(__xludf.DUMMYFUNCTION("""COMPUTED_VALUE"""),0.071)</f>
        <v>0.071</v>
      </c>
      <c r="AD440" s="2">
        <f t="shared" si="4"/>
        <v>0</v>
      </c>
      <c r="AE440" s="2">
        <f t="shared" si="2"/>
        <v>0</v>
      </c>
    </row>
    <row r="441">
      <c r="W441" s="7">
        <f>IFERROR(__xludf.DUMMYFUNCTION("""COMPUTED_VALUE"""),45735.0)</f>
        <v>45735</v>
      </c>
      <c r="X441" s="8">
        <f>IFERROR(__xludf.DUMMYFUNCTION("""COMPUTED_VALUE"""),0.2916666666666667)</f>
        <v>0.2916666667</v>
      </c>
      <c r="Y441" s="2">
        <f>IFERROR(__xludf.DUMMYFUNCTION("""COMPUTED_VALUE"""),0.293)</f>
        <v>0.293</v>
      </c>
      <c r="AD441" s="2">
        <f t="shared" si="4"/>
        <v>0</v>
      </c>
      <c r="AE441" s="2">
        <f t="shared" si="2"/>
        <v>0</v>
      </c>
    </row>
    <row r="442">
      <c r="W442" s="7">
        <f>IFERROR(__xludf.DUMMYFUNCTION("""COMPUTED_VALUE"""),45735.0)</f>
        <v>45735</v>
      </c>
      <c r="X442" s="8">
        <f>IFERROR(__xludf.DUMMYFUNCTION("""COMPUTED_VALUE"""),0.3333333333333333)</f>
        <v>0.3333333333</v>
      </c>
      <c r="Y442" s="2">
        <f>IFERROR(__xludf.DUMMYFUNCTION("""COMPUTED_VALUE"""),0.539)</f>
        <v>0.539</v>
      </c>
      <c r="AD442" s="2">
        <f t="shared" si="4"/>
        <v>0</v>
      </c>
      <c r="AE442" s="2">
        <f t="shared" si="2"/>
        <v>0</v>
      </c>
    </row>
    <row r="443">
      <c r="W443" s="7">
        <f>IFERROR(__xludf.DUMMYFUNCTION("""COMPUTED_VALUE"""),45735.0)</f>
        <v>45735</v>
      </c>
      <c r="X443" s="8">
        <f>IFERROR(__xludf.DUMMYFUNCTION("""COMPUTED_VALUE"""),0.375)</f>
        <v>0.375</v>
      </c>
      <c r="Y443" s="2">
        <f>IFERROR(__xludf.DUMMYFUNCTION("""COMPUTED_VALUE"""),1.646)</f>
        <v>1.646</v>
      </c>
      <c r="AD443" s="2">
        <f t="shared" si="4"/>
        <v>0</v>
      </c>
      <c r="AE443" s="2">
        <f t="shared" si="2"/>
        <v>0</v>
      </c>
    </row>
    <row r="444">
      <c r="W444" s="7">
        <f>IFERROR(__xludf.DUMMYFUNCTION("""COMPUTED_VALUE"""),45735.0)</f>
        <v>45735</v>
      </c>
      <c r="X444" s="8">
        <f>IFERROR(__xludf.DUMMYFUNCTION("""COMPUTED_VALUE"""),0.4166666666666667)</f>
        <v>0.4166666667</v>
      </c>
      <c r="Y444" s="2">
        <f>IFERROR(__xludf.DUMMYFUNCTION("""COMPUTED_VALUE"""),1.028)</f>
        <v>1.028</v>
      </c>
      <c r="AD444" s="2">
        <f t="shared" si="4"/>
        <v>0</v>
      </c>
      <c r="AE444" s="2">
        <f t="shared" si="2"/>
        <v>0</v>
      </c>
    </row>
    <row r="445">
      <c r="W445" s="7">
        <f>IFERROR(__xludf.DUMMYFUNCTION("""COMPUTED_VALUE"""),45735.0)</f>
        <v>45735</v>
      </c>
      <c r="X445" s="8">
        <f>IFERROR(__xludf.DUMMYFUNCTION("""COMPUTED_VALUE"""),0.4583333333333333)</f>
        <v>0.4583333333</v>
      </c>
      <c r="Y445" s="2">
        <f>IFERROR(__xludf.DUMMYFUNCTION("""COMPUTED_VALUE"""),0.798)</f>
        <v>0.798</v>
      </c>
      <c r="AD445" s="2">
        <f t="shared" si="4"/>
        <v>0</v>
      </c>
      <c r="AE445" s="2">
        <f t="shared" si="2"/>
        <v>0</v>
      </c>
    </row>
    <row r="446">
      <c r="W446" s="7">
        <f>IFERROR(__xludf.DUMMYFUNCTION("""COMPUTED_VALUE"""),45735.0)</f>
        <v>45735</v>
      </c>
      <c r="X446" s="8">
        <f>IFERROR(__xludf.DUMMYFUNCTION("""COMPUTED_VALUE"""),0.5)</f>
        <v>0.5</v>
      </c>
      <c r="Y446" s="2">
        <f>IFERROR(__xludf.DUMMYFUNCTION("""COMPUTED_VALUE"""),0.364)</f>
        <v>0.364</v>
      </c>
      <c r="AD446" s="2">
        <f t="shared" si="4"/>
        <v>0</v>
      </c>
      <c r="AE446" s="2">
        <f t="shared" si="2"/>
        <v>0</v>
      </c>
    </row>
    <row r="447">
      <c r="W447" s="7">
        <f>IFERROR(__xludf.DUMMYFUNCTION("""COMPUTED_VALUE"""),45735.0)</f>
        <v>45735</v>
      </c>
      <c r="X447" s="8">
        <f>IFERROR(__xludf.DUMMYFUNCTION("""COMPUTED_VALUE"""),0.5416666666666666)</f>
        <v>0.5416666667</v>
      </c>
      <c r="Y447" s="2">
        <f>IFERROR(__xludf.DUMMYFUNCTION("""COMPUTED_VALUE"""),0.837)</f>
        <v>0.837</v>
      </c>
      <c r="AD447" s="2">
        <f t="shared" si="4"/>
        <v>0</v>
      </c>
      <c r="AE447" s="2">
        <f t="shared" si="2"/>
        <v>0</v>
      </c>
    </row>
    <row r="448">
      <c r="W448" s="7">
        <f>IFERROR(__xludf.DUMMYFUNCTION("""COMPUTED_VALUE"""),45735.0)</f>
        <v>45735</v>
      </c>
      <c r="X448" s="8">
        <f>IFERROR(__xludf.DUMMYFUNCTION("""COMPUTED_VALUE"""),0.5833333333333334)</f>
        <v>0.5833333333</v>
      </c>
      <c r="Y448" s="2">
        <f>IFERROR(__xludf.DUMMYFUNCTION("""COMPUTED_VALUE"""),0.765)</f>
        <v>0.765</v>
      </c>
      <c r="AD448" s="2">
        <f t="shared" si="4"/>
        <v>0</v>
      </c>
      <c r="AE448" s="2">
        <f t="shared" si="2"/>
        <v>0</v>
      </c>
    </row>
    <row r="449">
      <c r="W449" s="7">
        <f>IFERROR(__xludf.DUMMYFUNCTION("""COMPUTED_VALUE"""),45735.0)</f>
        <v>45735</v>
      </c>
      <c r="X449" s="8">
        <f>IFERROR(__xludf.DUMMYFUNCTION("""COMPUTED_VALUE"""),0.625)</f>
        <v>0.625</v>
      </c>
      <c r="Y449" s="2">
        <f>IFERROR(__xludf.DUMMYFUNCTION("""COMPUTED_VALUE"""),0.326)</f>
        <v>0.326</v>
      </c>
      <c r="AD449" s="2">
        <f t="shared" si="4"/>
        <v>0</v>
      </c>
      <c r="AE449" s="2">
        <f t="shared" si="2"/>
        <v>0</v>
      </c>
    </row>
    <row r="450">
      <c r="W450" s="7">
        <f>IFERROR(__xludf.DUMMYFUNCTION("""COMPUTED_VALUE"""),45735.0)</f>
        <v>45735</v>
      </c>
      <c r="X450" s="8">
        <f>IFERROR(__xludf.DUMMYFUNCTION("""COMPUTED_VALUE"""),0.6666666666666666)</f>
        <v>0.6666666667</v>
      </c>
      <c r="Y450" s="2">
        <f>IFERROR(__xludf.DUMMYFUNCTION("""COMPUTED_VALUE"""),0.128)</f>
        <v>0.128</v>
      </c>
      <c r="AD450" s="2">
        <f t="shared" si="4"/>
        <v>0</v>
      </c>
      <c r="AE450" s="2">
        <f t="shared" si="2"/>
        <v>0</v>
      </c>
    </row>
    <row r="451">
      <c r="W451" s="7">
        <f>IFERROR(__xludf.DUMMYFUNCTION("""COMPUTED_VALUE"""),45735.0)</f>
        <v>45735</v>
      </c>
      <c r="X451" s="8">
        <f>IFERROR(__xludf.DUMMYFUNCTION("""COMPUTED_VALUE"""),0.7083333333333334)</f>
        <v>0.7083333333</v>
      </c>
      <c r="Y451" s="2">
        <f>IFERROR(__xludf.DUMMYFUNCTION("""COMPUTED_VALUE"""),0.115)</f>
        <v>0.115</v>
      </c>
      <c r="AD451" s="2">
        <f t="shared" si="4"/>
        <v>0</v>
      </c>
      <c r="AE451" s="2">
        <f t="shared" si="2"/>
        <v>0</v>
      </c>
    </row>
    <row r="452">
      <c r="W452" s="7">
        <f>IFERROR(__xludf.DUMMYFUNCTION("""COMPUTED_VALUE"""),45735.0)</f>
        <v>45735</v>
      </c>
      <c r="X452" s="8">
        <f>IFERROR(__xludf.DUMMYFUNCTION("""COMPUTED_VALUE"""),0.75)</f>
        <v>0.75</v>
      </c>
      <c r="Y452" s="2">
        <f>IFERROR(__xludf.DUMMYFUNCTION("""COMPUTED_VALUE"""),0.137)</f>
        <v>0.137</v>
      </c>
      <c r="AD452" s="2">
        <f t="shared" si="4"/>
        <v>0</v>
      </c>
      <c r="AE452" s="2">
        <f t="shared" si="2"/>
        <v>0</v>
      </c>
    </row>
    <row r="453">
      <c r="W453" s="7">
        <f>IFERROR(__xludf.DUMMYFUNCTION("""COMPUTED_VALUE"""),45735.0)</f>
        <v>45735</v>
      </c>
      <c r="X453" s="8">
        <f>IFERROR(__xludf.DUMMYFUNCTION("""COMPUTED_VALUE"""),0.7916666666666666)</f>
        <v>0.7916666667</v>
      </c>
      <c r="Y453" s="2">
        <f>IFERROR(__xludf.DUMMYFUNCTION("""COMPUTED_VALUE"""),0.579)</f>
        <v>0.579</v>
      </c>
      <c r="AD453" s="2">
        <f t="shared" si="4"/>
        <v>0</v>
      </c>
      <c r="AE453" s="2">
        <f t="shared" si="2"/>
        <v>0</v>
      </c>
    </row>
    <row r="454">
      <c r="W454" s="7">
        <f>IFERROR(__xludf.DUMMYFUNCTION("""COMPUTED_VALUE"""),45735.0)</f>
        <v>45735</v>
      </c>
      <c r="X454" s="8">
        <f>IFERROR(__xludf.DUMMYFUNCTION("""COMPUTED_VALUE"""),0.8333333333333334)</f>
        <v>0.8333333333</v>
      </c>
      <c r="Y454" s="2">
        <f>IFERROR(__xludf.DUMMYFUNCTION("""COMPUTED_VALUE"""),0.353)</f>
        <v>0.353</v>
      </c>
      <c r="AD454" s="2">
        <f t="shared" si="4"/>
        <v>0</v>
      </c>
      <c r="AE454" s="2">
        <f t="shared" si="2"/>
        <v>0</v>
      </c>
    </row>
    <row r="455">
      <c r="W455" s="7">
        <f>IFERROR(__xludf.DUMMYFUNCTION("""COMPUTED_VALUE"""),45735.0)</f>
        <v>45735</v>
      </c>
      <c r="X455" s="8">
        <f>IFERROR(__xludf.DUMMYFUNCTION("""COMPUTED_VALUE"""),0.875)</f>
        <v>0.875</v>
      </c>
      <c r="Y455" s="2">
        <f>IFERROR(__xludf.DUMMYFUNCTION("""COMPUTED_VALUE"""),0.44)</f>
        <v>0.44</v>
      </c>
      <c r="AD455" s="2">
        <f t="shared" si="4"/>
        <v>0</v>
      </c>
      <c r="AE455" s="2">
        <f t="shared" si="2"/>
        <v>0</v>
      </c>
    </row>
    <row r="456">
      <c r="W456" s="7">
        <f>IFERROR(__xludf.DUMMYFUNCTION("""COMPUTED_VALUE"""),45735.0)</f>
        <v>45735</v>
      </c>
      <c r="X456" s="8">
        <f>IFERROR(__xludf.DUMMYFUNCTION("""COMPUTED_VALUE"""),0.9166666666666666)</f>
        <v>0.9166666667</v>
      </c>
      <c r="Y456" s="2">
        <f>IFERROR(__xludf.DUMMYFUNCTION("""COMPUTED_VALUE"""),0.343)</f>
        <v>0.343</v>
      </c>
      <c r="AD456" s="2">
        <f t="shared" si="4"/>
        <v>0</v>
      </c>
      <c r="AE456" s="2">
        <f t="shared" si="2"/>
        <v>0</v>
      </c>
    </row>
    <row r="457">
      <c r="W457" s="7">
        <f>IFERROR(__xludf.DUMMYFUNCTION("""COMPUTED_VALUE"""),45735.0)</f>
        <v>45735</v>
      </c>
      <c r="X457" s="8">
        <f>IFERROR(__xludf.DUMMYFUNCTION("""COMPUTED_VALUE"""),0.9583333333333334)</f>
        <v>0.9583333333</v>
      </c>
      <c r="Y457" s="2">
        <f>IFERROR(__xludf.DUMMYFUNCTION("""COMPUTED_VALUE"""),0.058)</f>
        <v>0.058</v>
      </c>
      <c r="AD457" s="2">
        <f t="shared" si="4"/>
        <v>0</v>
      </c>
      <c r="AE457" s="2">
        <f t="shared" si="2"/>
        <v>0</v>
      </c>
    </row>
    <row r="458">
      <c r="W458" s="7">
        <f>IFERROR(__xludf.DUMMYFUNCTION("""COMPUTED_VALUE"""),45735.0)</f>
        <v>45735</v>
      </c>
      <c r="X458" s="17">
        <f>IFERROR(__xludf.DUMMYFUNCTION("""COMPUTED_VALUE"""),1.0)</f>
        <v>1</v>
      </c>
      <c r="Y458" s="2">
        <f>IFERROR(__xludf.DUMMYFUNCTION("""COMPUTED_VALUE"""),0.654)</f>
        <v>0.654</v>
      </c>
      <c r="AD458" s="2">
        <f t="shared" si="4"/>
        <v>0</v>
      </c>
      <c r="AE458" s="2">
        <f t="shared" si="2"/>
        <v>0</v>
      </c>
    </row>
    <row r="459">
      <c r="W459" s="7">
        <f>IFERROR(__xludf.DUMMYFUNCTION("""COMPUTED_VALUE"""),45736.0)</f>
        <v>45736</v>
      </c>
      <c r="X459" s="8">
        <f>IFERROR(__xludf.DUMMYFUNCTION("""COMPUTED_VALUE"""),0.041666666666666664)</f>
        <v>0.04166666667</v>
      </c>
      <c r="Y459" s="2">
        <f>IFERROR(__xludf.DUMMYFUNCTION("""COMPUTED_VALUE"""),0.933)</f>
        <v>0.933</v>
      </c>
      <c r="AD459" s="2">
        <f t="shared" si="4"/>
        <v>0</v>
      </c>
      <c r="AE459" s="2">
        <f t="shared" si="2"/>
        <v>0</v>
      </c>
    </row>
    <row r="460">
      <c r="W460" s="7">
        <f>IFERROR(__xludf.DUMMYFUNCTION("""COMPUTED_VALUE"""),45736.0)</f>
        <v>45736</v>
      </c>
      <c r="X460" s="8">
        <f>IFERROR(__xludf.DUMMYFUNCTION("""COMPUTED_VALUE"""),0.08333333333333333)</f>
        <v>0.08333333333</v>
      </c>
      <c r="Y460" s="2">
        <f>IFERROR(__xludf.DUMMYFUNCTION("""COMPUTED_VALUE"""),0.057)</f>
        <v>0.057</v>
      </c>
      <c r="AD460" s="2">
        <f t="shared" si="4"/>
        <v>0</v>
      </c>
      <c r="AE460" s="2">
        <f t="shared" si="2"/>
        <v>0</v>
      </c>
    </row>
    <row r="461">
      <c r="W461" s="7">
        <f>IFERROR(__xludf.DUMMYFUNCTION("""COMPUTED_VALUE"""),45736.0)</f>
        <v>45736</v>
      </c>
      <c r="X461" s="8">
        <f>IFERROR(__xludf.DUMMYFUNCTION("""COMPUTED_VALUE"""),0.125)</f>
        <v>0.125</v>
      </c>
      <c r="Y461" s="2">
        <f>IFERROR(__xludf.DUMMYFUNCTION("""COMPUTED_VALUE"""),0.056)</f>
        <v>0.056</v>
      </c>
      <c r="AD461" s="2">
        <f t="shared" si="4"/>
        <v>0</v>
      </c>
      <c r="AE461" s="2">
        <f t="shared" si="2"/>
        <v>0</v>
      </c>
    </row>
    <row r="462">
      <c r="W462" s="7">
        <f>IFERROR(__xludf.DUMMYFUNCTION("""COMPUTED_VALUE"""),45736.0)</f>
        <v>45736</v>
      </c>
      <c r="X462" s="8">
        <f>IFERROR(__xludf.DUMMYFUNCTION("""COMPUTED_VALUE"""),0.16666666666666666)</f>
        <v>0.1666666667</v>
      </c>
      <c r="Y462" s="2">
        <f>IFERROR(__xludf.DUMMYFUNCTION("""COMPUTED_VALUE"""),0.061)</f>
        <v>0.061</v>
      </c>
      <c r="AD462" s="2">
        <f t="shared" si="4"/>
        <v>0</v>
      </c>
      <c r="AE462" s="2">
        <f t="shared" si="2"/>
        <v>0</v>
      </c>
    </row>
    <row r="463">
      <c r="W463" s="7">
        <f>IFERROR(__xludf.DUMMYFUNCTION("""COMPUTED_VALUE"""),45736.0)</f>
        <v>45736</v>
      </c>
      <c r="X463" s="8">
        <f>IFERROR(__xludf.DUMMYFUNCTION("""COMPUTED_VALUE"""),0.20833333333333334)</f>
        <v>0.2083333333</v>
      </c>
      <c r="Y463" s="2">
        <f>IFERROR(__xludf.DUMMYFUNCTION("""COMPUTED_VALUE"""),0.061)</f>
        <v>0.061</v>
      </c>
      <c r="AD463" s="2">
        <f t="shared" si="4"/>
        <v>0</v>
      </c>
      <c r="AE463" s="2">
        <f t="shared" si="2"/>
        <v>0</v>
      </c>
    </row>
    <row r="464">
      <c r="W464" s="7">
        <f>IFERROR(__xludf.DUMMYFUNCTION("""COMPUTED_VALUE"""),45736.0)</f>
        <v>45736</v>
      </c>
      <c r="X464" s="8">
        <f>IFERROR(__xludf.DUMMYFUNCTION("""COMPUTED_VALUE"""),0.25)</f>
        <v>0.25</v>
      </c>
      <c r="Y464" s="2">
        <f>IFERROR(__xludf.DUMMYFUNCTION("""COMPUTED_VALUE"""),0.06)</f>
        <v>0.06</v>
      </c>
      <c r="AD464" s="2">
        <f t="shared" si="4"/>
        <v>0</v>
      </c>
      <c r="AE464" s="2">
        <f t="shared" si="2"/>
        <v>0</v>
      </c>
    </row>
    <row r="465">
      <c r="W465" s="7">
        <f>IFERROR(__xludf.DUMMYFUNCTION("""COMPUTED_VALUE"""),45736.0)</f>
        <v>45736</v>
      </c>
      <c r="X465" s="8">
        <f>IFERROR(__xludf.DUMMYFUNCTION("""COMPUTED_VALUE"""),0.2916666666666667)</f>
        <v>0.2916666667</v>
      </c>
      <c r="Y465" s="2">
        <f>IFERROR(__xludf.DUMMYFUNCTION("""COMPUTED_VALUE"""),0.055)</f>
        <v>0.055</v>
      </c>
      <c r="AD465" s="2">
        <f t="shared" si="4"/>
        <v>0</v>
      </c>
      <c r="AE465" s="2">
        <f t="shared" si="2"/>
        <v>0</v>
      </c>
    </row>
    <row r="466">
      <c r="W466" s="7">
        <f>IFERROR(__xludf.DUMMYFUNCTION("""COMPUTED_VALUE"""),45736.0)</f>
        <v>45736</v>
      </c>
      <c r="X466" s="8">
        <f>IFERROR(__xludf.DUMMYFUNCTION("""COMPUTED_VALUE"""),0.3333333333333333)</f>
        <v>0.3333333333</v>
      </c>
      <c r="Y466" s="2">
        <f>IFERROR(__xludf.DUMMYFUNCTION("""COMPUTED_VALUE"""),0.063)</f>
        <v>0.063</v>
      </c>
      <c r="AD466" s="2">
        <f t="shared" si="4"/>
        <v>0</v>
      </c>
      <c r="AE466" s="2">
        <f t="shared" si="2"/>
        <v>0</v>
      </c>
    </row>
    <row r="467">
      <c r="W467" s="7">
        <f>IFERROR(__xludf.DUMMYFUNCTION("""COMPUTED_VALUE"""),45736.0)</f>
        <v>45736</v>
      </c>
      <c r="X467" s="8">
        <f>IFERROR(__xludf.DUMMYFUNCTION("""COMPUTED_VALUE"""),0.375)</f>
        <v>0.375</v>
      </c>
      <c r="Y467" s="2">
        <f>IFERROR(__xludf.DUMMYFUNCTION("""COMPUTED_VALUE"""),0.161)</f>
        <v>0.161</v>
      </c>
      <c r="AD467" s="2">
        <f t="shared" si="4"/>
        <v>0</v>
      </c>
      <c r="AE467" s="2">
        <f t="shared" si="2"/>
        <v>0</v>
      </c>
    </row>
    <row r="468">
      <c r="W468" s="7">
        <f>IFERROR(__xludf.DUMMYFUNCTION("""COMPUTED_VALUE"""),45736.0)</f>
        <v>45736</v>
      </c>
      <c r="X468" s="8">
        <f>IFERROR(__xludf.DUMMYFUNCTION("""COMPUTED_VALUE"""),0.4166666666666667)</f>
        <v>0.4166666667</v>
      </c>
      <c r="Y468" s="2">
        <f>IFERROR(__xludf.DUMMYFUNCTION("""COMPUTED_VALUE"""),0.066)</f>
        <v>0.066</v>
      </c>
      <c r="AD468" s="2">
        <f t="shared" si="4"/>
        <v>0</v>
      </c>
      <c r="AE468" s="2">
        <f t="shared" si="2"/>
        <v>0</v>
      </c>
    </row>
    <row r="469">
      <c r="W469" s="7">
        <f>IFERROR(__xludf.DUMMYFUNCTION("""COMPUTED_VALUE"""),45736.0)</f>
        <v>45736</v>
      </c>
      <c r="X469" s="8">
        <f>IFERROR(__xludf.DUMMYFUNCTION("""COMPUTED_VALUE"""),0.4583333333333333)</f>
        <v>0.4583333333</v>
      </c>
      <c r="Y469" s="2">
        <f>IFERROR(__xludf.DUMMYFUNCTION("""COMPUTED_VALUE"""),0.604)</f>
        <v>0.604</v>
      </c>
      <c r="AD469" s="2">
        <f t="shared" si="4"/>
        <v>0</v>
      </c>
      <c r="AE469" s="2">
        <f t="shared" si="2"/>
        <v>0</v>
      </c>
    </row>
    <row r="470">
      <c r="W470" s="7">
        <f>IFERROR(__xludf.DUMMYFUNCTION("""COMPUTED_VALUE"""),45736.0)</f>
        <v>45736</v>
      </c>
      <c r="X470" s="8">
        <f>IFERROR(__xludf.DUMMYFUNCTION("""COMPUTED_VALUE"""),0.5)</f>
        <v>0.5</v>
      </c>
      <c r="Y470" s="2">
        <f>IFERROR(__xludf.DUMMYFUNCTION("""COMPUTED_VALUE"""),0.061)</f>
        <v>0.061</v>
      </c>
      <c r="AD470" s="2">
        <f t="shared" si="4"/>
        <v>0</v>
      </c>
      <c r="AE470" s="2">
        <f t="shared" si="2"/>
        <v>0</v>
      </c>
    </row>
    <row r="471">
      <c r="W471" s="7">
        <f>IFERROR(__xludf.DUMMYFUNCTION("""COMPUTED_VALUE"""),45736.0)</f>
        <v>45736</v>
      </c>
      <c r="X471" s="8">
        <f>IFERROR(__xludf.DUMMYFUNCTION("""COMPUTED_VALUE"""),0.5416666666666666)</f>
        <v>0.5416666667</v>
      </c>
      <c r="Y471" s="2">
        <f>IFERROR(__xludf.DUMMYFUNCTION("""COMPUTED_VALUE"""),0.058)</f>
        <v>0.058</v>
      </c>
      <c r="AD471" s="2">
        <f t="shared" si="4"/>
        <v>0</v>
      </c>
      <c r="AE471" s="2">
        <f t="shared" si="2"/>
        <v>0</v>
      </c>
    </row>
    <row r="472">
      <c r="W472" s="7">
        <f>IFERROR(__xludf.DUMMYFUNCTION("""COMPUTED_VALUE"""),45736.0)</f>
        <v>45736</v>
      </c>
      <c r="X472" s="8">
        <f>IFERROR(__xludf.DUMMYFUNCTION("""COMPUTED_VALUE"""),0.5833333333333334)</f>
        <v>0.5833333333</v>
      </c>
      <c r="Y472" s="2">
        <f>IFERROR(__xludf.DUMMYFUNCTION("""COMPUTED_VALUE"""),0.056)</f>
        <v>0.056</v>
      </c>
      <c r="AD472" s="2">
        <f t="shared" si="4"/>
        <v>0</v>
      </c>
      <c r="AE472" s="2">
        <f t="shared" si="2"/>
        <v>0</v>
      </c>
    </row>
    <row r="473">
      <c r="W473" s="7">
        <f>IFERROR(__xludf.DUMMYFUNCTION("""COMPUTED_VALUE"""),45736.0)</f>
        <v>45736</v>
      </c>
      <c r="X473" s="8">
        <f>IFERROR(__xludf.DUMMYFUNCTION("""COMPUTED_VALUE"""),0.625)</f>
        <v>0.625</v>
      </c>
      <c r="Y473" s="2">
        <f>IFERROR(__xludf.DUMMYFUNCTION("""COMPUTED_VALUE"""),0.056)</f>
        <v>0.056</v>
      </c>
      <c r="AD473" s="2">
        <f t="shared" si="4"/>
        <v>0</v>
      </c>
      <c r="AE473" s="2">
        <f t="shared" si="2"/>
        <v>0</v>
      </c>
    </row>
    <row r="474">
      <c r="W474" s="7">
        <f>IFERROR(__xludf.DUMMYFUNCTION("""COMPUTED_VALUE"""),45736.0)</f>
        <v>45736</v>
      </c>
      <c r="X474" s="8">
        <f>IFERROR(__xludf.DUMMYFUNCTION("""COMPUTED_VALUE"""),0.6666666666666666)</f>
        <v>0.6666666667</v>
      </c>
      <c r="Y474" s="2">
        <f>IFERROR(__xludf.DUMMYFUNCTION("""COMPUTED_VALUE"""),0.06)</f>
        <v>0.06</v>
      </c>
      <c r="AD474" s="2">
        <f t="shared" si="4"/>
        <v>0</v>
      </c>
      <c r="AE474" s="2">
        <f t="shared" si="2"/>
        <v>0</v>
      </c>
    </row>
    <row r="475">
      <c r="W475" s="7">
        <f>IFERROR(__xludf.DUMMYFUNCTION("""COMPUTED_VALUE"""),45736.0)</f>
        <v>45736</v>
      </c>
      <c r="X475" s="8">
        <f>IFERROR(__xludf.DUMMYFUNCTION("""COMPUTED_VALUE"""),0.7083333333333334)</f>
        <v>0.7083333333</v>
      </c>
      <c r="Y475" s="2">
        <f>IFERROR(__xludf.DUMMYFUNCTION("""COMPUTED_VALUE"""),0.061)</f>
        <v>0.061</v>
      </c>
      <c r="AD475" s="2">
        <f t="shared" si="4"/>
        <v>0</v>
      </c>
      <c r="AE475" s="2">
        <f t="shared" si="2"/>
        <v>0</v>
      </c>
    </row>
    <row r="476">
      <c r="W476" s="7">
        <f>IFERROR(__xludf.DUMMYFUNCTION("""COMPUTED_VALUE"""),45736.0)</f>
        <v>45736</v>
      </c>
      <c r="X476" s="8">
        <f>IFERROR(__xludf.DUMMYFUNCTION("""COMPUTED_VALUE"""),0.75)</f>
        <v>0.75</v>
      </c>
      <c r="Y476" s="2">
        <f>IFERROR(__xludf.DUMMYFUNCTION("""COMPUTED_VALUE"""),0.06)</f>
        <v>0.06</v>
      </c>
      <c r="AD476" s="2">
        <f t="shared" si="4"/>
        <v>0</v>
      </c>
      <c r="AE476" s="2">
        <f t="shared" si="2"/>
        <v>0</v>
      </c>
    </row>
    <row r="477">
      <c r="W477" s="7">
        <f>IFERROR(__xludf.DUMMYFUNCTION("""COMPUTED_VALUE"""),45736.0)</f>
        <v>45736</v>
      </c>
      <c r="X477" s="8">
        <f>IFERROR(__xludf.DUMMYFUNCTION("""COMPUTED_VALUE"""),0.7916666666666666)</f>
        <v>0.7916666667</v>
      </c>
      <c r="Y477" s="2">
        <f>IFERROR(__xludf.DUMMYFUNCTION("""COMPUTED_VALUE"""),0.056)</f>
        <v>0.056</v>
      </c>
      <c r="AD477" s="2">
        <f t="shared" si="4"/>
        <v>0</v>
      </c>
      <c r="AE477" s="2">
        <f t="shared" si="2"/>
        <v>0</v>
      </c>
    </row>
    <row r="478">
      <c r="W478" s="7">
        <f>IFERROR(__xludf.DUMMYFUNCTION("""COMPUTED_VALUE"""),45736.0)</f>
        <v>45736</v>
      </c>
      <c r="X478" s="8">
        <f>IFERROR(__xludf.DUMMYFUNCTION("""COMPUTED_VALUE"""),0.8333333333333334)</f>
        <v>0.8333333333</v>
      </c>
      <c r="Y478" s="2">
        <f>IFERROR(__xludf.DUMMYFUNCTION("""COMPUTED_VALUE"""),0.057)</f>
        <v>0.057</v>
      </c>
      <c r="AD478" s="2">
        <f t="shared" si="4"/>
        <v>0</v>
      </c>
      <c r="AE478" s="2">
        <f t="shared" si="2"/>
        <v>0</v>
      </c>
    </row>
    <row r="479">
      <c r="W479" s="7">
        <f>IFERROR(__xludf.DUMMYFUNCTION("""COMPUTED_VALUE"""),45736.0)</f>
        <v>45736</v>
      </c>
      <c r="X479" s="8">
        <f>IFERROR(__xludf.DUMMYFUNCTION("""COMPUTED_VALUE"""),0.875)</f>
        <v>0.875</v>
      </c>
      <c r="Y479" s="2">
        <f>IFERROR(__xludf.DUMMYFUNCTION("""COMPUTED_VALUE"""),0.106)</f>
        <v>0.106</v>
      </c>
      <c r="AD479" s="2">
        <f t="shared" si="4"/>
        <v>0</v>
      </c>
      <c r="AE479" s="2">
        <f t="shared" si="2"/>
        <v>0</v>
      </c>
    </row>
    <row r="480">
      <c r="W480" s="7">
        <f>IFERROR(__xludf.DUMMYFUNCTION("""COMPUTED_VALUE"""),45736.0)</f>
        <v>45736</v>
      </c>
      <c r="X480" s="8">
        <f>IFERROR(__xludf.DUMMYFUNCTION("""COMPUTED_VALUE"""),0.9166666666666666)</f>
        <v>0.9166666667</v>
      </c>
      <c r="Y480" s="2">
        <f>IFERROR(__xludf.DUMMYFUNCTION("""COMPUTED_VALUE"""),1.176)</f>
        <v>1.176</v>
      </c>
      <c r="AD480" s="2">
        <f t="shared" si="4"/>
        <v>0</v>
      </c>
      <c r="AE480" s="2">
        <f t="shared" si="2"/>
        <v>0</v>
      </c>
    </row>
    <row r="481">
      <c r="W481" s="7">
        <f>IFERROR(__xludf.DUMMYFUNCTION("""COMPUTED_VALUE"""),45736.0)</f>
        <v>45736</v>
      </c>
      <c r="X481" s="8">
        <f>IFERROR(__xludf.DUMMYFUNCTION("""COMPUTED_VALUE"""),0.9583333333333334)</f>
        <v>0.9583333333</v>
      </c>
      <c r="Y481" s="2">
        <f>IFERROR(__xludf.DUMMYFUNCTION("""COMPUTED_VALUE"""),1.097)</f>
        <v>1.097</v>
      </c>
      <c r="AD481" s="2">
        <f t="shared" si="4"/>
        <v>0</v>
      </c>
      <c r="AE481" s="2">
        <f t="shared" si="2"/>
        <v>0</v>
      </c>
    </row>
    <row r="482">
      <c r="W482" s="7">
        <f>IFERROR(__xludf.DUMMYFUNCTION("""COMPUTED_VALUE"""),45736.0)</f>
        <v>45736</v>
      </c>
      <c r="X482" s="17">
        <f>IFERROR(__xludf.DUMMYFUNCTION("""COMPUTED_VALUE"""),1.0)</f>
        <v>1</v>
      </c>
      <c r="Y482" s="2">
        <f>IFERROR(__xludf.DUMMYFUNCTION("""COMPUTED_VALUE"""),0.581)</f>
        <v>0.581</v>
      </c>
      <c r="AD482" s="2">
        <f t="shared" si="4"/>
        <v>0</v>
      </c>
      <c r="AE482" s="2">
        <f t="shared" si="2"/>
        <v>0</v>
      </c>
    </row>
    <row r="483">
      <c r="AD483" s="2" t="str">
        <f t="shared" si="4"/>
        <v/>
      </c>
      <c r="AE483" s="2" t="str">
        <f t="shared" si="2"/>
        <v/>
      </c>
    </row>
    <row r="484">
      <c r="AD484" s="2" t="str">
        <f t="shared" si="4"/>
        <v/>
      </c>
      <c r="AE484" s="2" t="str">
        <f t="shared" si="2"/>
        <v/>
      </c>
    </row>
    <row r="485">
      <c r="AD485" s="2" t="str">
        <f t="shared" si="4"/>
        <v/>
      </c>
      <c r="AE485" s="2" t="str">
        <f t="shared" si="2"/>
        <v/>
      </c>
    </row>
    <row r="486">
      <c r="AD486" s="2" t="str">
        <f t="shared" si="4"/>
        <v/>
      </c>
      <c r="AE486" s="2" t="str">
        <f t="shared" si="2"/>
        <v/>
      </c>
    </row>
    <row r="487">
      <c r="AD487" s="2" t="str">
        <f t="shared" si="4"/>
        <v/>
      </c>
      <c r="AE487" s="2" t="str">
        <f t="shared" si="2"/>
        <v/>
      </c>
    </row>
    <row r="488">
      <c r="AD488" s="2" t="str">
        <f t="shared" si="4"/>
        <v/>
      </c>
      <c r="AE488" s="2" t="str">
        <f t="shared" si="2"/>
        <v/>
      </c>
    </row>
    <row r="489">
      <c r="AD489" s="2" t="str">
        <f t="shared" si="4"/>
        <v/>
      </c>
      <c r="AE489" s="2" t="str">
        <f t="shared" si="2"/>
        <v/>
      </c>
    </row>
    <row r="490">
      <c r="AD490" s="2" t="str">
        <f t="shared" si="4"/>
        <v/>
      </c>
      <c r="AE490" s="2" t="str">
        <f t="shared" si="2"/>
        <v/>
      </c>
    </row>
    <row r="491">
      <c r="AD491" s="2" t="str">
        <f t="shared" si="4"/>
        <v/>
      </c>
      <c r="AE491" s="2" t="str">
        <f t="shared" si="2"/>
        <v/>
      </c>
    </row>
    <row r="492">
      <c r="AD492" s="2" t="str">
        <f t="shared" si="4"/>
        <v/>
      </c>
      <c r="AE492" s="2" t="str">
        <f t="shared" si="2"/>
        <v/>
      </c>
    </row>
    <row r="493">
      <c r="AD493" s="2" t="str">
        <f t="shared" si="4"/>
        <v/>
      </c>
      <c r="AE493" s="2" t="str">
        <f t="shared" si="2"/>
        <v/>
      </c>
    </row>
    <row r="494">
      <c r="AD494" s="2" t="str">
        <f t="shared" si="4"/>
        <v/>
      </c>
      <c r="AE494" s="2" t="str">
        <f t="shared" si="2"/>
        <v/>
      </c>
    </row>
    <row r="495">
      <c r="AD495" s="2" t="str">
        <f t="shared" si="4"/>
        <v/>
      </c>
      <c r="AE495" s="2" t="str">
        <f t="shared" si="2"/>
        <v/>
      </c>
    </row>
    <row r="496">
      <c r="AD496" s="2" t="str">
        <f t="shared" si="4"/>
        <v/>
      </c>
      <c r="AE496" s="2" t="str">
        <f t="shared" si="2"/>
        <v/>
      </c>
    </row>
    <row r="497">
      <c r="AD497" s="2" t="str">
        <f t="shared" si="4"/>
        <v/>
      </c>
      <c r="AE497" s="2" t="str">
        <f t="shared" si="2"/>
        <v/>
      </c>
    </row>
    <row r="498">
      <c r="AD498" s="2" t="str">
        <f t="shared" si="4"/>
        <v/>
      </c>
      <c r="AE498" s="2" t="str">
        <f t="shared" si="2"/>
        <v/>
      </c>
    </row>
    <row r="499">
      <c r="AD499" s="2" t="str">
        <f t="shared" si="4"/>
        <v/>
      </c>
      <c r="AE499" s="2" t="str">
        <f t="shared" si="2"/>
        <v/>
      </c>
    </row>
    <row r="500">
      <c r="AD500" s="2" t="str">
        <f t="shared" si="4"/>
        <v/>
      </c>
      <c r="AE500" s="2" t="str">
        <f t="shared" si="2"/>
        <v/>
      </c>
    </row>
    <row r="501">
      <c r="AD501" s="2" t="str">
        <f t="shared" si="4"/>
        <v/>
      </c>
      <c r="AE501" s="2" t="str">
        <f t="shared" si="2"/>
        <v/>
      </c>
    </row>
    <row r="502">
      <c r="AD502" s="2" t="str">
        <f t="shared" si="4"/>
        <v/>
      </c>
      <c r="AE502" s="2" t="str">
        <f t="shared" si="2"/>
        <v/>
      </c>
    </row>
    <row r="503">
      <c r="AD503" s="2" t="str">
        <f t="shared" si="4"/>
        <v/>
      </c>
      <c r="AE503" s="2" t="str">
        <f t="shared" si="2"/>
        <v/>
      </c>
    </row>
    <row r="504">
      <c r="AD504" s="2" t="str">
        <f t="shared" si="4"/>
        <v/>
      </c>
      <c r="AE504" s="2" t="str">
        <f t="shared" si="2"/>
        <v/>
      </c>
    </row>
    <row r="505">
      <c r="AD505" s="2" t="str">
        <f t="shared" si="4"/>
        <v/>
      </c>
      <c r="AE505" s="2" t="str">
        <f t="shared" si="2"/>
        <v/>
      </c>
    </row>
    <row r="506">
      <c r="AD506" s="2" t="str">
        <f t="shared" si="4"/>
        <v/>
      </c>
      <c r="AE506" s="2" t="str">
        <f t="shared" si="2"/>
        <v/>
      </c>
    </row>
    <row r="507">
      <c r="AD507" s="2" t="str">
        <f t="shared" si="4"/>
        <v/>
      </c>
      <c r="AE507" s="2" t="str">
        <f t="shared" si="2"/>
        <v/>
      </c>
    </row>
    <row r="508">
      <c r="AD508" s="2" t="str">
        <f t="shared" si="4"/>
        <v/>
      </c>
      <c r="AE508" s="2" t="str">
        <f t="shared" si="2"/>
        <v/>
      </c>
    </row>
    <row r="509">
      <c r="AD509" s="2" t="str">
        <f t="shared" si="4"/>
        <v/>
      </c>
      <c r="AE509" s="2" t="str">
        <f t="shared" si="2"/>
        <v/>
      </c>
    </row>
    <row r="510">
      <c r="AD510" s="2" t="str">
        <f t="shared" si="4"/>
        <v/>
      </c>
      <c r="AE510" s="2" t="str">
        <f t="shared" si="2"/>
        <v/>
      </c>
    </row>
    <row r="511">
      <c r="AD511" s="2" t="str">
        <f t="shared" si="4"/>
        <v/>
      </c>
      <c r="AE511" s="2" t="str">
        <f t="shared" si="2"/>
        <v/>
      </c>
    </row>
    <row r="512">
      <c r="AD512" s="2" t="str">
        <f t="shared" si="4"/>
        <v/>
      </c>
      <c r="AE512" s="2" t="str">
        <f t="shared" si="2"/>
        <v/>
      </c>
    </row>
    <row r="513">
      <c r="AD513" s="2" t="str">
        <f t="shared" si="4"/>
        <v/>
      </c>
      <c r="AE513" s="2" t="str">
        <f t="shared" si="2"/>
        <v/>
      </c>
    </row>
    <row r="514">
      <c r="AD514" s="2" t="str">
        <f t="shared" si="4"/>
        <v/>
      </c>
      <c r="AE514" s="2" t="str">
        <f t="shared" si="2"/>
        <v/>
      </c>
    </row>
    <row r="515">
      <c r="AD515" s="2" t="str">
        <f t="shared" si="4"/>
        <v/>
      </c>
      <c r="AE515" s="2" t="str">
        <f t="shared" si="2"/>
        <v/>
      </c>
    </row>
    <row r="516">
      <c r="AD516" s="2" t="str">
        <f t="shared" si="4"/>
        <v/>
      </c>
      <c r="AE516" s="2" t="str">
        <f t="shared" si="2"/>
        <v/>
      </c>
    </row>
    <row r="517">
      <c r="AD517" s="2" t="str">
        <f t="shared" si="4"/>
        <v/>
      </c>
      <c r="AE517" s="2" t="str">
        <f t="shared" si="2"/>
        <v/>
      </c>
    </row>
    <row r="518">
      <c r="AD518" s="2" t="str">
        <f t="shared" si="4"/>
        <v/>
      </c>
      <c r="AE518" s="2" t="str">
        <f t="shared" si="2"/>
        <v/>
      </c>
    </row>
    <row r="519">
      <c r="AD519" s="2" t="str">
        <f t="shared" si="4"/>
        <v/>
      </c>
      <c r="AE519" s="2" t="str">
        <f t="shared" si="2"/>
        <v/>
      </c>
    </row>
    <row r="520">
      <c r="AD520" s="2" t="str">
        <f t="shared" si="4"/>
        <v/>
      </c>
      <c r="AE520" s="2" t="str">
        <f t="shared" si="2"/>
        <v/>
      </c>
    </row>
    <row r="521">
      <c r="AD521" s="2" t="str">
        <f t="shared" si="4"/>
        <v/>
      </c>
      <c r="AE521" s="2" t="str">
        <f t="shared" si="2"/>
        <v/>
      </c>
    </row>
    <row r="522">
      <c r="AD522" s="2" t="str">
        <f t="shared" si="4"/>
        <v/>
      </c>
      <c r="AE522" s="2" t="str">
        <f t="shared" si="2"/>
        <v/>
      </c>
    </row>
    <row r="523">
      <c r="AD523" s="2" t="str">
        <f t="shared" si="4"/>
        <v/>
      </c>
      <c r="AE523" s="2" t="str">
        <f t="shared" si="2"/>
        <v/>
      </c>
    </row>
    <row r="524">
      <c r="AD524" s="2" t="str">
        <f t="shared" si="4"/>
        <v/>
      </c>
      <c r="AE524" s="2" t="str">
        <f t="shared" si="2"/>
        <v/>
      </c>
    </row>
    <row r="525">
      <c r="AD525" s="2" t="str">
        <f t="shared" si="4"/>
        <v/>
      </c>
      <c r="AE525" s="2" t="str">
        <f t="shared" si="2"/>
        <v/>
      </c>
    </row>
    <row r="526">
      <c r="AD526" s="2" t="str">
        <f t="shared" si="4"/>
        <v/>
      </c>
      <c r="AE526" s="2" t="str">
        <f t="shared" si="2"/>
        <v/>
      </c>
    </row>
    <row r="527">
      <c r="AD527" s="2" t="str">
        <f t="shared" si="4"/>
        <v/>
      </c>
      <c r="AE527" s="2" t="str">
        <f t="shared" si="2"/>
        <v/>
      </c>
    </row>
    <row r="528">
      <c r="AD528" s="2" t="str">
        <f t="shared" si="4"/>
        <v/>
      </c>
      <c r="AE528" s="2" t="str">
        <f t="shared" si="2"/>
        <v/>
      </c>
    </row>
    <row r="529">
      <c r="AD529" s="2" t="str">
        <f t="shared" si="4"/>
        <v/>
      </c>
      <c r="AE529" s="2" t="str">
        <f t="shared" si="2"/>
        <v/>
      </c>
    </row>
    <row r="530">
      <c r="AD530" s="2" t="str">
        <f t="shared" si="4"/>
        <v/>
      </c>
      <c r="AE530" s="2" t="str">
        <f t="shared" si="2"/>
        <v/>
      </c>
    </row>
    <row r="531">
      <c r="AD531" s="2" t="str">
        <f t="shared" si="4"/>
        <v/>
      </c>
      <c r="AE531" s="2" t="str">
        <f t="shared" si="2"/>
        <v/>
      </c>
    </row>
    <row r="532">
      <c r="AD532" s="2" t="str">
        <f t="shared" si="4"/>
        <v/>
      </c>
      <c r="AE532" s="2" t="str">
        <f t="shared" si="2"/>
        <v/>
      </c>
    </row>
    <row r="533">
      <c r="AD533" s="2" t="str">
        <f t="shared" si="4"/>
        <v/>
      </c>
      <c r="AE533" s="2" t="str">
        <f t="shared" si="2"/>
        <v/>
      </c>
    </row>
    <row r="534">
      <c r="AD534" s="2" t="str">
        <f t="shared" si="4"/>
        <v/>
      </c>
      <c r="AE534" s="2" t="str">
        <f t="shared" si="2"/>
        <v/>
      </c>
    </row>
    <row r="535">
      <c r="AD535" s="2" t="str">
        <f t="shared" si="4"/>
        <v/>
      </c>
      <c r="AE535" s="2" t="str">
        <f t="shared" si="2"/>
        <v/>
      </c>
    </row>
    <row r="536">
      <c r="AD536" s="2" t="str">
        <f t="shared" si="4"/>
        <v/>
      </c>
      <c r="AE536" s="2" t="str">
        <f t="shared" si="2"/>
        <v/>
      </c>
    </row>
    <row r="537">
      <c r="AD537" s="2" t="str">
        <f t="shared" si="4"/>
        <v/>
      </c>
      <c r="AE537" s="2" t="str">
        <f t="shared" si="2"/>
        <v/>
      </c>
    </row>
    <row r="538">
      <c r="AD538" s="2" t="str">
        <f t="shared" si="4"/>
        <v/>
      </c>
      <c r="AE538" s="2" t="str">
        <f t="shared" si="2"/>
        <v/>
      </c>
    </row>
    <row r="539">
      <c r="AD539" s="2" t="str">
        <f t="shared" si="4"/>
        <v/>
      </c>
      <c r="AE539" s="2" t="str">
        <f t="shared" si="2"/>
        <v/>
      </c>
    </row>
    <row r="540">
      <c r="AD540" s="2" t="str">
        <f t="shared" si="4"/>
        <v/>
      </c>
      <c r="AE540" s="2" t="str">
        <f t="shared" si="2"/>
        <v/>
      </c>
    </row>
    <row r="541">
      <c r="AD541" s="2" t="str">
        <f t="shared" si="4"/>
        <v/>
      </c>
      <c r="AE541" s="2" t="str">
        <f t="shared" si="2"/>
        <v/>
      </c>
    </row>
    <row r="542">
      <c r="AD542" s="2" t="str">
        <f t="shared" si="4"/>
        <v/>
      </c>
      <c r="AE542" s="2" t="str">
        <f t="shared" si="2"/>
        <v/>
      </c>
    </row>
    <row r="543">
      <c r="AD543" s="2" t="str">
        <f t="shared" si="4"/>
        <v/>
      </c>
      <c r="AE543" s="2" t="str">
        <f t="shared" si="2"/>
        <v/>
      </c>
    </row>
    <row r="544">
      <c r="AD544" s="2" t="str">
        <f t="shared" si="4"/>
        <v/>
      </c>
      <c r="AE544" s="2" t="str">
        <f t="shared" si="2"/>
        <v/>
      </c>
    </row>
    <row r="545">
      <c r="AD545" s="2" t="str">
        <f t="shared" si="4"/>
        <v/>
      </c>
      <c r="AE545" s="2" t="str">
        <f t="shared" si="2"/>
        <v/>
      </c>
    </row>
    <row r="546">
      <c r="AD546" s="2" t="str">
        <f t="shared" si="4"/>
        <v/>
      </c>
      <c r="AE546" s="2" t="str">
        <f t="shared" si="2"/>
        <v/>
      </c>
    </row>
    <row r="547">
      <c r="AD547" s="2" t="str">
        <f t="shared" si="4"/>
        <v/>
      </c>
      <c r="AE547" s="2" t="str">
        <f t="shared" si="2"/>
        <v/>
      </c>
    </row>
    <row r="548">
      <c r="AD548" s="2" t="str">
        <f t="shared" si="4"/>
        <v/>
      </c>
      <c r="AE548" s="2" t="str">
        <f t="shared" si="2"/>
        <v/>
      </c>
    </row>
    <row r="549">
      <c r="AD549" s="2" t="str">
        <f t="shared" si="4"/>
        <v/>
      </c>
      <c r="AE549" s="2" t="str">
        <f t="shared" si="2"/>
        <v/>
      </c>
    </row>
    <row r="550">
      <c r="AD550" s="2" t="str">
        <f t="shared" si="4"/>
        <v/>
      </c>
      <c r="AE550" s="2" t="str">
        <f t="shared" si="2"/>
        <v/>
      </c>
    </row>
    <row r="551">
      <c r="AD551" s="2" t="str">
        <f t="shared" si="4"/>
        <v/>
      </c>
      <c r="AE551" s="2" t="str">
        <f t="shared" si="2"/>
        <v/>
      </c>
    </row>
    <row r="552">
      <c r="AD552" s="2" t="str">
        <f t="shared" si="4"/>
        <v/>
      </c>
      <c r="AE552" s="2" t="str">
        <f t="shared" si="2"/>
        <v/>
      </c>
    </row>
    <row r="553">
      <c r="AD553" s="2" t="str">
        <f t="shared" si="4"/>
        <v/>
      </c>
      <c r="AE553" s="2" t="str">
        <f t="shared" si="2"/>
        <v/>
      </c>
    </row>
    <row r="554">
      <c r="AD554" s="2" t="str">
        <f t="shared" si="4"/>
        <v/>
      </c>
      <c r="AE554" s="2" t="str">
        <f t="shared" si="2"/>
        <v/>
      </c>
    </row>
    <row r="555">
      <c r="AD555" s="2" t="str">
        <f t="shared" si="4"/>
        <v/>
      </c>
      <c r="AE555" s="2" t="str">
        <f t="shared" si="2"/>
        <v/>
      </c>
    </row>
    <row r="556">
      <c r="AD556" s="2" t="str">
        <f t="shared" si="4"/>
        <v/>
      </c>
      <c r="AE556" s="2" t="str">
        <f t="shared" si="2"/>
        <v/>
      </c>
    </row>
    <row r="557">
      <c r="AD557" s="2" t="str">
        <f t="shared" si="4"/>
        <v/>
      </c>
      <c r="AE557" s="2" t="str">
        <f t="shared" si="2"/>
        <v/>
      </c>
    </row>
    <row r="558">
      <c r="AD558" s="2" t="str">
        <f t="shared" si="4"/>
        <v/>
      </c>
      <c r="AE558" s="2" t="str">
        <f t="shared" si="2"/>
        <v/>
      </c>
    </row>
    <row r="559">
      <c r="AD559" s="2" t="str">
        <f t="shared" si="4"/>
        <v/>
      </c>
      <c r="AE559" s="2" t="str">
        <f t="shared" si="2"/>
        <v/>
      </c>
    </row>
    <row r="560">
      <c r="AD560" s="2" t="str">
        <f t="shared" si="4"/>
        <v/>
      </c>
      <c r="AE560" s="2" t="str">
        <f t="shared" si="2"/>
        <v/>
      </c>
    </row>
    <row r="561">
      <c r="AD561" s="2" t="str">
        <f t="shared" si="4"/>
        <v/>
      </c>
      <c r="AE561" s="2" t="str">
        <f t="shared" si="2"/>
        <v/>
      </c>
    </row>
    <row r="562">
      <c r="AD562" s="2" t="str">
        <f t="shared" si="4"/>
        <v/>
      </c>
      <c r="AE562" s="2" t="str">
        <f t="shared" si="2"/>
        <v/>
      </c>
    </row>
    <row r="563">
      <c r="AD563" s="2" t="str">
        <f t="shared" si="4"/>
        <v/>
      </c>
      <c r="AE563" s="2" t="str">
        <f t="shared" si="2"/>
        <v/>
      </c>
    </row>
    <row r="564">
      <c r="AD564" s="2" t="str">
        <f t="shared" si="4"/>
        <v/>
      </c>
      <c r="AE564" s="2" t="str">
        <f t="shared" si="2"/>
        <v/>
      </c>
    </row>
    <row r="565">
      <c r="AD565" s="2" t="str">
        <f t="shared" si="4"/>
        <v/>
      </c>
      <c r="AE565" s="2" t="str">
        <f t="shared" si="2"/>
        <v/>
      </c>
    </row>
    <row r="566">
      <c r="AD566" s="2" t="str">
        <f t="shared" si="4"/>
        <v/>
      </c>
      <c r="AE566" s="2" t="str">
        <f t="shared" si="2"/>
        <v/>
      </c>
    </row>
    <row r="567">
      <c r="AD567" s="2" t="str">
        <f t="shared" si="4"/>
        <v/>
      </c>
      <c r="AE567" s="2" t="str">
        <f t="shared" si="2"/>
        <v/>
      </c>
    </row>
    <row r="568">
      <c r="AD568" s="2" t="str">
        <f t="shared" si="4"/>
        <v/>
      </c>
      <c r="AE568" s="2" t="str">
        <f t="shared" si="2"/>
        <v/>
      </c>
    </row>
    <row r="569">
      <c r="AD569" s="2" t="str">
        <f t="shared" si="4"/>
        <v/>
      </c>
      <c r="AE569" s="2" t="str">
        <f t="shared" si="2"/>
        <v/>
      </c>
    </row>
    <row r="570">
      <c r="AD570" s="2" t="str">
        <f t="shared" si="4"/>
        <v/>
      </c>
      <c r="AE570" s="2" t="str">
        <f t="shared" si="2"/>
        <v/>
      </c>
    </row>
    <row r="571">
      <c r="AD571" s="2" t="str">
        <f t="shared" si="4"/>
        <v/>
      </c>
      <c r="AE571" s="2" t="str">
        <f t="shared" si="2"/>
        <v/>
      </c>
    </row>
    <row r="572">
      <c r="AD572" s="2" t="str">
        <f t="shared" si="4"/>
        <v/>
      </c>
      <c r="AE572" s="2" t="str">
        <f t="shared" si="2"/>
        <v/>
      </c>
    </row>
    <row r="573">
      <c r="AD573" s="2" t="str">
        <f t="shared" si="4"/>
        <v/>
      </c>
      <c r="AE573" s="2" t="str">
        <f t="shared" si="2"/>
        <v/>
      </c>
    </row>
    <row r="574">
      <c r="AD574" s="2" t="str">
        <f t="shared" si="4"/>
        <v/>
      </c>
      <c r="AE574" s="2" t="str">
        <f t="shared" si="2"/>
        <v/>
      </c>
    </row>
    <row r="575">
      <c r="AD575" s="2" t="str">
        <f t="shared" si="4"/>
        <v/>
      </c>
      <c r="AE575" s="2" t="str">
        <f t="shared" si="2"/>
        <v/>
      </c>
    </row>
    <row r="576">
      <c r="AD576" s="2" t="str">
        <f t="shared" si="4"/>
        <v/>
      </c>
      <c r="AE576" s="2" t="str">
        <f t="shared" si="2"/>
        <v/>
      </c>
    </row>
    <row r="577">
      <c r="AD577" s="2" t="str">
        <f t="shared" si="4"/>
        <v/>
      </c>
      <c r="AE577" s="2" t="str">
        <f t="shared" si="2"/>
        <v/>
      </c>
    </row>
    <row r="578">
      <c r="AD578" s="2" t="str">
        <f t="shared" si="4"/>
        <v/>
      </c>
      <c r="AE578" s="2" t="str">
        <f t="shared" si="2"/>
        <v/>
      </c>
    </row>
    <row r="579">
      <c r="AD579" s="2" t="str">
        <f t="shared" si="4"/>
        <v/>
      </c>
      <c r="AE579" s="2" t="str">
        <f t="shared" si="2"/>
        <v/>
      </c>
    </row>
    <row r="580">
      <c r="AD580" s="2" t="str">
        <f t="shared" si="4"/>
        <v/>
      </c>
      <c r="AE580" s="2" t="str">
        <f t="shared" si="2"/>
        <v/>
      </c>
    </row>
    <row r="581">
      <c r="AD581" s="2" t="str">
        <f t="shared" si="4"/>
        <v/>
      </c>
      <c r="AE581" s="2" t="str">
        <f t="shared" si="2"/>
        <v/>
      </c>
    </row>
    <row r="582">
      <c r="AD582" s="2" t="str">
        <f t="shared" si="4"/>
        <v/>
      </c>
      <c r="AE582" s="2" t="str">
        <f t="shared" si="2"/>
        <v/>
      </c>
    </row>
    <row r="583">
      <c r="AD583" s="2" t="str">
        <f t="shared" si="4"/>
        <v/>
      </c>
      <c r="AE583" s="2" t="str">
        <f t="shared" si="2"/>
        <v/>
      </c>
    </row>
    <row r="584">
      <c r="AD584" s="2" t="str">
        <f t="shared" si="4"/>
        <v/>
      </c>
      <c r="AE584" s="2" t="str">
        <f t="shared" si="2"/>
        <v/>
      </c>
    </row>
    <row r="585">
      <c r="AD585" s="2" t="str">
        <f t="shared" si="4"/>
        <v/>
      </c>
      <c r="AE585" s="2" t="str">
        <f t="shared" si="2"/>
        <v/>
      </c>
    </row>
    <row r="586">
      <c r="AD586" s="2" t="str">
        <f t="shared" si="4"/>
        <v/>
      </c>
      <c r="AE586" s="2" t="str">
        <f t="shared" si="2"/>
        <v/>
      </c>
    </row>
    <row r="587">
      <c r="AD587" s="2" t="str">
        <f t="shared" si="4"/>
        <v/>
      </c>
      <c r="AE587" s="2" t="str">
        <f t="shared" si="2"/>
        <v/>
      </c>
    </row>
    <row r="588">
      <c r="AD588" s="2" t="str">
        <f t="shared" si="4"/>
        <v/>
      </c>
      <c r="AE588" s="2" t="str">
        <f t="shared" si="2"/>
        <v/>
      </c>
    </row>
    <row r="589">
      <c r="AD589" s="2" t="str">
        <f t="shared" si="4"/>
        <v/>
      </c>
      <c r="AE589" s="2" t="str">
        <f t="shared" si="2"/>
        <v/>
      </c>
    </row>
    <row r="590">
      <c r="AD590" s="2" t="str">
        <f t="shared" si="4"/>
        <v/>
      </c>
      <c r="AE590" s="2" t="str">
        <f t="shared" si="2"/>
        <v/>
      </c>
    </row>
    <row r="591">
      <c r="AD591" s="2" t="str">
        <f t="shared" si="4"/>
        <v/>
      </c>
      <c r="AE591" s="2" t="str">
        <f t="shared" si="2"/>
        <v/>
      </c>
    </row>
    <row r="592">
      <c r="AD592" s="2" t="str">
        <f t="shared" si="4"/>
        <v/>
      </c>
      <c r="AE592" s="2" t="str">
        <f t="shared" si="2"/>
        <v/>
      </c>
    </row>
    <row r="593">
      <c r="AD593" s="2" t="str">
        <f t="shared" si="4"/>
        <v/>
      </c>
      <c r="AE593" s="2" t="str">
        <f t="shared" si="2"/>
        <v/>
      </c>
    </row>
    <row r="594">
      <c r="AD594" s="2" t="str">
        <f t="shared" si="4"/>
        <v/>
      </c>
      <c r="AE594" s="2" t="str">
        <f t="shared" si="2"/>
        <v/>
      </c>
    </row>
    <row r="595">
      <c r="AD595" s="2" t="str">
        <f t="shared" si="4"/>
        <v/>
      </c>
      <c r="AE595" s="2" t="str">
        <f t="shared" si="2"/>
        <v/>
      </c>
    </row>
    <row r="596">
      <c r="AD596" s="2" t="str">
        <f t="shared" si="4"/>
        <v/>
      </c>
      <c r="AE596" s="2" t="str">
        <f t="shared" si="2"/>
        <v/>
      </c>
    </row>
    <row r="597">
      <c r="AD597" s="2" t="str">
        <f t="shared" si="4"/>
        <v/>
      </c>
      <c r="AE597" s="2" t="str">
        <f t="shared" si="2"/>
        <v/>
      </c>
    </row>
    <row r="598">
      <c r="AD598" s="2" t="str">
        <f t="shared" si="4"/>
        <v/>
      </c>
      <c r="AE598" s="2" t="str">
        <f t="shared" si="2"/>
        <v/>
      </c>
    </row>
    <row r="599">
      <c r="AD599" s="2" t="str">
        <f t="shared" si="4"/>
        <v/>
      </c>
      <c r="AE599" s="2" t="str">
        <f t="shared" si="2"/>
        <v/>
      </c>
    </row>
    <row r="600">
      <c r="AD600" s="2" t="str">
        <f t="shared" si="4"/>
        <v/>
      </c>
      <c r="AE600" s="2" t="str">
        <f t="shared" si="2"/>
        <v/>
      </c>
    </row>
    <row r="601">
      <c r="AD601" s="2" t="str">
        <f t="shared" si="4"/>
        <v/>
      </c>
      <c r="AE601" s="2" t="str">
        <f t="shared" si="2"/>
        <v/>
      </c>
    </row>
    <row r="602">
      <c r="AD602" s="2" t="str">
        <f t="shared" si="4"/>
        <v/>
      </c>
      <c r="AE602" s="2" t="str">
        <f t="shared" si="2"/>
        <v/>
      </c>
    </row>
    <row r="603">
      <c r="AD603" s="2" t="str">
        <f t="shared" si="4"/>
        <v/>
      </c>
      <c r="AE603" s="2" t="str">
        <f t="shared" si="2"/>
        <v/>
      </c>
    </row>
    <row r="604">
      <c r="AD604" s="2" t="str">
        <f t="shared" si="4"/>
        <v/>
      </c>
      <c r="AE604" s="2" t="str">
        <f t="shared" si="2"/>
        <v/>
      </c>
    </row>
    <row r="605">
      <c r="AD605" s="2" t="str">
        <f t="shared" si="4"/>
        <v/>
      </c>
      <c r="AE605" s="2" t="str">
        <f t="shared" si="2"/>
        <v/>
      </c>
    </row>
    <row r="606">
      <c r="AD606" s="2" t="str">
        <f t="shared" si="4"/>
        <v/>
      </c>
      <c r="AE606" s="2" t="str">
        <f t="shared" si="2"/>
        <v/>
      </c>
    </row>
    <row r="607">
      <c r="AD607" s="2" t="str">
        <f t="shared" si="4"/>
        <v/>
      </c>
      <c r="AE607" s="2" t="str">
        <f t="shared" si="2"/>
        <v/>
      </c>
    </row>
    <row r="608">
      <c r="AD608" s="2" t="str">
        <f t="shared" si="4"/>
        <v/>
      </c>
      <c r="AE608" s="2" t="str">
        <f t="shared" si="2"/>
        <v/>
      </c>
    </row>
    <row r="609">
      <c r="AD609" s="2" t="str">
        <f t="shared" si="4"/>
        <v/>
      </c>
      <c r="AE609" s="2" t="str">
        <f t="shared" si="2"/>
        <v/>
      </c>
    </row>
    <row r="610">
      <c r="AD610" s="2" t="str">
        <f t="shared" si="4"/>
        <v/>
      </c>
      <c r="AE610" s="2" t="str">
        <f t="shared" si="2"/>
        <v/>
      </c>
    </row>
    <row r="611">
      <c r="AD611" s="2" t="str">
        <f t="shared" si="4"/>
        <v/>
      </c>
      <c r="AE611" s="2" t="str">
        <f t="shared" si="2"/>
        <v/>
      </c>
    </row>
    <row r="612">
      <c r="AD612" s="2" t="str">
        <f t="shared" si="4"/>
        <v/>
      </c>
      <c r="AE612" s="2" t="str">
        <f t="shared" si="2"/>
        <v/>
      </c>
    </row>
    <row r="613">
      <c r="AD613" s="2" t="str">
        <f t="shared" si="4"/>
        <v/>
      </c>
      <c r="AE613" s="2" t="str">
        <f t="shared" si="2"/>
        <v/>
      </c>
    </row>
    <row r="614">
      <c r="AD614" s="2" t="str">
        <f t="shared" si="4"/>
        <v/>
      </c>
      <c r="AE614" s="2" t="str">
        <f t="shared" si="2"/>
        <v/>
      </c>
    </row>
    <row r="615">
      <c r="AD615" s="2" t="str">
        <f t="shared" si="4"/>
        <v/>
      </c>
      <c r="AE615" s="2" t="str">
        <f t="shared" si="2"/>
        <v/>
      </c>
    </row>
    <row r="616">
      <c r="AD616" s="2" t="str">
        <f t="shared" si="4"/>
        <v/>
      </c>
      <c r="AE616" s="2" t="str">
        <f t="shared" si="2"/>
        <v/>
      </c>
    </row>
    <row r="617">
      <c r="AD617" s="2" t="str">
        <f t="shared" si="4"/>
        <v/>
      </c>
      <c r="AE617" s="2" t="str">
        <f t="shared" si="2"/>
        <v/>
      </c>
    </row>
    <row r="618">
      <c r="AD618" s="2" t="str">
        <f t="shared" si="4"/>
        <v/>
      </c>
      <c r="AE618" s="2" t="str">
        <f t="shared" si="2"/>
        <v/>
      </c>
    </row>
    <row r="619">
      <c r="AD619" s="2" t="str">
        <f t="shared" si="4"/>
        <v/>
      </c>
      <c r="AE619" s="2" t="str">
        <f t="shared" si="2"/>
        <v/>
      </c>
    </row>
    <row r="620">
      <c r="AD620" s="2" t="str">
        <f t="shared" si="4"/>
        <v/>
      </c>
      <c r="AE620" s="2" t="str">
        <f t="shared" si="2"/>
        <v/>
      </c>
    </row>
    <row r="621">
      <c r="AD621" s="2" t="str">
        <f t="shared" si="4"/>
        <v/>
      </c>
      <c r="AE621" s="2" t="str">
        <f t="shared" si="2"/>
        <v/>
      </c>
    </row>
    <row r="622">
      <c r="AD622" s="2" t="str">
        <f t="shared" si="4"/>
        <v/>
      </c>
      <c r="AE622" s="2" t="str">
        <f t="shared" si="2"/>
        <v/>
      </c>
    </row>
    <row r="623">
      <c r="AD623" s="2" t="str">
        <f t="shared" si="4"/>
        <v/>
      </c>
      <c r="AE623" s="2" t="str">
        <f t="shared" si="2"/>
        <v/>
      </c>
    </row>
    <row r="624">
      <c r="AD624" s="2" t="str">
        <f t="shared" si="4"/>
        <v/>
      </c>
      <c r="AE624" s="2" t="str">
        <f t="shared" si="2"/>
        <v/>
      </c>
    </row>
    <row r="625">
      <c r="AD625" s="2" t="str">
        <f t="shared" si="4"/>
        <v/>
      </c>
      <c r="AE625" s="2" t="str">
        <f t="shared" si="2"/>
        <v/>
      </c>
    </row>
    <row r="626">
      <c r="AD626" s="2" t="str">
        <f t="shared" si="4"/>
        <v/>
      </c>
      <c r="AE626" s="2" t="str">
        <f t="shared" si="2"/>
        <v/>
      </c>
    </row>
    <row r="627">
      <c r="AD627" s="2" t="str">
        <f t="shared" si="4"/>
        <v/>
      </c>
      <c r="AE627" s="2" t="str">
        <f t="shared" si="2"/>
        <v/>
      </c>
    </row>
    <row r="628">
      <c r="AD628" s="2" t="str">
        <f t="shared" si="4"/>
        <v/>
      </c>
      <c r="AE628" s="2" t="str">
        <f t="shared" si="2"/>
        <v/>
      </c>
    </row>
    <row r="629">
      <c r="AD629" s="2" t="str">
        <f t="shared" si="4"/>
        <v/>
      </c>
      <c r="AE629" s="2" t="str">
        <f t="shared" si="2"/>
        <v/>
      </c>
    </row>
    <row r="630">
      <c r="AD630" s="2" t="str">
        <f t="shared" si="4"/>
        <v/>
      </c>
      <c r="AE630" s="2" t="str">
        <f t="shared" si="2"/>
        <v/>
      </c>
    </row>
    <row r="631">
      <c r="AD631" s="2" t="str">
        <f t="shared" si="4"/>
        <v/>
      </c>
      <c r="AE631" s="2" t="str">
        <f t="shared" si="2"/>
        <v/>
      </c>
    </row>
    <row r="632">
      <c r="AD632" s="2" t="str">
        <f t="shared" si="4"/>
        <v/>
      </c>
      <c r="AE632" s="2" t="str">
        <f t="shared" si="2"/>
        <v/>
      </c>
    </row>
    <row r="633">
      <c r="AD633" s="2" t="str">
        <f t="shared" si="4"/>
        <v/>
      </c>
      <c r="AE633" s="2" t="str">
        <f t="shared" si="2"/>
        <v/>
      </c>
    </row>
    <row r="634">
      <c r="AD634" s="2" t="str">
        <f t="shared" si="4"/>
        <v/>
      </c>
      <c r="AE634" s="2" t="str">
        <f t="shared" si="2"/>
        <v/>
      </c>
    </row>
    <row r="635">
      <c r="AD635" s="2" t="str">
        <f t="shared" si="4"/>
        <v/>
      </c>
      <c r="AE635" s="2" t="str">
        <f t="shared" si="2"/>
        <v/>
      </c>
    </row>
    <row r="636">
      <c r="AD636" s="2" t="str">
        <f t="shared" si="4"/>
        <v/>
      </c>
      <c r="AE636" s="2" t="str">
        <f t="shared" si="2"/>
        <v/>
      </c>
    </row>
    <row r="637">
      <c r="AD637" s="2" t="str">
        <f t="shared" si="4"/>
        <v/>
      </c>
      <c r="AE637" s="2" t="str">
        <f t="shared" si="2"/>
        <v/>
      </c>
    </row>
    <row r="638">
      <c r="AD638" s="2" t="str">
        <f t="shared" si="4"/>
        <v/>
      </c>
      <c r="AE638" s="2" t="str">
        <f t="shared" si="2"/>
        <v/>
      </c>
    </row>
    <row r="639">
      <c r="AD639" s="2" t="str">
        <f t="shared" si="4"/>
        <v/>
      </c>
      <c r="AE639" s="2" t="str">
        <f t="shared" si="2"/>
        <v/>
      </c>
    </row>
    <row r="640">
      <c r="AD640" s="2" t="str">
        <f t="shared" si="4"/>
        <v/>
      </c>
      <c r="AE640" s="2" t="str">
        <f t="shared" si="2"/>
        <v/>
      </c>
    </row>
    <row r="641">
      <c r="AD641" s="2" t="str">
        <f t="shared" si="4"/>
        <v/>
      </c>
      <c r="AE641" s="2" t="str">
        <f t="shared" si="2"/>
        <v/>
      </c>
    </row>
    <row r="642">
      <c r="AD642" s="2" t="str">
        <f t="shared" si="4"/>
        <v/>
      </c>
      <c r="AE642" s="2" t="str">
        <f t="shared" si="2"/>
        <v/>
      </c>
    </row>
    <row r="643">
      <c r="AD643" s="2" t="str">
        <f t="shared" si="4"/>
        <v/>
      </c>
      <c r="AE643" s="2" t="str">
        <f t="shared" si="2"/>
        <v/>
      </c>
    </row>
    <row r="644">
      <c r="AD644" s="2" t="str">
        <f t="shared" si="4"/>
        <v/>
      </c>
      <c r="AE644" s="2" t="str">
        <f t="shared" si="2"/>
        <v/>
      </c>
    </row>
    <row r="645">
      <c r="AD645" s="2" t="str">
        <f t="shared" si="4"/>
        <v/>
      </c>
      <c r="AE645" s="2" t="str">
        <f t="shared" si="2"/>
        <v/>
      </c>
    </row>
    <row r="646">
      <c r="AD646" s="2" t="str">
        <f t="shared" si="4"/>
        <v/>
      </c>
      <c r="AE646" s="2" t="str">
        <f t="shared" si="2"/>
        <v/>
      </c>
    </row>
    <row r="647">
      <c r="AD647" s="2" t="str">
        <f t="shared" si="4"/>
        <v/>
      </c>
      <c r="AE647" s="2" t="str">
        <f t="shared" si="2"/>
        <v/>
      </c>
    </row>
    <row r="648">
      <c r="AD648" s="2" t="str">
        <f t="shared" si="4"/>
        <v/>
      </c>
      <c r="AE648" s="2" t="str">
        <f t="shared" si="2"/>
        <v/>
      </c>
    </row>
    <row r="649">
      <c r="AD649" s="2" t="str">
        <f t="shared" si="4"/>
        <v/>
      </c>
      <c r="AE649" s="2" t="str">
        <f t="shared" si="2"/>
        <v/>
      </c>
    </row>
    <row r="650">
      <c r="AD650" s="2" t="str">
        <f t="shared" si="4"/>
        <v/>
      </c>
      <c r="AE650" s="2" t="str">
        <f t="shared" si="2"/>
        <v/>
      </c>
    </row>
    <row r="651">
      <c r="AD651" s="2" t="str">
        <f t="shared" si="4"/>
        <v/>
      </c>
      <c r="AE651" s="2" t="str">
        <f t="shared" si="2"/>
        <v/>
      </c>
    </row>
    <row r="652">
      <c r="AD652" s="2" t="str">
        <f t="shared" si="4"/>
        <v/>
      </c>
      <c r="AE652" s="2" t="str">
        <f t="shared" si="2"/>
        <v/>
      </c>
    </row>
    <row r="653">
      <c r="AD653" s="2" t="str">
        <f t="shared" si="4"/>
        <v/>
      </c>
      <c r="AE653" s="2" t="str">
        <f t="shared" si="2"/>
        <v/>
      </c>
    </row>
    <row r="654">
      <c r="AD654" s="2" t="str">
        <f t="shared" si="4"/>
        <v/>
      </c>
      <c r="AE654" s="2" t="str">
        <f t="shared" si="2"/>
        <v/>
      </c>
    </row>
    <row r="655">
      <c r="AD655" s="2" t="str">
        <f t="shared" si="4"/>
        <v/>
      </c>
      <c r="AE655" s="2" t="str">
        <f t="shared" si="2"/>
        <v/>
      </c>
    </row>
    <row r="656">
      <c r="AD656" s="2" t="str">
        <f t="shared" si="4"/>
        <v/>
      </c>
      <c r="AE656" s="2" t="str">
        <f t="shared" si="2"/>
        <v/>
      </c>
    </row>
    <row r="657">
      <c r="AD657" s="2" t="str">
        <f t="shared" si="4"/>
        <v/>
      </c>
      <c r="AE657" s="2" t="str">
        <f t="shared" si="2"/>
        <v/>
      </c>
    </row>
    <row r="658">
      <c r="AD658" s="2" t="str">
        <f t="shared" si="4"/>
        <v/>
      </c>
      <c r="AE658" s="2" t="str">
        <f t="shared" si="2"/>
        <v/>
      </c>
    </row>
    <row r="659">
      <c r="AD659" s="2" t="str">
        <f t="shared" si="4"/>
        <v/>
      </c>
      <c r="AE659" s="2" t="str">
        <f t="shared" si="2"/>
        <v/>
      </c>
    </row>
    <row r="660">
      <c r="AD660" s="2" t="str">
        <f t="shared" si="4"/>
        <v/>
      </c>
      <c r="AE660" s="2" t="str">
        <f t="shared" si="2"/>
        <v/>
      </c>
    </row>
    <row r="661">
      <c r="AD661" s="2" t="str">
        <f t="shared" si="4"/>
        <v/>
      </c>
      <c r="AE661" s="2" t="str">
        <f t="shared" si="2"/>
        <v/>
      </c>
    </row>
    <row r="662">
      <c r="AD662" s="2" t="str">
        <f t="shared" si="4"/>
        <v/>
      </c>
      <c r="AE662" s="2" t="str">
        <f t="shared" si="2"/>
        <v/>
      </c>
    </row>
    <row r="663">
      <c r="AD663" s="2" t="str">
        <f t="shared" si="4"/>
        <v/>
      </c>
      <c r="AE663" s="2" t="str">
        <f t="shared" si="2"/>
        <v/>
      </c>
    </row>
    <row r="664">
      <c r="AD664" s="2" t="str">
        <f t="shared" si="4"/>
        <v/>
      </c>
      <c r="AE664" s="2" t="str">
        <f t="shared" si="2"/>
        <v/>
      </c>
    </row>
    <row r="665">
      <c r="AD665" s="2" t="str">
        <f t="shared" si="4"/>
        <v/>
      </c>
      <c r="AE665" s="2" t="str">
        <f t="shared" si="2"/>
        <v/>
      </c>
    </row>
    <row r="666">
      <c r="AD666" s="2" t="str">
        <f t="shared" si="4"/>
        <v/>
      </c>
      <c r="AE666" s="2" t="str">
        <f t="shared" si="2"/>
        <v/>
      </c>
    </row>
    <row r="667">
      <c r="AD667" s="2" t="str">
        <f t="shared" si="4"/>
        <v/>
      </c>
      <c r="AE667" s="2" t="str">
        <f t="shared" si="2"/>
        <v/>
      </c>
    </row>
    <row r="668">
      <c r="AD668" s="2" t="str">
        <f t="shared" si="4"/>
        <v/>
      </c>
      <c r="AE668" s="2" t="str">
        <f t="shared" si="2"/>
        <v/>
      </c>
    </row>
    <row r="669">
      <c r="AD669" s="2" t="str">
        <f t="shared" si="4"/>
        <v/>
      </c>
      <c r="AE669" s="2" t="str">
        <f t="shared" si="2"/>
        <v/>
      </c>
    </row>
    <row r="670">
      <c r="AD670" s="2" t="str">
        <f t="shared" si="4"/>
        <v/>
      </c>
      <c r="AE670" s="2" t="str">
        <f t="shared" si="2"/>
        <v/>
      </c>
    </row>
    <row r="671">
      <c r="AD671" s="2" t="str">
        <f t="shared" si="4"/>
        <v/>
      </c>
      <c r="AE671" s="2" t="str">
        <f t="shared" si="2"/>
        <v/>
      </c>
    </row>
    <row r="672">
      <c r="AD672" s="2" t="str">
        <f t="shared" si="4"/>
        <v/>
      </c>
      <c r="AE672" s="2" t="str">
        <f t="shared" si="2"/>
        <v/>
      </c>
    </row>
    <row r="673">
      <c r="AD673" s="2" t="str">
        <f t="shared" si="4"/>
        <v/>
      </c>
      <c r="AE673" s="2" t="str">
        <f t="shared" si="2"/>
        <v/>
      </c>
    </row>
    <row r="674">
      <c r="AD674" s="2" t="str">
        <f t="shared" si="4"/>
        <v/>
      </c>
      <c r="AE674" s="2" t="str">
        <f t="shared" si="2"/>
        <v/>
      </c>
    </row>
    <row r="675">
      <c r="AD675" s="2" t="str">
        <f t="shared" si="4"/>
        <v/>
      </c>
      <c r="AE675" s="2" t="str">
        <f t="shared" si="2"/>
        <v/>
      </c>
    </row>
    <row r="676">
      <c r="AD676" s="2" t="str">
        <f t="shared" si="4"/>
        <v/>
      </c>
      <c r="AE676" s="2" t="str">
        <f t="shared" si="2"/>
        <v/>
      </c>
    </row>
    <row r="677">
      <c r="AD677" s="2" t="str">
        <f t="shared" si="4"/>
        <v/>
      </c>
      <c r="AE677" s="2" t="str">
        <f t="shared" si="2"/>
        <v/>
      </c>
    </row>
    <row r="678">
      <c r="AD678" s="2" t="str">
        <f t="shared" si="4"/>
        <v/>
      </c>
      <c r="AE678" s="2" t="str">
        <f t="shared" si="2"/>
        <v/>
      </c>
    </row>
    <row r="679">
      <c r="AD679" s="2" t="str">
        <f t="shared" si="4"/>
        <v/>
      </c>
      <c r="AE679" s="2" t="str">
        <f t="shared" si="2"/>
        <v/>
      </c>
    </row>
    <row r="680">
      <c r="AD680" s="2" t="str">
        <f t="shared" si="4"/>
        <v/>
      </c>
      <c r="AE680" s="2" t="str">
        <f t="shared" si="2"/>
        <v/>
      </c>
    </row>
    <row r="681">
      <c r="AD681" s="2" t="str">
        <f t="shared" si="4"/>
        <v/>
      </c>
      <c r="AE681" s="2" t="str">
        <f t="shared" si="2"/>
        <v/>
      </c>
    </row>
    <row r="682">
      <c r="AD682" s="2" t="str">
        <f t="shared" si="4"/>
        <v/>
      </c>
      <c r="AE682" s="2" t="str">
        <f t="shared" si="2"/>
        <v/>
      </c>
    </row>
    <row r="683">
      <c r="AD683" s="2" t="str">
        <f t="shared" si="4"/>
        <v/>
      </c>
      <c r="AE683" s="2" t="str">
        <f t="shared" si="2"/>
        <v/>
      </c>
    </row>
    <row r="684">
      <c r="AD684" s="2" t="str">
        <f t="shared" si="4"/>
        <v/>
      </c>
      <c r="AE684" s="2" t="str">
        <f t="shared" si="2"/>
        <v/>
      </c>
    </row>
    <row r="685">
      <c r="AD685" s="2" t="str">
        <f t="shared" si="4"/>
        <v/>
      </c>
      <c r="AE685" s="2" t="str">
        <f t="shared" si="2"/>
        <v/>
      </c>
    </row>
    <row r="686">
      <c r="AD686" s="2" t="str">
        <f t="shared" si="4"/>
        <v/>
      </c>
      <c r="AE686" s="2" t="str">
        <f t="shared" si="2"/>
        <v/>
      </c>
    </row>
    <row r="687">
      <c r="AD687" s="2" t="str">
        <f t="shared" si="4"/>
        <v/>
      </c>
      <c r="AE687" s="2" t="str">
        <f t="shared" si="2"/>
        <v/>
      </c>
    </row>
    <row r="688">
      <c r="AD688" s="2" t="str">
        <f t="shared" si="4"/>
        <v/>
      </c>
      <c r="AE688" s="2" t="str">
        <f t="shared" si="2"/>
        <v/>
      </c>
    </row>
    <row r="689">
      <c r="AD689" s="2" t="str">
        <f t="shared" si="4"/>
        <v/>
      </c>
      <c r="AE689" s="2" t="str">
        <f t="shared" si="2"/>
        <v/>
      </c>
    </row>
    <row r="690">
      <c r="AD690" s="2" t="str">
        <f t="shared" si="4"/>
        <v/>
      </c>
      <c r="AE690" s="2" t="str">
        <f t="shared" si="2"/>
        <v/>
      </c>
    </row>
    <row r="691">
      <c r="AD691" s="2" t="str">
        <f t="shared" si="4"/>
        <v/>
      </c>
      <c r="AE691" s="2" t="str">
        <f t="shared" si="2"/>
        <v/>
      </c>
    </row>
    <row r="692">
      <c r="AD692" s="2" t="str">
        <f t="shared" si="4"/>
        <v/>
      </c>
      <c r="AE692" s="2" t="str">
        <f t="shared" si="2"/>
        <v/>
      </c>
    </row>
    <row r="693">
      <c r="AD693" s="2" t="str">
        <f t="shared" si="4"/>
        <v/>
      </c>
      <c r="AE693" s="2" t="str">
        <f t="shared" si="2"/>
        <v/>
      </c>
    </row>
    <row r="694">
      <c r="AD694" s="2" t="str">
        <f t="shared" si="4"/>
        <v/>
      </c>
      <c r="AE694" s="2" t="str">
        <f t="shared" si="2"/>
        <v/>
      </c>
    </row>
    <row r="695">
      <c r="AD695" s="2" t="str">
        <f t="shared" si="4"/>
        <v/>
      </c>
      <c r="AE695" s="2" t="str">
        <f t="shared" si="2"/>
        <v/>
      </c>
    </row>
    <row r="696">
      <c r="AD696" s="2" t="str">
        <f t="shared" si="4"/>
        <v/>
      </c>
      <c r="AE696" s="2" t="str">
        <f t="shared" si="2"/>
        <v/>
      </c>
    </row>
    <row r="697">
      <c r="AD697" s="2" t="str">
        <f t="shared" si="4"/>
        <v/>
      </c>
      <c r="AE697" s="2" t="str">
        <f t="shared" si="2"/>
        <v/>
      </c>
    </row>
    <row r="698">
      <c r="AD698" s="2" t="str">
        <f t="shared" si="4"/>
        <v/>
      </c>
      <c r="AE698" s="2" t="str">
        <f t="shared" si="2"/>
        <v/>
      </c>
    </row>
    <row r="699">
      <c r="AD699" s="2" t="str">
        <f t="shared" si="4"/>
        <v/>
      </c>
      <c r="AE699" s="2" t="str">
        <f t="shared" si="2"/>
        <v/>
      </c>
    </row>
    <row r="700">
      <c r="AD700" s="2" t="str">
        <f t="shared" si="4"/>
        <v/>
      </c>
      <c r="AE700" s="2" t="str">
        <f t="shared" si="2"/>
        <v/>
      </c>
    </row>
    <row r="701">
      <c r="AD701" s="2" t="str">
        <f t="shared" si="4"/>
        <v/>
      </c>
      <c r="AE701" s="2" t="str">
        <f t="shared" si="2"/>
        <v/>
      </c>
    </row>
    <row r="702">
      <c r="AD702" s="2" t="str">
        <f t="shared" si="4"/>
        <v/>
      </c>
      <c r="AE702" s="2" t="str">
        <f t="shared" si="2"/>
        <v/>
      </c>
    </row>
    <row r="703">
      <c r="AD703" s="2" t="str">
        <f t="shared" si="4"/>
        <v/>
      </c>
      <c r="AE703" s="2" t="str">
        <f t="shared" si="2"/>
        <v/>
      </c>
    </row>
    <row r="704">
      <c r="AD704" s="2" t="str">
        <f t="shared" si="4"/>
        <v/>
      </c>
      <c r="AE704" s="2" t="str">
        <f t="shared" si="2"/>
        <v/>
      </c>
    </row>
    <row r="705">
      <c r="AD705" s="2" t="str">
        <f t="shared" si="4"/>
        <v/>
      </c>
      <c r="AE705" s="2" t="str">
        <f t="shared" si="2"/>
        <v/>
      </c>
    </row>
    <row r="706">
      <c r="AD706" s="2" t="str">
        <f t="shared" si="4"/>
        <v/>
      </c>
      <c r="AE706" s="2" t="str">
        <f t="shared" si="2"/>
        <v/>
      </c>
    </row>
    <row r="707">
      <c r="AD707" s="2" t="str">
        <f t="shared" si="4"/>
        <v/>
      </c>
      <c r="AE707" s="2" t="str">
        <f t="shared" si="2"/>
        <v/>
      </c>
    </row>
    <row r="708">
      <c r="AD708" s="2" t="str">
        <f t="shared" si="4"/>
        <v/>
      </c>
      <c r="AE708" s="2" t="str">
        <f t="shared" si="2"/>
        <v/>
      </c>
    </row>
    <row r="709">
      <c r="AD709" s="2" t="str">
        <f t="shared" si="4"/>
        <v/>
      </c>
      <c r="AE709" s="2" t="str">
        <f t="shared" si="2"/>
        <v/>
      </c>
    </row>
    <row r="710">
      <c r="AD710" s="2" t="str">
        <f t="shared" si="4"/>
        <v/>
      </c>
      <c r="AE710" s="2" t="str">
        <f t="shared" si="2"/>
        <v/>
      </c>
    </row>
    <row r="711">
      <c r="AD711" s="2" t="str">
        <f t="shared" si="4"/>
        <v/>
      </c>
      <c r="AE711" s="2" t="str">
        <f t="shared" si="2"/>
        <v/>
      </c>
    </row>
    <row r="712">
      <c r="AD712" s="2" t="str">
        <f t="shared" si="4"/>
        <v/>
      </c>
      <c r="AE712" s="2" t="str">
        <f t="shared" si="2"/>
        <v/>
      </c>
    </row>
    <row r="713">
      <c r="AD713" s="2" t="str">
        <f t="shared" si="4"/>
        <v/>
      </c>
      <c r="AE713" s="2" t="str">
        <f t="shared" si="2"/>
        <v/>
      </c>
    </row>
    <row r="714">
      <c r="AD714" s="2" t="str">
        <f t="shared" si="4"/>
        <v/>
      </c>
      <c r="AE714" s="2" t="str">
        <f t="shared" si="2"/>
        <v/>
      </c>
    </row>
    <row r="715">
      <c r="AD715" s="2" t="str">
        <f t="shared" si="4"/>
        <v/>
      </c>
      <c r="AE715" s="2" t="str">
        <f t="shared" si="2"/>
        <v/>
      </c>
    </row>
    <row r="716">
      <c r="AD716" s="2" t="str">
        <f t="shared" si="4"/>
        <v/>
      </c>
      <c r="AE716" s="2" t="str">
        <f t="shared" si="2"/>
        <v/>
      </c>
    </row>
    <row r="717">
      <c r="AD717" s="2" t="str">
        <f t="shared" si="4"/>
        <v/>
      </c>
      <c r="AE717" s="2" t="str">
        <f t="shared" si="2"/>
        <v/>
      </c>
    </row>
    <row r="718">
      <c r="AD718" s="2" t="str">
        <f t="shared" si="4"/>
        <v/>
      </c>
      <c r="AE718" s="2" t="str">
        <f t="shared" si="2"/>
        <v/>
      </c>
    </row>
    <row r="719">
      <c r="AD719" s="2" t="str">
        <f t="shared" si="4"/>
        <v/>
      </c>
      <c r="AE719" s="2" t="str">
        <f t="shared" si="2"/>
        <v/>
      </c>
    </row>
    <row r="720">
      <c r="AD720" s="2" t="str">
        <f t="shared" si="4"/>
        <v/>
      </c>
      <c r="AE720" s="2" t="str">
        <f t="shared" si="2"/>
        <v/>
      </c>
    </row>
    <row r="721">
      <c r="AD721" s="2" t="str">
        <f t="shared" si="4"/>
        <v/>
      </c>
      <c r="AE721" s="2" t="str">
        <f t="shared" si="2"/>
        <v/>
      </c>
    </row>
  </sheetData>
  <dataValidations>
    <dataValidation type="list" allowBlank="1" showErrorMessage="1" sqref="K12">
      <formula1>"132,185,224,396,160,99999"</formula1>
    </dataValidation>
    <dataValidation type="list" allowBlank="1" showErrorMessage="1" sqref="K8">
      <formula1>"0,0,5,0,65"</formula1>
    </dataValidation>
    <dataValidation type="list" allowBlank="1" showErrorMessage="1" sqref="F3">
      <formula1>"Mensual,Bimensual"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" t="s">
        <v>32</v>
      </c>
      <c r="C1" s="1" t="s">
        <v>33</v>
      </c>
    </row>
    <row r="2">
      <c r="A2" s="18">
        <v>45717.0</v>
      </c>
      <c r="B2" s="19">
        <v>0.041666666666666664</v>
      </c>
      <c r="C2" s="20">
        <v>0.218</v>
      </c>
    </row>
    <row r="3">
      <c r="A3" s="18">
        <v>45717.0</v>
      </c>
      <c r="B3" s="19">
        <v>0.08333333333333333</v>
      </c>
      <c r="C3" s="20">
        <v>0.059</v>
      </c>
    </row>
    <row r="4">
      <c r="A4" s="18">
        <v>45717.0</v>
      </c>
      <c r="B4" s="19">
        <v>0.125</v>
      </c>
      <c r="C4" s="20">
        <v>0.053</v>
      </c>
    </row>
    <row r="5">
      <c r="A5" s="18">
        <v>45717.0</v>
      </c>
      <c r="B5" s="19">
        <v>0.16666666666666666</v>
      </c>
      <c r="C5" s="20">
        <v>0.059</v>
      </c>
    </row>
    <row r="6">
      <c r="A6" s="18">
        <v>45717.0</v>
      </c>
      <c r="B6" s="19">
        <v>0.20833333333333334</v>
      </c>
      <c r="C6" s="20">
        <v>0.056</v>
      </c>
    </row>
    <row r="7">
      <c r="A7" s="18">
        <v>45717.0</v>
      </c>
      <c r="B7" s="19">
        <v>0.25</v>
      </c>
      <c r="C7" s="20">
        <v>0.073</v>
      </c>
    </row>
    <row r="8">
      <c r="A8" s="18">
        <v>45717.0</v>
      </c>
      <c r="B8" s="19">
        <v>0.2916666666666667</v>
      </c>
      <c r="C8" s="20">
        <v>0.069</v>
      </c>
    </row>
    <row r="9">
      <c r="A9" s="18">
        <v>45717.0</v>
      </c>
      <c r="B9" s="19">
        <v>0.3333333333333333</v>
      </c>
      <c r="C9" s="20">
        <v>0.072</v>
      </c>
    </row>
    <row r="10">
      <c r="A10" s="18">
        <v>45717.0</v>
      </c>
      <c r="B10" s="19">
        <v>0.375</v>
      </c>
      <c r="C10" s="20">
        <v>0.104</v>
      </c>
    </row>
    <row r="11">
      <c r="A11" s="18">
        <v>45717.0</v>
      </c>
      <c r="B11" s="19">
        <v>0.4166666666666667</v>
      </c>
      <c r="C11" s="20">
        <v>0.684</v>
      </c>
    </row>
    <row r="12">
      <c r="A12" s="18">
        <v>45717.0</v>
      </c>
      <c r="B12" s="19">
        <v>0.4583333333333333</v>
      </c>
      <c r="C12" s="20">
        <v>0.08</v>
      </c>
    </row>
    <row r="13">
      <c r="A13" s="18">
        <v>45717.0</v>
      </c>
      <c r="B13" s="19">
        <v>0.5</v>
      </c>
      <c r="C13" s="20">
        <v>0.052</v>
      </c>
    </row>
    <row r="14">
      <c r="A14" s="18">
        <v>45717.0</v>
      </c>
      <c r="B14" s="19">
        <v>0.5416666666666666</v>
      </c>
      <c r="C14" s="20">
        <v>0.084</v>
      </c>
    </row>
    <row r="15">
      <c r="A15" s="18">
        <v>45717.0</v>
      </c>
      <c r="B15" s="19">
        <v>0.5833333333333334</v>
      </c>
      <c r="C15" s="20">
        <v>1.082</v>
      </c>
    </row>
    <row r="16">
      <c r="A16" s="18">
        <v>45717.0</v>
      </c>
      <c r="B16" s="19">
        <v>0.625</v>
      </c>
      <c r="C16" s="20">
        <v>1.415</v>
      </c>
    </row>
    <row r="17">
      <c r="A17" s="18">
        <v>45717.0</v>
      </c>
      <c r="B17" s="19">
        <v>0.6666666666666666</v>
      </c>
      <c r="C17" s="20">
        <v>0.054</v>
      </c>
    </row>
    <row r="18">
      <c r="A18" s="18">
        <v>45717.0</v>
      </c>
      <c r="B18" s="19">
        <v>0.7083333333333334</v>
      </c>
      <c r="C18" s="20">
        <v>0.054</v>
      </c>
    </row>
    <row r="19">
      <c r="A19" s="18">
        <v>45717.0</v>
      </c>
      <c r="B19" s="19">
        <v>0.75</v>
      </c>
      <c r="C19" s="20">
        <v>0.055</v>
      </c>
    </row>
    <row r="20">
      <c r="A20" s="18">
        <v>45717.0</v>
      </c>
      <c r="B20" s="19">
        <v>0.7916666666666666</v>
      </c>
      <c r="C20" s="20">
        <v>0.059</v>
      </c>
    </row>
    <row r="21">
      <c r="A21" s="18">
        <v>45717.0</v>
      </c>
      <c r="B21" s="19">
        <v>0.8333333333333334</v>
      </c>
      <c r="C21" s="20">
        <v>0.057</v>
      </c>
    </row>
    <row r="22">
      <c r="A22" s="18">
        <v>45717.0</v>
      </c>
      <c r="B22" s="19">
        <v>0.875</v>
      </c>
      <c r="C22" s="20">
        <v>0.073</v>
      </c>
    </row>
    <row r="23">
      <c r="A23" s="18">
        <v>45717.0</v>
      </c>
      <c r="B23" s="19">
        <v>0.9166666666666666</v>
      </c>
      <c r="C23" s="20">
        <v>0.434</v>
      </c>
    </row>
    <row r="24">
      <c r="A24" s="18">
        <v>45717.0</v>
      </c>
      <c r="B24" s="19">
        <v>0.9583333333333334</v>
      </c>
      <c r="C24" s="20">
        <v>2.702</v>
      </c>
    </row>
    <row r="25">
      <c r="A25" s="18">
        <v>45717.0</v>
      </c>
      <c r="B25" s="21">
        <v>1.0</v>
      </c>
      <c r="C25" s="20">
        <v>0.639</v>
      </c>
    </row>
    <row r="26">
      <c r="A26" s="18">
        <v>45718.0</v>
      </c>
      <c r="B26" s="19">
        <v>0.041666666666666664</v>
      </c>
      <c r="C26" s="20">
        <v>0.222</v>
      </c>
    </row>
    <row r="27">
      <c r="A27" s="18">
        <v>45718.0</v>
      </c>
      <c r="B27" s="19">
        <v>0.08333333333333333</v>
      </c>
      <c r="C27" s="20">
        <v>0.472</v>
      </c>
    </row>
    <row r="28">
      <c r="A28" s="18">
        <v>45718.0</v>
      </c>
      <c r="B28" s="19">
        <v>0.125</v>
      </c>
      <c r="C28" s="20">
        <v>0.077</v>
      </c>
    </row>
    <row r="29">
      <c r="A29" s="18">
        <v>45718.0</v>
      </c>
      <c r="B29" s="19">
        <v>0.16666666666666666</v>
      </c>
      <c r="C29" s="20">
        <v>0.073</v>
      </c>
    </row>
    <row r="30">
      <c r="A30" s="18">
        <v>45718.0</v>
      </c>
      <c r="B30" s="19">
        <v>0.20833333333333334</v>
      </c>
      <c r="C30" s="20">
        <v>0.07</v>
      </c>
    </row>
    <row r="31">
      <c r="A31" s="18">
        <v>45718.0</v>
      </c>
      <c r="B31" s="19">
        <v>0.25</v>
      </c>
      <c r="C31" s="20">
        <v>0.071</v>
      </c>
    </row>
    <row r="32">
      <c r="A32" s="18">
        <v>45718.0</v>
      </c>
      <c r="B32" s="19">
        <v>0.2916666666666667</v>
      </c>
      <c r="C32" s="20">
        <v>0.07</v>
      </c>
    </row>
    <row r="33">
      <c r="A33" s="18">
        <v>45718.0</v>
      </c>
      <c r="B33" s="19">
        <v>0.3333333333333333</v>
      </c>
      <c r="C33" s="20">
        <v>0.071</v>
      </c>
    </row>
    <row r="34">
      <c r="A34" s="18">
        <v>45718.0</v>
      </c>
      <c r="B34" s="19">
        <v>0.375</v>
      </c>
      <c r="C34" s="20">
        <v>0.075</v>
      </c>
    </row>
    <row r="35">
      <c r="A35" s="18">
        <v>45718.0</v>
      </c>
      <c r="B35" s="19">
        <v>0.4166666666666667</v>
      </c>
      <c r="C35" s="20">
        <v>0.279</v>
      </c>
    </row>
    <row r="36">
      <c r="A36" s="18">
        <v>45718.0</v>
      </c>
      <c r="B36" s="19">
        <v>0.4583333333333333</v>
      </c>
      <c r="C36" s="20">
        <v>1.636</v>
      </c>
    </row>
    <row r="37">
      <c r="A37" s="18">
        <v>45718.0</v>
      </c>
      <c r="B37" s="19">
        <v>0.5</v>
      </c>
      <c r="C37" s="20">
        <v>2.209</v>
      </c>
    </row>
    <row r="38">
      <c r="A38" s="18">
        <v>45718.0</v>
      </c>
      <c r="B38" s="19">
        <v>0.5416666666666666</v>
      </c>
      <c r="C38" s="20">
        <v>0.227</v>
      </c>
    </row>
    <row r="39">
      <c r="A39" s="18">
        <v>45718.0</v>
      </c>
      <c r="B39" s="19">
        <v>0.5833333333333334</v>
      </c>
      <c r="C39" s="20">
        <v>0.094</v>
      </c>
    </row>
    <row r="40">
      <c r="A40" s="18">
        <v>45718.0</v>
      </c>
      <c r="B40" s="19">
        <v>0.625</v>
      </c>
      <c r="C40" s="20">
        <v>0.094</v>
      </c>
    </row>
    <row r="41">
      <c r="A41" s="18">
        <v>45718.0</v>
      </c>
      <c r="B41" s="19">
        <v>0.6666666666666666</v>
      </c>
      <c r="C41" s="20">
        <v>0.094</v>
      </c>
    </row>
    <row r="42">
      <c r="A42" s="18">
        <v>45718.0</v>
      </c>
      <c r="B42" s="19">
        <v>0.7083333333333334</v>
      </c>
      <c r="C42" s="20">
        <v>0.097</v>
      </c>
    </row>
    <row r="43">
      <c r="A43" s="18">
        <v>45718.0</v>
      </c>
      <c r="B43" s="19">
        <v>0.75</v>
      </c>
      <c r="C43" s="20">
        <v>0.396</v>
      </c>
    </row>
    <row r="44">
      <c r="A44" s="18">
        <v>45718.0</v>
      </c>
      <c r="B44" s="19">
        <v>0.7916666666666666</v>
      </c>
      <c r="C44" s="20">
        <v>1.23</v>
      </c>
    </row>
    <row r="45">
      <c r="A45" s="18">
        <v>45718.0</v>
      </c>
      <c r="B45" s="19">
        <v>0.8333333333333334</v>
      </c>
      <c r="C45" s="20">
        <v>0.201</v>
      </c>
    </row>
    <row r="46">
      <c r="A46" s="18">
        <v>45718.0</v>
      </c>
      <c r="B46" s="19">
        <v>0.875</v>
      </c>
      <c r="C46" s="20">
        <v>0.597</v>
      </c>
    </row>
    <row r="47">
      <c r="A47" s="18">
        <v>45718.0</v>
      </c>
      <c r="B47" s="19">
        <v>0.9166666666666666</v>
      </c>
      <c r="C47" s="20">
        <v>1.841</v>
      </c>
    </row>
    <row r="48">
      <c r="A48" s="18">
        <v>45718.0</v>
      </c>
      <c r="B48" s="19">
        <v>0.9583333333333334</v>
      </c>
      <c r="C48" s="20">
        <v>1.58</v>
      </c>
    </row>
    <row r="49">
      <c r="A49" s="18">
        <v>45718.0</v>
      </c>
      <c r="B49" s="21">
        <v>1.0</v>
      </c>
      <c r="C49" s="20">
        <v>0.845</v>
      </c>
    </row>
    <row r="50">
      <c r="A50" s="18">
        <v>45719.0</v>
      </c>
      <c r="B50" s="19">
        <v>0.041666666666666664</v>
      </c>
      <c r="C50" s="20">
        <v>0.215</v>
      </c>
    </row>
    <row r="51">
      <c r="A51" s="18">
        <v>45719.0</v>
      </c>
      <c r="B51" s="19">
        <v>0.08333333333333333</v>
      </c>
      <c r="C51" s="20">
        <v>0.251</v>
      </c>
    </row>
    <row r="52">
      <c r="A52" s="18">
        <v>45719.0</v>
      </c>
      <c r="B52" s="19">
        <v>0.125</v>
      </c>
      <c r="C52" s="20">
        <v>0.075</v>
      </c>
    </row>
    <row r="53">
      <c r="A53" s="18">
        <v>45719.0</v>
      </c>
      <c r="B53" s="19">
        <v>0.16666666666666666</v>
      </c>
      <c r="C53" s="20">
        <v>0.081</v>
      </c>
    </row>
    <row r="54">
      <c r="A54" s="18">
        <v>45719.0</v>
      </c>
      <c r="B54" s="19">
        <v>0.20833333333333334</v>
      </c>
      <c r="C54" s="20">
        <v>0.071</v>
      </c>
    </row>
    <row r="55">
      <c r="A55" s="18">
        <v>45719.0</v>
      </c>
      <c r="B55" s="19">
        <v>0.25</v>
      </c>
      <c r="C55" s="20">
        <v>0.071</v>
      </c>
    </row>
    <row r="56">
      <c r="A56" s="18">
        <v>45719.0</v>
      </c>
      <c r="B56" s="19">
        <v>0.2916666666666667</v>
      </c>
      <c r="C56" s="20">
        <v>0.075</v>
      </c>
    </row>
    <row r="57">
      <c r="A57" s="18">
        <v>45719.0</v>
      </c>
      <c r="B57" s="19">
        <v>0.3333333333333333</v>
      </c>
      <c r="C57" s="20">
        <v>0.2</v>
      </c>
    </row>
    <row r="58">
      <c r="A58" s="18">
        <v>45719.0</v>
      </c>
      <c r="B58" s="19">
        <v>0.375</v>
      </c>
      <c r="C58" s="20">
        <v>0.684</v>
      </c>
    </row>
    <row r="59">
      <c r="A59" s="18">
        <v>45719.0</v>
      </c>
      <c r="B59" s="19">
        <v>0.4166666666666667</v>
      </c>
      <c r="C59" s="20">
        <v>0.16</v>
      </c>
    </row>
    <row r="60">
      <c r="A60" s="18">
        <v>45719.0</v>
      </c>
      <c r="B60" s="19">
        <v>0.4583333333333333</v>
      </c>
      <c r="C60" s="20">
        <v>0.106</v>
      </c>
    </row>
    <row r="61">
      <c r="A61" s="18">
        <v>45719.0</v>
      </c>
      <c r="B61" s="19">
        <v>0.5</v>
      </c>
      <c r="C61" s="20">
        <v>0.108</v>
      </c>
    </row>
    <row r="62">
      <c r="A62" s="18">
        <v>45719.0</v>
      </c>
      <c r="B62" s="19">
        <v>0.5416666666666666</v>
      </c>
      <c r="C62" s="20">
        <v>0.125</v>
      </c>
    </row>
    <row r="63">
      <c r="A63" s="18">
        <v>45719.0</v>
      </c>
      <c r="B63" s="19">
        <v>0.5833333333333334</v>
      </c>
      <c r="C63" s="20">
        <v>0.095</v>
      </c>
    </row>
    <row r="64">
      <c r="A64" s="18">
        <v>45719.0</v>
      </c>
      <c r="B64" s="19">
        <v>0.625</v>
      </c>
      <c r="C64" s="20">
        <v>0.104</v>
      </c>
    </row>
    <row r="65">
      <c r="A65" s="18">
        <v>45719.0</v>
      </c>
      <c r="B65" s="19">
        <v>0.6666666666666666</v>
      </c>
      <c r="C65" s="20">
        <v>0.184</v>
      </c>
    </row>
    <row r="66">
      <c r="A66" s="18">
        <v>45719.0</v>
      </c>
      <c r="B66" s="19">
        <v>0.7083333333333334</v>
      </c>
      <c r="C66" s="20">
        <v>0.089</v>
      </c>
    </row>
    <row r="67">
      <c r="A67" s="18">
        <v>45719.0</v>
      </c>
      <c r="B67" s="19">
        <v>0.75</v>
      </c>
      <c r="C67" s="20">
        <v>0.241</v>
      </c>
    </row>
    <row r="68">
      <c r="A68" s="18">
        <v>45719.0</v>
      </c>
      <c r="B68" s="19">
        <v>0.7916666666666666</v>
      </c>
      <c r="C68" s="20">
        <v>1.355</v>
      </c>
    </row>
    <row r="69">
      <c r="A69" s="18">
        <v>45719.0</v>
      </c>
      <c r="B69" s="19">
        <v>0.8333333333333334</v>
      </c>
      <c r="C69" s="20">
        <v>1.271</v>
      </c>
    </row>
    <row r="70">
      <c r="A70" s="18">
        <v>45719.0</v>
      </c>
      <c r="B70" s="19">
        <v>0.875</v>
      </c>
      <c r="C70" s="20">
        <v>0.867</v>
      </c>
    </row>
    <row r="71">
      <c r="A71" s="18">
        <v>45719.0</v>
      </c>
      <c r="B71" s="19">
        <v>0.9166666666666666</v>
      </c>
      <c r="C71" s="20">
        <v>1.902</v>
      </c>
    </row>
    <row r="72">
      <c r="A72" s="18">
        <v>45719.0</v>
      </c>
      <c r="B72" s="19">
        <v>0.9583333333333334</v>
      </c>
      <c r="C72" s="20">
        <v>0.479</v>
      </c>
    </row>
    <row r="73">
      <c r="A73" s="18">
        <v>45719.0</v>
      </c>
      <c r="B73" s="21">
        <v>1.0</v>
      </c>
      <c r="C73" s="20">
        <v>0.084</v>
      </c>
    </row>
    <row r="74">
      <c r="A74" s="18">
        <v>45720.0</v>
      </c>
      <c r="B74" s="19">
        <v>0.041666666666666664</v>
      </c>
      <c r="C74" s="20">
        <v>0.122</v>
      </c>
    </row>
    <row r="75">
      <c r="A75" s="18">
        <v>45720.0</v>
      </c>
      <c r="B75" s="19">
        <v>0.08333333333333333</v>
      </c>
      <c r="C75" s="20">
        <v>0.071</v>
      </c>
    </row>
    <row r="76">
      <c r="A76" s="18">
        <v>45720.0</v>
      </c>
      <c r="B76" s="19">
        <v>0.125</v>
      </c>
      <c r="C76" s="20">
        <v>0.057</v>
      </c>
    </row>
    <row r="77">
      <c r="A77" s="18">
        <v>45720.0</v>
      </c>
      <c r="B77" s="19">
        <v>0.16666666666666666</v>
      </c>
      <c r="C77" s="20">
        <v>0.066</v>
      </c>
    </row>
    <row r="78">
      <c r="A78" s="18">
        <v>45720.0</v>
      </c>
      <c r="B78" s="19">
        <v>0.20833333333333334</v>
      </c>
      <c r="C78" s="20">
        <v>0.062</v>
      </c>
    </row>
    <row r="79">
      <c r="A79" s="18">
        <v>45720.0</v>
      </c>
      <c r="B79" s="19">
        <v>0.25</v>
      </c>
      <c r="C79" s="20">
        <v>0.066</v>
      </c>
    </row>
    <row r="80">
      <c r="A80" s="18">
        <v>45720.0</v>
      </c>
      <c r="B80" s="19">
        <v>0.2916666666666667</v>
      </c>
      <c r="C80" s="20">
        <v>0.07</v>
      </c>
    </row>
    <row r="81">
      <c r="A81" s="18">
        <v>45720.0</v>
      </c>
      <c r="B81" s="19">
        <v>0.3333333333333333</v>
      </c>
      <c r="C81" s="20">
        <v>0.518</v>
      </c>
    </row>
    <row r="82">
      <c r="A82" s="18">
        <v>45720.0</v>
      </c>
      <c r="B82" s="19">
        <v>0.375</v>
      </c>
      <c r="C82" s="20">
        <v>0.205</v>
      </c>
    </row>
    <row r="83">
      <c r="A83" s="18">
        <v>45720.0</v>
      </c>
      <c r="B83" s="19">
        <v>0.4166666666666667</v>
      </c>
      <c r="C83" s="20">
        <v>0.108</v>
      </c>
    </row>
    <row r="84">
      <c r="A84" s="18">
        <v>45720.0</v>
      </c>
      <c r="B84" s="19">
        <v>0.4583333333333333</v>
      </c>
      <c r="C84" s="20">
        <v>0.051</v>
      </c>
    </row>
    <row r="85">
      <c r="A85" s="18">
        <v>45720.0</v>
      </c>
      <c r="B85" s="19">
        <v>0.5</v>
      </c>
      <c r="C85" s="20">
        <v>0.803</v>
      </c>
    </row>
    <row r="86">
      <c r="A86" s="18">
        <v>45720.0</v>
      </c>
      <c r="B86" s="19">
        <v>0.5416666666666666</v>
      </c>
      <c r="C86" s="20">
        <v>0.053</v>
      </c>
    </row>
    <row r="87">
      <c r="A87" s="18">
        <v>45720.0</v>
      </c>
      <c r="B87" s="19">
        <v>0.5833333333333334</v>
      </c>
      <c r="C87" s="20">
        <v>0.053</v>
      </c>
    </row>
    <row r="88">
      <c r="A88" s="18">
        <v>45720.0</v>
      </c>
      <c r="B88" s="19">
        <v>0.625</v>
      </c>
      <c r="C88" s="20">
        <v>0.054</v>
      </c>
    </row>
    <row r="89">
      <c r="A89" s="18">
        <v>45720.0</v>
      </c>
      <c r="B89" s="19">
        <v>0.6666666666666666</v>
      </c>
      <c r="C89" s="20">
        <v>0.056</v>
      </c>
    </row>
    <row r="90">
      <c r="A90" s="18">
        <v>45720.0</v>
      </c>
      <c r="B90" s="19">
        <v>0.7083333333333334</v>
      </c>
      <c r="C90" s="20">
        <v>0.056</v>
      </c>
    </row>
    <row r="91">
      <c r="A91" s="18">
        <v>45720.0</v>
      </c>
      <c r="B91" s="19">
        <v>0.75</v>
      </c>
      <c r="C91" s="20">
        <v>0.057</v>
      </c>
    </row>
    <row r="92">
      <c r="A92" s="18">
        <v>45720.0</v>
      </c>
      <c r="B92" s="19">
        <v>0.7916666666666666</v>
      </c>
      <c r="C92" s="20">
        <v>0.076</v>
      </c>
    </row>
    <row r="93">
      <c r="A93" s="18">
        <v>45720.0</v>
      </c>
      <c r="B93" s="19">
        <v>0.8333333333333334</v>
      </c>
      <c r="C93" s="20">
        <v>0.116</v>
      </c>
    </row>
    <row r="94">
      <c r="A94" s="18">
        <v>45720.0</v>
      </c>
      <c r="B94" s="19">
        <v>0.875</v>
      </c>
      <c r="C94" s="20">
        <v>0.36</v>
      </c>
    </row>
    <row r="95">
      <c r="A95" s="18">
        <v>45720.0</v>
      </c>
      <c r="B95" s="19">
        <v>0.9166666666666666</v>
      </c>
      <c r="C95" s="20">
        <v>2.366</v>
      </c>
    </row>
    <row r="96">
      <c r="A96" s="18">
        <v>45720.0</v>
      </c>
      <c r="B96" s="19">
        <v>0.9583333333333334</v>
      </c>
      <c r="C96" s="20">
        <v>0.858</v>
      </c>
    </row>
    <row r="97">
      <c r="A97" s="18">
        <v>45720.0</v>
      </c>
      <c r="B97" s="21">
        <v>1.0</v>
      </c>
      <c r="C97" s="20">
        <v>0.143</v>
      </c>
    </row>
    <row r="98">
      <c r="A98" s="18">
        <v>45721.0</v>
      </c>
      <c r="B98" s="19">
        <v>0.041666666666666664</v>
      </c>
      <c r="C98" s="20">
        <v>0.117</v>
      </c>
    </row>
    <row r="99">
      <c r="A99" s="18">
        <v>45721.0</v>
      </c>
      <c r="B99" s="19">
        <v>0.08333333333333333</v>
      </c>
      <c r="C99" s="20">
        <v>0.093</v>
      </c>
    </row>
    <row r="100">
      <c r="A100" s="18">
        <v>45721.0</v>
      </c>
      <c r="B100" s="19">
        <v>0.125</v>
      </c>
      <c r="C100" s="20">
        <v>0.072</v>
      </c>
    </row>
    <row r="101">
      <c r="A101" s="18">
        <v>45721.0</v>
      </c>
      <c r="B101" s="19">
        <v>0.16666666666666666</v>
      </c>
      <c r="C101" s="20">
        <v>0.08</v>
      </c>
    </row>
    <row r="102">
      <c r="A102" s="18">
        <v>45721.0</v>
      </c>
      <c r="B102" s="19">
        <v>0.20833333333333334</v>
      </c>
      <c r="C102" s="20">
        <v>0.07</v>
      </c>
    </row>
    <row r="103">
      <c r="A103" s="18">
        <v>45721.0</v>
      </c>
      <c r="B103" s="19">
        <v>0.25</v>
      </c>
      <c r="C103" s="20">
        <v>0.082</v>
      </c>
    </row>
    <row r="104">
      <c r="A104" s="18">
        <v>45721.0</v>
      </c>
      <c r="B104" s="19">
        <v>0.2916666666666667</v>
      </c>
      <c r="C104" s="20">
        <v>0.429</v>
      </c>
    </row>
    <row r="105">
      <c r="A105" s="18">
        <v>45721.0</v>
      </c>
      <c r="B105" s="19">
        <v>0.3333333333333333</v>
      </c>
      <c r="C105" s="20">
        <v>0.084</v>
      </c>
    </row>
    <row r="106">
      <c r="A106" s="18">
        <v>45721.0</v>
      </c>
      <c r="B106" s="19">
        <v>0.375</v>
      </c>
      <c r="C106" s="20">
        <v>0.597</v>
      </c>
    </row>
    <row r="107">
      <c r="A107" s="18">
        <v>45721.0</v>
      </c>
      <c r="B107" s="19">
        <v>0.4166666666666667</v>
      </c>
      <c r="C107" s="20">
        <v>0.053</v>
      </c>
    </row>
    <row r="108">
      <c r="A108" s="18">
        <v>45721.0</v>
      </c>
      <c r="B108" s="19">
        <v>0.4583333333333333</v>
      </c>
      <c r="C108" s="20">
        <v>0.056</v>
      </c>
    </row>
    <row r="109">
      <c r="A109" s="18">
        <v>45721.0</v>
      </c>
      <c r="B109" s="19">
        <v>0.5</v>
      </c>
      <c r="C109" s="20">
        <v>0.059</v>
      </c>
    </row>
    <row r="110">
      <c r="A110" s="18">
        <v>45721.0</v>
      </c>
      <c r="B110" s="19">
        <v>0.5416666666666666</v>
      </c>
      <c r="C110" s="20">
        <v>0.056</v>
      </c>
    </row>
    <row r="111">
      <c r="A111" s="18">
        <v>45721.0</v>
      </c>
      <c r="B111" s="19">
        <v>0.5833333333333334</v>
      </c>
      <c r="C111" s="20">
        <v>0.053</v>
      </c>
    </row>
    <row r="112">
      <c r="A112" s="18">
        <v>45721.0</v>
      </c>
      <c r="B112" s="19">
        <v>0.625</v>
      </c>
      <c r="C112" s="20">
        <v>0.053</v>
      </c>
    </row>
    <row r="113">
      <c r="A113" s="18">
        <v>45721.0</v>
      </c>
      <c r="B113" s="19">
        <v>0.6666666666666666</v>
      </c>
      <c r="C113" s="20">
        <v>0.06</v>
      </c>
    </row>
    <row r="114">
      <c r="A114" s="18">
        <v>45721.0</v>
      </c>
      <c r="B114" s="19">
        <v>0.7083333333333334</v>
      </c>
      <c r="C114" s="20">
        <v>0.059</v>
      </c>
    </row>
    <row r="115">
      <c r="A115" s="18">
        <v>45721.0</v>
      </c>
      <c r="B115" s="19">
        <v>0.75</v>
      </c>
      <c r="C115" s="20">
        <v>0.053</v>
      </c>
    </row>
    <row r="116">
      <c r="A116" s="18">
        <v>45721.0</v>
      </c>
      <c r="B116" s="19">
        <v>0.7916666666666666</v>
      </c>
      <c r="C116" s="20">
        <v>0.088</v>
      </c>
    </row>
    <row r="117">
      <c r="A117" s="18">
        <v>45721.0</v>
      </c>
      <c r="B117" s="19">
        <v>0.8333333333333334</v>
      </c>
      <c r="C117" s="20">
        <v>0.232</v>
      </c>
    </row>
    <row r="118">
      <c r="A118" s="18">
        <v>45721.0</v>
      </c>
      <c r="B118" s="19">
        <v>0.875</v>
      </c>
      <c r="C118" s="20">
        <v>0.165</v>
      </c>
    </row>
    <row r="119">
      <c r="A119" s="18">
        <v>45721.0</v>
      </c>
      <c r="B119" s="19">
        <v>0.9166666666666666</v>
      </c>
      <c r="C119" s="20">
        <v>0.968</v>
      </c>
    </row>
    <row r="120">
      <c r="A120" s="18">
        <v>45721.0</v>
      </c>
      <c r="B120" s="19">
        <v>0.9583333333333334</v>
      </c>
      <c r="C120" s="20">
        <v>2.328</v>
      </c>
    </row>
    <row r="121">
      <c r="A121" s="18">
        <v>45721.0</v>
      </c>
      <c r="B121" s="21">
        <v>1.0</v>
      </c>
      <c r="C121" s="20">
        <v>0.171</v>
      </c>
    </row>
    <row r="122">
      <c r="A122" s="18">
        <v>45722.0</v>
      </c>
      <c r="B122" s="19">
        <v>0.041666666666666664</v>
      </c>
      <c r="C122" s="20">
        <v>0.061</v>
      </c>
    </row>
    <row r="123">
      <c r="A123" s="18">
        <v>45722.0</v>
      </c>
      <c r="B123" s="19">
        <v>0.08333333333333333</v>
      </c>
      <c r="C123" s="20">
        <v>0.054</v>
      </c>
    </row>
    <row r="124">
      <c r="A124" s="18">
        <v>45722.0</v>
      </c>
      <c r="B124" s="19">
        <v>0.125</v>
      </c>
      <c r="C124" s="20">
        <v>0.054</v>
      </c>
    </row>
    <row r="125">
      <c r="A125" s="18">
        <v>45722.0</v>
      </c>
      <c r="B125" s="19">
        <v>0.16666666666666666</v>
      </c>
      <c r="C125" s="20">
        <v>0.057</v>
      </c>
    </row>
    <row r="126">
      <c r="A126" s="18">
        <v>45722.0</v>
      </c>
      <c r="B126" s="19">
        <v>0.20833333333333334</v>
      </c>
      <c r="C126" s="20">
        <v>0.06</v>
      </c>
    </row>
    <row r="127">
      <c r="A127" s="18">
        <v>45722.0</v>
      </c>
      <c r="B127" s="19">
        <v>0.25</v>
      </c>
      <c r="C127" s="20">
        <v>0.057</v>
      </c>
    </row>
    <row r="128">
      <c r="A128" s="18">
        <v>45722.0</v>
      </c>
      <c r="B128" s="19">
        <v>0.2916666666666667</v>
      </c>
      <c r="C128" s="20">
        <v>0.053</v>
      </c>
    </row>
    <row r="129">
      <c r="A129" s="18">
        <v>45722.0</v>
      </c>
      <c r="B129" s="19">
        <v>0.3333333333333333</v>
      </c>
      <c r="C129" s="20">
        <v>0.188</v>
      </c>
    </row>
    <row r="130">
      <c r="A130" s="18">
        <v>45722.0</v>
      </c>
      <c r="B130" s="19">
        <v>0.375</v>
      </c>
      <c r="C130" s="20">
        <v>0.129</v>
      </c>
    </row>
    <row r="131">
      <c r="A131" s="18">
        <v>45722.0</v>
      </c>
      <c r="B131" s="19">
        <v>0.4166666666666667</v>
      </c>
      <c r="C131" s="20">
        <v>0.608</v>
      </c>
    </row>
    <row r="132">
      <c r="A132" s="18">
        <v>45722.0</v>
      </c>
      <c r="B132" s="19">
        <v>0.4583333333333333</v>
      </c>
      <c r="C132" s="20">
        <v>0.063</v>
      </c>
    </row>
    <row r="133">
      <c r="A133" s="18">
        <v>45722.0</v>
      </c>
      <c r="B133" s="19">
        <v>0.5</v>
      </c>
      <c r="C133" s="20">
        <v>0.06</v>
      </c>
    </row>
    <row r="134">
      <c r="A134" s="18">
        <v>45722.0</v>
      </c>
      <c r="B134" s="19">
        <v>0.5416666666666666</v>
      </c>
      <c r="C134" s="20">
        <v>0.056</v>
      </c>
    </row>
    <row r="135">
      <c r="A135" s="18">
        <v>45722.0</v>
      </c>
      <c r="B135" s="19">
        <v>0.5833333333333334</v>
      </c>
      <c r="C135" s="20">
        <v>0.058</v>
      </c>
    </row>
    <row r="136">
      <c r="A136" s="18">
        <v>45722.0</v>
      </c>
      <c r="B136" s="19">
        <v>0.625</v>
      </c>
      <c r="C136" s="20">
        <v>0.509</v>
      </c>
    </row>
    <row r="137">
      <c r="A137" s="18">
        <v>45722.0</v>
      </c>
      <c r="B137" s="19">
        <v>0.6666666666666666</v>
      </c>
      <c r="C137" s="20">
        <v>0.237</v>
      </c>
    </row>
    <row r="138">
      <c r="A138" s="18">
        <v>45722.0</v>
      </c>
      <c r="B138" s="19">
        <v>0.7083333333333334</v>
      </c>
      <c r="C138" s="20">
        <v>0.061</v>
      </c>
    </row>
    <row r="139">
      <c r="A139" s="18">
        <v>45722.0</v>
      </c>
      <c r="B139" s="19">
        <v>0.75</v>
      </c>
      <c r="C139" s="20">
        <v>0.143</v>
      </c>
    </row>
    <row r="140">
      <c r="A140" s="18">
        <v>45722.0</v>
      </c>
      <c r="B140" s="19">
        <v>0.7916666666666666</v>
      </c>
      <c r="C140" s="20">
        <v>0.1</v>
      </c>
    </row>
    <row r="141">
      <c r="A141" s="18">
        <v>45722.0</v>
      </c>
      <c r="B141" s="19">
        <v>0.8333333333333334</v>
      </c>
      <c r="C141" s="20">
        <v>0.122</v>
      </c>
    </row>
    <row r="142">
      <c r="A142" s="18">
        <v>45722.0</v>
      </c>
      <c r="B142" s="19">
        <v>0.875</v>
      </c>
      <c r="C142" s="20">
        <v>1.388</v>
      </c>
    </row>
    <row r="143">
      <c r="A143" s="18">
        <v>45722.0</v>
      </c>
      <c r="B143" s="19">
        <v>0.9166666666666666</v>
      </c>
      <c r="C143" s="20">
        <v>1.2</v>
      </c>
    </row>
    <row r="144">
      <c r="A144" s="18">
        <v>45722.0</v>
      </c>
      <c r="B144" s="19">
        <v>0.9583333333333334</v>
      </c>
      <c r="C144" s="20">
        <v>1.046</v>
      </c>
    </row>
    <row r="145">
      <c r="A145" s="18">
        <v>45722.0</v>
      </c>
      <c r="B145" s="21">
        <v>1.0</v>
      </c>
      <c r="C145" s="20">
        <v>0.062</v>
      </c>
    </row>
    <row r="146">
      <c r="A146" s="18">
        <v>45723.0</v>
      </c>
      <c r="B146" s="19">
        <v>0.041666666666666664</v>
      </c>
      <c r="C146" s="20">
        <v>0.063</v>
      </c>
    </row>
    <row r="147">
      <c r="A147" s="18">
        <v>45723.0</v>
      </c>
      <c r="B147" s="19">
        <v>0.08333333333333333</v>
      </c>
      <c r="C147" s="20">
        <v>0.128</v>
      </c>
    </row>
    <row r="148">
      <c r="A148" s="18">
        <v>45723.0</v>
      </c>
      <c r="B148" s="19">
        <v>0.125</v>
      </c>
      <c r="C148" s="20">
        <v>0.071</v>
      </c>
    </row>
    <row r="149">
      <c r="A149" s="18">
        <v>45723.0</v>
      </c>
      <c r="B149" s="19">
        <v>0.16666666666666666</v>
      </c>
      <c r="C149" s="20">
        <v>0.058</v>
      </c>
    </row>
    <row r="150">
      <c r="A150" s="18">
        <v>45723.0</v>
      </c>
      <c r="B150" s="19">
        <v>0.20833333333333334</v>
      </c>
      <c r="C150" s="20">
        <v>0.065</v>
      </c>
    </row>
    <row r="151">
      <c r="A151" s="18">
        <v>45723.0</v>
      </c>
      <c r="B151" s="19">
        <v>0.25</v>
      </c>
      <c r="C151" s="20">
        <v>0.063</v>
      </c>
    </row>
    <row r="152">
      <c r="A152" s="18">
        <v>45723.0</v>
      </c>
      <c r="B152" s="19">
        <v>0.2916666666666667</v>
      </c>
      <c r="C152" s="20">
        <v>0.057</v>
      </c>
    </row>
    <row r="153">
      <c r="A153" s="18">
        <v>45723.0</v>
      </c>
      <c r="B153" s="19">
        <v>0.3333333333333333</v>
      </c>
      <c r="C153" s="20">
        <v>0.073</v>
      </c>
    </row>
    <row r="154">
      <c r="A154" s="18">
        <v>45723.0</v>
      </c>
      <c r="B154" s="19">
        <v>0.375</v>
      </c>
      <c r="C154" s="20">
        <v>1.039</v>
      </c>
    </row>
    <row r="155">
      <c r="A155" s="18">
        <v>45723.0</v>
      </c>
      <c r="B155" s="19">
        <v>0.4166666666666667</v>
      </c>
      <c r="C155" s="20">
        <v>0.086</v>
      </c>
    </row>
    <row r="156">
      <c r="A156" s="18">
        <v>45723.0</v>
      </c>
      <c r="B156" s="19">
        <v>0.4583333333333333</v>
      </c>
      <c r="C156" s="20">
        <v>0.062</v>
      </c>
    </row>
    <row r="157">
      <c r="A157" s="18">
        <v>45723.0</v>
      </c>
      <c r="B157" s="19">
        <v>0.5</v>
      </c>
      <c r="C157" s="20">
        <v>0.058</v>
      </c>
    </row>
    <row r="158">
      <c r="A158" s="18">
        <v>45723.0</v>
      </c>
      <c r="B158" s="19">
        <v>0.5416666666666666</v>
      </c>
      <c r="C158" s="20">
        <v>0.056</v>
      </c>
    </row>
    <row r="159">
      <c r="A159" s="18">
        <v>45723.0</v>
      </c>
      <c r="B159" s="19">
        <v>0.5833333333333334</v>
      </c>
      <c r="C159" s="20">
        <v>0.056</v>
      </c>
    </row>
    <row r="160">
      <c r="A160" s="18">
        <v>45723.0</v>
      </c>
      <c r="B160" s="19">
        <v>0.625</v>
      </c>
      <c r="C160" s="20">
        <v>0.062</v>
      </c>
    </row>
    <row r="161">
      <c r="A161" s="18">
        <v>45723.0</v>
      </c>
      <c r="B161" s="19">
        <v>0.6666666666666666</v>
      </c>
      <c r="C161" s="20">
        <v>0.059</v>
      </c>
    </row>
    <row r="162">
      <c r="A162" s="18">
        <v>45723.0</v>
      </c>
      <c r="B162" s="19">
        <v>0.7083333333333334</v>
      </c>
      <c r="C162" s="20">
        <v>0.053</v>
      </c>
    </row>
    <row r="163">
      <c r="A163" s="18">
        <v>45723.0</v>
      </c>
      <c r="B163" s="19">
        <v>0.75</v>
      </c>
      <c r="C163" s="20">
        <v>0.052</v>
      </c>
    </row>
    <row r="164">
      <c r="A164" s="18">
        <v>45723.0</v>
      </c>
      <c r="B164" s="19">
        <v>0.7916666666666666</v>
      </c>
      <c r="C164" s="20">
        <v>0.149</v>
      </c>
    </row>
    <row r="165">
      <c r="A165" s="18">
        <v>45723.0</v>
      </c>
      <c r="B165" s="19">
        <v>0.8333333333333334</v>
      </c>
      <c r="C165" s="20">
        <v>1.483</v>
      </c>
    </row>
    <row r="166">
      <c r="A166" s="18">
        <v>45723.0</v>
      </c>
      <c r="B166" s="19">
        <v>0.875</v>
      </c>
      <c r="C166" s="20">
        <v>0.719</v>
      </c>
    </row>
    <row r="167">
      <c r="A167" s="18">
        <v>45723.0</v>
      </c>
      <c r="B167" s="19">
        <v>0.9166666666666666</v>
      </c>
      <c r="C167" s="20">
        <v>0.165</v>
      </c>
    </row>
    <row r="168">
      <c r="A168" s="18">
        <v>45723.0</v>
      </c>
      <c r="B168" s="19">
        <v>0.9583333333333334</v>
      </c>
      <c r="C168" s="20">
        <v>0.442</v>
      </c>
    </row>
    <row r="169">
      <c r="A169" s="18">
        <v>45723.0</v>
      </c>
      <c r="B169" s="21">
        <v>1.0</v>
      </c>
      <c r="C169" s="20">
        <v>0.114</v>
      </c>
    </row>
    <row r="170">
      <c r="A170" s="18">
        <v>45724.0</v>
      </c>
      <c r="B170" s="19">
        <v>0.041666666666666664</v>
      </c>
      <c r="C170" s="20">
        <v>0.068</v>
      </c>
    </row>
    <row r="171">
      <c r="A171" s="18">
        <v>45724.0</v>
      </c>
      <c r="B171" s="19">
        <v>0.08333333333333333</v>
      </c>
      <c r="C171" s="20">
        <v>0.06</v>
      </c>
    </row>
    <row r="172">
      <c r="A172" s="18">
        <v>45724.0</v>
      </c>
      <c r="B172" s="19">
        <v>0.125</v>
      </c>
      <c r="C172" s="20">
        <v>0.057</v>
      </c>
    </row>
    <row r="173">
      <c r="A173" s="18">
        <v>45724.0</v>
      </c>
      <c r="B173" s="19">
        <v>0.16666666666666666</v>
      </c>
      <c r="C173" s="20">
        <v>0.065</v>
      </c>
    </row>
    <row r="174">
      <c r="A174" s="18">
        <v>45724.0</v>
      </c>
      <c r="B174" s="19">
        <v>0.20833333333333334</v>
      </c>
      <c r="C174" s="20">
        <v>0.065</v>
      </c>
    </row>
    <row r="175">
      <c r="A175" s="18">
        <v>45724.0</v>
      </c>
      <c r="B175" s="19">
        <v>0.25</v>
      </c>
      <c r="C175" s="20">
        <v>0.065</v>
      </c>
    </row>
    <row r="176">
      <c r="A176" s="18">
        <v>45724.0</v>
      </c>
      <c r="B176" s="19">
        <v>0.2916666666666667</v>
      </c>
      <c r="C176" s="20">
        <v>0.061</v>
      </c>
    </row>
    <row r="177">
      <c r="A177" s="18">
        <v>45724.0</v>
      </c>
      <c r="B177" s="19">
        <v>0.3333333333333333</v>
      </c>
      <c r="C177" s="20">
        <v>0.078</v>
      </c>
    </row>
    <row r="178">
      <c r="A178" s="18">
        <v>45724.0</v>
      </c>
      <c r="B178" s="19">
        <v>0.375</v>
      </c>
      <c r="C178" s="20">
        <v>0.067</v>
      </c>
    </row>
    <row r="179">
      <c r="A179" s="18">
        <v>45724.0</v>
      </c>
      <c r="B179" s="19">
        <v>0.4166666666666667</v>
      </c>
      <c r="C179" s="20">
        <v>0.651</v>
      </c>
    </row>
    <row r="180">
      <c r="A180" s="18">
        <v>45724.0</v>
      </c>
      <c r="B180" s="19">
        <v>0.4583333333333333</v>
      </c>
      <c r="C180" s="20">
        <v>0.088</v>
      </c>
    </row>
    <row r="181">
      <c r="A181" s="18">
        <v>45724.0</v>
      </c>
      <c r="B181" s="19">
        <v>0.5</v>
      </c>
      <c r="C181" s="20">
        <v>0.082</v>
      </c>
    </row>
    <row r="182">
      <c r="A182" s="18">
        <v>45724.0</v>
      </c>
      <c r="B182" s="19">
        <v>0.5416666666666666</v>
      </c>
      <c r="C182" s="20">
        <v>0.909</v>
      </c>
    </row>
    <row r="183">
      <c r="A183" s="18">
        <v>45724.0</v>
      </c>
      <c r="B183" s="19">
        <v>0.5833333333333334</v>
      </c>
      <c r="C183" s="20">
        <v>0.113</v>
      </c>
    </row>
    <row r="184">
      <c r="A184" s="18">
        <v>45724.0</v>
      </c>
      <c r="B184" s="19">
        <v>0.625</v>
      </c>
      <c r="C184" s="20">
        <v>0.096</v>
      </c>
    </row>
    <row r="185">
      <c r="A185" s="18">
        <v>45724.0</v>
      </c>
      <c r="B185" s="19">
        <v>0.6666666666666666</v>
      </c>
      <c r="C185" s="20">
        <v>0.055</v>
      </c>
    </row>
    <row r="186">
      <c r="A186" s="18">
        <v>45724.0</v>
      </c>
      <c r="B186" s="19">
        <v>0.7083333333333334</v>
      </c>
      <c r="C186" s="20">
        <v>0.055</v>
      </c>
    </row>
    <row r="187">
      <c r="A187" s="18">
        <v>45724.0</v>
      </c>
      <c r="B187" s="19">
        <v>0.75</v>
      </c>
      <c r="C187" s="20">
        <v>0.056</v>
      </c>
    </row>
    <row r="188">
      <c r="A188" s="18">
        <v>45724.0</v>
      </c>
      <c r="B188" s="19">
        <v>0.7916666666666666</v>
      </c>
      <c r="C188" s="20">
        <v>1.128</v>
      </c>
    </row>
    <row r="189">
      <c r="A189" s="18">
        <v>45724.0</v>
      </c>
      <c r="B189" s="19">
        <v>0.8333333333333334</v>
      </c>
      <c r="C189" s="20">
        <v>1.023</v>
      </c>
    </row>
    <row r="190">
      <c r="A190" s="18">
        <v>45724.0</v>
      </c>
      <c r="B190" s="19">
        <v>0.875</v>
      </c>
      <c r="C190" s="20">
        <v>0.053</v>
      </c>
    </row>
    <row r="191">
      <c r="A191" s="18">
        <v>45724.0</v>
      </c>
      <c r="B191" s="19">
        <v>0.9166666666666666</v>
      </c>
      <c r="C191" s="20">
        <v>0.077</v>
      </c>
    </row>
    <row r="192">
      <c r="A192" s="18">
        <v>45724.0</v>
      </c>
      <c r="B192" s="19">
        <v>0.9583333333333334</v>
      </c>
      <c r="C192" s="20">
        <v>0.064</v>
      </c>
    </row>
    <row r="193">
      <c r="A193" s="18">
        <v>45724.0</v>
      </c>
      <c r="B193" s="21">
        <v>1.0</v>
      </c>
      <c r="C193" s="20">
        <v>0.065</v>
      </c>
    </row>
    <row r="194">
      <c r="A194" s="18">
        <v>45725.0</v>
      </c>
      <c r="B194" s="19">
        <v>0.041666666666666664</v>
      </c>
      <c r="C194" s="20">
        <v>0.072</v>
      </c>
    </row>
    <row r="195">
      <c r="A195" s="18">
        <v>45725.0</v>
      </c>
      <c r="B195" s="19">
        <v>0.08333333333333333</v>
      </c>
      <c r="C195" s="20">
        <v>0.078</v>
      </c>
    </row>
    <row r="196">
      <c r="A196" s="18">
        <v>45725.0</v>
      </c>
      <c r="B196" s="19">
        <v>0.125</v>
      </c>
      <c r="C196" s="20">
        <v>0.079</v>
      </c>
    </row>
    <row r="197">
      <c r="A197" s="18">
        <v>45725.0</v>
      </c>
      <c r="B197" s="19">
        <v>0.16666666666666666</v>
      </c>
      <c r="C197" s="20">
        <v>0.074</v>
      </c>
    </row>
    <row r="198">
      <c r="A198" s="18">
        <v>45725.0</v>
      </c>
      <c r="B198" s="19">
        <v>0.20833333333333334</v>
      </c>
      <c r="C198" s="20">
        <v>0.086</v>
      </c>
    </row>
    <row r="199">
      <c r="A199" s="18">
        <v>45725.0</v>
      </c>
      <c r="B199" s="19">
        <v>0.25</v>
      </c>
      <c r="C199" s="20">
        <v>0.077</v>
      </c>
    </row>
    <row r="200">
      <c r="A200" s="18">
        <v>45725.0</v>
      </c>
      <c r="B200" s="19">
        <v>0.2916666666666667</v>
      </c>
      <c r="C200" s="20">
        <v>0.626</v>
      </c>
    </row>
    <row r="201">
      <c r="A201" s="18">
        <v>45725.0</v>
      </c>
      <c r="B201" s="19">
        <v>0.3333333333333333</v>
      </c>
      <c r="C201" s="20">
        <v>0.077</v>
      </c>
    </row>
    <row r="202">
      <c r="A202" s="18">
        <v>45725.0</v>
      </c>
      <c r="B202" s="19">
        <v>0.375</v>
      </c>
      <c r="C202" s="20">
        <v>0.069</v>
      </c>
    </row>
    <row r="203">
      <c r="A203" s="18">
        <v>45725.0</v>
      </c>
      <c r="B203" s="19">
        <v>0.4166666666666667</v>
      </c>
      <c r="C203" s="20">
        <v>0.066</v>
      </c>
    </row>
    <row r="204">
      <c r="A204" s="18">
        <v>45725.0</v>
      </c>
      <c r="B204" s="19">
        <v>0.4583333333333333</v>
      </c>
      <c r="C204" s="20">
        <v>0.069</v>
      </c>
    </row>
    <row r="205">
      <c r="A205" s="18">
        <v>45725.0</v>
      </c>
      <c r="B205" s="19">
        <v>0.5</v>
      </c>
      <c r="C205" s="20">
        <v>0.058</v>
      </c>
    </row>
    <row r="206">
      <c r="A206" s="18">
        <v>45725.0</v>
      </c>
      <c r="B206" s="19">
        <v>0.5416666666666666</v>
      </c>
      <c r="C206" s="20">
        <v>0.053</v>
      </c>
    </row>
    <row r="207">
      <c r="A207" s="18">
        <v>45725.0</v>
      </c>
      <c r="B207" s="19">
        <v>0.5833333333333334</v>
      </c>
      <c r="C207" s="20">
        <v>0.056</v>
      </c>
    </row>
    <row r="208">
      <c r="A208" s="18">
        <v>45725.0</v>
      </c>
      <c r="B208" s="19">
        <v>0.625</v>
      </c>
      <c r="C208" s="20">
        <v>0.056</v>
      </c>
    </row>
    <row r="209">
      <c r="A209" s="18">
        <v>45725.0</v>
      </c>
      <c r="B209" s="19">
        <v>0.6666666666666666</v>
      </c>
      <c r="C209" s="20">
        <v>0.059</v>
      </c>
    </row>
    <row r="210">
      <c r="A210" s="18">
        <v>45725.0</v>
      </c>
      <c r="B210" s="19">
        <v>0.7083333333333334</v>
      </c>
      <c r="C210" s="20">
        <v>0.049</v>
      </c>
    </row>
    <row r="211">
      <c r="A211" s="18">
        <v>45725.0</v>
      </c>
      <c r="B211" s="19">
        <v>0.75</v>
      </c>
      <c r="C211" s="20">
        <v>0.071</v>
      </c>
    </row>
    <row r="212">
      <c r="A212" s="18">
        <v>45725.0</v>
      </c>
      <c r="B212" s="19">
        <v>0.7916666666666666</v>
      </c>
      <c r="C212" s="20">
        <v>0.489</v>
      </c>
    </row>
    <row r="213">
      <c r="A213" s="18">
        <v>45725.0</v>
      </c>
      <c r="B213" s="19">
        <v>0.8333333333333334</v>
      </c>
      <c r="C213" s="20">
        <v>1.69</v>
      </c>
    </row>
    <row r="214">
      <c r="A214" s="18">
        <v>45725.0</v>
      </c>
      <c r="B214" s="19">
        <v>0.875</v>
      </c>
      <c r="C214" s="20">
        <v>0.801</v>
      </c>
    </row>
    <row r="215">
      <c r="A215" s="18">
        <v>45725.0</v>
      </c>
      <c r="B215" s="19">
        <v>0.9166666666666666</v>
      </c>
      <c r="C215" s="20">
        <v>0.488</v>
      </c>
    </row>
    <row r="216">
      <c r="A216" s="18">
        <v>45725.0</v>
      </c>
      <c r="B216" s="19">
        <v>0.9583333333333334</v>
      </c>
      <c r="C216" s="20">
        <v>0.366</v>
      </c>
    </row>
    <row r="217">
      <c r="A217" s="18">
        <v>45725.0</v>
      </c>
      <c r="B217" s="21">
        <v>1.0</v>
      </c>
      <c r="C217" s="20">
        <v>0.103</v>
      </c>
    </row>
    <row r="218">
      <c r="A218" s="18">
        <v>45726.0</v>
      </c>
      <c r="B218" s="19">
        <v>0.041666666666666664</v>
      </c>
      <c r="C218" s="20">
        <v>0.124</v>
      </c>
    </row>
    <row r="219">
      <c r="A219" s="18">
        <v>45726.0</v>
      </c>
      <c r="B219" s="19">
        <v>0.08333333333333333</v>
      </c>
      <c r="C219" s="20">
        <v>0.081</v>
      </c>
    </row>
    <row r="220">
      <c r="A220" s="18">
        <v>45726.0</v>
      </c>
      <c r="B220" s="19">
        <v>0.125</v>
      </c>
      <c r="C220" s="20">
        <v>0.075</v>
      </c>
    </row>
    <row r="221">
      <c r="A221" s="18">
        <v>45726.0</v>
      </c>
      <c r="B221" s="19">
        <v>0.16666666666666666</v>
      </c>
      <c r="C221" s="20">
        <v>0.08</v>
      </c>
    </row>
    <row r="222">
      <c r="A222" s="18">
        <v>45726.0</v>
      </c>
      <c r="B222" s="19">
        <v>0.20833333333333334</v>
      </c>
      <c r="C222" s="20">
        <v>0.072</v>
      </c>
    </row>
    <row r="223">
      <c r="A223" s="18">
        <v>45726.0</v>
      </c>
      <c r="B223" s="19">
        <v>0.25</v>
      </c>
      <c r="C223" s="20">
        <v>0.081</v>
      </c>
    </row>
    <row r="224">
      <c r="A224" s="18">
        <v>45726.0</v>
      </c>
      <c r="B224" s="19">
        <v>0.2916666666666667</v>
      </c>
      <c r="C224" s="20">
        <v>0.081</v>
      </c>
    </row>
    <row r="225">
      <c r="A225" s="18">
        <v>45726.0</v>
      </c>
      <c r="B225" s="19">
        <v>0.3333333333333333</v>
      </c>
      <c r="C225" s="20">
        <v>0.761</v>
      </c>
    </row>
    <row r="226">
      <c r="A226" s="18">
        <v>45726.0</v>
      </c>
      <c r="B226" s="19">
        <v>0.375</v>
      </c>
      <c r="C226" s="20">
        <v>0.169</v>
      </c>
    </row>
    <row r="227">
      <c r="A227" s="18">
        <v>45726.0</v>
      </c>
      <c r="B227" s="19">
        <v>0.4166666666666667</v>
      </c>
      <c r="C227" s="20">
        <v>0.105</v>
      </c>
    </row>
    <row r="228">
      <c r="A228" s="18">
        <v>45726.0</v>
      </c>
      <c r="B228" s="19">
        <v>0.4583333333333333</v>
      </c>
      <c r="C228" s="20">
        <v>0.1</v>
      </c>
    </row>
    <row r="229">
      <c r="A229" s="18">
        <v>45726.0</v>
      </c>
      <c r="B229" s="19">
        <v>0.5</v>
      </c>
      <c r="C229" s="20">
        <v>0.092</v>
      </c>
    </row>
    <row r="230">
      <c r="A230" s="18">
        <v>45726.0</v>
      </c>
      <c r="B230" s="19">
        <v>0.5416666666666666</v>
      </c>
      <c r="C230" s="20">
        <v>0.094</v>
      </c>
    </row>
    <row r="231">
      <c r="A231" s="18">
        <v>45726.0</v>
      </c>
      <c r="B231" s="19">
        <v>0.5833333333333334</v>
      </c>
      <c r="C231" s="20">
        <v>1.147</v>
      </c>
    </row>
    <row r="232">
      <c r="A232" s="18">
        <v>45726.0</v>
      </c>
      <c r="B232" s="19">
        <v>0.625</v>
      </c>
      <c r="C232" s="20">
        <v>0.201</v>
      </c>
    </row>
    <row r="233">
      <c r="A233" s="18">
        <v>45726.0</v>
      </c>
      <c r="B233" s="19">
        <v>0.6666666666666666</v>
      </c>
      <c r="C233" s="20">
        <v>0.053</v>
      </c>
    </row>
    <row r="234">
      <c r="A234" s="18">
        <v>45726.0</v>
      </c>
      <c r="B234" s="19">
        <v>0.7083333333333334</v>
      </c>
      <c r="C234" s="20">
        <v>0.057</v>
      </c>
    </row>
    <row r="235">
      <c r="A235" s="18">
        <v>45726.0</v>
      </c>
      <c r="B235" s="19">
        <v>0.75</v>
      </c>
      <c r="C235" s="20">
        <v>0.052</v>
      </c>
    </row>
    <row r="236">
      <c r="A236" s="18">
        <v>45726.0</v>
      </c>
      <c r="B236" s="19">
        <v>0.7916666666666666</v>
      </c>
      <c r="C236" s="20">
        <v>0.051</v>
      </c>
    </row>
    <row r="237">
      <c r="A237" s="18">
        <v>45726.0</v>
      </c>
      <c r="B237" s="19">
        <v>0.8333333333333334</v>
      </c>
      <c r="C237" s="20">
        <v>0.059</v>
      </c>
    </row>
    <row r="238">
      <c r="A238" s="18">
        <v>45726.0</v>
      </c>
      <c r="B238" s="19">
        <v>0.875</v>
      </c>
      <c r="C238" s="20">
        <v>0.057</v>
      </c>
    </row>
    <row r="239">
      <c r="A239" s="18">
        <v>45726.0</v>
      </c>
      <c r="B239" s="19">
        <v>0.9166666666666666</v>
      </c>
      <c r="C239" s="20">
        <v>1.632</v>
      </c>
    </row>
    <row r="240">
      <c r="A240" s="18">
        <v>45726.0</v>
      </c>
      <c r="B240" s="19">
        <v>0.9583333333333334</v>
      </c>
      <c r="C240" s="20">
        <v>0.54</v>
      </c>
    </row>
    <row r="241">
      <c r="A241" s="18">
        <v>45726.0</v>
      </c>
      <c r="B241" s="21">
        <v>1.0</v>
      </c>
      <c r="C241" s="20">
        <v>0.105</v>
      </c>
    </row>
    <row r="242">
      <c r="A242" s="18">
        <v>45727.0</v>
      </c>
      <c r="B242" s="19">
        <v>0.041666666666666664</v>
      </c>
      <c r="C242" s="20">
        <v>0.057</v>
      </c>
    </row>
    <row r="243">
      <c r="A243" s="18">
        <v>45727.0</v>
      </c>
      <c r="B243" s="19">
        <v>0.08333333333333333</v>
      </c>
      <c r="C243" s="20">
        <v>0.052</v>
      </c>
    </row>
    <row r="244">
      <c r="A244" s="18">
        <v>45727.0</v>
      </c>
      <c r="B244" s="19">
        <v>0.125</v>
      </c>
      <c r="C244" s="20">
        <v>0.048</v>
      </c>
    </row>
    <row r="245">
      <c r="A245" s="18">
        <v>45727.0</v>
      </c>
      <c r="B245" s="19">
        <v>0.16666666666666666</v>
      </c>
      <c r="C245" s="20">
        <v>0.051</v>
      </c>
    </row>
    <row r="246">
      <c r="A246" s="18">
        <v>45727.0</v>
      </c>
      <c r="B246" s="19">
        <v>0.20833333333333334</v>
      </c>
      <c r="C246" s="20">
        <v>0.053</v>
      </c>
    </row>
    <row r="247">
      <c r="A247" s="18">
        <v>45727.0</v>
      </c>
      <c r="B247" s="19">
        <v>0.25</v>
      </c>
      <c r="C247" s="20">
        <v>0.06</v>
      </c>
    </row>
    <row r="248">
      <c r="A248" s="18">
        <v>45727.0</v>
      </c>
      <c r="B248" s="19">
        <v>0.2916666666666667</v>
      </c>
      <c r="C248" s="20">
        <v>0.07</v>
      </c>
    </row>
    <row r="249">
      <c r="A249" s="18">
        <v>45727.0</v>
      </c>
      <c r="B249" s="19">
        <v>0.3333333333333333</v>
      </c>
      <c r="C249" s="20">
        <v>0.154</v>
      </c>
    </row>
    <row r="250">
      <c r="A250" s="18">
        <v>45727.0</v>
      </c>
      <c r="B250" s="19">
        <v>0.375</v>
      </c>
      <c r="C250" s="20">
        <v>0.709</v>
      </c>
    </row>
    <row r="251">
      <c r="A251" s="18">
        <v>45727.0</v>
      </c>
      <c r="B251" s="19">
        <v>0.4166666666666667</v>
      </c>
      <c r="C251" s="20">
        <v>0.097</v>
      </c>
    </row>
    <row r="252">
      <c r="A252" s="18">
        <v>45727.0</v>
      </c>
      <c r="B252" s="19">
        <v>0.4583333333333333</v>
      </c>
      <c r="C252" s="20">
        <v>0.078</v>
      </c>
    </row>
    <row r="253">
      <c r="A253" s="18">
        <v>45727.0</v>
      </c>
      <c r="B253" s="19">
        <v>0.5</v>
      </c>
      <c r="C253" s="20">
        <v>0.072</v>
      </c>
    </row>
    <row r="254">
      <c r="A254" s="18">
        <v>45727.0</v>
      </c>
      <c r="B254" s="19">
        <v>0.5416666666666666</v>
      </c>
      <c r="C254" s="20">
        <v>0.082</v>
      </c>
    </row>
    <row r="255">
      <c r="A255" s="18">
        <v>45727.0</v>
      </c>
      <c r="B255" s="19">
        <v>0.5833333333333334</v>
      </c>
      <c r="C255" s="20">
        <v>0.079</v>
      </c>
    </row>
    <row r="256">
      <c r="A256" s="18">
        <v>45727.0</v>
      </c>
      <c r="B256" s="19">
        <v>0.625</v>
      </c>
      <c r="C256" s="20">
        <v>0.435</v>
      </c>
    </row>
    <row r="257">
      <c r="A257" s="18">
        <v>45727.0</v>
      </c>
      <c r="B257" s="19">
        <v>0.6666666666666666</v>
      </c>
      <c r="C257" s="20">
        <v>0.094</v>
      </c>
    </row>
    <row r="258">
      <c r="A258" s="18">
        <v>45727.0</v>
      </c>
      <c r="B258" s="19">
        <v>0.7083333333333334</v>
      </c>
      <c r="C258" s="20">
        <v>0.221</v>
      </c>
    </row>
    <row r="259">
      <c r="A259" s="18">
        <v>45727.0</v>
      </c>
      <c r="B259" s="19">
        <v>0.75</v>
      </c>
      <c r="C259" s="20">
        <v>0.1</v>
      </c>
    </row>
    <row r="260">
      <c r="A260" s="18">
        <v>45727.0</v>
      </c>
      <c r="B260" s="19">
        <v>0.7916666666666666</v>
      </c>
      <c r="C260" s="20">
        <v>0.137</v>
      </c>
    </row>
    <row r="261">
      <c r="A261" s="18">
        <v>45727.0</v>
      </c>
      <c r="B261" s="19">
        <v>0.8333333333333334</v>
      </c>
      <c r="C261" s="20">
        <v>0.066</v>
      </c>
    </row>
    <row r="262">
      <c r="A262" s="18">
        <v>45727.0</v>
      </c>
      <c r="B262" s="19">
        <v>0.875</v>
      </c>
      <c r="C262" s="20">
        <v>1.334</v>
      </c>
    </row>
    <row r="263">
      <c r="A263" s="18">
        <v>45727.0</v>
      </c>
      <c r="B263" s="19">
        <v>0.9166666666666666</v>
      </c>
      <c r="C263" s="20">
        <v>1.324</v>
      </c>
    </row>
    <row r="264">
      <c r="A264" s="18">
        <v>45727.0</v>
      </c>
      <c r="B264" s="19">
        <v>0.9583333333333334</v>
      </c>
      <c r="C264" s="20">
        <v>0.992</v>
      </c>
    </row>
    <row r="265">
      <c r="A265" s="18">
        <v>45727.0</v>
      </c>
      <c r="B265" s="21">
        <v>1.0</v>
      </c>
      <c r="C265" s="20">
        <v>0.167</v>
      </c>
    </row>
    <row r="266">
      <c r="A266" s="18">
        <v>45728.0</v>
      </c>
      <c r="B266" s="19">
        <v>0.041666666666666664</v>
      </c>
      <c r="C266" s="20">
        <v>0.131</v>
      </c>
    </row>
    <row r="267">
      <c r="A267" s="18">
        <v>45728.0</v>
      </c>
      <c r="B267" s="19">
        <v>0.08333333333333333</v>
      </c>
      <c r="C267" s="20">
        <v>0.071</v>
      </c>
    </row>
    <row r="268">
      <c r="A268" s="18">
        <v>45728.0</v>
      </c>
      <c r="B268" s="19">
        <v>0.125</v>
      </c>
      <c r="C268" s="20">
        <v>0.065</v>
      </c>
    </row>
    <row r="269">
      <c r="A269" s="18">
        <v>45728.0</v>
      </c>
      <c r="B269" s="19">
        <v>0.16666666666666666</v>
      </c>
      <c r="C269" s="20">
        <v>0.055</v>
      </c>
    </row>
    <row r="270">
      <c r="A270" s="18">
        <v>45728.0</v>
      </c>
      <c r="B270" s="19">
        <v>0.20833333333333334</v>
      </c>
      <c r="C270" s="20">
        <v>0.062</v>
      </c>
    </row>
    <row r="271">
      <c r="A271" s="18">
        <v>45728.0</v>
      </c>
      <c r="B271" s="19">
        <v>0.25</v>
      </c>
      <c r="C271" s="20">
        <v>0.082</v>
      </c>
    </row>
    <row r="272">
      <c r="A272" s="18">
        <v>45728.0</v>
      </c>
      <c r="B272" s="19">
        <v>0.2916666666666667</v>
      </c>
      <c r="C272" s="20">
        <v>0.071</v>
      </c>
    </row>
    <row r="273">
      <c r="A273" s="18">
        <v>45728.0</v>
      </c>
      <c r="B273" s="19">
        <v>0.3333333333333333</v>
      </c>
      <c r="C273" s="20">
        <v>0.284</v>
      </c>
    </row>
    <row r="274">
      <c r="A274" s="18">
        <v>45728.0</v>
      </c>
      <c r="B274" s="19">
        <v>0.375</v>
      </c>
      <c r="C274" s="20">
        <v>0.427</v>
      </c>
    </row>
    <row r="275">
      <c r="A275" s="18">
        <v>45728.0</v>
      </c>
      <c r="B275" s="19">
        <v>0.4166666666666667</v>
      </c>
      <c r="C275" s="20">
        <v>0.054</v>
      </c>
    </row>
    <row r="276">
      <c r="A276" s="18">
        <v>45728.0</v>
      </c>
      <c r="B276" s="19">
        <v>0.4583333333333333</v>
      </c>
      <c r="C276" s="20">
        <v>0.059</v>
      </c>
    </row>
    <row r="277">
      <c r="A277" s="18">
        <v>45728.0</v>
      </c>
      <c r="B277" s="19">
        <v>0.5</v>
      </c>
      <c r="C277" s="20">
        <v>0.054</v>
      </c>
    </row>
    <row r="278">
      <c r="A278" s="18">
        <v>45728.0</v>
      </c>
      <c r="B278" s="19">
        <v>0.5416666666666666</v>
      </c>
      <c r="C278" s="20">
        <v>0.072</v>
      </c>
    </row>
    <row r="279">
      <c r="A279" s="18">
        <v>45728.0</v>
      </c>
      <c r="B279" s="19">
        <v>0.5833333333333334</v>
      </c>
      <c r="C279" s="20">
        <v>0.057</v>
      </c>
    </row>
    <row r="280">
      <c r="A280" s="18">
        <v>45728.0</v>
      </c>
      <c r="B280" s="19">
        <v>0.625</v>
      </c>
      <c r="C280" s="20">
        <v>0.071</v>
      </c>
    </row>
    <row r="281">
      <c r="A281" s="18">
        <v>45728.0</v>
      </c>
      <c r="B281" s="19">
        <v>0.6666666666666666</v>
      </c>
      <c r="C281" s="20">
        <v>0.114</v>
      </c>
    </row>
    <row r="282">
      <c r="A282" s="18">
        <v>45728.0</v>
      </c>
      <c r="B282" s="19">
        <v>0.7083333333333334</v>
      </c>
      <c r="C282" s="20">
        <v>0.128</v>
      </c>
    </row>
    <row r="283">
      <c r="A283" s="18">
        <v>45728.0</v>
      </c>
      <c r="B283" s="19">
        <v>0.75</v>
      </c>
      <c r="C283" s="20">
        <v>0.072</v>
      </c>
    </row>
    <row r="284">
      <c r="A284" s="18">
        <v>45728.0</v>
      </c>
      <c r="B284" s="19">
        <v>0.7916666666666666</v>
      </c>
      <c r="C284" s="20">
        <v>0.086</v>
      </c>
    </row>
    <row r="285">
      <c r="A285" s="18">
        <v>45728.0</v>
      </c>
      <c r="B285" s="19">
        <v>0.8333333333333334</v>
      </c>
      <c r="C285" s="20">
        <v>0.124</v>
      </c>
    </row>
    <row r="286">
      <c r="A286" s="18">
        <v>45728.0</v>
      </c>
      <c r="B286" s="19">
        <v>0.875</v>
      </c>
      <c r="C286" s="20">
        <v>0.189</v>
      </c>
    </row>
    <row r="287">
      <c r="A287" s="18">
        <v>45728.0</v>
      </c>
      <c r="B287" s="19">
        <v>0.9166666666666666</v>
      </c>
      <c r="C287" s="20">
        <v>1.345</v>
      </c>
    </row>
    <row r="288">
      <c r="A288" s="18">
        <v>45728.0</v>
      </c>
      <c r="B288" s="19">
        <v>0.9583333333333334</v>
      </c>
      <c r="C288" s="20">
        <v>0.254</v>
      </c>
    </row>
    <row r="289">
      <c r="A289" s="18">
        <v>45728.0</v>
      </c>
      <c r="B289" s="21">
        <v>1.0</v>
      </c>
      <c r="C289" s="20">
        <v>0.136</v>
      </c>
    </row>
    <row r="290">
      <c r="A290" s="18">
        <v>45729.0</v>
      </c>
      <c r="B290" s="19">
        <v>0.041666666666666664</v>
      </c>
      <c r="C290" s="20">
        <v>0.06</v>
      </c>
    </row>
    <row r="291">
      <c r="A291" s="18">
        <v>45729.0</v>
      </c>
      <c r="B291" s="19">
        <v>0.08333333333333333</v>
      </c>
      <c r="C291" s="20">
        <v>0.047</v>
      </c>
    </row>
    <row r="292">
      <c r="A292" s="18">
        <v>45729.0</v>
      </c>
      <c r="B292" s="19">
        <v>0.125</v>
      </c>
      <c r="C292" s="20">
        <v>0.059</v>
      </c>
    </row>
    <row r="293">
      <c r="A293" s="18">
        <v>45729.0</v>
      </c>
      <c r="B293" s="19">
        <v>0.16666666666666666</v>
      </c>
      <c r="C293" s="20">
        <v>0.048</v>
      </c>
    </row>
    <row r="294">
      <c r="A294" s="18">
        <v>45729.0</v>
      </c>
      <c r="B294" s="19">
        <v>0.20833333333333334</v>
      </c>
      <c r="C294" s="20">
        <v>0.064</v>
      </c>
    </row>
    <row r="295">
      <c r="A295" s="18">
        <v>45729.0</v>
      </c>
      <c r="B295" s="19">
        <v>0.25</v>
      </c>
      <c r="C295" s="20">
        <v>0.063</v>
      </c>
    </row>
    <row r="296">
      <c r="A296" s="18">
        <v>45729.0</v>
      </c>
      <c r="B296" s="19">
        <v>0.2916666666666667</v>
      </c>
      <c r="C296" s="20">
        <v>0.067</v>
      </c>
    </row>
    <row r="297">
      <c r="A297" s="18">
        <v>45729.0</v>
      </c>
      <c r="B297" s="19">
        <v>0.3333333333333333</v>
      </c>
      <c r="C297" s="20">
        <v>0.179</v>
      </c>
    </row>
    <row r="298">
      <c r="A298" s="18">
        <v>45729.0</v>
      </c>
      <c r="B298" s="19">
        <v>0.375</v>
      </c>
      <c r="C298" s="20">
        <v>0.124</v>
      </c>
    </row>
    <row r="299">
      <c r="A299" s="18">
        <v>45729.0</v>
      </c>
      <c r="B299" s="19">
        <v>0.4166666666666667</v>
      </c>
      <c r="C299" s="20">
        <v>0.583</v>
      </c>
    </row>
    <row r="300">
      <c r="A300" s="18">
        <v>45729.0</v>
      </c>
      <c r="B300" s="19">
        <v>0.4583333333333333</v>
      </c>
      <c r="C300" s="20">
        <v>0.061</v>
      </c>
    </row>
    <row r="301">
      <c r="A301" s="18">
        <v>45729.0</v>
      </c>
      <c r="B301" s="19">
        <v>0.5</v>
      </c>
      <c r="C301" s="20">
        <v>0.083</v>
      </c>
    </row>
    <row r="302">
      <c r="A302" s="18">
        <v>45729.0</v>
      </c>
      <c r="B302" s="19">
        <v>0.5416666666666666</v>
      </c>
      <c r="C302" s="20">
        <v>0.056</v>
      </c>
    </row>
    <row r="303">
      <c r="A303" s="18">
        <v>45729.0</v>
      </c>
      <c r="B303" s="19">
        <v>0.5833333333333334</v>
      </c>
      <c r="C303" s="20">
        <v>0.056</v>
      </c>
    </row>
    <row r="304">
      <c r="A304" s="18">
        <v>45729.0</v>
      </c>
      <c r="B304" s="19">
        <v>0.625</v>
      </c>
      <c r="C304" s="20">
        <v>0.054</v>
      </c>
    </row>
    <row r="305">
      <c r="A305" s="18">
        <v>45729.0</v>
      </c>
      <c r="B305" s="19">
        <v>0.6666666666666666</v>
      </c>
      <c r="C305" s="20">
        <v>0.058</v>
      </c>
    </row>
    <row r="306">
      <c r="A306" s="18">
        <v>45729.0</v>
      </c>
      <c r="B306" s="19">
        <v>0.7083333333333334</v>
      </c>
      <c r="C306" s="20">
        <v>0.058</v>
      </c>
    </row>
    <row r="307">
      <c r="A307" s="18">
        <v>45729.0</v>
      </c>
      <c r="B307" s="19">
        <v>0.75</v>
      </c>
      <c r="C307" s="20">
        <v>0.094</v>
      </c>
    </row>
    <row r="308">
      <c r="A308" s="18">
        <v>45729.0</v>
      </c>
      <c r="B308" s="19">
        <v>0.7916666666666666</v>
      </c>
      <c r="C308" s="20">
        <v>0.121</v>
      </c>
    </row>
    <row r="309">
      <c r="A309" s="18">
        <v>45729.0</v>
      </c>
      <c r="B309" s="19">
        <v>0.8333333333333334</v>
      </c>
      <c r="C309" s="20">
        <v>0.157</v>
      </c>
    </row>
    <row r="310">
      <c r="A310" s="18">
        <v>45729.0</v>
      </c>
      <c r="B310" s="19">
        <v>0.875</v>
      </c>
      <c r="C310" s="20">
        <v>0.156</v>
      </c>
    </row>
    <row r="311">
      <c r="A311" s="18">
        <v>45729.0</v>
      </c>
      <c r="B311" s="19">
        <v>0.9166666666666666</v>
      </c>
      <c r="C311" s="20">
        <v>0.233</v>
      </c>
    </row>
    <row r="312">
      <c r="A312" s="18">
        <v>45729.0</v>
      </c>
      <c r="B312" s="19">
        <v>0.9583333333333334</v>
      </c>
      <c r="C312" s="20">
        <v>1.871</v>
      </c>
    </row>
    <row r="313">
      <c r="A313" s="18">
        <v>45729.0</v>
      </c>
      <c r="B313" s="21">
        <v>1.0</v>
      </c>
      <c r="C313" s="20">
        <v>0.654</v>
      </c>
    </row>
    <row r="314">
      <c r="A314" s="18">
        <v>45730.0</v>
      </c>
      <c r="B314" s="19">
        <v>0.041666666666666664</v>
      </c>
      <c r="C314" s="20">
        <v>0.076</v>
      </c>
    </row>
    <row r="315">
      <c r="A315" s="18">
        <v>45730.0</v>
      </c>
      <c r="B315" s="19">
        <v>0.08333333333333333</v>
      </c>
      <c r="C315" s="20">
        <v>0.084</v>
      </c>
    </row>
    <row r="316">
      <c r="A316" s="18">
        <v>45730.0</v>
      </c>
      <c r="B316" s="19">
        <v>0.125</v>
      </c>
      <c r="C316" s="20">
        <v>0.082</v>
      </c>
    </row>
    <row r="317">
      <c r="A317" s="18">
        <v>45730.0</v>
      </c>
      <c r="B317" s="19">
        <v>0.16666666666666666</v>
      </c>
      <c r="C317" s="20">
        <v>0.075</v>
      </c>
    </row>
    <row r="318">
      <c r="A318" s="18">
        <v>45730.0</v>
      </c>
      <c r="B318" s="19">
        <v>0.20833333333333334</v>
      </c>
      <c r="C318" s="20">
        <v>0.078</v>
      </c>
    </row>
    <row r="319">
      <c r="A319" s="18">
        <v>45730.0</v>
      </c>
      <c r="B319" s="19">
        <v>0.25</v>
      </c>
      <c r="C319" s="20">
        <v>0.082</v>
      </c>
    </row>
    <row r="320">
      <c r="A320" s="18">
        <v>45730.0</v>
      </c>
      <c r="B320" s="19">
        <v>0.2916666666666667</v>
      </c>
      <c r="C320" s="20">
        <v>0.082</v>
      </c>
    </row>
    <row r="321">
      <c r="A321" s="18">
        <v>45730.0</v>
      </c>
      <c r="B321" s="19">
        <v>0.3333333333333333</v>
      </c>
      <c r="C321" s="20">
        <v>0.085</v>
      </c>
    </row>
    <row r="322">
      <c r="A322" s="18">
        <v>45730.0</v>
      </c>
      <c r="B322" s="19">
        <v>0.375</v>
      </c>
      <c r="C322" s="20">
        <v>1.482</v>
      </c>
    </row>
    <row r="323">
      <c r="A323" s="18">
        <v>45730.0</v>
      </c>
      <c r="B323" s="19">
        <v>0.4166666666666667</v>
      </c>
      <c r="C323" s="20">
        <v>0.482</v>
      </c>
    </row>
    <row r="324">
      <c r="A324" s="18">
        <v>45730.0</v>
      </c>
      <c r="B324" s="19">
        <v>0.4583333333333333</v>
      </c>
      <c r="C324" s="20">
        <v>1.678</v>
      </c>
    </row>
    <row r="325">
      <c r="A325" s="18">
        <v>45730.0</v>
      </c>
      <c r="B325" s="19">
        <v>0.5</v>
      </c>
      <c r="C325" s="20">
        <v>1.001</v>
      </c>
    </row>
    <row r="326">
      <c r="A326" s="18">
        <v>45730.0</v>
      </c>
      <c r="B326" s="19">
        <v>0.5416666666666666</v>
      </c>
      <c r="C326" s="20">
        <v>1.108</v>
      </c>
    </row>
    <row r="327">
      <c r="A327" s="18">
        <v>45730.0</v>
      </c>
      <c r="B327" s="19">
        <v>0.5833333333333334</v>
      </c>
      <c r="C327" s="20">
        <v>0.963</v>
      </c>
    </row>
    <row r="328">
      <c r="A328" s="18">
        <v>45730.0</v>
      </c>
      <c r="B328" s="19">
        <v>0.625</v>
      </c>
      <c r="C328" s="20">
        <v>0.607</v>
      </c>
    </row>
    <row r="329">
      <c r="A329" s="18">
        <v>45730.0</v>
      </c>
      <c r="B329" s="19">
        <v>0.6666666666666666</v>
      </c>
      <c r="C329" s="20">
        <v>1.589</v>
      </c>
    </row>
    <row r="330">
      <c r="A330" s="18">
        <v>45730.0</v>
      </c>
      <c r="B330" s="19">
        <v>0.7083333333333334</v>
      </c>
      <c r="C330" s="20">
        <v>0.791</v>
      </c>
    </row>
    <row r="331">
      <c r="A331" s="18">
        <v>45730.0</v>
      </c>
      <c r="B331" s="19">
        <v>0.75</v>
      </c>
      <c r="C331" s="20">
        <v>0.62</v>
      </c>
    </row>
    <row r="332">
      <c r="A332" s="18">
        <v>45730.0</v>
      </c>
      <c r="B332" s="19">
        <v>0.7916666666666666</v>
      </c>
      <c r="C332" s="20">
        <v>0.116</v>
      </c>
    </row>
    <row r="333">
      <c r="A333" s="18">
        <v>45730.0</v>
      </c>
      <c r="B333" s="19">
        <v>0.8333333333333334</v>
      </c>
      <c r="C333" s="20">
        <v>0.837</v>
      </c>
    </row>
    <row r="334">
      <c r="A334" s="18">
        <v>45730.0</v>
      </c>
      <c r="B334" s="19">
        <v>0.875</v>
      </c>
      <c r="C334" s="20">
        <v>0.603</v>
      </c>
    </row>
    <row r="335">
      <c r="A335" s="18">
        <v>45730.0</v>
      </c>
      <c r="B335" s="19">
        <v>0.9166666666666666</v>
      </c>
      <c r="C335" s="20">
        <v>1.218</v>
      </c>
    </row>
    <row r="336">
      <c r="A336" s="18">
        <v>45730.0</v>
      </c>
      <c r="B336" s="19">
        <v>0.9583333333333334</v>
      </c>
      <c r="C336" s="20">
        <v>1.122</v>
      </c>
    </row>
    <row r="337">
      <c r="A337" s="18">
        <v>45730.0</v>
      </c>
      <c r="B337" s="21">
        <v>1.0</v>
      </c>
      <c r="C337" s="20">
        <v>0.877</v>
      </c>
    </row>
    <row r="338">
      <c r="A338" s="18">
        <v>45731.0</v>
      </c>
      <c r="B338" s="19">
        <v>0.041666666666666664</v>
      </c>
      <c r="C338" s="20">
        <v>0.113</v>
      </c>
    </row>
    <row r="339">
      <c r="A339" s="18">
        <v>45731.0</v>
      </c>
      <c r="B339" s="19">
        <v>0.08333333333333333</v>
      </c>
      <c r="C339" s="20">
        <v>0.088</v>
      </c>
    </row>
    <row r="340">
      <c r="A340" s="18">
        <v>45731.0</v>
      </c>
      <c r="B340" s="19">
        <v>0.125</v>
      </c>
      <c r="C340" s="20">
        <v>0.086</v>
      </c>
    </row>
    <row r="341">
      <c r="A341" s="18">
        <v>45731.0</v>
      </c>
      <c r="B341" s="19">
        <v>0.16666666666666666</v>
      </c>
      <c r="C341" s="20">
        <v>0.08</v>
      </c>
    </row>
    <row r="342">
      <c r="A342" s="18">
        <v>45731.0</v>
      </c>
      <c r="B342" s="19">
        <v>0.20833333333333334</v>
      </c>
      <c r="C342" s="20">
        <v>0.095</v>
      </c>
    </row>
    <row r="343">
      <c r="A343" s="18">
        <v>45731.0</v>
      </c>
      <c r="B343" s="19">
        <v>0.25</v>
      </c>
      <c r="C343" s="20">
        <v>0.08</v>
      </c>
    </row>
    <row r="344">
      <c r="A344" s="18">
        <v>45731.0</v>
      </c>
      <c r="B344" s="19">
        <v>0.2916666666666667</v>
      </c>
      <c r="C344" s="20">
        <v>0.078</v>
      </c>
    </row>
    <row r="345">
      <c r="A345" s="18">
        <v>45731.0</v>
      </c>
      <c r="B345" s="19">
        <v>0.3333333333333333</v>
      </c>
      <c r="C345" s="20">
        <v>0.593</v>
      </c>
    </row>
    <row r="346">
      <c r="A346" s="18">
        <v>45731.0</v>
      </c>
      <c r="B346" s="19">
        <v>0.375</v>
      </c>
      <c r="C346" s="20">
        <v>0.076</v>
      </c>
    </row>
    <row r="347">
      <c r="A347" s="18">
        <v>45731.0</v>
      </c>
      <c r="B347" s="19">
        <v>0.4166666666666667</v>
      </c>
      <c r="C347" s="20">
        <v>0.149</v>
      </c>
    </row>
    <row r="348">
      <c r="A348" s="18">
        <v>45731.0</v>
      </c>
      <c r="B348" s="19">
        <v>0.4583333333333333</v>
      </c>
      <c r="C348" s="20">
        <v>1.187</v>
      </c>
    </row>
    <row r="349">
      <c r="A349" s="18">
        <v>45731.0</v>
      </c>
      <c r="B349" s="19">
        <v>0.5</v>
      </c>
      <c r="C349" s="20">
        <v>0.121</v>
      </c>
    </row>
    <row r="350">
      <c r="A350" s="18">
        <v>45731.0</v>
      </c>
      <c r="B350" s="19">
        <v>0.5416666666666666</v>
      </c>
      <c r="C350" s="20">
        <v>0.156</v>
      </c>
    </row>
    <row r="351">
      <c r="A351" s="18">
        <v>45731.0</v>
      </c>
      <c r="B351" s="19">
        <v>0.5833333333333334</v>
      </c>
      <c r="C351" s="20">
        <v>1.888</v>
      </c>
    </row>
    <row r="352">
      <c r="A352" s="18">
        <v>45731.0</v>
      </c>
      <c r="B352" s="19">
        <v>0.625</v>
      </c>
      <c r="C352" s="20">
        <v>0.072</v>
      </c>
    </row>
    <row r="353">
      <c r="A353" s="18">
        <v>45731.0</v>
      </c>
      <c r="B353" s="19">
        <v>0.6666666666666666</v>
      </c>
      <c r="C353" s="20">
        <v>0.137</v>
      </c>
    </row>
    <row r="354">
      <c r="A354" s="18">
        <v>45731.0</v>
      </c>
      <c r="B354" s="19">
        <v>0.7083333333333334</v>
      </c>
      <c r="C354" s="20">
        <v>0.085</v>
      </c>
    </row>
    <row r="355">
      <c r="A355" s="18">
        <v>45731.0</v>
      </c>
      <c r="B355" s="19">
        <v>0.75</v>
      </c>
      <c r="C355" s="20">
        <v>0.073</v>
      </c>
    </row>
    <row r="356">
      <c r="A356" s="18">
        <v>45731.0</v>
      </c>
      <c r="B356" s="19">
        <v>0.7916666666666666</v>
      </c>
      <c r="C356" s="20">
        <v>0.119</v>
      </c>
    </row>
    <row r="357">
      <c r="A357" s="18">
        <v>45731.0</v>
      </c>
      <c r="B357" s="19">
        <v>0.8333333333333334</v>
      </c>
      <c r="C357" s="20">
        <v>0.229</v>
      </c>
    </row>
    <row r="358">
      <c r="A358" s="18">
        <v>45731.0</v>
      </c>
      <c r="B358" s="19">
        <v>0.875</v>
      </c>
      <c r="C358" s="20">
        <v>1.652</v>
      </c>
    </row>
    <row r="359">
      <c r="A359" s="18">
        <v>45731.0</v>
      </c>
      <c r="B359" s="19">
        <v>0.9166666666666666</v>
      </c>
      <c r="C359" s="20">
        <v>1.423</v>
      </c>
    </row>
    <row r="360">
      <c r="A360" s="18">
        <v>45731.0</v>
      </c>
      <c r="B360" s="19">
        <v>0.9583333333333334</v>
      </c>
      <c r="C360" s="20">
        <v>0.941</v>
      </c>
    </row>
    <row r="361">
      <c r="A361" s="18">
        <v>45731.0</v>
      </c>
      <c r="B361" s="21">
        <v>1.0</v>
      </c>
      <c r="C361" s="20">
        <v>0.088</v>
      </c>
    </row>
    <row r="362">
      <c r="A362" s="18">
        <v>45732.0</v>
      </c>
      <c r="B362" s="19">
        <v>0.041666666666666664</v>
      </c>
      <c r="C362" s="20">
        <v>0.628</v>
      </c>
    </row>
    <row r="363">
      <c r="A363" s="18">
        <v>45732.0</v>
      </c>
      <c r="B363" s="19">
        <v>0.08333333333333333</v>
      </c>
      <c r="C363" s="20">
        <v>0.071</v>
      </c>
    </row>
    <row r="364">
      <c r="A364" s="18">
        <v>45732.0</v>
      </c>
      <c r="B364" s="19">
        <v>0.125</v>
      </c>
      <c r="C364" s="20">
        <v>0.071</v>
      </c>
    </row>
    <row r="365">
      <c r="A365" s="18">
        <v>45732.0</v>
      </c>
      <c r="B365" s="19">
        <v>0.16666666666666666</v>
      </c>
      <c r="C365" s="20">
        <v>0.073</v>
      </c>
    </row>
    <row r="366">
      <c r="A366" s="18">
        <v>45732.0</v>
      </c>
      <c r="B366" s="19">
        <v>0.20833333333333334</v>
      </c>
      <c r="C366" s="20">
        <v>0.077</v>
      </c>
    </row>
    <row r="367">
      <c r="A367" s="18">
        <v>45732.0</v>
      </c>
      <c r="B367" s="19">
        <v>0.25</v>
      </c>
      <c r="C367" s="20">
        <v>0.07</v>
      </c>
    </row>
    <row r="368">
      <c r="A368" s="18">
        <v>45732.0</v>
      </c>
      <c r="B368" s="19">
        <v>0.2916666666666667</v>
      </c>
      <c r="C368" s="20">
        <v>0.081</v>
      </c>
    </row>
    <row r="369">
      <c r="A369" s="18">
        <v>45732.0</v>
      </c>
      <c r="B369" s="19">
        <v>0.3333333333333333</v>
      </c>
      <c r="C369" s="20">
        <v>0.114</v>
      </c>
    </row>
    <row r="370">
      <c r="A370" s="18">
        <v>45732.0</v>
      </c>
      <c r="B370" s="19">
        <v>0.375</v>
      </c>
      <c r="C370" s="20">
        <v>0.155</v>
      </c>
    </row>
    <row r="371">
      <c r="A371" s="18">
        <v>45732.0</v>
      </c>
      <c r="B371" s="19">
        <v>0.4166666666666667</v>
      </c>
      <c r="C371" s="20">
        <v>0.155</v>
      </c>
    </row>
    <row r="372">
      <c r="A372" s="18">
        <v>45732.0</v>
      </c>
      <c r="B372" s="19">
        <v>0.4583333333333333</v>
      </c>
      <c r="C372" s="20">
        <v>0.125</v>
      </c>
    </row>
    <row r="373">
      <c r="A373" s="18">
        <v>45732.0</v>
      </c>
      <c r="B373" s="19">
        <v>0.5</v>
      </c>
      <c r="C373" s="20">
        <v>0.593</v>
      </c>
    </row>
    <row r="374">
      <c r="A374" s="18">
        <v>45732.0</v>
      </c>
      <c r="B374" s="19">
        <v>0.5416666666666666</v>
      </c>
      <c r="C374" s="20">
        <v>0.107</v>
      </c>
    </row>
    <row r="375">
      <c r="A375" s="18">
        <v>45732.0</v>
      </c>
      <c r="B375" s="19">
        <v>0.5833333333333334</v>
      </c>
      <c r="C375" s="20">
        <v>2.753</v>
      </c>
    </row>
    <row r="376">
      <c r="A376" s="18">
        <v>45732.0</v>
      </c>
      <c r="B376" s="19">
        <v>0.625</v>
      </c>
      <c r="C376" s="20">
        <v>0.13</v>
      </c>
    </row>
    <row r="377">
      <c r="A377" s="18">
        <v>45732.0</v>
      </c>
      <c r="B377" s="19">
        <v>0.6666666666666666</v>
      </c>
      <c r="C377" s="20">
        <v>1.446</v>
      </c>
    </row>
    <row r="378">
      <c r="A378" s="18">
        <v>45732.0</v>
      </c>
      <c r="B378" s="19">
        <v>0.7083333333333334</v>
      </c>
      <c r="C378" s="20">
        <v>1.784</v>
      </c>
    </row>
    <row r="379">
      <c r="A379" s="18">
        <v>45732.0</v>
      </c>
      <c r="B379" s="19">
        <v>0.75</v>
      </c>
      <c r="C379" s="20">
        <v>0.128</v>
      </c>
    </row>
    <row r="380">
      <c r="A380" s="18">
        <v>45732.0</v>
      </c>
      <c r="B380" s="19">
        <v>0.7916666666666666</v>
      </c>
      <c r="C380" s="20">
        <v>0.111</v>
      </c>
    </row>
    <row r="381">
      <c r="A381" s="18">
        <v>45732.0</v>
      </c>
      <c r="B381" s="19">
        <v>0.8333333333333334</v>
      </c>
      <c r="C381" s="20">
        <v>0.3</v>
      </c>
    </row>
    <row r="382">
      <c r="A382" s="18">
        <v>45732.0</v>
      </c>
      <c r="B382" s="19">
        <v>0.875</v>
      </c>
      <c r="C382" s="20">
        <v>2.155</v>
      </c>
    </row>
    <row r="383">
      <c r="A383" s="18">
        <v>45732.0</v>
      </c>
      <c r="B383" s="19">
        <v>0.9166666666666666</v>
      </c>
      <c r="C383" s="20">
        <v>1.764</v>
      </c>
    </row>
    <row r="384">
      <c r="A384" s="18">
        <v>45732.0</v>
      </c>
      <c r="B384" s="19">
        <v>0.9583333333333334</v>
      </c>
      <c r="C384" s="20">
        <v>2.002</v>
      </c>
    </row>
    <row r="385">
      <c r="A385" s="18">
        <v>45732.0</v>
      </c>
      <c r="B385" s="21">
        <v>1.0</v>
      </c>
      <c r="C385" s="20">
        <v>0.078</v>
      </c>
    </row>
    <row r="386">
      <c r="A386" s="18">
        <v>45733.0</v>
      </c>
      <c r="B386" s="19">
        <v>0.041666666666666664</v>
      </c>
      <c r="C386" s="20">
        <v>0.072</v>
      </c>
    </row>
    <row r="387">
      <c r="A387" s="18">
        <v>45733.0</v>
      </c>
      <c r="B387" s="19">
        <v>0.08333333333333333</v>
      </c>
      <c r="C387" s="20">
        <v>0.082</v>
      </c>
    </row>
    <row r="388">
      <c r="A388" s="18">
        <v>45733.0</v>
      </c>
      <c r="B388" s="19">
        <v>0.125</v>
      </c>
      <c r="C388" s="20">
        <v>0.084</v>
      </c>
    </row>
    <row r="389">
      <c r="A389" s="18">
        <v>45733.0</v>
      </c>
      <c r="B389" s="19">
        <v>0.16666666666666666</v>
      </c>
      <c r="C389" s="20">
        <v>0.079</v>
      </c>
    </row>
    <row r="390">
      <c r="A390" s="18">
        <v>45733.0</v>
      </c>
      <c r="B390" s="19">
        <v>0.20833333333333334</v>
      </c>
      <c r="C390" s="20">
        <v>0.077</v>
      </c>
    </row>
    <row r="391">
      <c r="A391" s="18">
        <v>45733.0</v>
      </c>
      <c r="B391" s="19">
        <v>0.25</v>
      </c>
      <c r="C391" s="20">
        <v>0.079</v>
      </c>
    </row>
    <row r="392">
      <c r="A392" s="18">
        <v>45733.0</v>
      </c>
      <c r="B392" s="19">
        <v>0.2916666666666667</v>
      </c>
      <c r="C392" s="20">
        <v>0.083</v>
      </c>
    </row>
    <row r="393">
      <c r="A393" s="18">
        <v>45733.0</v>
      </c>
      <c r="B393" s="19">
        <v>0.3333333333333333</v>
      </c>
      <c r="C393" s="20">
        <v>0.19</v>
      </c>
    </row>
    <row r="394">
      <c r="A394" s="18">
        <v>45733.0</v>
      </c>
      <c r="B394" s="19">
        <v>0.375</v>
      </c>
      <c r="C394" s="20">
        <v>0.698</v>
      </c>
    </row>
    <row r="395">
      <c r="A395" s="18">
        <v>45733.0</v>
      </c>
      <c r="B395" s="19">
        <v>0.4166666666666667</v>
      </c>
      <c r="C395" s="20">
        <v>0.14</v>
      </c>
    </row>
    <row r="396">
      <c r="A396" s="18">
        <v>45733.0</v>
      </c>
      <c r="B396" s="19">
        <v>0.4583333333333333</v>
      </c>
      <c r="C396" s="20">
        <v>0.108</v>
      </c>
    </row>
    <row r="397">
      <c r="A397" s="18">
        <v>45733.0</v>
      </c>
      <c r="B397" s="19">
        <v>0.5</v>
      </c>
      <c r="C397" s="20">
        <v>0.087</v>
      </c>
    </row>
    <row r="398">
      <c r="A398" s="18">
        <v>45733.0</v>
      </c>
      <c r="B398" s="19">
        <v>0.5416666666666666</v>
      </c>
      <c r="C398" s="20">
        <v>0.131</v>
      </c>
    </row>
    <row r="399">
      <c r="A399" s="18">
        <v>45733.0</v>
      </c>
      <c r="B399" s="19">
        <v>0.5833333333333334</v>
      </c>
      <c r="C399" s="20">
        <v>0.093</v>
      </c>
    </row>
    <row r="400">
      <c r="A400" s="18">
        <v>45733.0</v>
      </c>
      <c r="B400" s="19">
        <v>0.625</v>
      </c>
      <c r="C400" s="20">
        <v>0.096</v>
      </c>
    </row>
    <row r="401">
      <c r="A401" s="18">
        <v>45733.0</v>
      </c>
      <c r="B401" s="19">
        <v>0.6666666666666666</v>
      </c>
      <c r="C401" s="20">
        <v>0.089</v>
      </c>
    </row>
    <row r="402">
      <c r="A402" s="18">
        <v>45733.0</v>
      </c>
      <c r="B402" s="19">
        <v>0.7083333333333334</v>
      </c>
      <c r="C402" s="20">
        <v>0.091</v>
      </c>
    </row>
    <row r="403">
      <c r="A403" s="18">
        <v>45733.0</v>
      </c>
      <c r="B403" s="19">
        <v>0.75</v>
      </c>
      <c r="C403" s="20">
        <v>0.093</v>
      </c>
    </row>
    <row r="404">
      <c r="A404" s="18">
        <v>45733.0</v>
      </c>
      <c r="B404" s="19">
        <v>0.7916666666666666</v>
      </c>
      <c r="C404" s="20">
        <v>0.103</v>
      </c>
    </row>
    <row r="405">
      <c r="A405" s="18">
        <v>45733.0</v>
      </c>
      <c r="B405" s="19">
        <v>0.8333333333333334</v>
      </c>
      <c r="C405" s="20">
        <v>1.153</v>
      </c>
    </row>
    <row r="406">
      <c r="A406" s="18">
        <v>45733.0</v>
      </c>
      <c r="B406" s="19">
        <v>0.875</v>
      </c>
      <c r="C406" s="20">
        <v>2.22</v>
      </c>
    </row>
    <row r="407">
      <c r="A407" s="18">
        <v>45733.0</v>
      </c>
      <c r="B407" s="19">
        <v>0.9166666666666666</v>
      </c>
      <c r="C407" s="20">
        <v>1.552</v>
      </c>
    </row>
    <row r="408">
      <c r="A408" s="18">
        <v>45733.0</v>
      </c>
      <c r="B408" s="19">
        <v>0.9583333333333334</v>
      </c>
      <c r="C408" s="20">
        <v>1.188</v>
      </c>
    </row>
    <row r="409">
      <c r="A409" s="18">
        <v>45733.0</v>
      </c>
      <c r="B409" s="21">
        <v>1.0</v>
      </c>
      <c r="C409" s="20">
        <v>0.717</v>
      </c>
    </row>
    <row r="410">
      <c r="A410" s="18">
        <v>45734.0</v>
      </c>
      <c r="B410" s="19">
        <v>0.041666666666666664</v>
      </c>
      <c r="C410" s="20">
        <v>0.091</v>
      </c>
    </row>
    <row r="411">
      <c r="A411" s="18">
        <v>45734.0</v>
      </c>
      <c r="B411" s="19">
        <v>0.08333333333333333</v>
      </c>
      <c r="C411" s="20">
        <v>0.079</v>
      </c>
    </row>
    <row r="412">
      <c r="A412" s="18">
        <v>45734.0</v>
      </c>
      <c r="B412" s="19">
        <v>0.125</v>
      </c>
      <c r="C412" s="20">
        <v>0.073</v>
      </c>
    </row>
    <row r="413">
      <c r="A413" s="18">
        <v>45734.0</v>
      </c>
      <c r="B413" s="19">
        <v>0.16666666666666666</v>
      </c>
      <c r="C413" s="20">
        <v>0.071</v>
      </c>
    </row>
    <row r="414">
      <c r="A414" s="18">
        <v>45734.0</v>
      </c>
      <c r="B414" s="19">
        <v>0.20833333333333334</v>
      </c>
      <c r="C414" s="20">
        <v>0.65</v>
      </c>
    </row>
    <row r="415">
      <c r="A415" s="18">
        <v>45734.0</v>
      </c>
      <c r="B415" s="19">
        <v>0.25</v>
      </c>
      <c r="C415" s="20">
        <v>0.077</v>
      </c>
    </row>
    <row r="416">
      <c r="A416" s="18">
        <v>45734.0</v>
      </c>
      <c r="B416" s="19">
        <v>0.2916666666666667</v>
      </c>
      <c r="C416" s="20">
        <v>0.075</v>
      </c>
    </row>
    <row r="417">
      <c r="A417" s="18">
        <v>45734.0</v>
      </c>
      <c r="B417" s="19">
        <v>0.3333333333333333</v>
      </c>
      <c r="C417" s="20">
        <v>1.461</v>
      </c>
    </row>
    <row r="418">
      <c r="A418" s="18">
        <v>45734.0</v>
      </c>
      <c r="B418" s="19">
        <v>0.375</v>
      </c>
      <c r="C418" s="20">
        <v>2.081</v>
      </c>
    </row>
    <row r="419">
      <c r="A419" s="18">
        <v>45734.0</v>
      </c>
      <c r="B419" s="19">
        <v>0.4166666666666667</v>
      </c>
      <c r="C419" s="20">
        <v>0.574</v>
      </c>
    </row>
    <row r="420">
      <c r="A420" s="18">
        <v>45734.0</v>
      </c>
      <c r="B420" s="19">
        <v>0.4583333333333333</v>
      </c>
      <c r="C420" s="20">
        <v>0.068</v>
      </c>
    </row>
    <row r="421">
      <c r="A421" s="18">
        <v>45734.0</v>
      </c>
      <c r="B421" s="19">
        <v>0.5</v>
      </c>
      <c r="C421" s="20">
        <v>0.066</v>
      </c>
    </row>
    <row r="422">
      <c r="A422" s="18">
        <v>45734.0</v>
      </c>
      <c r="B422" s="19">
        <v>0.5416666666666666</v>
      </c>
      <c r="C422" s="20">
        <v>0.064</v>
      </c>
    </row>
    <row r="423">
      <c r="A423" s="18">
        <v>45734.0</v>
      </c>
      <c r="B423" s="19">
        <v>0.5833333333333334</v>
      </c>
      <c r="C423" s="20">
        <v>0.065</v>
      </c>
    </row>
    <row r="424">
      <c r="A424" s="18">
        <v>45734.0</v>
      </c>
      <c r="B424" s="19">
        <v>0.625</v>
      </c>
      <c r="C424" s="20">
        <v>0.054</v>
      </c>
    </row>
    <row r="425">
      <c r="A425" s="18">
        <v>45734.0</v>
      </c>
      <c r="B425" s="19">
        <v>0.6666666666666666</v>
      </c>
      <c r="C425" s="20">
        <v>0.056</v>
      </c>
    </row>
    <row r="426">
      <c r="A426" s="18">
        <v>45734.0</v>
      </c>
      <c r="B426" s="19">
        <v>0.7083333333333334</v>
      </c>
      <c r="C426" s="20">
        <v>0.059</v>
      </c>
    </row>
    <row r="427">
      <c r="A427" s="18">
        <v>45734.0</v>
      </c>
      <c r="B427" s="19">
        <v>0.75</v>
      </c>
      <c r="C427" s="20">
        <v>0.071</v>
      </c>
    </row>
    <row r="428">
      <c r="A428" s="18">
        <v>45734.0</v>
      </c>
      <c r="B428" s="19">
        <v>0.7916666666666666</v>
      </c>
      <c r="C428" s="20">
        <v>0.071</v>
      </c>
    </row>
    <row r="429">
      <c r="A429" s="18">
        <v>45734.0</v>
      </c>
      <c r="B429" s="19">
        <v>0.8333333333333334</v>
      </c>
      <c r="C429" s="20">
        <v>1.347</v>
      </c>
    </row>
    <row r="430">
      <c r="A430" s="18">
        <v>45734.0</v>
      </c>
      <c r="B430" s="19">
        <v>0.875</v>
      </c>
      <c r="C430" s="20">
        <v>2.739</v>
      </c>
    </row>
    <row r="431">
      <c r="A431" s="18">
        <v>45734.0</v>
      </c>
      <c r="B431" s="19">
        <v>0.9166666666666666</v>
      </c>
      <c r="C431" s="20">
        <v>1.886</v>
      </c>
    </row>
    <row r="432">
      <c r="A432" s="18">
        <v>45734.0</v>
      </c>
      <c r="B432" s="19">
        <v>0.9583333333333334</v>
      </c>
      <c r="C432" s="20">
        <v>0.092</v>
      </c>
    </row>
    <row r="433">
      <c r="A433" s="18">
        <v>45734.0</v>
      </c>
      <c r="B433" s="21">
        <v>1.0</v>
      </c>
      <c r="C433" s="20">
        <v>0.083</v>
      </c>
    </row>
    <row r="434">
      <c r="A434" s="18">
        <v>45735.0</v>
      </c>
      <c r="B434" s="19">
        <v>0.041666666666666664</v>
      </c>
      <c r="C434" s="20">
        <v>0.071</v>
      </c>
    </row>
    <row r="435">
      <c r="A435" s="18">
        <v>45735.0</v>
      </c>
      <c r="B435" s="19">
        <v>0.08333333333333333</v>
      </c>
      <c r="C435" s="20">
        <v>0.07</v>
      </c>
    </row>
    <row r="436">
      <c r="A436" s="18">
        <v>45735.0</v>
      </c>
      <c r="B436" s="19">
        <v>0.125</v>
      </c>
      <c r="C436" s="20">
        <v>0.074</v>
      </c>
    </row>
    <row r="437">
      <c r="A437" s="18">
        <v>45735.0</v>
      </c>
      <c r="B437" s="19">
        <v>0.16666666666666666</v>
      </c>
      <c r="C437" s="20">
        <v>0.075</v>
      </c>
    </row>
    <row r="438">
      <c r="A438" s="18">
        <v>45735.0</v>
      </c>
      <c r="B438" s="19">
        <v>0.20833333333333334</v>
      </c>
      <c r="C438" s="20">
        <v>0.071</v>
      </c>
    </row>
    <row r="439">
      <c r="A439" s="18">
        <v>45735.0</v>
      </c>
      <c r="B439" s="19">
        <v>0.25</v>
      </c>
      <c r="C439" s="20">
        <v>0.071</v>
      </c>
    </row>
    <row r="440">
      <c r="A440" s="18">
        <v>45735.0</v>
      </c>
      <c r="B440" s="19">
        <v>0.2916666666666667</v>
      </c>
      <c r="C440" s="20">
        <v>0.293</v>
      </c>
    </row>
    <row r="441">
      <c r="A441" s="18">
        <v>45735.0</v>
      </c>
      <c r="B441" s="19">
        <v>0.3333333333333333</v>
      </c>
      <c r="C441" s="20">
        <v>0.539</v>
      </c>
    </row>
    <row r="442">
      <c r="A442" s="18">
        <v>45735.0</v>
      </c>
      <c r="B442" s="19">
        <v>0.375</v>
      </c>
      <c r="C442" s="20">
        <v>1.646</v>
      </c>
    </row>
    <row r="443">
      <c r="A443" s="18">
        <v>45735.0</v>
      </c>
      <c r="B443" s="19">
        <v>0.4166666666666667</v>
      </c>
      <c r="C443" s="20">
        <v>1.028</v>
      </c>
    </row>
    <row r="444">
      <c r="A444" s="18">
        <v>45735.0</v>
      </c>
      <c r="B444" s="19">
        <v>0.4583333333333333</v>
      </c>
      <c r="C444" s="20">
        <v>0.798</v>
      </c>
    </row>
    <row r="445">
      <c r="A445" s="18">
        <v>45735.0</v>
      </c>
      <c r="B445" s="19">
        <v>0.5</v>
      </c>
      <c r="C445" s="20">
        <v>0.364</v>
      </c>
    </row>
    <row r="446">
      <c r="A446" s="18">
        <v>45735.0</v>
      </c>
      <c r="B446" s="19">
        <v>0.5416666666666666</v>
      </c>
      <c r="C446" s="20">
        <v>0.837</v>
      </c>
    </row>
    <row r="447">
      <c r="A447" s="18">
        <v>45735.0</v>
      </c>
      <c r="B447" s="19">
        <v>0.5833333333333334</v>
      </c>
      <c r="C447" s="20">
        <v>0.765</v>
      </c>
    </row>
    <row r="448">
      <c r="A448" s="18">
        <v>45735.0</v>
      </c>
      <c r="B448" s="19">
        <v>0.625</v>
      </c>
      <c r="C448" s="20">
        <v>0.326</v>
      </c>
    </row>
    <row r="449">
      <c r="A449" s="18">
        <v>45735.0</v>
      </c>
      <c r="B449" s="19">
        <v>0.6666666666666666</v>
      </c>
      <c r="C449" s="20">
        <v>0.128</v>
      </c>
    </row>
    <row r="450">
      <c r="A450" s="18">
        <v>45735.0</v>
      </c>
      <c r="B450" s="19">
        <v>0.7083333333333334</v>
      </c>
      <c r="C450" s="20">
        <v>0.115</v>
      </c>
    </row>
    <row r="451">
      <c r="A451" s="18">
        <v>45735.0</v>
      </c>
      <c r="B451" s="19">
        <v>0.75</v>
      </c>
      <c r="C451" s="20">
        <v>0.137</v>
      </c>
    </row>
    <row r="452">
      <c r="A452" s="18">
        <v>45735.0</v>
      </c>
      <c r="B452" s="19">
        <v>0.7916666666666666</v>
      </c>
      <c r="C452" s="20">
        <v>0.579</v>
      </c>
    </row>
    <row r="453">
      <c r="A453" s="18">
        <v>45735.0</v>
      </c>
      <c r="B453" s="19">
        <v>0.8333333333333334</v>
      </c>
      <c r="C453" s="20">
        <v>0.353</v>
      </c>
    </row>
    <row r="454">
      <c r="A454" s="18">
        <v>45735.0</v>
      </c>
      <c r="B454" s="19">
        <v>0.875</v>
      </c>
      <c r="C454" s="20">
        <v>0.44</v>
      </c>
    </row>
    <row r="455">
      <c r="A455" s="18">
        <v>45735.0</v>
      </c>
      <c r="B455" s="19">
        <v>0.9166666666666666</v>
      </c>
      <c r="C455" s="20">
        <v>0.343</v>
      </c>
    </row>
    <row r="456">
      <c r="A456" s="18">
        <v>45735.0</v>
      </c>
      <c r="B456" s="19">
        <v>0.9583333333333334</v>
      </c>
      <c r="C456" s="20">
        <v>0.058</v>
      </c>
    </row>
    <row r="457">
      <c r="A457" s="18">
        <v>45735.0</v>
      </c>
      <c r="B457" s="21">
        <v>1.0</v>
      </c>
      <c r="C457" s="20">
        <v>0.654</v>
      </c>
    </row>
    <row r="458">
      <c r="A458" s="18">
        <v>45736.0</v>
      </c>
      <c r="B458" s="19">
        <v>0.041666666666666664</v>
      </c>
      <c r="C458" s="20">
        <v>0.933</v>
      </c>
    </row>
    <row r="459">
      <c r="A459" s="18">
        <v>45736.0</v>
      </c>
      <c r="B459" s="19">
        <v>0.08333333333333333</v>
      </c>
      <c r="C459" s="20">
        <v>0.057</v>
      </c>
    </row>
    <row r="460">
      <c r="A460" s="18">
        <v>45736.0</v>
      </c>
      <c r="B460" s="19">
        <v>0.125</v>
      </c>
      <c r="C460" s="20">
        <v>0.056</v>
      </c>
    </row>
    <row r="461">
      <c r="A461" s="18">
        <v>45736.0</v>
      </c>
      <c r="B461" s="19">
        <v>0.16666666666666666</v>
      </c>
      <c r="C461" s="20">
        <v>0.061</v>
      </c>
    </row>
    <row r="462">
      <c r="A462" s="18">
        <v>45736.0</v>
      </c>
      <c r="B462" s="19">
        <v>0.20833333333333334</v>
      </c>
      <c r="C462" s="20">
        <v>0.061</v>
      </c>
    </row>
    <row r="463">
      <c r="A463" s="18">
        <v>45736.0</v>
      </c>
      <c r="B463" s="19">
        <v>0.25</v>
      </c>
      <c r="C463" s="20">
        <v>0.06</v>
      </c>
    </row>
    <row r="464">
      <c r="A464" s="18">
        <v>45736.0</v>
      </c>
      <c r="B464" s="19">
        <v>0.2916666666666667</v>
      </c>
      <c r="C464" s="20">
        <v>0.055</v>
      </c>
    </row>
    <row r="465">
      <c r="A465" s="18">
        <v>45736.0</v>
      </c>
      <c r="B465" s="19">
        <v>0.3333333333333333</v>
      </c>
      <c r="C465" s="20">
        <v>0.063</v>
      </c>
    </row>
    <row r="466">
      <c r="A466" s="18">
        <v>45736.0</v>
      </c>
      <c r="B466" s="19">
        <v>0.375</v>
      </c>
      <c r="C466" s="20">
        <v>0.161</v>
      </c>
    </row>
    <row r="467">
      <c r="A467" s="18">
        <v>45736.0</v>
      </c>
      <c r="B467" s="19">
        <v>0.4166666666666667</v>
      </c>
      <c r="C467" s="20">
        <v>0.066</v>
      </c>
    </row>
    <row r="468">
      <c r="A468" s="18">
        <v>45736.0</v>
      </c>
      <c r="B468" s="19">
        <v>0.4583333333333333</v>
      </c>
      <c r="C468" s="20">
        <v>0.604</v>
      </c>
    </row>
    <row r="469">
      <c r="A469" s="18">
        <v>45736.0</v>
      </c>
      <c r="B469" s="19">
        <v>0.5</v>
      </c>
      <c r="C469" s="20">
        <v>0.061</v>
      </c>
    </row>
    <row r="470">
      <c r="A470" s="18">
        <v>45736.0</v>
      </c>
      <c r="B470" s="19">
        <v>0.5416666666666666</v>
      </c>
      <c r="C470" s="20">
        <v>0.058</v>
      </c>
    </row>
    <row r="471">
      <c r="A471" s="18">
        <v>45736.0</v>
      </c>
      <c r="B471" s="19">
        <v>0.5833333333333334</v>
      </c>
      <c r="C471" s="20">
        <v>0.056</v>
      </c>
    </row>
    <row r="472">
      <c r="A472" s="18">
        <v>45736.0</v>
      </c>
      <c r="B472" s="19">
        <v>0.625</v>
      </c>
      <c r="C472" s="20">
        <v>0.056</v>
      </c>
    </row>
    <row r="473">
      <c r="A473" s="18">
        <v>45736.0</v>
      </c>
      <c r="B473" s="19">
        <v>0.6666666666666666</v>
      </c>
      <c r="C473" s="20">
        <v>0.06</v>
      </c>
    </row>
    <row r="474">
      <c r="A474" s="18">
        <v>45736.0</v>
      </c>
      <c r="B474" s="19">
        <v>0.7083333333333334</v>
      </c>
      <c r="C474" s="20">
        <v>0.061</v>
      </c>
    </row>
    <row r="475">
      <c r="A475" s="18">
        <v>45736.0</v>
      </c>
      <c r="B475" s="19">
        <v>0.75</v>
      </c>
      <c r="C475" s="20">
        <v>0.06</v>
      </c>
    </row>
    <row r="476">
      <c r="A476" s="18">
        <v>45736.0</v>
      </c>
      <c r="B476" s="19">
        <v>0.7916666666666666</v>
      </c>
      <c r="C476" s="20">
        <v>0.056</v>
      </c>
    </row>
    <row r="477">
      <c r="A477" s="18">
        <v>45736.0</v>
      </c>
      <c r="B477" s="19">
        <v>0.8333333333333334</v>
      </c>
      <c r="C477" s="20">
        <v>0.057</v>
      </c>
    </row>
    <row r="478">
      <c r="A478" s="18">
        <v>45736.0</v>
      </c>
      <c r="B478" s="19">
        <v>0.875</v>
      </c>
      <c r="C478" s="20">
        <v>0.106</v>
      </c>
    </row>
    <row r="479">
      <c r="A479" s="18">
        <v>45736.0</v>
      </c>
      <c r="B479" s="19">
        <v>0.9166666666666666</v>
      </c>
      <c r="C479" s="20">
        <v>1.176</v>
      </c>
    </row>
    <row r="480">
      <c r="A480" s="18">
        <v>45736.0</v>
      </c>
      <c r="B480" s="19">
        <v>0.9583333333333334</v>
      </c>
      <c r="C480" s="20">
        <v>1.097</v>
      </c>
    </row>
    <row r="481">
      <c r="A481" s="18">
        <v>45736.0</v>
      </c>
      <c r="B481" s="21">
        <v>1.0</v>
      </c>
      <c r="C481" s="20">
        <v>0.581</v>
      </c>
    </row>
    <row r="482">
      <c r="A482" s="7"/>
      <c r="B482" s="8"/>
    </row>
    <row r="483">
      <c r="A483" s="7"/>
      <c r="B483" s="8"/>
    </row>
    <row r="484">
      <c r="A484" s="7"/>
      <c r="B484" s="8"/>
    </row>
    <row r="485">
      <c r="A485" s="7"/>
      <c r="B485" s="8"/>
    </row>
    <row r="486">
      <c r="A486" s="7"/>
      <c r="B486" s="8"/>
    </row>
    <row r="487">
      <c r="A487" s="7"/>
      <c r="B487" s="8"/>
    </row>
    <row r="488">
      <c r="A488" s="7"/>
      <c r="B488" s="8"/>
    </row>
    <row r="489">
      <c r="A489" s="7"/>
      <c r="B489" s="8"/>
    </row>
    <row r="490">
      <c r="A490" s="7"/>
      <c r="B490" s="8"/>
    </row>
    <row r="491">
      <c r="A491" s="7"/>
      <c r="B491" s="8"/>
    </row>
    <row r="492">
      <c r="A492" s="7"/>
      <c r="B492" s="8"/>
    </row>
    <row r="493">
      <c r="A493" s="7"/>
      <c r="B493" s="8"/>
    </row>
    <row r="494">
      <c r="A494" s="7"/>
      <c r="B494" s="8"/>
    </row>
    <row r="495">
      <c r="A495" s="7"/>
      <c r="B495" s="8"/>
    </row>
    <row r="496">
      <c r="A496" s="7"/>
      <c r="B496" s="8"/>
    </row>
    <row r="497">
      <c r="A497" s="7"/>
      <c r="B497" s="8"/>
    </row>
    <row r="498">
      <c r="A498" s="7"/>
      <c r="B498" s="8"/>
    </row>
    <row r="499">
      <c r="A499" s="7"/>
      <c r="B499" s="8"/>
    </row>
    <row r="500">
      <c r="A500" s="7"/>
      <c r="B500" s="8"/>
    </row>
    <row r="501">
      <c r="A501" s="7"/>
      <c r="B501" s="8"/>
    </row>
    <row r="502">
      <c r="A502" s="7"/>
      <c r="B502" s="8"/>
    </row>
    <row r="503">
      <c r="A503" s="7"/>
      <c r="B503" s="8"/>
    </row>
    <row r="504">
      <c r="A504" s="7"/>
      <c r="B504" s="8"/>
    </row>
    <row r="505">
      <c r="A505" s="7"/>
      <c r="B505" s="17"/>
    </row>
    <row r="506">
      <c r="A506" s="7"/>
      <c r="B506" s="8"/>
    </row>
    <row r="507">
      <c r="A507" s="7"/>
      <c r="B507" s="8"/>
    </row>
    <row r="508">
      <c r="A508" s="7"/>
      <c r="B508" s="8"/>
    </row>
    <row r="509">
      <c r="A509" s="7"/>
      <c r="B509" s="8"/>
    </row>
    <row r="510">
      <c r="A510" s="7"/>
      <c r="B510" s="8"/>
    </row>
    <row r="511">
      <c r="A511" s="7"/>
      <c r="B511" s="8"/>
    </row>
    <row r="512">
      <c r="A512" s="7"/>
      <c r="B512" s="8"/>
    </row>
    <row r="513">
      <c r="A513" s="7"/>
      <c r="B513" s="8"/>
    </row>
    <row r="514">
      <c r="A514" s="7"/>
      <c r="B514" s="8"/>
    </row>
    <row r="515">
      <c r="A515" s="7"/>
      <c r="B515" s="8"/>
    </row>
    <row r="516">
      <c r="A516" s="7"/>
      <c r="B516" s="8"/>
    </row>
    <row r="517">
      <c r="A517" s="7"/>
      <c r="B517" s="8"/>
    </row>
    <row r="518">
      <c r="A518" s="7"/>
      <c r="B518" s="8"/>
    </row>
    <row r="519">
      <c r="A519" s="7"/>
      <c r="B519" s="8"/>
    </row>
    <row r="520">
      <c r="A520" s="7"/>
      <c r="B520" s="8"/>
    </row>
    <row r="521">
      <c r="A521" s="7"/>
      <c r="B521" s="8"/>
    </row>
    <row r="522">
      <c r="A522" s="7"/>
      <c r="B522" s="8"/>
    </row>
    <row r="523">
      <c r="A523" s="7"/>
      <c r="B523" s="8"/>
    </row>
    <row r="524">
      <c r="A524" s="7"/>
      <c r="B524" s="8"/>
    </row>
    <row r="525">
      <c r="A525" s="7"/>
      <c r="B525" s="8"/>
    </row>
    <row r="526">
      <c r="A526" s="7"/>
      <c r="B526" s="8"/>
    </row>
    <row r="527">
      <c r="A527" s="7"/>
      <c r="B527" s="8"/>
    </row>
    <row r="528">
      <c r="A528" s="7"/>
      <c r="B528" s="8"/>
    </row>
    <row r="529">
      <c r="A529" s="7"/>
      <c r="B529" s="17"/>
    </row>
    <row r="530">
      <c r="A530" s="7"/>
      <c r="B530" s="8"/>
    </row>
    <row r="531">
      <c r="A531" s="7"/>
      <c r="B531" s="8"/>
    </row>
    <row r="532">
      <c r="A532" s="7"/>
      <c r="B532" s="8"/>
    </row>
    <row r="533">
      <c r="A533" s="7"/>
      <c r="B533" s="8"/>
    </row>
    <row r="534">
      <c r="A534" s="7"/>
      <c r="B534" s="8"/>
    </row>
    <row r="535">
      <c r="A535" s="7"/>
      <c r="B535" s="8"/>
    </row>
    <row r="536">
      <c r="A536" s="7"/>
      <c r="B536" s="8"/>
    </row>
    <row r="537">
      <c r="A537" s="7"/>
      <c r="B537" s="8"/>
    </row>
    <row r="538">
      <c r="A538" s="7"/>
      <c r="B538" s="8"/>
    </row>
    <row r="539">
      <c r="A539" s="7"/>
      <c r="B539" s="8"/>
    </row>
    <row r="540">
      <c r="A540" s="7"/>
      <c r="B540" s="8"/>
    </row>
    <row r="541">
      <c r="A541" s="7"/>
      <c r="B541" s="8"/>
    </row>
    <row r="542">
      <c r="A542" s="7"/>
      <c r="B542" s="8"/>
    </row>
    <row r="543">
      <c r="A543" s="7"/>
      <c r="B543" s="8"/>
    </row>
    <row r="544">
      <c r="A544" s="7"/>
      <c r="B544" s="8"/>
    </row>
    <row r="545">
      <c r="A545" s="7"/>
      <c r="B545" s="8"/>
    </row>
    <row r="546">
      <c r="A546" s="7"/>
      <c r="B546" s="8"/>
    </row>
    <row r="547">
      <c r="A547" s="7"/>
      <c r="B547" s="8"/>
    </row>
    <row r="548">
      <c r="A548" s="7"/>
      <c r="B548" s="8"/>
    </row>
    <row r="549">
      <c r="A549" s="7"/>
      <c r="B549" s="8"/>
    </row>
    <row r="550">
      <c r="A550" s="7"/>
      <c r="B550" s="8"/>
    </row>
    <row r="551">
      <c r="A551" s="7"/>
      <c r="B551" s="8"/>
    </row>
    <row r="552">
      <c r="A552" s="7"/>
      <c r="B552" s="8"/>
    </row>
    <row r="553">
      <c r="A553" s="7"/>
      <c r="B553" s="17"/>
    </row>
    <row r="554">
      <c r="A554" s="7"/>
      <c r="B554" s="8"/>
    </row>
    <row r="555">
      <c r="A555" s="7"/>
      <c r="B555" s="8"/>
    </row>
    <row r="556">
      <c r="A556" s="7"/>
      <c r="B556" s="8"/>
    </row>
    <row r="557">
      <c r="A557" s="7"/>
      <c r="B557" s="8"/>
    </row>
    <row r="558">
      <c r="A558" s="7"/>
      <c r="B558" s="8"/>
    </row>
    <row r="559">
      <c r="A559" s="7"/>
      <c r="B559" s="8"/>
    </row>
    <row r="560">
      <c r="A560" s="7"/>
      <c r="B560" s="8"/>
    </row>
    <row r="561">
      <c r="A561" s="7"/>
      <c r="B561" s="8"/>
    </row>
    <row r="562">
      <c r="A562" s="7"/>
      <c r="B562" s="8"/>
    </row>
    <row r="563">
      <c r="A563" s="7"/>
      <c r="B563" s="8"/>
    </row>
    <row r="564">
      <c r="A564" s="7"/>
      <c r="B564" s="8"/>
    </row>
    <row r="565">
      <c r="A565" s="7"/>
      <c r="B565" s="8"/>
    </row>
    <row r="566">
      <c r="A566" s="7"/>
      <c r="B566" s="8"/>
    </row>
    <row r="567">
      <c r="A567" s="7"/>
      <c r="B567" s="8"/>
    </row>
    <row r="568">
      <c r="A568" s="7"/>
      <c r="B568" s="8"/>
    </row>
    <row r="569">
      <c r="A569" s="7"/>
      <c r="B569" s="8"/>
    </row>
    <row r="570">
      <c r="A570" s="7"/>
      <c r="B570" s="8"/>
    </row>
    <row r="571">
      <c r="A571" s="7"/>
      <c r="B571" s="8"/>
    </row>
    <row r="572">
      <c r="A572" s="7"/>
      <c r="B572" s="8"/>
    </row>
    <row r="573">
      <c r="A573" s="7"/>
      <c r="B573" s="8"/>
    </row>
    <row r="574">
      <c r="A574" s="7"/>
      <c r="B574" s="8"/>
    </row>
    <row r="575">
      <c r="A575" s="7"/>
      <c r="B575" s="8"/>
    </row>
    <row r="576">
      <c r="A576" s="7"/>
      <c r="B576" s="8"/>
    </row>
    <row r="577">
      <c r="A577" s="7"/>
      <c r="B577" s="17"/>
    </row>
    <row r="578">
      <c r="A578" s="7"/>
      <c r="B578" s="8"/>
    </row>
    <row r="579">
      <c r="A579" s="7"/>
      <c r="B579" s="8"/>
    </row>
    <row r="580">
      <c r="A580" s="7"/>
      <c r="B580" s="8"/>
    </row>
    <row r="581">
      <c r="A581" s="7"/>
      <c r="B581" s="8"/>
    </row>
    <row r="582">
      <c r="A582" s="7"/>
      <c r="B582" s="8"/>
    </row>
    <row r="583">
      <c r="A583" s="7"/>
      <c r="B583" s="8"/>
    </row>
    <row r="584">
      <c r="A584" s="7"/>
      <c r="B584" s="8"/>
    </row>
    <row r="585">
      <c r="A585" s="7"/>
      <c r="B585" s="8"/>
    </row>
    <row r="586">
      <c r="A586" s="7"/>
      <c r="B586" s="8"/>
    </row>
    <row r="587">
      <c r="A587" s="7"/>
      <c r="B587" s="8"/>
    </row>
    <row r="588">
      <c r="A588" s="7"/>
      <c r="B588" s="8"/>
    </row>
    <row r="589">
      <c r="A589" s="7"/>
      <c r="B589" s="8"/>
    </row>
    <row r="590">
      <c r="A590" s="7"/>
      <c r="B590" s="8"/>
    </row>
    <row r="591">
      <c r="A591" s="7"/>
      <c r="B591" s="8"/>
    </row>
    <row r="592">
      <c r="A592" s="7"/>
      <c r="B592" s="8"/>
    </row>
    <row r="593">
      <c r="A593" s="7"/>
      <c r="B593" s="8"/>
    </row>
    <row r="594">
      <c r="A594" s="7"/>
      <c r="B594" s="8"/>
    </row>
    <row r="595">
      <c r="A595" s="7"/>
      <c r="B595" s="8"/>
    </row>
    <row r="596">
      <c r="A596" s="7"/>
      <c r="B596" s="8"/>
    </row>
    <row r="597">
      <c r="A597" s="7"/>
      <c r="B597" s="8"/>
    </row>
    <row r="598">
      <c r="A598" s="7"/>
      <c r="B598" s="8"/>
    </row>
    <row r="599">
      <c r="A599" s="7"/>
      <c r="B599" s="8"/>
    </row>
    <row r="600">
      <c r="A600" s="7"/>
      <c r="B600" s="8"/>
    </row>
    <row r="601">
      <c r="A601" s="7"/>
      <c r="B601" s="17"/>
    </row>
    <row r="602">
      <c r="A602" s="7"/>
      <c r="B602" s="8"/>
    </row>
    <row r="603">
      <c r="A603" s="7"/>
      <c r="B603" s="8"/>
    </row>
    <row r="604">
      <c r="A604" s="7"/>
      <c r="B604" s="8"/>
    </row>
    <row r="605">
      <c r="A605" s="7"/>
      <c r="B605" s="8"/>
    </row>
    <row r="606">
      <c r="A606" s="7"/>
      <c r="B606" s="8"/>
    </row>
    <row r="607">
      <c r="A607" s="7"/>
      <c r="B607" s="8"/>
    </row>
    <row r="608">
      <c r="A608" s="7"/>
      <c r="B608" s="8"/>
    </row>
    <row r="609">
      <c r="A609" s="7"/>
      <c r="B609" s="8"/>
    </row>
    <row r="610">
      <c r="A610" s="7"/>
      <c r="B610" s="8"/>
    </row>
    <row r="611">
      <c r="A611" s="7"/>
      <c r="B611" s="8"/>
    </row>
    <row r="612">
      <c r="A612" s="7"/>
      <c r="B612" s="8"/>
    </row>
    <row r="613">
      <c r="A613" s="7"/>
      <c r="B613" s="8"/>
    </row>
    <row r="614">
      <c r="A614" s="7"/>
      <c r="B614" s="8"/>
    </row>
    <row r="615">
      <c r="A615" s="7"/>
      <c r="B615" s="8"/>
    </row>
    <row r="616">
      <c r="A616" s="7"/>
      <c r="B616" s="8"/>
    </row>
    <row r="617">
      <c r="A617" s="7"/>
      <c r="B617" s="8"/>
    </row>
    <row r="618">
      <c r="A618" s="7"/>
      <c r="B618" s="8"/>
    </row>
    <row r="619">
      <c r="A619" s="7"/>
      <c r="B619" s="8"/>
    </row>
    <row r="620">
      <c r="A620" s="7"/>
      <c r="B620" s="8"/>
    </row>
    <row r="621">
      <c r="A621" s="7"/>
      <c r="B621" s="8"/>
    </row>
    <row r="622">
      <c r="A622" s="7"/>
      <c r="B622" s="8"/>
    </row>
    <row r="623">
      <c r="A623" s="7"/>
      <c r="B623" s="8"/>
    </row>
    <row r="624">
      <c r="A624" s="7"/>
      <c r="B624" s="8"/>
    </row>
    <row r="625">
      <c r="A625" s="7"/>
      <c r="B625" s="17"/>
    </row>
    <row r="626">
      <c r="A626" s="7"/>
      <c r="B626" s="8"/>
    </row>
    <row r="627">
      <c r="A627" s="7"/>
      <c r="B627" s="8"/>
    </row>
    <row r="628">
      <c r="A628" s="7"/>
      <c r="B628" s="8"/>
    </row>
    <row r="629">
      <c r="A629" s="7"/>
      <c r="B629" s="8"/>
    </row>
    <row r="630">
      <c r="A630" s="7"/>
      <c r="B630" s="8"/>
    </row>
    <row r="631">
      <c r="A631" s="7"/>
      <c r="B631" s="8"/>
    </row>
    <row r="632">
      <c r="A632" s="7"/>
      <c r="B632" s="8"/>
    </row>
    <row r="633">
      <c r="A633" s="7"/>
      <c r="B633" s="8"/>
    </row>
    <row r="634">
      <c r="A634" s="7"/>
      <c r="B634" s="8"/>
    </row>
    <row r="635">
      <c r="A635" s="7"/>
      <c r="B635" s="8"/>
    </row>
    <row r="636">
      <c r="A636" s="7"/>
      <c r="B636" s="8"/>
    </row>
    <row r="637">
      <c r="A637" s="7"/>
      <c r="B637" s="8"/>
    </row>
    <row r="638">
      <c r="A638" s="7"/>
      <c r="B638" s="8"/>
    </row>
    <row r="639">
      <c r="A639" s="7"/>
      <c r="B639" s="8"/>
    </row>
    <row r="640">
      <c r="A640" s="7"/>
      <c r="B640" s="8"/>
    </row>
    <row r="641">
      <c r="A641" s="7"/>
      <c r="B641" s="8"/>
    </row>
    <row r="642">
      <c r="A642" s="7"/>
      <c r="B642" s="8"/>
    </row>
    <row r="643">
      <c r="A643" s="7"/>
      <c r="B643" s="8"/>
    </row>
    <row r="644">
      <c r="A644" s="7"/>
      <c r="B644" s="8"/>
    </row>
    <row r="645">
      <c r="A645" s="7"/>
      <c r="B645" s="8"/>
    </row>
    <row r="646">
      <c r="A646" s="7"/>
      <c r="B646" s="8"/>
    </row>
    <row r="647">
      <c r="A647" s="7"/>
      <c r="B647" s="8"/>
    </row>
    <row r="648">
      <c r="A648" s="7"/>
      <c r="B648" s="8"/>
    </row>
    <row r="649">
      <c r="A649" s="7"/>
      <c r="B649" s="17"/>
    </row>
    <row r="650">
      <c r="A650" s="7"/>
      <c r="B650" s="8"/>
    </row>
    <row r="651">
      <c r="A651" s="7"/>
      <c r="B651" s="8"/>
    </row>
    <row r="652">
      <c r="A652" s="7"/>
      <c r="B652" s="8"/>
    </row>
    <row r="653">
      <c r="A653" s="7"/>
      <c r="B653" s="8"/>
    </row>
    <row r="654">
      <c r="A654" s="7"/>
      <c r="B654" s="8"/>
    </row>
    <row r="655">
      <c r="A655" s="7"/>
      <c r="B655" s="8"/>
    </row>
    <row r="656">
      <c r="A656" s="7"/>
      <c r="B656" s="8"/>
    </row>
    <row r="657">
      <c r="A657" s="7"/>
      <c r="B657" s="8"/>
    </row>
    <row r="658">
      <c r="A658" s="7"/>
      <c r="B658" s="8"/>
    </row>
    <row r="659">
      <c r="A659" s="7"/>
      <c r="B659" s="8"/>
    </row>
    <row r="660">
      <c r="A660" s="7"/>
      <c r="B660" s="8"/>
    </row>
    <row r="661">
      <c r="A661" s="7"/>
      <c r="B661" s="8"/>
    </row>
    <row r="662">
      <c r="A662" s="7"/>
      <c r="B662" s="8"/>
    </row>
    <row r="663">
      <c r="A663" s="7"/>
      <c r="B663" s="8"/>
    </row>
    <row r="664">
      <c r="A664" s="7"/>
      <c r="B664" s="8"/>
    </row>
    <row r="665">
      <c r="A665" s="7"/>
      <c r="B665" s="8"/>
    </row>
    <row r="666">
      <c r="A666" s="7"/>
      <c r="B666" s="8"/>
    </row>
    <row r="667">
      <c r="A667" s="7"/>
      <c r="B667" s="8"/>
    </row>
    <row r="668">
      <c r="A668" s="7"/>
      <c r="B668" s="8"/>
    </row>
    <row r="669">
      <c r="A669" s="7"/>
      <c r="B669" s="8"/>
    </row>
    <row r="670">
      <c r="A670" s="7"/>
      <c r="B670" s="8"/>
    </row>
    <row r="671">
      <c r="A671" s="7"/>
      <c r="B671" s="8"/>
    </row>
    <row r="672">
      <c r="A672" s="7"/>
      <c r="B672" s="8"/>
    </row>
    <row r="673">
      <c r="A673" s="7"/>
      <c r="B673" s="17"/>
    </row>
    <row r="674">
      <c r="A674" s="7"/>
      <c r="B674" s="8"/>
    </row>
    <row r="675">
      <c r="A675" s="7"/>
      <c r="B675" s="8"/>
    </row>
    <row r="676">
      <c r="A676" s="7"/>
      <c r="B676" s="8"/>
    </row>
    <row r="677">
      <c r="A677" s="7"/>
      <c r="B677" s="8"/>
    </row>
    <row r="678">
      <c r="A678" s="7"/>
      <c r="B678" s="8"/>
    </row>
    <row r="679">
      <c r="A679" s="7"/>
      <c r="B679" s="8"/>
    </row>
    <row r="680">
      <c r="A680" s="7"/>
      <c r="B680" s="8"/>
    </row>
    <row r="681">
      <c r="A681" s="7"/>
      <c r="B681" s="8"/>
    </row>
    <row r="682">
      <c r="A682" s="7"/>
      <c r="B682" s="8"/>
    </row>
    <row r="683">
      <c r="A683" s="7"/>
      <c r="B683" s="8"/>
    </row>
    <row r="684">
      <c r="A684" s="7"/>
      <c r="B684" s="8"/>
    </row>
    <row r="685">
      <c r="A685" s="7"/>
      <c r="B685" s="8"/>
    </row>
    <row r="686">
      <c r="A686" s="7"/>
      <c r="B686" s="8"/>
    </row>
    <row r="687">
      <c r="A687" s="7"/>
      <c r="B687" s="8"/>
    </row>
    <row r="688">
      <c r="A688" s="7"/>
      <c r="B688" s="8"/>
    </row>
    <row r="689">
      <c r="A689" s="7"/>
      <c r="B689" s="8"/>
    </row>
    <row r="690">
      <c r="A690" s="7"/>
      <c r="B690" s="8"/>
    </row>
    <row r="691">
      <c r="A691" s="7"/>
      <c r="B691" s="8"/>
    </row>
    <row r="692">
      <c r="A692" s="7"/>
      <c r="B692" s="8"/>
    </row>
    <row r="693">
      <c r="A693" s="7"/>
      <c r="B693" s="8"/>
    </row>
    <row r="694">
      <c r="A694" s="7"/>
      <c r="B694" s="8"/>
    </row>
    <row r="695">
      <c r="A695" s="7"/>
      <c r="B695" s="8"/>
    </row>
    <row r="696">
      <c r="A696" s="7"/>
      <c r="B696" s="8"/>
    </row>
    <row r="697">
      <c r="A697" s="7"/>
      <c r="B697" s="17"/>
    </row>
    <row r="698">
      <c r="A698" s="7"/>
      <c r="B698" s="8"/>
    </row>
    <row r="699">
      <c r="A699" s="7"/>
      <c r="B699" s="8"/>
    </row>
    <row r="700">
      <c r="A700" s="7"/>
      <c r="B700" s="8"/>
    </row>
    <row r="701">
      <c r="A701" s="7"/>
      <c r="B701" s="8"/>
    </row>
    <row r="702">
      <c r="A702" s="7"/>
      <c r="B702" s="8"/>
    </row>
    <row r="703">
      <c r="A703" s="7"/>
      <c r="B703" s="8"/>
    </row>
    <row r="704">
      <c r="A704" s="7"/>
      <c r="B704" s="8"/>
    </row>
    <row r="705">
      <c r="A705" s="7"/>
      <c r="B705" s="8"/>
    </row>
    <row r="706">
      <c r="A706" s="7"/>
      <c r="B706" s="8"/>
    </row>
    <row r="707">
      <c r="A707" s="7"/>
      <c r="B707" s="8"/>
    </row>
    <row r="708">
      <c r="A708" s="7"/>
      <c r="B708" s="8"/>
    </row>
    <row r="709">
      <c r="A709" s="7"/>
      <c r="B709" s="8"/>
    </row>
    <row r="710">
      <c r="A710" s="7"/>
      <c r="B710" s="8"/>
    </row>
    <row r="711">
      <c r="A711" s="7"/>
      <c r="B711" s="8"/>
    </row>
    <row r="712">
      <c r="A712" s="7"/>
      <c r="B712" s="8"/>
    </row>
    <row r="713">
      <c r="A713" s="7"/>
      <c r="B713" s="8"/>
    </row>
    <row r="714">
      <c r="A714" s="7"/>
      <c r="B714" s="8"/>
    </row>
    <row r="715">
      <c r="A715" s="7"/>
      <c r="B715" s="8"/>
    </row>
    <row r="716">
      <c r="A716" s="7"/>
      <c r="B716" s="8"/>
    </row>
    <row r="717">
      <c r="A717" s="7"/>
      <c r="B717" s="8"/>
    </row>
    <row r="718">
      <c r="A718" s="7"/>
      <c r="B718" s="8"/>
    </row>
    <row r="719">
      <c r="A719" s="7"/>
      <c r="B719" s="8"/>
    </row>
    <row r="720">
      <c r="A720" s="7"/>
      <c r="B720" s="8"/>
    </row>
    <row r="721">
      <c r="A721" s="7"/>
      <c r="B721" s="17"/>
    </row>
    <row r="722">
      <c r="A722" s="7"/>
      <c r="B722" s="8"/>
    </row>
    <row r="723">
      <c r="A723" s="7"/>
      <c r="B723" s="8"/>
    </row>
    <row r="724">
      <c r="A724" s="7"/>
      <c r="B724" s="8"/>
    </row>
    <row r="725">
      <c r="A725" s="7"/>
      <c r="B725" s="8"/>
    </row>
    <row r="726">
      <c r="A726" s="7"/>
      <c r="B726" s="8"/>
    </row>
    <row r="727">
      <c r="A727" s="7"/>
      <c r="B727" s="8"/>
    </row>
    <row r="728">
      <c r="A728" s="7"/>
      <c r="B728" s="8"/>
    </row>
    <row r="729">
      <c r="A729" s="7"/>
      <c r="B729" s="8"/>
    </row>
    <row r="730">
      <c r="A730" s="7"/>
      <c r="B730" s="8"/>
    </row>
    <row r="731">
      <c r="A731" s="7"/>
      <c r="B731" s="8"/>
    </row>
    <row r="732">
      <c r="A732" s="7"/>
      <c r="B732" s="8"/>
    </row>
    <row r="733">
      <c r="A733" s="7"/>
      <c r="B733" s="8"/>
    </row>
    <row r="734">
      <c r="A734" s="7"/>
      <c r="B734" s="8"/>
    </row>
    <row r="735">
      <c r="A735" s="7"/>
      <c r="B735" s="8"/>
    </row>
    <row r="736">
      <c r="A736" s="7"/>
      <c r="B736" s="8"/>
    </row>
    <row r="737">
      <c r="A737" s="7"/>
      <c r="B737" s="8"/>
    </row>
    <row r="738">
      <c r="A738" s="7"/>
      <c r="B738" s="8"/>
    </row>
    <row r="739">
      <c r="A739" s="7"/>
      <c r="B739" s="8"/>
    </row>
    <row r="740">
      <c r="A740" s="7"/>
      <c r="B740" s="8"/>
    </row>
    <row r="741">
      <c r="A741" s="7"/>
      <c r="B741" s="8"/>
    </row>
    <row r="742">
      <c r="A742" s="7"/>
      <c r="B742" s="8"/>
    </row>
    <row r="743">
      <c r="A743" s="7"/>
      <c r="B743" s="8"/>
    </row>
    <row r="744">
      <c r="A744" s="7"/>
      <c r="B744" s="8"/>
    </row>
    <row r="745">
      <c r="A745" s="7"/>
      <c r="B745" s="17"/>
    </row>
    <row r="746">
      <c r="A746" s="7"/>
      <c r="B746" s="8"/>
    </row>
    <row r="747">
      <c r="A747" s="7"/>
      <c r="B747" s="8"/>
    </row>
    <row r="748">
      <c r="A748" s="7"/>
      <c r="B748" s="8"/>
    </row>
    <row r="749">
      <c r="A749" s="7"/>
      <c r="B749" s="8"/>
    </row>
    <row r="750">
      <c r="A750" s="7"/>
      <c r="B750" s="8"/>
    </row>
    <row r="751">
      <c r="A751" s="7"/>
      <c r="B751" s="8"/>
    </row>
    <row r="752">
      <c r="A752" s="7"/>
      <c r="B752" s="8"/>
    </row>
    <row r="753">
      <c r="A753" s="7"/>
      <c r="B753" s="8"/>
    </row>
    <row r="754">
      <c r="A754" s="7"/>
      <c r="B754" s="8"/>
    </row>
    <row r="755">
      <c r="A755" s="7"/>
      <c r="B755" s="8"/>
    </row>
    <row r="756">
      <c r="A756" s="7"/>
      <c r="B756" s="8"/>
    </row>
    <row r="757">
      <c r="A757" s="7"/>
      <c r="B757" s="8"/>
    </row>
    <row r="758">
      <c r="A758" s="7"/>
      <c r="B758" s="8"/>
    </row>
    <row r="759">
      <c r="A759" s="7"/>
      <c r="B759" s="8"/>
    </row>
    <row r="760">
      <c r="A760" s="7"/>
      <c r="B760" s="8"/>
    </row>
    <row r="761">
      <c r="A761" s="7"/>
      <c r="B761" s="8"/>
    </row>
    <row r="762">
      <c r="A762" s="7"/>
      <c r="B762" s="8"/>
    </row>
    <row r="763">
      <c r="A763" s="7"/>
      <c r="B763" s="8"/>
    </row>
    <row r="764">
      <c r="A764" s="7"/>
      <c r="B764" s="8"/>
    </row>
    <row r="765">
      <c r="A765" s="7"/>
      <c r="B765" s="8"/>
    </row>
    <row r="766">
      <c r="A766" s="7"/>
      <c r="B766" s="8"/>
    </row>
    <row r="767">
      <c r="A767" s="7"/>
      <c r="B767" s="8"/>
    </row>
    <row r="768">
      <c r="A768" s="7"/>
      <c r="B768" s="8"/>
    </row>
    <row r="769">
      <c r="A769" s="7"/>
      <c r="B769" s="17"/>
    </row>
    <row r="770">
      <c r="A770" s="7"/>
      <c r="B770" s="8"/>
    </row>
    <row r="771">
      <c r="A771" s="7"/>
      <c r="B771" s="8"/>
    </row>
    <row r="772">
      <c r="A772" s="7"/>
      <c r="B772" s="8"/>
    </row>
    <row r="773">
      <c r="A773" s="7"/>
      <c r="B773" s="8"/>
    </row>
    <row r="774">
      <c r="A774" s="7"/>
      <c r="B774" s="8"/>
    </row>
    <row r="775">
      <c r="A775" s="7"/>
      <c r="B775" s="8"/>
    </row>
    <row r="776">
      <c r="A776" s="7"/>
      <c r="B776" s="8"/>
    </row>
    <row r="777">
      <c r="A777" s="7"/>
      <c r="B777" s="8"/>
    </row>
    <row r="778">
      <c r="A778" s="7"/>
      <c r="B778" s="8"/>
    </row>
    <row r="779">
      <c r="A779" s="7"/>
      <c r="B779" s="8"/>
    </row>
    <row r="780">
      <c r="A780" s="7"/>
      <c r="B780" s="8"/>
    </row>
    <row r="781">
      <c r="A781" s="7"/>
      <c r="B781" s="8"/>
    </row>
    <row r="782">
      <c r="A782" s="7"/>
      <c r="B782" s="8"/>
    </row>
    <row r="783">
      <c r="A783" s="7"/>
      <c r="B783" s="8"/>
    </row>
    <row r="784">
      <c r="A784" s="7"/>
      <c r="B784" s="8"/>
    </row>
    <row r="785">
      <c r="A785" s="7"/>
      <c r="B785" s="8"/>
    </row>
    <row r="786">
      <c r="A786" s="7"/>
      <c r="B786" s="8"/>
    </row>
    <row r="787">
      <c r="A787" s="7"/>
      <c r="B787" s="8"/>
    </row>
    <row r="788">
      <c r="A788" s="7"/>
      <c r="B788" s="8"/>
    </row>
    <row r="789">
      <c r="A789" s="7"/>
      <c r="B789" s="8"/>
    </row>
    <row r="790">
      <c r="A790" s="7"/>
      <c r="B790" s="8"/>
    </row>
    <row r="791">
      <c r="A791" s="7"/>
      <c r="B791" s="8"/>
    </row>
    <row r="792">
      <c r="A792" s="7"/>
      <c r="B792" s="8"/>
    </row>
    <row r="793">
      <c r="A793" s="7"/>
      <c r="B793" s="17"/>
    </row>
    <row r="794">
      <c r="A794" s="7"/>
      <c r="B794" s="8"/>
    </row>
    <row r="795">
      <c r="A795" s="7"/>
      <c r="B795" s="8"/>
    </row>
    <row r="796">
      <c r="A796" s="7"/>
      <c r="B796" s="8"/>
    </row>
    <row r="797">
      <c r="A797" s="7"/>
      <c r="B797" s="8"/>
    </row>
    <row r="798">
      <c r="A798" s="7"/>
      <c r="B798" s="8"/>
    </row>
    <row r="799">
      <c r="A799" s="7"/>
      <c r="B799" s="8"/>
    </row>
    <row r="800">
      <c r="A800" s="7"/>
      <c r="B800" s="8"/>
    </row>
    <row r="801">
      <c r="A801" s="7"/>
      <c r="B801" s="8"/>
    </row>
    <row r="802">
      <c r="A802" s="7"/>
      <c r="B802" s="8"/>
    </row>
    <row r="803">
      <c r="A803" s="7"/>
      <c r="B803" s="8"/>
    </row>
    <row r="804">
      <c r="A804" s="7"/>
      <c r="B804" s="8"/>
    </row>
    <row r="805">
      <c r="A805" s="7"/>
      <c r="B805" s="8"/>
    </row>
    <row r="806">
      <c r="A806" s="7"/>
      <c r="B806" s="8"/>
    </row>
    <row r="807">
      <c r="A807" s="7"/>
      <c r="B807" s="8"/>
    </row>
    <row r="808">
      <c r="A808" s="7"/>
      <c r="B808" s="8"/>
    </row>
    <row r="809">
      <c r="A809" s="7"/>
      <c r="B809" s="8"/>
    </row>
    <row r="810">
      <c r="A810" s="7"/>
      <c r="B810" s="8"/>
    </row>
    <row r="811">
      <c r="A811" s="7"/>
      <c r="B811" s="8"/>
    </row>
    <row r="812">
      <c r="A812" s="7"/>
      <c r="B812" s="8"/>
    </row>
    <row r="813">
      <c r="A813" s="7"/>
      <c r="B813" s="8"/>
    </row>
    <row r="814">
      <c r="A814" s="7"/>
      <c r="B814" s="8"/>
    </row>
    <row r="815">
      <c r="A815" s="7"/>
      <c r="B815" s="8"/>
    </row>
    <row r="816">
      <c r="A816" s="7"/>
      <c r="B816" s="8"/>
    </row>
    <row r="817">
      <c r="A817" s="7"/>
      <c r="B817" s="17"/>
    </row>
    <row r="818">
      <c r="A818" s="7"/>
      <c r="B818" s="8"/>
    </row>
    <row r="819">
      <c r="A819" s="7"/>
      <c r="B819" s="8"/>
    </row>
    <row r="820">
      <c r="A820" s="7"/>
      <c r="B820" s="8"/>
    </row>
    <row r="821">
      <c r="A821" s="7"/>
      <c r="B821" s="8"/>
    </row>
    <row r="822">
      <c r="A822" s="7"/>
      <c r="B822" s="8"/>
    </row>
    <row r="823">
      <c r="A823" s="7"/>
      <c r="B823" s="8"/>
    </row>
    <row r="824">
      <c r="A824" s="7"/>
      <c r="B824" s="8"/>
    </row>
    <row r="825">
      <c r="A825" s="7"/>
      <c r="B825" s="8"/>
    </row>
    <row r="826">
      <c r="A826" s="7"/>
      <c r="B826" s="8"/>
    </row>
    <row r="827">
      <c r="A827" s="7"/>
      <c r="B827" s="8"/>
    </row>
    <row r="828">
      <c r="A828" s="7"/>
      <c r="B828" s="8"/>
    </row>
    <row r="829">
      <c r="A829" s="7"/>
      <c r="B829" s="8"/>
    </row>
    <row r="830">
      <c r="A830" s="7"/>
      <c r="B830" s="8"/>
    </row>
    <row r="831">
      <c r="A831" s="7"/>
      <c r="B831" s="8"/>
    </row>
    <row r="832">
      <c r="A832" s="7"/>
      <c r="B832" s="8"/>
    </row>
    <row r="833">
      <c r="A833" s="7"/>
      <c r="B833" s="8"/>
    </row>
    <row r="834">
      <c r="A834" s="7"/>
      <c r="B834" s="8"/>
    </row>
    <row r="835">
      <c r="A835" s="7"/>
      <c r="B835" s="8"/>
    </row>
    <row r="836">
      <c r="A836" s="7"/>
      <c r="B836" s="8"/>
    </row>
    <row r="837">
      <c r="A837" s="7"/>
      <c r="B837" s="8"/>
    </row>
    <row r="838">
      <c r="A838" s="7"/>
      <c r="B838" s="8"/>
    </row>
    <row r="839">
      <c r="A839" s="7"/>
      <c r="B839" s="8"/>
    </row>
    <row r="840">
      <c r="A840" s="7"/>
      <c r="B840" s="8"/>
    </row>
    <row r="841">
      <c r="A841" s="7"/>
      <c r="B841" s="17"/>
    </row>
    <row r="842">
      <c r="A842" s="7"/>
      <c r="B842" s="8"/>
    </row>
    <row r="843">
      <c r="A843" s="7"/>
      <c r="B843" s="8"/>
    </row>
    <row r="844">
      <c r="A844" s="7"/>
      <c r="B844" s="8"/>
    </row>
    <row r="845">
      <c r="A845" s="7"/>
      <c r="B845" s="8"/>
    </row>
    <row r="846">
      <c r="A846" s="7"/>
      <c r="B846" s="8"/>
    </row>
    <row r="847">
      <c r="A847" s="7"/>
      <c r="B847" s="8"/>
    </row>
    <row r="848">
      <c r="A848" s="7"/>
      <c r="B848" s="8"/>
    </row>
    <row r="849">
      <c r="A849" s="7"/>
      <c r="B849" s="8"/>
    </row>
    <row r="850">
      <c r="A850" s="7"/>
      <c r="B850" s="8"/>
    </row>
    <row r="851">
      <c r="A851" s="7"/>
      <c r="B851" s="8"/>
    </row>
    <row r="852">
      <c r="A852" s="7"/>
      <c r="B852" s="8"/>
    </row>
    <row r="853">
      <c r="A853" s="7"/>
      <c r="B853" s="8"/>
    </row>
    <row r="854">
      <c r="A854" s="7"/>
      <c r="B854" s="8"/>
    </row>
    <row r="855">
      <c r="A855" s="7"/>
      <c r="B855" s="8"/>
    </row>
    <row r="856">
      <c r="A856" s="7"/>
      <c r="B856" s="8"/>
    </row>
    <row r="857">
      <c r="A857" s="7"/>
      <c r="B857" s="8"/>
    </row>
    <row r="858">
      <c r="A858" s="7"/>
      <c r="B858" s="8"/>
    </row>
    <row r="859">
      <c r="A859" s="7"/>
      <c r="B859" s="8"/>
    </row>
    <row r="860">
      <c r="A860" s="7"/>
      <c r="B860" s="8"/>
    </row>
    <row r="861">
      <c r="A861" s="7"/>
      <c r="B861" s="8"/>
    </row>
    <row r="862">
      <c r="A862" s="7"/>
      <c r="B862" s="8"/>
    </row>
    <row r="863">
      <c r="A863" s="7"/>
      <c r="B863" s="8"/>
    </row>
    <row r="864">
      <c r="A864" s="7"/>
      <c r="B864" s="8"/>
    </row>
    <row r="865">
      <c r="A865" s="7"/>
      <c r="B865" s="17"/>
    </row>
    <row r="866">
      <c r="A866" s="7"/>
      <c r="B866" s="8"/>
    </row>
    <row r="867">
      <c r="A867" s="7"/>
      <c r="B867" s="8"/>
    </row>
    <row r="868">
      <c r="A868" s="7"/>
      <c r="B868" s="8"/>
    </row>
    <row r="869">
      <c r="A869" s="7"/>
      <c r="B869" s="8"/>
    </row>
    <row r="870">
      <c r="A870" s="7"/>
      <c r="B870" s="8"/>
    </row>
    <row r="871">
      <c r="A871" s="7"/>
      <c r="B871" s="8"/>
    </row>
    <row r="872">
      <c r="A872" s="7"/>
      <c r="B872" s="8"/>
    </row>
    <row r="873">
      <c r="A873" s="7"/>
      <c r="B873" s="8"/>
    </row>
    <row r="874">
      <c r="A874" s="7"/>
      <c r="B874" s="8"/>
    </row>
    <row r="875">
      <c r="A875" s="7"/>
      <c r="B875" s="8"/>
    </row>
    <row r="876">
      <c r="A876" s="7"/>
      <c r="B876" s="8"/>
    </row>
    <row r="877">
      <c r="A877" s="7"/>
      <c r="B877" s="8"/>
    </row>
    <row r="878">
      <c r="A878" s="7"/>
      <c r="B878" s="8"/>
    </row>
    <row r="879">
      <c r="A879" s="7"/>
      <c r="B879" s="8"/>
    </row>
    <row r="880">
      <c r="A880" s="7"/>
      <c r="B880" s="8"/>
    </row>
    <row r="881">
      <c r="A881" s="7"/>
      <c r="B881" s="8"/>
    </row>
    <row r="882">
      <c r="A882" s="7"/>
      <c r="B882" s="8"/>
    </row>
    <row r="883">
      <c r="A883" s="7"/>
      <c r="B883" s="8"/>
    </row>
    <row r="884">
      <c r="A884" s="7"/>
      <c r="B884" s="8"/>
    </row>
    <row r="885">
      <c r="A885" s="7"/>
      <c r="B885" s="8"/>
    </row>
    <row r="886">
      <c r="A886" s="7"/>
      <c r="B886" s="8"/>
    </row>
    <row r="887">
      <c r="A887" s="7"/>
      <c r="B887" s="8"/>
    </row>
    <row r="888">
      <c r="A888" s="7"/>
      <c r="B888" s="8"/>
    </row>
    <row r="889">
      <c r="A889" s="7"/>
      <c r="B889" s="17"/>
    </row>
    <row r="890">
      <c r="A890" s="7"/>
      <c r="B890" s="8"/>
    </row>
    <row r="891">
      <c r="A891" s="7"/>
      <c r="B891" s="8"/>
    </row>
    <row r="892">
      <c r="A892" s="7"/>
      <c r="B892" s="8"/>
    </row>
    <row r="893">
      <c r="A893" s="7"/>
      <c r="B893" s="8"/>
    </row>
    <row r="894">
      <c r="A894" s="7"/>
      <c r="B894" s="8"/>
    </row>
    <row r="895">
      <c r="A895" s="7"/>
      <c r="B895" s="8"/>
    </row>
    <row r="896">
      <c r="A896" s="7"/>
      <c r="B896" s="8"/>
    </row>
    <row r="897">
      <c r="A897" s="7"/>
      <c r="B897" s="8"/>
    </row>
    <row r="898">
      <c r="A898" s="7"/>
      <c r="B898" s="8"/>
    </row>
    <row r="899">
      <c r="A899" s="7"/>
      <c r="B899" s="8"/>
    </row>
    <row r="900">
      <c r="A900" s="7"/>
      <c r="B900" s="8"/>
    </row>
    <row r="901">
      <c r="A901" s="7"/>
      <c r="B901" s="8"/>
    </row>
    <row r="902">
      <c r="A902" s="7"/>
      <c r="B902" s="8"/>
    </row>
    <row r="903">
      <c r="A903" s="7"/>
      <c r="B903" s="8"/>
    </row>
    <row r="904">
      <c r="A904" s="7"/>
      <c r="B904" s="8"/>
    </row>
    <row r="905">
      <c r="A905" s="7"/>
      <c r="B905" s="8"/>
    </row>
    <row r="906">
      <c r="A906" s="7"/>
      <c r="B906" s="8"/>
    </row>
    <row r="907">
      <c r="A907" s="7"/>
      <c r="B907" s="8"/>
    </row>
    <row r="908">
      <c r="A908" s="7"/>
      <c r="B908" s="8"/>
    </row>
    <row r="909">
      <c r="A909" s="7"/>
      <c r="B909" s="8"/>
    </row>
    <row r="910">
      <c r="A910" s="7"/>
      <c r="B910" s="8"/>
    </row>
    <row r="911">
      <c r="A911" s="7"/>
      <c r="B911" s="8"/>
    </row>
    <row r="912">
      <c r="A912" s="7"/>
      <c r="B912" s="8"/>
    </row>
    <row r="913">
      <c r="A913" s="7"/>
      <c r="B913" s="17"/>
    </row>
    <row r="914">
      <c r="A914" s="7"/>
      <c r="B914" s="8"/>
    </row>
    <row r="915">
      <c r="A915" s="7"/>
      <c r="B915" s="8"/>
    </row>
    <row r="916">
      <c r="A916" s="7"/>
      <c r="B916" s="8"/>
    </row>
    <row r="917">
      <c r="A917" s="7"/>
      <c r="B917" s="8"/>
    </row>
    <row r="918">
      <c r="A918" s="7"/>
      <c r="B918" s="8"/>
    </row>
    <row r="919">
      <c r="A919" s="7"/>
      <c r="B919" s="8"/>
    </row>
    <row r="920">
      <c r="A920" s="7"/>
      <c r="B920" s="8"/>
    </row>
    <row r="921">
      <c r="A921" s="7"/>
      <c r="B921" s="8"/>
    </row>
    <row r="922">
      <c r="A922" s="7"/>
      <c r="B922" s="8"/>
    </row>
    <row r="923">
      <c r="A923" s="7"/>
      <c r="B923" s="8"/>
    </row>
    <row r="924">
      <c r="A924" s="7"/>
      <c r="B924" s="8"/>
    </row>
    <row r="925">
      <c r="A925" s="7"/>
      <c r="B925" s="8"/>
    </row>
    <row r="926">
      <c r="A926" s="7"/>
      <c r="B926" s="8"/>
    </row>
    <row r="927">
      <c r="A927" s="7"/>
      <c r="B927" s="8"/>
    </row>
    <row r="928">
      <c r="A928" s="7"/>
      <c r="B928" s="8"/>
    </row>
    <row r="929">
      <c r="A929" s="7"/>
      <c r="B929" s="8"/>
    </row>
    <row r="930">
      <c r="A930" s="7"/>
      <c r="B930" s="8"/>
    </row>
    <row r="931">
      <c r="A931" s="7"/>
      <c r="B931" s="8"/>
    </row>
    <row r="932">
      <c r="A932" s="7"/>
      <c r="B932" s="8"/>
    </row>
    <row r="933">
      <c r="A933" s="7"/>
      <c r="B933" s="8"/>
    </row>
    <row r="934">
      <c r="A934" s="7"/>
      <c r="B934" s="8"/>
    </row>
    <row r="935">
      <c r="A935" s="7"/>
      <c r="B935" s="8"/>
    </row>
    <row r="936">
      <c r="A936" s="7"/>
      <c r="B936" s="8"/>
    </row>
    <row r="937">
      <c r="A937" s="7"/>
      <c r="B937" s="17"/>
    </row>
    <row r="938">
      <c r="A938" s="7"/>
      <c r="B938" s="8"/>
    </row>
    <row r="939">
      <c r="A939" s="7"/>
      <c r="B939" s="8"/>
    </row>
    <row r="940">
      <c r="A940" s="7"/>
      <c r="B940" s="8"/>
    </row>
    <row r="941">
      <c r="A941" s="7"/>
      <c r="B941" s="8"/>
    </row>
    <row r="942">
      <c r="A942" s="7"/>
      <c r="B942" s="8"/>
    </row>
    <row r="943">
      <c r="A943" s="7"/>
      <c r="B943" s="8"/>
    </row>
    <row r="944">
      <c r="A944" s="7"/>
      <c r="B944" s="8"/>
    </row>
    <row r="945">
      <c r="A945" s="7"/>
      <c r="B945" s="8"/>
    </row>
    <row r="946">
      <c r="A946" s="7"/>
      <c r="B946" s="8"/>
    </row>
    <row r="947">
      <c r="A947" s="7"/>
      <c r="B947" s="8"/>
    </row>
    <row r="948">
      <c r="A948" s="7"/>
      <c r="B948" s="8"/>
    </row>
    <row r="949">
      <c r="A949" s="7"/>
      <c r="B949" s="8"/>
    </row>
    <row r="950">
      <c r="A950" s="7"/>
      <c r="B950" s="8"/>
    </row>
    <row r="951">
      <c r="A951" s="7"/>
      <c r="B951" s="8"/>
    </row>
    <row r="952">
      <c r="A952" s="7"/>
      <c r="B952" s="8"/>
    </row>
    <row r="953">
      <c r="A953" s="7"/>
      <c r="B953" s="8"/>
    </row>
    <row r="954">
      <c r="A954" s="7"/>
      <c r="B954" s="8"/>
    </row>
    <row r="955">
      <c r="A955" s="7"/>
      <c r="B955" s="8"/>
    </row>
    <row r="956">
      <c r="A956" s="7"/>
      <c r="B956" s="8"/>
    </row>
    <row r="957">
      <c r="A957" s="7"/>
      <c r="B957" s="8"/>
    </row>
    <row r="958">
      <c r="A958" s="7"/>
      <c r="B958" s="8"/>
    </row>
    <row r="959">
      <c r="A959" s="7"/>
      <c r="B959" s="8"/>
    </row>
    <row r="960">
      <c r="A960" s="7"/>
      <c r="B960" s="8"/>
    </row>
    <row r="961">
      <c r="A961" s="7"/>
      <c r="B961" s="17"/>
    </row>
    <row r="962">
      <c r="A962" s="7"/>
      <c r="B962" s="8"/>
    </row>
    <row r="963">
      <c r="A963" s="7"/>
      <c r="B963" s="8"/>
    </row>
    <row r="964">
      <c r="A964" s="7"/>
      <c r="B964" s="8"/>
    </row>
    <row r="965">
      <c r="A965" s="7"/>
      <c r="B965" s="8"/>
    </row>
    <row r="966">
      <c r="A966" s="7"/>
      <c r="B966" s="8"/>
    </row>
    <row r="967">
      <c r="A967" s="7"/>
      <c r="B967" s="8"/>
    </row>
    <row r="968">
      <c r="A968" s="7"/>
      <c r="B968" s="8"/>
    </row>
    <row r="969">
      <c r="A969" s="7"/>
      <c r="B969" s="8"/>
    </row>
    <row r="970">
      <c r="A970" s="7"/>
      <c r="B970" s="8"/>
    </row>
    <row r="971">
      <c r="A971" s="7"/>
      <c r="B971" s="8"/>
    </row>
    <row r="972">
      <c r="A972" s="7"/>
      <c r="B972" s="8"/>
    </row>
    <row r="973">
      <c r="A973" s="7"/>
      <c r="B973" s="8"/>
    </row>
    <row r="974">
      <c r="A974" s="7"/>
      <c r="B974" s="8"/>
    </row>
    <row r="975">
      <c r="A975" s="7"/>
      <c r="B975" s="8"/>
    </row>
    <row r="976">
      <c r="A976" s="7"/>
      <c r="B976" s="8"/>
    </row>
    <row r="977">
      <c r="A977" s="7"/>
      <c r="B977" s="8"/>
    </row>
    <row r="978">
      <c r="A978" s="7"/>
      <c r="B978" s="8"/>
    </row>
    <row r="979">
      <c r="A979" s="7"/>
      <c r="B979" s="8"/>
    </row>
    <row r="980">
      <c r="A980" s="7"/>
      <c r="B980" s="8"/>
    </row>
    <row r="981">
      <c r="A981" s="7"/>
      <c r="B981" s="8"/>
    </row>
    <row r="982">
      <c r="A982" s="7"/>
      <c r="B982" s="8"/>
    </row>
    <row r="983">
      <c r="A983" s="7"/>
      <c r="B983" s="8"/>
    </row>
    <row r="984">
      <c r="A984" s="7"/>
      <c r="B984" s="8"/>
    </row>
    <row r="985">
      <c r="A985" s="7"/>
      <c r="B985" s="17"/>
    </row>
    <row r="986">
      <c r="A986" s="7"/>
      <c r="B986" s="8"/>
    </row>
    <row r="987">
      <c r="A987" s="7"/>
      <c r="B987" s="8"/>
    </row>
    <row r="988">
      <c r="A988" s="7"/>
      <c r="B988" s="8"/>
    </row>
    <row r="989">
      <c r="A989" s="7"/>
      <c r="B989" s="8"/>
    </row>
    <row r="990">
      <c r="A990" s="7"/>
      <c r="B990" s="8"/>
    </row>
    <row r="991">
      <c r="A991" s="7"/>
      <c r="B991" s="8"/>
    </row>
    <row r="992">
      <c r="A992" s="7"/>
      <c r="B992" s="8"/>
    </row>
    <row r="993">
      <c r="A993" s="7"/>
      <c r="B993" s="8"/>
    </row>
    <row r="994">
      <c r="A994" s="7"/>
      <c r="B994" s="8"/>
    </row>
    <row r="995">
      <c r="A995" s="7"/>
      <c r="B995" s="8"/>
    </row>
    <row r="996">
      <c r="A996" s="7"/>
      <c r="B996" s="8"/>
    </row>
    <row r="997">
      <c r="A997" s="7"/>
      <c r="B997" s="8"/>
    </row>
    <row r="998">
      <c r="A998" s="7"/>
      <c r="B998" s="8"/>
    </row>
    <row r="999">
      <c r="A999" s="7"/>
      <c r="B999" s="8"/>
    </row>
    <row r="1000">
      <c r="A1000" s="7"/>
      <c r="B1000" s="8"/>
    </row>
    <row r="1001">
      <c r="A1001" s="7"/>
      <c r="B1001" s="8"/>
    </row>
    <row r="1002">
      <c r="A1002" s="7"/>
      <c r="B1002" s="8"/>
    </row>
    <row r="1003">
      <c r="A1003" s="7"/>
      <c r="B1003" s="8"/>
    </row>
    <row r="1004">
      <c r="A1004" s="7"/>
      <c r="B1004" s="8"/>
    </row>
    <row r="1005">
      <c r="A1005" s="7"/>
      <c r="B1005" s="8"/>
    </row>
    <row r="1006">
      <c r="A1006" s="7"/>
      <c r="B1006" s="8"/>
    </row>
    <row r="1007">
      <c r="A1007" s="7"/>
      <c r="B1007" s="8"/>
    </row>
    <row r="1008">
      <c r="A1008" s="7"/>
      <c r="B1008" s="8"/>
    </row>
    <row r="1009">
      <c r="A1009" s="7"/>
      <c r="B1009" s="17"/>
    </row>
    <row r="1010">
      <c r="A1010" s="7"/>
      <c r="B1010" s="8"/>
    </row>
    <row r="1011">
      <c r="A1011" s="7"/>
      <c r="B1011" s="8"/>
    </row>
    <row r="1012">
      <c r="A1012" s="7"/>
      <c r="B1012" s="8"/>
    </row>
    <row r="1013">
      <c r="A1013" s="7"/>
      <c r="B1013" s="8"/>
    </row>
    <row r="1014">
      <c r="A1014" s="7"/>
      <c r="B1014" s="8"/>
    </row>
    <row r="1015">
      <c r="A1015" s="7"/>
      <c r="B1015" s="8"/>
    </row>
    <row r="1016">
      <c r="A1016" s="7"/>
      <c r="B1016" s="8"/>
    </row>
    <row r="1017">
      <c r="A1017" s="7"/>
      <c r="B1017" s="8"/>
    </row>
    <row r="1018">
      <c r="A1018" s="7"/>
      <c r="B1018" s="8"/>
    </row>
    <row r="1019">
      <c r="A1019" s="7"/>
      <c r="B1019" s="8"/>
    </row>
    <row r="1020">
      <c r="A1020" s="7"/>
      <c r="B1020" s="8"/>
    </row>
    <row r="1021">
      <c r="A1021" s="7"/>
      <c r="B1021" s="8"/>
    </row>
    <row r="1022">
      <c r="A1022" s="7"/>
      <c r="B1022" s="8"/>
    </row>
    <row r="1023">
      <c r="A1023" s="7"/>
      <c r="B1023" s="8"/>
    </row>
    <row r="1024">
      <c r="A1024" s="7"/>
      <c r="B1024" s="8"/>
    </row>
    <row r="1025">
      <c r="A1025" s="7"/>
      <c r="B1025" s="8"/>
    </row>
    <row r="1026">
      <c r="A1026" s="7"/>
      <c r="B1026" s="8"/>
    </row>
    <row r="1027">
      <c r="A1027" s="7"/>
      <c r="B1027" s="8"/>
    </row>
    <row r="1028">
      <c r="A1028" s="7"/>
      <c r="B1028" s="8"/>
    </row>
    <row r="1029">
      <c r="A1029" s="7"/>
      <c r="B1029" s="8"/>
    </row>
    <row r="1030">
      <c r="A1030" s="7"/>
      <c r="B1030" s="8"/>
    </row>
    <row r="1031">
      <c r="A1031" s="7"/>
      <c r="B1031" s="8"/>
    </row>
    <row r="1032">
      <c r="A1032" s="7"/>
      <c r="B1032" s="8"/>
    </row>
    <row r="1033">
      <c r="A1033" s="7"/>
      <c r="B1033" s="17"/>
    </row>
    <row r="1034">
      <c r="A1034" s="7"/>
      <c r="B1034" s="8"/>
    </row>
    <row r="1035">
      <c r="A1035" s="7"/>
      <c r="B1035" s="8"/>
    </row>
    <row r="1036">
      <c r="A1036" s="7"/>
      <c r="B1036" s="8"/>
    </row>
    <row r="1037">
      <c r="A1037" s="7"/>
      <c r="B1037" s="8"/>
    </row>
    <row r="1038">
      <c r="A1038" s="7"/>
      <c r="B1038" s="8"/>
    </row>
    <row r="1039">
      <c r="A1039" s="7"/>
      <c r="B1039" s="8"/>
    </row>
    <row r="1040">
      <c r="A1040" s="7"/>
      <c r="B1040" s="8"/>
    </row>
    <row r="1041">
      <c r="A1041" s="7"/>
      <c r="B1041" s="8"/>
    </row>
    <row r="1042">
      <c r="A1042" s="7"/>
      <c r="B1042" s="8"/>
    </row>
    <row r="1043">
      <c r="A1043" s="7"/>
      <c r="B1043" s="8"/>
    </row>
    <row r="1044">
      <c r="A1044" s="7"/>
      <c r="B1044" s="8"/>
    </row>
    <row r="1045">
      <c r="A1045" s="7"/>
      <c r="B1045" s="8"/>
    </row>
    <row r="1046">
      <c r="A1046" s="7"/>
      <c r="B1046" s="8"/>
    </row>
    <row r="1047">
      <c r="A1047" s="7"/>
      <c r="B1047" s="8"/>
    </row>
    <row r="1048">
      <c r="A1048" s="7"/>
      <c r="B1048" s="8"/>
    </row>
    <row r="1049">
      <c r="A1049" s="7"/>
      <c r="B1049" s="8"/>
    </row>
    <row r="1050">
      <c r="A1050" s="7"/>
      <c r="B1050" s="8"/>
    </row>
    <row r="1051">
      <c r="A1051" s="7"/>
      <c r="B1051" s="8"/>
    </row>
    <row r="1052">
      <c r="A1052" s="7"/>
      <c r="B1052" s="8"/>
    </row>
    <row r="1053">
      <c r="A1053" s="7"/>
      <c r="B1053" s="8"/>
    </row>
    <row r="1054">
      <c r="A1054" s="7"/>
      <c r="B1054" s="8"/>
    </row>
    <row r="1055">
      <c r="A1055" s="7"/>
      <c r="B1055" s="8"/>
    </row>
    <row r="1056">
      <c r="A1056" s="7"/>
      <c r="B1056" s="8"/>
    </row>
    <row r="1057">
      <c r="A1057" s="7"/>
      <c r="B1057" s="17"/>
    </row>
    <row r="1058">
      <c r="A1058" s="7"/>
      <c r="B1058" s="8"/>
    </row>
    <row r="1059">
      <c r="A1059" s="7"/>
      <c r="B1059" s="8"/>
    </row>
    <row r="1060">
      <c r="A1060" s="7"/>
      <c r="B1060" s="8"/>
    </row>
    <row r="1061">
      <c r="A1061" s="7"/>
      <c r="B1061" s="8"/>
    </row>
    <row r="1062">
      <c r="A1062" s="7"/>
      <c r="B1062" s="8"/>
    </row>
    <row r="1063">
      <c r="A1063" s="7"/>
      <c r="B1063" s="8"/>
    </row>
    <row r="1064">
      <c r="A1064" s="7"/>
      <c r="B1064" s="8"/>
    </row>
    <row r="1065">
      <c r="A1065" s="7"/>
      <c r="B1065" s="8"/>
    </row>
    <row r="1066">
      <c r="A1066" s="7"/>
      <c r="B1066" s="8"/>
    </row>
    <row r="1067">
      <c r="A1067" s="7"/>
      <c r="B1067" s="8"/>
    </row>
    <row r="1068">
      <c r="A1068" s="7"/>
      <c r="B1068" s="8"/>
    </row>
    <row r="1069">
      <c r="A1069" s="7"/>
      <c r="B1069" s="8"/>
    </row>
    <row r="1070">
      <c r="A1070" s="7"/>
      <c r="B1070" s="8"/>
    </row>
    <row r="1071">
      <c r="A1071" s="7"/>
      <c r="B1071" s="8"/>
    </row>
    <row r="1072">
      <c r="A1072" s="7"/>
      <c r="B1072" s="8"/>
    </row>
    <row r="1073">
      <c r="A1073" s="7"/>
      <c r="B1073" s="8"/>
    </row>
    <row r="1074">
      <c r="A1074" s="7"/>
      <c r="B1074" s="8"/>
    </row>
    <row r="1075">
      <c r="A1075" s="7"/>
      <c r="B1075" s="8"/>
    </row>
    <row r="1076">
      <c r="A1076" s="7"/>
      <c r="B1076" s="8"/>
    </row>
    <row r="1077">
      <c r="A1077" s="7"/>
      <c r="B1077" s="8"/>
    </row>
    <row r="1078">
      <c r="A1078" s="7"/>
      <c r="B1078" s="8"/>
    </row>
    <row r="1079">
      <c r="A1079" s="7"/>
      <c r="B1079" s="8"/>
    </row>
    <row r="1080">
      <c r="A1080" s="7"/>
      <c r="B1080" s="8"/>
    </row>
    <row r="1081">
      <c r="A1081" s="7"/>
      <c r="B1081" s="17"/>
    </row>
    <row r="1082">
      <c r="A1082" s="7"/>
      <c r="B1082" s="8"/>
    </row>
    <row r="1083">
      <c r="A1083" s="7"/>
      <c r="B1083" s="8"/>
    </row>
    <row r="1084">
      <c r="A1084" s="7"/>
      <c r="B1084" s="8"/>
    </row>
    <row r="1085">
      <c r="A1085" s="7"/>
      <c r="B1085" s="8"/>
    </row>
    <row r="1086">
      <c r="A1086" s="7"/>
      <c r="B1086" s="8"/>
    </row>
    <row r="1087">
      <c r="A1087" s="7"/>
      <c r="B1087" s="8"/>
    </row>
    <row r="1088">
      <c r="A1088" s="7"/>
      <c r="B1088" s="8"/>
    </row>
    <row r="1089">
      <c r="A1089" s="7"/>
      <c r="B1089" s="8"/>
    </row>
    <row r="1090">
      <c r="A1090" s="7"/>
      <c r="B1090" s="8"/>
    </row>
    <row r="1091">
      <c r="A1091" s="7"/>
      <c r="B1091" s="8"/>
    </row>
    <row r="1092">
      <c r="A1092" s="7"/>
      <c r="B1092" s="8"/>
    </row>
    <row r="1093">
      <c r="A1093" s="7"/>
      <c r="B1093" s="8"/>
    </row>
    <row r="1094">
      <c r="A1094" s="7"/>
      <c r="B1094" s="8"/>
    </row>
    <row r="1095">
      <c r="A1095" s="7"/>
      <c r="B1095" s="8"/>
    </row>
    <row r="1096">
      <c r="A1096" s="7"/>
      <c r="B1096" s="8"/>
    </row>
    <row r="1097">
      <c r="A1097" s="7"/>
      <c r="B1097" s="8"/>
    </row>
    <row r="1098">
      <c r="A1098" s="7"/>
      <c r="B1098" s="8"/>
    </row>
    <row r="1099">
      <c r="A1099" s="7"/>
      <c r="B1099" s="8"/>
    </row>
    <row r="1100">
      <c r="A1100" s="7"/>
      <c r="B1100" s="8"/>
    </row>
    <row r="1101">
      <c r="A1101" s="7"/>
      <c r="B1101" s="8"/>
    </row>
    <row r="1102">
      <c r="A1102" s="7"/>
      <c r="B1102" s="8"/>
    </row>
    <row r="1103">
      <c r="A1103" s="7"/>
      <c r="B1103" s="8"/>
    </row>
    <row r="1104">
      <c r="A1104" s="7"/>
      <c r="B1104" s="8"/>
    </row>
    <row r="1105">
      <c r="A1105" s="7"/>
      <c r="B1105" s="17"/>
    </row>
    <row r="1106">
      <c r="A1106" s="7"/>
      <c r="B1106" s="8"/>
    </row>
    <row r="1107">
      <c r="A1107" s="7"/>
      <c r="B1107" s="8"/>
    </row>
    <row r="1108">
      <c r="A1108" s="7"/>
      <c r="B1108" s="8"/>
    </row>
    <row r="1109">
      <c r="A1109" s="7"/>
      <c r="B1109" s="8"/>
    </row>
    <row r="1110">
      <c r="A1110" s="7"/>
      <c r="B1110" s="8"/>
    </row>
    <row r="1111">
      <c r="A1111" s="7"/>
      <c r="B1111" s="8"/>
    </row>
    <row r="1112">
      <c r="A1112" s="7"/>
      <c r="B1112" s="8"/>
    </row>
    <row r="1113">
      <c r="A1113" s="7"/>
      <c r="B1113" s="8"/>
    </row>
    <row r="1114">
      <c r="A1114" s="7"/>
      <c r="B1114" s="8"/>
    </row>
    <row r="1115">
      <c r="A1115" s="7"/>
      <c r="B1115" s="8"/>
    </row>
    <row r="1116">
      <c r="A1116" s="7"/>
      <c r="B1116" s="8"/>
    </row>
    <row r="1117">
      <c r="A1117" s="7"/>
      <c r="B1117" s="8"/>
    </row>
    <row r="1118">
      <c r="A1118" s="7"/>
      <c r="B1118" s="8"/>
    </row>
    <row r="1119">
      <c r="A1119" s="7"/>
      <c r="B1119" s="8"/>
    </row>
    <row r="1120">
      <c r="A1120" s="7"/>
      <c r="B1120" s="8"/>
    </row>
    <row r="1121">
      <c r="A1121" s="7"/>
      <c r="B1121" s="8"/>
    </row>
    <row r="1122">
      <c r="A1122" s="7"/>
      <c r="B1122" s="8"/>
    </row>
    <row r="1123">
      <c r="A1123" s="7"/>
      <c r="B1123" s="8"/>
    </row>
    <row r="1124">
      <c r="A1124" s="7"/>
      <c r="B1124" s="8"/>
    </row>
    <row r="1125">
      <c r="A1125" s="7"/>
      <c r="B1125" s="8"/>
    </row>
    <row r="1126">
      <c r="A1126" s="7"/>
      <c r="B1126" s="8"/>
    </row>
    <row r="1127">
      <c r="A1127" s="7"/>
      <c r="B1127" s="8"/>
    </row>
    <row r="1128">
      <c r="A1128" s="7"/>
      <c r="B1128" s="8"/>
    </row>
    <row r="1129">
      <c r="A1129" s="7"/>
      <c r="B1129" s="17"/>
    </row>
    <row r="1130">
      <c r="A1130" s="7"/>
      <c r="B1130" s="8"/>
    </row>
    <row r="1131">
      <c r="A1131" s="7"/>
      <c r="B1131" s="8"/>
    </row>
    <row r="1132">
      <c r="A1132" s="7"/>
      <c r="B1132" s="8"/>
    </row>
    <row r="1133">
      <c r="A1133" s="7"/>
      <c r="B1133" s="8"/>
    </row>
    <row r="1134">
      <c r="A1134" s="7"/>
      <c r="B1134" s="8"/>
    </row>
    <row r="1135">
      <c r="A1135" s="7"/>
      <c r="B1135" s="8"/>
    </row>
    <row r="1136">
      <c r="A1136" s="7"/>
      <c r="B1136" s="8"/>
    </row>
    <row r="1137">
      <c r="A1137" s="7"/>
      <c r="B1137" s="8"/>
    </row>
    <row r="1138">
      <c r="A1138" s="7"/>
      <c r="B1138" s="8"/>
    </row>
    <row r="1139">
      <c r="A1139" s="7"/>
      <c r="B1139" s="8"/>
    </row>
    <row r="1140">
      <c r="A1140" s="7"/>
      <c r="B1140" s="8"/>
    </row>
    <row r="1141">
      <c r="A1141" s="7"/>
      <c r="B1141" s="8"/>
    </row>
    <row r="1142">
      <c r="A1142" s="7"/>
      <c r="B1142" s="8"/>
    </row>
    <row r="1143">
      <c r="A1143" s="7"/>
      <c r="B1143" s="8"/>
    </row>
    <row r="1144">
      <c r="A1144" s="7"/>
      <c r="B1144" s="8"/>
    </row>
    <row r="1145">
      <c r="A1145" s="7"/>
      <c r="B1145" s="8"/>
    </row>
    <row r="1146">
      <c r="A1146" s="7"/>
      <c r="B1146" s="8"/>
    </row>
    <row r="1147">
      <c r="A1147" s="7"/>
      <c r="B1147" s="8"/>
    </row>
    <row r="1148">
      <c r="A1148" s="7"/>
      <c r="B1148" s="8"/>
    </row>
    <row r="1149">
      <c r="A1149" s="7"/>
      <c r="B1149" s="8"/>
    </row>
    <row r="1150">
      <c r="A1150" s="7"/>
      <c r="B1150" s="8"/>
    </row>
    <row r="1151">
      <c r="A1151" s="7"/>
      <c r="B1151" s="8"/>
    </row>
    <row r="1152">
      <c r="A1152" s="7"/>
      <c r="B1152" s="8"/>
    </row>
    <row r="1153">
      <c r="A1153" s="7"/>
      <c r="B1153" s="17"/>
    </row>
    <row r="1154">
      <c r="A1154" s="7"/>
      <c r="B1154" s="8"/>
    </row>
    <row r="1155">
      <c r="A1155" s="7"/>
      <c r="B1155" s="8"/>
    </row>
    <row r="1156">
      <c r="A1156" s="7"/>
      <c r="B1156" s="8"/>
    </row>
    <row r="1157">
      <c r="A1157" s="7"/>
      <c r="B1157" s="8"/>
    </row>
    <row r="1158">
      <c r="A1158" s="7"/>
      <c r="B1158" s="8"/>
    </row>
    <row r="1159">
      <c r="A1159" s="7"/>
      <c r="B1159" s="8"/>
    </row>
    <row r="1160">
      <c r="A1160" s="7"/>
      <c r="B1160" s="8"/>
    </row>
    <row r="1161">
      <c r="A1161" s="7"/>
      <c r="B1161" s="8"/>
    </row>
    <row r="1162">
      <c r="A1162" s="7"/>
      <c r="B1162" s="8"/>
    </row>
    <row r="1163">
      <c r="A1163" s="7"/>
      <c r="B1163" s="8"/>
    </row>
    <row r="1164">
      <c r="A1164" s="7"/>
      <c r="B1164" s="8"/>
    </row>
    <row r="1165">
      <c r="A1165" s="7"/>
      <c r="B1165" s="8"/>
    </row>
    <row r="1166">
      <c r="A1166" s="7"/>
      <c r="B1166" s="8"/>
    </row>
    <row r="1167">
      <c r="A1167" s="7"/>
      <c r="B1167" s="8"/>
    </row>
    <row r="1168">
      <c r="A1168" s="7"/>
      <c r="B1168" s="8"/>
    </row>
    <row r="1169">
      <c r="A1169" s="7"/>
      <c r="B1169" s="8"/>
    </row>
    <row r="1170">
      <c r="A1170" s="7"/>
      <c r="B1170" s="8"/>
    </row>
    <row r="1171">
      <c r="A1171" s="7"/>
      <c r="B1171" s="8"/>
    </row>
    <row r="1172">
      <c r="A1172" s="7"/>
      <c r="B1172" s="8"/>
    </row>
    <row r="1173">
      <c r="A1173" s="7"/>
      <c r="B1173" s="8"/>
    </row>
    <row r="1174">
      <c r="A1174" s="7"/>
      <c r="B1174" s="8"/>
    </row>
    <row r="1175">
      <c r="A1175" s="7"/>
      <c r="B1175" s="8"/>
    </row>
    <row r="1176">
      <c r="A1176" s="7"/>
      <c r="B1176" s="8"/>
    </row>
    <row r="1177">
      <c r="A1177" s="7"/>
      <c r="B1177" s="17"/>
    </row>
    <row r="1178">
      <c r="A1178" s="7"/>
      <c r="B1178" s="8"/>
    </row>
    <row r="1179">
      <c r="A1179" s="7"/>
      <c r="B1179" s="8"/>
    </row>
    <row r="1180">
      <c r="A1180" s="7"/>
      <c r="B1180" s="8"/>
    </row>
    <row r="1181">
      <c r="A1181" s="7"/>
      <c r="B1181" s="8"/>
    </row>
    <row r="1182">
      <c r="A1182" s="7"/>
      <c r="B1182" s="8"/>
    </row>
    <row r="1183">
      <c r="A1183" s="7"/>
      <c r="B1183" s="8"/>
    </row>
    <row r="1184">
      <c r="A1184" s="7"/>
      <c r="B1184" s="8"/>
    </row>
    <row r="1185">
      <c r="A1185" s="7"/>
      <c r="B1185" s="8"/>
    </row>
    <row r="1186">
      <c r="A1186" s="7"/>
      <c r="B1186" s="8"/>
    </row>
    <row r="1187">
      <c r="A1187" s="7"/>
      <c r="B1187" s="8"/>
    </row>
    <row r="1188">
      <c r="A1188" s="7"/>
      <c r="B1188" s="8"/>
    </row>
    <row r="1189">
      <c r="A1189" s="7"/>
      <c r="B1189" s="8"/>
    </row>
    <row r="1190">
      <c r="A1190" s="7"/>
      <c r="B1190" s="8"/>
    </row>
    <row r="1191">
      <c r="A1191" s="7"/>
      <c r="B1191" s="8"/>
    </row>
    <row r="1192">
      <c r="A1192" s="7"/>
      <c r="B1192" s="8"/>
    </row>
    <row r="1193">
      <c r="A1193" s="7"/>
      <c r="B1193" s="8"/>
    </row>
    <row r="1194">
      <c r="A1194" s="7"/>
      <c r="B1194" s="8"/>
    </row>
    <row r="1195">
      <c r="A1195" s="7"/>
      <c r="B1195" s="8"/>
    </row>
    <row r="1196">
      <c r="A1196" s="7"/>
      <c r="B1196" s="8"/>
    </row>
    <row r="1197">
      <c r="A1197" s="7"/>
      <c r="B1197" s="8"/>
    </row>
    <row r="1198">
      <c r="A1198" s="7"/>
      <c r="B1198" s="8"/>
    </row>
    <row r="1199">
      <c r="A1199" s="7"/>
      <c r="B1199" s="8"/>
    </row>
    <row r="1200">
      <c r="A1200" s="7"/>
      <c r="B1200" s="8"/>
    </row>
    <row r="1201">
      <c r="A1201" s="7"/>
      <c r="B1201" s="17"/>
    </row>
    <row r="1202">
      <c r="A1202" s="7"/>
      <c r="B1202" s="8"/>
    </row>
    <row r="1203">
      <c r="A1203" s="7"/>
      <c r="B1203" s="8"/>
    </row>
    <row r="1204">
      <c r="A1204" s="7"/>
      <c r="B1204" s="8"/>
    </row>
    <row r="1205">
      <c r="A1205" s="7"/>
      <c r="B1205" s="8"/>
    </row>
    <row r="1206">
      <c r="A1206" s="7"/>
      <c r="B1206" s="8"/>
    </row>
    <row r="1207">
      <c r="A1207" s="7"/>
      <c r="B1207" s="8"/>
    </row>
    <row r="1208">
      <c r="A1208" s="7"/>
      <c r="B1208" s="8"/>
    </row>
    <row r="1209">
      <c r="A1209" s="7"/>
      <c r="B1209" s="8"/>
    </row>
    <row r="1210">
      <c r="A1210" s="7"/>
      <c r="B1210" s="8"/>
    </row>
    <row r="1211">
      <c r="A1211" s="7"/>
      <c r="B1211" s="8"/>
    </row>
    <row r="1212">
      <c r="A1212" s="7"/>
      <c r="B1212" s="8"/>
    </row>
    <row r="1213">
      <c r="A1213" s="7"/>
      <c r="B1213" s="8"/>
    </row>
    <row r="1214">
      <c r="A1214" s="7"/>
      <c r="B1214" s="8"/>
    </row>
    <row r="1215">
      <c r="A1215" s="7"/>
      <c r="B1215" s="8"/>
    </row>
    <row r="1216">
      <c r="A1216" s="7"/>
      <c r="B1216" s="8"/>
    </row>
    <row r="1217">
      <c r="A1217" s="7"/>
      <c r="B1217" s="8"/>
    </row>
    <row r="1218">
      <c r="A1218" s="7"/>
      <c r="B1218" s="8"/>
    </row>
    <row r="1219">
      <c r="A1219" s="7"/>
      <c r="B1219" s="8"/>
    </row>
    <row r="1220">
      <c r="A1220" s="7"/>
      <c r="B1220" s="8"/>
    </row>
    <row r="1221">
      <c r="A1221" s="7"/>
      <c r="B1221" s="8"/>
    </row>
    <row r="1222">
      <c r="A1222" s="7"/>
      <c r="B1222" s="8"/>
    </row>
    <row r="1223">
      <c r="A1223" s="7"/>
      <c r="B1223" s="8"/>
    </row>
    <row r="1224">
      <c r="A1224" s="7"/>
      <c r="B1224" s="8"/>
    </row>
    <row r="1225">
      <c r="A1225" s="7"/>
      <c r="B1225" s="17"/>
    </row>
    <row r="1226">
      <c r="A1226" s="7"/>
      <c r="B1226" s="8"/>
    </row>
    <row r="1227">
      <c r="A1227" s="7"/>
      <c r="B1227" s="8"/>
    </row>
    <row r="1228">
      <c r="A1228" s="7"/>
      <c r="B1228" s="8"/>
    </row>
    <row r="1229">
      <c r="A1229" s="7"/>
      <c r="B1229" s="8"/>
    </row>
    <row r="1230">
      <c r="A1230" s="7"/>
      <c r="B1230" s="8"/>
    </row>
    <row r="1231">
      <c r="A1231" s="7"/>
      <c r="B1231" s="8"/>
    </row>
    <row r="1232">
      <c r="A1232" s="7"/>
      <c r="B1232" s="8"/>
    </row>
    <row r="1233">
      <c r="A1233" s="7"/>
      <c r="B1233" s="8"/>
    </row>
    <row r="1234">
      <c r="A1234" s="7"/>
      <c r="B1234" s="8"/>
    </row>
    <row r="1235">
      <c r="A1235" s="7"/>
      <c r="B1235" s="8"/>
    </row>
    <row r="1236">
      <c r="A1236" s="7"/>
      <c r="B1236" s="8"/>
    </row>
    <row r="1237">
      <c r="A1237" s="7"/>
      <c r="B1237" s="8"/>
    </row>
    <row r="1238">
      <c r="A1238" s="7"/>
      <c r="B1238" s="8"/>
    </row>
    <row r="1239">
      <c r="A1239" s="7"/>
      <c r="B1239" s="8"/>
    </row>
    <row r="1240">
      <c r="A1240" s="7"/>
      <c r="B1240" s="8"/>
    </row>
    <row r="1241">
      <c r="A1241" s="7"/>
      <c r="B1241" s="8"/>
    </row>
    <row r="1242">
      <c r="A1242" s="7"/>
      <c r="B1242" s="8"/>
    </row>
    <row r="1243">
      <c r="A1243" s="7"/>
      <c r="B1243" s="8"/>
    </row>
    <row r="1244">
      <c r="A1244" s="7"/>
      <c r="B1244" s="8"/>
    </row>
    <row r="1245">
      <c r="A1245" s="7"/>
      <c r="B1245" s="8"/>
    </row>
    <row r="1246">
      <c r="A1246" s="7"/>
      <c r="B1246" s="8"/>
    </row>
    <row r="1247">
      <c r="A1247" s="7"/>
      <c r="B1247" s="8"/>
    </row>
    <row r="1248">
      <c r="A1248" s="7"/>
      <c r="B1248" s="8"/>
    </row>
    <row r="1249">
      <c r="A1249" s="7"/>
      <c r="B1249" s="17"/>
    </row>
    <row r="1250">
      <c r="A1250" s="7"/>
      <c r="B1250" s="8"/>
    </row>
    <row r="1251">
      <c r="A1251" s="7"/>
      <c r="B1251" s="8"/>
    </row>
    <row r="1252">
      <c r="A1252" s="7"/>
      <c r="B1252" s="8"/>
    </row>
    <row r="1253">
      <c r="A1253" s="7"/>
      <c r="B1253" s="8"/>
    </row>
    <row r="1254">
      <c r="A1254" s="7"/>
      <c r="B1254" s="8"/>
    </row>
    <row r="1255">
      <c r="A1255" s="7"/>
      <c r="B1255" s="8"/>
    </row>
    <row r="1256">
      <c r="A1256" s="7"/>
      <c r="B1256" s="8"/>
    </row>
    <row r="1257">
      <c r="A1257" s="7"/>
      <c r="B1257" s="8"/>
    </row>
    <row r="1258">
      <c r="A1258" s="7"/>
      <c r="B1258" s="8"/>
    </row>
    <row r="1259">
      <c r="A1259" s="7"/>
      <c r="B1259" s="8"/>
    </row>
    <row r="1260">
      <c r="A1260" s="7"/>
      <c r="B1260" s="8"/>
    </row>
    <row r="1261">
      <c r="A1261" s="7"/>
      <c r="B1261" s="8"/>
    </row>
    <row r="1262">
      <c r="A1262" s="7"/>
      <c r="B1262" s="8"/>
    </row>
    <row r="1263">
      <c r="A1263" s="7"/>
      <c r="B1263" s="8"/>
    </row>
    <row r="1264">
      <c r="A1264" s="7"/>
      <c r="B1264" s="8"/>
    </row>
    <row r="1265">
      <c r="A1265" s="7"/>
      <c r="B1265" s="8"/>
    </row>
    <row r="1266">
      <c r="A1266" s="7"/>
      <c r="B1266" s="8"/>
    </row>
    <row r="1267">
      <c r="A1267" s="7"/>
      <c r="B1267" s="8"/>
    </row>
    <row r="1268">
      <c r="A1268" s="7"/>
      <c r="B1268" s="8"/>
    </row>
    <row r="1269">
      <c r="A1269" s="7"/>
      <c r="B1269" s="8"/>
    </row>
    <row r="1270">
      <c r="A1270" s="7"/>
      <c r="B1270" s="8"/>
    </row>
    <row r="1271">
      <c r="A1271" s="7"/>
      <c r="B1271" s="8"/>
    </row>
    <row r="1272">
      <c r="A1272" s="7"/>
      <c r="B1272" s="8"/>
    </row>
    <row r="1273">
      <c r="A1273" s="7"/>
      <c r="B1273" s="17"/>
    </row>
    <row r="1274">
      <c r="A1274" s="7"/>
      <c r="B1274" s="8"/>
    </row>
    <row r="1275">
      <c r="A1275" s="7"/>
      <c r="B1275" s="8"/>
    </row>
    <row r="1276">
      <c r="A1276" s="7"/>
      <c r="B1276" s="8"/>
    </row>
    <row r="1277">
      <c r="A1277" s="7"/>
      <c r="B1277" s="8"/>
    </row>
    <row r="1278">
      <c r="A1278" s="7"/>
      <c r="B1278" s="8"/>
    </row>
    <row r="1279">
      <c r="A1279" s="7"/>
      <c r="B1279" s="8"/>
    </row>
    <row r="1280">
      <c r="A1280" s="7"/>
      <c r="B1280" s="8"/>
    </row>
    <row r="1281">
      <c r="A1281" s="7"/>
      <c r="B1281" s="8"/>
    </row>
    <row r="1282">
      <c r="A1282" s="7"/>
      <c r="B1282" s="8"/>
    </row>
    <row r="1283">
      <c r="A1283" s="7"/>
      <c r="B1283" s="8"/>
    </row>
    <row r="1284">
      <c r="A1284" s="7"/>
      <c r="B1284" s="8"/>
    </row>
    <row r="1285">
      <c r="A1285" s="7"/>
      <c r="B1285" s="8"/>
    </row>
    <row r="1286">
      <c r="A1286" s="7"/>
      <c r="B1286" s="8"/>
    </row>
    <row r="1287">
      <c r="A1287" s="7"/>
      <c r="B1287" s="8"/>
    </row>
    <row r="1288">
      <c r="A1288" s="7"/>
      <c r="B1288" s="8"/>
    </row>
    <row r="1289">
      <c r="A1289" s="7"/>
      <c r="B1289" s="8"/>
    </row>
    <row r="1290">
      <c r="A1290" s="7"/>
      <c r="B1290" s="8"/>
    </row>
    <row r="1291">
      <c r="A1291" s="7"/>
      <c r="B1291" s="8"/>
    </row>
    <row r="1292">
      <c r="A1292" s="7"/>
      <c r="B1292" s="8"/>
    </row>
    <row r="1293">
      <c r="A1293" s="7"/>
      <c r="B1293" s="8"/>
    </row>
    <row r="1294">
      <c r="A1294" s="7"/>
      <c r="B1294" s="8"/>
    </row>
    <row r="1295">
      <c r="A1295" s="7"/>
      <c r="B1295" s="8"/>
    </row>
    <row r="1296">
      <c r="A1296" s="7"/>
      <c r="B1296" s="8"/>
    </row>
    <row r="1297">
      <c r="A1297" s="7"/>
      <c r="B1297" s="17"/>
    </row>
    <row r="1298">
      <c r="A1298" s="7"/>
      <c r="B1298" s="8"/>
    </row>
    <row r="1299">
      <c r="A1299" s="7"/>
      <c r="B1299" s="8"/>
    </row>
    <row r="1300">
      <c r="A1300" s="7"/>
      <c r="B1300" s="8"/>
    </row>
    <row r="1301">
      <c r="A1301" s="7"/>
      <c r="B1301" s="8"/>
    </row>
    <row r="1302">
      <c r="A1302" s="7"/>
      <c r="B1302" s="8"/>
    </row>
    <row r="1303">
      <c r="A1303" s="7"/>
      <c r="B1303" s="8"/>
    </row>
    <row r="1304">
      <c r="A1304" s="7"/>
      <c r="B1304" s="8"/>
    </row>
    <row r="1305">
      <c r="A1305" s="7"/>
      <c r="B1305" s="8"/>
    </row>
    <row r="1306">
      <c r="A1306" s="7"/>
      <c r="B1306" s="8"/>
    </row>
    <row r="1307">
      <c r="A1307" s="7"/>
      <c r="B1307" s="8"/>
    </row>
    <row r="1308">
      <c r="A1308" s="7"/>
      <c r="B1308" s="8"/>
    </row>
    <row r="1309">
      <c r="A1309" s="7"/>
      <c r="B1309" s="8"/>
    </row>
    <row r="1310">
      <c r="A1310" s="7"/>
      <c r="B1310" s="8"/>
    </row>
    <row r="1311">
      <c r="A1311" s="7"/>
      <c r="B1311" s="8"/>
    </row>
    <row r="1312">
      <c r="A1312" s="7"/>
      <c r="B1312" s="8"/>
    </row>
    <row r="1313">
      <c r="A1313" s="7"/>
      <c r="B1313" s="8"/>
    </row>
    <row r="1314">
      <c r="A1314" s="7"/>
      <c r="B1314" s="8"/>
    </row>
    <row r="1315">
      <c r="A1315" s="7"/>
      <c r="B1315" s="8"/>
    </row>
    <row r="1316">
      <c r="A1316" s="7"/>
      <c r="B1316" s="8"/>
    </row>
    <row r="1317">
      <c r="A1317" s="7"/>
      <c r="B1317" s="8"/>
    </row>
    <row r="1318">
      <c r="A1318" s="7"/>
      <c r="B1318" s="8"/>
    </row>
    <row r="1319">
      <c r="A1319" s="7"/>
      <c r="B1319" s="8"/>
    </row>
    <row r="1320">
      <c r="A1320" s="7"/>
      <c r="B1320" s="8"/>
    </row>
    <row r="1321">
      <c r="A1321" s="7"/>
      <c r="B1321" s="17"/>
    </row>
    <row r="1322">
      <c r="A1322" s="7"/>
      <c r="B1322" s="8"/>
    </row>
    <row r="1323">
      <c r="A1323" s="7"/>
      <c r="B1323" s="8"/>
    </row>
    <row r="1324">
      <c r="A1324" s="7"/>
      <c r="B1324" s="8"/>
    </row>
    <row r="1325">
      <c r="A1325" s="7"/>
      <c r="B1325" s="8"/>
    </row>
    <row r="1326">
      <c r="A1326" s="7"/>
      <c r="B1326" s="8"/>
    </row>
    <row r="1327">
      <c r="A1327" s="7"/>
      <c r="B1327" s="8"/>
    </row>
    <row r="1328">
      <c r="A1328" s="7"/>
      <c r="B1328" s="8"/>
    </row>
    <row r="1329">
      <c r="A1329" s="7"/>
      <c r="B1329" s="8"/>
    </row>
    <row r="1330">
      <c r="A1330" s="7"/>
      <c r="B1330" s="8"/>
    </row>
    <row r="1331">
      <c r="A1331" s="7"/>
      <c r="B1331" s="8"/>
    </row>
    <row r="1332">
      <c r="A1332" s="7"/>
      <c r="B1332" s="8"/>
    </row>
    <row r="1333">
      <c r="A1333" s="7"/>
      <c r="B1333" s="8"/>
    </row>
    <row r="1334">
      <c r="A1334" s="7"/>
      <c r="B1334" s="8"/>
    </row>
    <row r="1335">
      <c r="A1335" s="7"/>
      <c r="B1335" s="8"/>
    </row>
    <row r="1336">
      <c r="A1336" s="7"/>
      <c r="B1336" s="8"/>
    </row>
    <row r="1337">
      <c r="A1337" s="7"/>
      <c r="B1337" s="8"/>
    </row>
    <row r="1338">
      <c r="A1338" s="7"/>
      <c r="B1338" s="8"/>
    </row>
    <row r="1339">
      <c r="A1339" s="7"/>
      <c r="B1339" s="8"/>
    </row>
    <row r="1340">
      <c r="A1340" s="7"/>
      <c r="B1340" s="8"/>
    </row>
    <row r="1341">
      <c r="A1341" s="7"/>
      <c r="B1341" s="8"/>
    </row>
    <row r="1342">
      <c r="A1342" s="7"/>
      <c r="B1342" s="8"/>
    </row>
    <row r="1343">
      <c r="A1343" s="7"/>
      <c r="B1343" s="8"/>
    </row>
    <row r="1344">
      <c r="A1344" s="7"/>
      <c r="B1344" s="8"/>
    </row>
    <row r="1345">
      <c r="A1345" s="7"/>
      <c r="B1345" s="17"/>
    </row>
    <row r="1346">
      <c r="A1346" s="7"/>
      <c r="B1346" s="8"/>
    </row>
    <row r="1347">
      <c r="A1347" s="7"/>
      <c r="B1347" s="8"/>
    </row>
    <row r="1348">
      <c r="A1348" s="7"/>
      <c r="B1348" s="8"/>
    </row>
    <row r="1349">
      <c r="A1349" s="7"/>
      <c r="B1349" s="8"/>
    </row>
    <row r="1350">
      <c r="A1350" s="7"/>
      <c r="B1350" s="8"/>
    </row>
    <row r="1351">
      <c r="A1351" s="7"/>
      <c r="B1351" s="8"/>
    </row>
    <row r="1352">
      <c r="A1352" s="7"/>
      <c r="B1352" s="8"/>
    </row>
    <row r="1353">
      <c r="A1353" s="7"/>
      <c r="B1353" s="8"/>
    </row>
    <row r="1354">
      <c r="A1354" s="7"/>
      <c r="B1354" s="8"/>
    </row>
    <row r="1355">
      <c r="A1355" s="7"/>
      <c r="B1355" s="8"/>
    </row>
    <row r="1356">
      <c r="A1356" s="7"/>
      <c r="B1356" s="8"/>
    </row>
    <row r="1357">
      <c r="A1357" s="7"/>
      <c r="B1357" s="8"/>
    </row>
    <row r="1358">
      <c r="A1358" s="7"/>
      <c r="B1358" s="8"/>
    </row>
    <row r="1359">
      <c r="A1359" s="7"/>
      <c r="B1359" s="8"/>
    </row>
    <row r="1360">
      <c r="A1360" s="7"/>
      <c r="B1360" s="8"/>
    </row>
    <row r="1361">
      <c r="A1361" s="7"/>
      <c r="B1361" s="8"/>
    </row>
    <row r="1362">
      <c r="A1362" s="7"/>
      <c r="B1362" s="8"/>
    </row>
    <row r="1363">
      <c r="A1363" s="7"/>
      <c r="B1363" s="8"/>
    </row>
    <row r="1364">
      <c r="A1364" s="7"/>
      <c r="B1364" s="8"/>
    </row>
    <row r="1365">
      <c r="A1365" s="7"/>
      <c r="B1365" s="8"/>
    </row>
    <row r="1366">
      <c r="A1366" s="7"/>
      <c r="B1366" s="8"/>
    </row>
    <row r="1367">
      <c r="A1367" s="7"/>
      <c r="B1367" s="8"/>
    </row>
    <row r="1368">
      <c r="A1368" s="7"/>
      <c r="B1368" s="8"/>
    </row>
    <row r="1369">
      <c r="A1369" s="7"/>
      <c r="B1369" s="17"/>
    </row>
    <row r="1370">
      <c r="A1370" s="7"/>
      <c r="B1370" s="8"/>
    </row>
    <row r="1371">
      <c r="A1371" s="7"/>
      <c r="B1371" s="8"/>
    </row>
    <row r="1372">
      <c r="A1372" s="7"/>
      <c r="B1372" s="8"/>
    </row>
    <row r="1373">
      <c r="A1373" s="7"/>
      <c r="B1373" s="8"/>
    </row>
    <row r="1374">
      <c r="A1374" s="7"/>
      <c r="B1374" s="8"/>
    </row>
    <row r="1375">
      <c r="A1375" s="7"/>
      <c r="B1375" s="8"/>
    </row>
    <row r="1376">
      <c r="A1376" s="7"/>
      <c r="B1376" s="8"/>
    </row>
    <row r="1377">
      <c r="A1377" s="7"/>
      <c r="B1377" s="8"/>
    </row>
    <row r="1378">
      <c r="A1378" s="7"/>
      <c r="B1378" s="8"/>
    </row>
    <row r="1379">
      <c r="A1379" s="7"/>
      <c r="B1379" s="8"/>
    </row>
    <row r="1380">
      <c r="A1380" s="7"/>
      <c r="B1380" s="8"/>
    </row>
    <row r="1381">
      <c r="A1381" s="7"/>
      <c r="B1381" s="8"/>
    </row>
    <row r="1382">
      <c r="A1382" s="7"/>
      <c r="B1382" s="8"/>
    </row>
    <row r="1383">
      <c r="A1383" s="7"/>
      <c r="B1383" s="8"/>
    </row>
    <row r="1384">
      <c r="A1384" s="7"/>
      <c r="B1384" s="8"/>
    </row>
    <row r="1385">
      <c r="A1385" s="7"/>
      <c r="B1385" s="8"/>
    </row>
    <row r="1386">
      <c r="A1386" s="7"/>
      <c r="B1386" s="8"/>
    </row>
    <row r="1387">
      <c r="A1387" s="7"/>
      <c r="B1387" s="8"/>
    </row>
    <row r="1388">
      <c r="A1388" s="7"/>
      <c r="B1388" s="8"/>
    </row>
    <row r="1389">
      <c r="A1389" s="7"/>
      <c r="B1389" s="8"/>
    </row>
    <row r="1390">
      <c r="A1390" s="7"/>
      <c r="B1390" s="8"/>
    </row>
    <row r="1391">
      <c r="A1391" s="7"/>
      <c r="B1391" s="8"/>
    </row>
    <row r="1392">
      <c r="A1392" s="7"/>
      <c r="B1392" s="8"/>
    </row>
    <row r="1393">
      <c r="A1393" s="7"/>
      <c r="B1393" s="17"/>
    </row>
    <row r="1394">
      <c r="A1394" s="7"/>
      <c r="B1394" s="8"/>
    </row>
    <row r="1395">
      <c r="A1395" s="7"/>
      <c r="B1395" s="8"/>
    </row>
    <row r="1396">
      <c r="A1396" s="7"/>
      <c r="B1396" s="8"/>
    </row>
    <row r="1397">
      <c r="A1397" s="7"/>
      <c r="B1397" s="8"/>
    </row>
    <row r="1398">
      <c r="A1398" s="7"/>
      <c r="B1398" s="8"/>
    </row>
    <row r="1399">
      <c r="A1399" s="7"/>
      <c r="B1399" s="8"/>
    </row>
    <row r="1400">
      <c r="A1400" s="7"/>
      <c r="B1400" s="8"/>
    </row>
    <row r="1401">
      <c r="A1401" s="7"/>
      <c r="B1401" s="8"/>
    </row>
    <row r="1402">
      <c r="A1402" s="7"/>
      <c r="B1402" s="8"/>
    </row>
    <row r="1403">
      <c r="A1403" s="7"/>
      <c r="B1403" s="8"/>
    </row>
    <row r="1404">
      <c r="A1404" s="7"/>
      <c r="B1404" s="8"/>
    </row>
    <row r="1405">
      <c r="A1405" s="7"/>
      <c r="B1405" s="8"/>
    </row>
    <row r="1406">
      <c r="A1406" s="7"/>
      <c r="B1406" s="8"/>
    </row>
    <row r="1407">
      <c r="A1407" s="7"/>
      <c r="B1407" s="8"/>
    </row>
    <row r="1408">
      <c r="A1408" s="7"/>
      <c r="B1408" s="8"/>
    </row>
    <row r="1409">
      <c r="A1409" s="7"/>
      <c r="B1409" s="8"/>
    </row>
    <row r="1410">
      <c r="A1410" s="7"/>
      <c r="B1410" s="8"/>
    </row>
    <row r="1411">
      <c r="A1411" s="7"/>
      <c r="B1411" s="8"/>
    </row>
    <row r="1412">
      <c r="A1412" s="7"/>
      <c r="B1412" s="8"/>
    </row>
    <row r="1413">
      <c r="A1413" s="7"/>
      <c r="B1413" s="8"/>
    </row>
    <row r="1414">
      <c r="A1414" s="7"/>
      <c r="B1414" s="8"/>
    </row>
    <row r="1415">
      <c r="A1415" s="7"/>
      <c r="B1415" s="8"/>
    </row>
    <row r="1416">
      <c r="A1416" s="7"/>
      <c r="B1416" s="8"/>
    </row>
    <row r="1417">
      <c r="A1417" s="7"/>
      <c r="B1417" s="17"/>
    </row>
    <row r="1418">
      <c r="A1418" s="7"/>
      <c r="B1418" s="8"/>
    </row>
    <row r="1419">
      <c r="A1419" s="7"/>
      <c r="B1419" s="8"/>
    </row>
    <row r="1420">
      <c r="A1420" s="7"/>
      <c r="B1420" s="8"/>
    </row>
    <row r="1421">
      <c r="A1421" s="7"/>
      <c r="B1421" s="8"/>
    </row>
    <row r="1422">
      <c r="A1422" s="7"/>
      <c r="B1422" s="8"/>
    </row>
    <row r="1423">
      <c r="A1423" s="7"/>
      <c r="B1423" s="8"/>
    </row>
    <row r="1424">
      <c r="A1424" s="7"/>
      <c r="B1424" s="8"/>
    </row>
    <row r="1425">
      <c r="A1425" s="7"/>
      <c r="B1425" s="8"/>
    </row>
    <row r="1426">
      <c r="A1426" s="7"/>
      <c r="B1426" s="8"/>
    </row>
    <row r="1427">
      <c r="A1427" s="7"/>
      <c r="B1427" s="8"/>
    </row>
    <row r="1428">
      <c r="A1428" s="7"/>
      <c r="B1428" s="8"/>
    </row>
    <row r="1429">
      <c r="A1429" s="7"/>
      <c r="B1429" s="8"/>
    </row>
    <row r="1430">
      <c r="A1430" s="7"/>
      <c r="B1430" s="8"/>
    </row>
    <row r="1431">
      <c r="A1431" s="7"/>
      <c r="B1431" s="8"/>
    </row>
    <row r="1432">
      <c r="A1432" s="7"/>
      <c r="B1432" s="8"/>
    </row>
    <row r="1433">
      <c r="A1433" s="7"/>
      <c r="B1433" s="8"/>
    </row>
    <row r="1434">
      <c r="A1434" s="7"/>
      <c r="B1434" s="8"/>
    </row>
    <row r="1435">
      <c r="A1435" s="7"/>
      <c r="B1435" s="8"/>
    </row>
    <row r="1436">
      <c r="A1436" s="7"/>
      <c r="B1436" s="8"/>
    </row>
    <row r="1437">
      <c r="A1437" s="7"/>
      <c r="B1437" s="8"/>
    </row>
    <row r="1438">
      <c r="A1438" s="7"/>
      <c r="B1438" s="8"/>
    </row>
    <row r="1439">
      <c r="A1439" s="7"/>
      <c r="B1439" s="8"/>
    </row>
    <row r="1440">
      <c r="A1440" s="7"/>
      <c r="B1440" s="8"/>
    </row>
    <row r="1441">
      <c r="A1441" s="7"/>
      <c r="B1441" s="17"/>
    </row>
    <row r="1442">
      <c r="A1442" s="7"/>
      <c r="B1442" s="8"/>
    </row>
    <row r="1443">
      <c r="A1443" s="7"/>
      <c r="B1443" s="8"/>
    </row>
    <row r="1444">
      <c r="A1444" s="7"/>
      <c r="B1444" s="8"/>
    </row>
    <row r="1445">
      <c r="A1445" s="7"/>
      <c r="B1445" s="8"/>
    </row>
    <row r="1446">
      <c r="A1446" s="7"/>
      <c r="B1446" s="8"/>
    </row>
    <row r="1447">
      <c r="A1447" s="7"/>
      <c r="B1447" s="8"/>
    </row>
    <row r="1448">
      <c r="A1448" s="7"/>
      <c r="B1448" s="8"/>
    </row>
    <row r="1449">
      <c r="A1449" s="7"/>
      <c r="B1449" s="8"/>
    </row>
    <row r="1450">
      <c r="A1450" s="7"/>
      <c r="B1450" s="8"/>
    </row>
    <row r="1451">
      <c r="A1451" s="7"/>
      <c r="B1451" s="8"/>
    </row>
    <row r="1452">
      <c r="A1452" s="7"/>
      <c r="B1452" s="8"/>
    </row>
    <row r="1453">
      <c r="A1453" s="7"/>
      <c r="B1453" s="8"/>
    </row>
    <row r="1454">
      <c r="A1454" s="7"/>
      <c r="B1454" s="8"/>
    </row>
    <row r="1455">
      <c r="A1455" s="7"/>
      <c r="B1455" s="8"/>
    </row>
    <row r="1456">
      <c r="A1456" s="7"/>
      <c r="B1456" s="8"/>
    </row>
    <row r="1457">
      <c r="A1457" s="7"/>
      <c r="B1457" s="8"/>
    </row>
    <row r="1458">
      <c r="A1458" s="7"/>
      <c r="B1458" s="8"/>
    </row>
    <row r="1459">
      <c r="A1459" s="7"/>
      <c r="B1459" s="8"/>
    </row>
    <row r="1460">
      <c r="A1460" s="7"/>
      <c r="B1460" s="8"/>
    </row>
    <row r="1461">
      <c r="A1461" s="7"/>
      <c r="B1461" s="8"/>
    </row>
    <row r="1462">
      <c r="A1462" s="7"/>
      <c r="B1462" s="8"/>
    </row>
    <row r="1463">
      <c r="A1463" s="7"/>
      <c r="B1463" s="8"/>
    </row>
    <row r="1464">
      <c r="A1464" s="7"/>
      <c r="B1464" s="8"/>
    </row>
    <row r="1465">
      <c r="A1465" s="7"/>
      <c r="B1465" s="17"/>
    </row>
    <row r="1466">
      <c r="A1466" s="7"/>
      <c r="B1466" s="8"/>
    </row>
    <row r="1467">
      <c r="A1467" s="7"/>
      <c r="B1467" s="8"/>
    </row>
    <row r="1468">
      <c r="A1468" s="7"/>
      <c r="B1468" s="8"/>
    </row>
    <row r="1469">
      <c r="A1469" s="7"/>
      <c r="B1469" s="8"/>
    </row>
    <row r="1470">
      <c r="A1470" s="7"/>
      <c r="B1470" s="8"/>
    </row>
    <row r="1471">
      <c r="A1471" s="7"/>
      <c r="B1471" s="8"/>
    </row>
    <row r="1472">
      <c r="A1472" s="7"/>
      <c r="B1472" s="8"/>
    </row>
    <row r="1473">
      <c r="A1473" s="7"/>
      <c r="B1473" s="8"/>
    </row>
    <row r="1474">
      <c r="A1474" s="7"/>
      <c r="B1474" s="8"/>
    </row>
    <row r="1475">
      <c r="A1475" s="7"/>
      <c r="B1475" s="8"/>
    </row>
    <row r="1476">
      <c r="A1476" s="7"/>
      <c r="B1476" s="8"/>
    </row>
    <row r="1477">
      <c r="A1477" s="7"/>
      <c r="B1477" s="8"/>
    </row>
    <row r="1478">
      <c r="A1478" s="7"/>
      <c r="B1478" s="8"/>
    </row>
    <row r="1479">
      <c r="A1479" s="7"/>
      <c r="B1479" s="8"/>
    </row>
    <row r="1480">
      <c r="A1480" s="7"/>
      <c r="B1480" s="8"/>
    </row>
    <row r="1481">
      <c r="A1481" s="7"/>
      <c r="B1481" s="8"/>
    </row>
    <row r="1482">
      <c r="A1482" s="7"/>
      <c r="B1482" s="8"/>
    </row>
    <row r="1483">
      <c r="A1483" s="7"/>
      <c r="B1483" s="8"/>
    </row>
    <row r="1484">
      <c r="A1484" s="7"/>
      <c r="B1484" s="8"/>
    </row>
    <row r="1485">
      <c r="A1485" s="7"/>
      <c r="B1485" s="8"/>
    </row>
    <row r="1486">
      <c r="A1486" s="7"/>
      <c r="B1486" s="8"/>
    </row>
    <row r="1487">
      <c r="A1487" s="7"/>
      <c r="B1487" s="8"/>
    </row>
    <row r="1488">
      <c r="A1488" s="7"/>
      <c r="B1488" s="8"/>
    </row>
    <row r="1489">
      <c r="A1489" s="7"/>
      <c r="B1489" s="17"/>
    </row>
    <row r="1490">
      <c r="A1490" s="7"/>
      <c r="B1490" s="8"/>
    </row>
    <row r="1491">
      <c r="A1491" s="7"/>
      <c r="B1491" s="8"/>
    </row>
    <row r="1492">
      <c r="A1492" s="7"/>
      <c r="B1492" s="8"/>
    </row>
    <row r="1493">
      <c r="A1493" s="7"/>
      <c r="B1493" s="8"/>
    </row>
    <row r="1494">
      <c r="A1494" s="7"/>
      <c r="B1494" s="8"/>
    </row>
    <row r="1495">
      <c r="A1495" s="7"/>
      <c r="B1495" s="8"/>
    </row>
    <row r="1496">
      <c r="A1496" s="7"/>
      <c r="B1496" s="8"/>
    </row>
    <row r="1497">
      <c r="A1497" s="7"/>
      <c r="B1497" s="8"/>
    </row>
    <row r="1498">
      <c r="A1498" s="7"/>
      <c r="B1498" s="8"/>
    </row>
    <row r="1499">
      <c r="A1499" s="7"/>
      <c r="B1499" s="8"/>
    </row>
    <row r="1500">
      <c r="A1500" s="7"/>
      <c r="B1500" s="8"/>
    </row>
    <row r="1501">
      <c r="A1501" s="7"/>
      <c r="B1501" s="8"/>
    </row>
    <row r="1502">
      <c r="A1502" s="7"/>
      <c r="B1502" s="8"/>
    </row>
    <row r="1503">
      <c r="A1503" s="7"/>
      <c r="B1503" s="8"/>
    </row>
    <row r="1504">
      <c r="A1504" s="7"/>
      <c r="B1504" s="8"/>
    </row>
    <row r="1505">
      <c r="A1505" s="7"/>
      <c r="B1505" s="8"/>
    </row>
    <row r="1506">
      <c r="A1506" s="7"/>
      <c r="B1506" s="8"/>
    </row>
    <row r="1507">
      <c r="A1507" s="7"/>
      <c r="B1507" s="8"/>
    </row>
    <row r="1508">
      <c r="A1508" s="7"/>
      <c r="B1508" s="8"/>
    </row>
    <row r="1509">
      <c r="A1509" s="7"/>
      <c r="B1509" s="8"/>
    </row>
    <row r="1510">
      <c r="A1510" s="7"/>
      <c r="B1510" s="8"/>
    </row>
    <row r="1511">
      <c r="A1511" s="7"/>
      <c r="B1511" s="8"/>
    </row>
    <row r="1512">
      <c r="A1512" s="7"/>
      <c r="B1512" s="8"/>
    </row>
    <row r="1513">
      <c r="A1513" s="7"/>
      <c r="B1513" s="17"/>
    </row>
    <row r="1514">
      <c r="A1514" s="7"/>
      <c r="B1514" s="8"/>
    </row>
    <row r="1515">
      <c r="A1515" s="7"/>
      <c r="B1515" s="8"/>
    </row>
    <row r="1516">
      <c r="A1516" s="7"/>
      <c r="B1516" s="8"/>
    </row>
    <row r="1517">
      <c r="A1517" s="7"/>
      <c r="B1517" s="8"/>
    </row>
    <row r="1518">
      <c r="A1518" s="7"/>
      <c r="B1518" s="8"/>
    </row>
    <row r="1519">
      <c r="A1519" s="7"/>
      <c r="B1519" s="8"/>
    </row>
    <row r="1520">
      <c r="A1520" s="7"/>
      <c r="B1520" s="8"/>
    </row>
    <row r="1521">
      <c r="A1521" s="7"/>
      <c r="B1521" s="8"/>
    </row>
    <row r="1522">
      <c r="A1522" s="7"/>
      <c r="B1522" s="8"/>
    </row>
    <row r="1523">
      <c r="A1523" s="7"/>
      <c r="B1523" s="8"/>
    </row>
    <row r="1524">
      <c r="A1524" s="7"/>
      <c r="B1524" s="8"/>
    </row>
    <row r="1525">
      <c r="A1525" s="7"/>
      <c r="B1525" s="8"/>
    </row>
    <row r="1526">
      <c r="A1526" s="7"/>
      <c r="B1526" s="8"/>
    </row>
    <row r="1527">
      <c r="A1527" s="7"/>
      <c r="B1527" s="8"/>
    </row>
    <row r="1528">
      <c r="A1528" s="7"/>
      <c r="B1528" s="8"/>
    </row>
    <row r="1529">
      <c r="A1529" s="7"/>
      <c r="B1529" s="8"/>
    </row>
    <row r="1530">
      <c r="A1530" s="7"/>
      <c r="B1530" s="8"/>
    </row>
    <row r="1531">
      <c r="A1531" s="7"/>
      <c r="B1531" s="8"/>
    </row>
    <row r="1532">
      <c r="A1532" s="7"/>
      <c r="B1532" s="8"/>
    </row>
    <row r="1533">
      <c r="A1533" s="7"/>
      <c r="B1533" s="8"/>
    </row>
    <row r="1534">
      <c r="A1534" s="7"/>
      <c r="B1534" s="8"/>
    </row>
    <row r="1535">
      <c r="A1535" s="7"/>
      <c r="B1535" s="8"/>
    </row>
    <row r="1536">
      <c r="A1536" s="7"/>
      <c r="B1536" s="8"/>
    </row>
    <row r="1537">
      <c r="A1537" s="7"/>
      <c r="B1537" s="17"/>
    </row>
    <row r="1538">
      <c r="A1538" s="7"/>
      <c r="B1538" s="8"/>
    </row>
    <row r="1539">
      <c r="A1539" s="7"/>
      <c r="B1539" s="8"/>
    </row>
    <row r="1540">
      <c r="A1540" s="7"/>
      <c r="B1540" s="8"/>
    </row>
    <row r="1541">
      <c r="A1541" s="7"/>
      <c r="B1541" s="8"/>
    </row>
    <row r="1542">
      <c r="A1542" s="7"/>
      <c r="B1542" s="8"/>
    </row>
    <row r="1543">
      <c r="A1543" s="7"/>
      <c r="B1543" s="8"/>
    </row>
    <row r="1544">
      <c r="A1544" s="7"/>
      <c r="B1544" s="8"/>
    </row>
    <row r="1545">
      <c r="A1545" s="7"/>
      <c r="B1545" s="8"/>
    </row>
    <row r="1546">
      <c r="A1546" s="7"/>
      <c r="B1546" s="8"/>
    </row>
    <row r="1547">
      <c r="A1547" s="7"/>
      <c r="B1547" s="8"/>
    </row>
    <row r="1548">
      <c r="A1548" s="7"/>
      <c r="B1548" s="8"/>
    </row>
    <row r="1549">
      <c r="A1549" s="7"/>
      <c r="B1549" s="8"/>
    </row>
    <row r="1550">
      <c r="A1550" s="7"/>
      <c r="B1550" s="8"/>
    </row>
    <row r="1551">
      <c r="A1551" s="7"/>
      <c r="B1551" s="8"/>
    </row>
    <row r="1552">
      <c r="A1552" s="7"/>
      <c r="B1552" s="8"/>
    </row>
    <row r="1553">
      <c r="A1553" s="7"/>
      <c r="B1553" s="8"/>
    </row>
    <row r="1554">
      <c r="A1554" s="7"/>
      <c r="B1554" s="8"/>
    </row>
    <row r="1555">
      <c r="A1555" s="7"/>
      <c r="B1555" s="8"/>
    </row>
    <row r="1556">
      <c r="A1556" s="7"/>
      <c r="B1556" s="8"/>
    </row>
    <row r="1557">
      <c r="A1557" s="7"/>
      <c r="B1557" s="8"/>
    </row>
    <row r="1558">
      <c r="A1558" s="7"/>
      <c r="B1558" s="8"/>
    </row>
    <row r="1559">
      <c r="A1559" s="7"/>
      <c r="B1559" s="8"/>
    </row>
    <row r="1560">
      <c r="A1560" s="7"/>
      <c r="B1560" s="8"/>
    </row>
    <row r="1561">
      <c r="A1561" s="7"/>
      <c r="B1561" s="17"/>
    </row>
    <row r="1562">
      <c r="A1562" s="7"/>
      <c r="B1562" s="8"/>
    </row>
    <row r="1563">
      <c r="A1563" s="7"/>
      <c r="B1563" s="8"/>
    </row>
    <row r="1564">
      <c r="A1564" s="7"/>
      <c r="B1564" s="8"/>
    </row>
    <row r="1565">
      <c r="A1565" s="7"/>
      <c r="B1565" s="8"/>
    </row>
    <row r="1566">
      <c r="A1566" s="7"/>
      <c r="B1566" s="8"/>
    </row>
    <row r="1567">
      <c r="A1567" s="7"/>
      <c r="B1567" s="8"/>
    </row>
    <row r="1568">
      <c r="A1568" s="7"/>
      <c r="B1568" s="8"/>
    </row>
    <row r="1569">
      <c r="A1569" s="7"/>
      <c r="B1569" s="8"/>
    </row>
    <row r="1570">
      <c r="A1570" s="7"/>
      <c r="B1570" s="8"/>
    </row>
    <row r="1571">
      <c r="A1571" s="7"/>
      <c r="B1571" s="8"/>
    </row>
    <row r="1572">
      <c r="A1572" s="7"/>
      <c r="B1572" s="8"/>
    </row>
    <row r="1573">
      <c r="A1573" s="7"/>
      <c r="B1573" s="8"/>
    </row>
    <row r="1574">
      <c r="A1574" s="7"/>
      <c r="B1574" s="8"/>
    </row>
    <row r="1575">
      <c r="A1575" s="7"/>
      <c r="B1575" s="8"/>
    </row>
    <row r="1576">
      <c r="A1576" s="7"/>
      <c r="B1576" s="8"/>
    </row>
    <row r="1577">
      <c r="A1577" s="7"/>
      <c r="B1577" s="8"/>
    </row>
    <row r="1578">
      <c r="A1578" s="7"/>
      <c r="B1578" s="8"/>
    </row>
    <row r="1579">
      <c r="A1579" s="7"/>
      <c r="B1579" s="8"/>
    </row>
    <row r="1580">
      <c r="A1580" s="7"/>
      <c r="B1580" s="8"/>
    </row>
    <row r="1581">
      <c r="A1581" s="7"/>
      <c r="B1581" s="8"/>
    </row>
    <row r="1582">
      <c r="A1582" s="7"/>
      <c r="B1582" s="8"/>
    </row>
    <row r="1583">
      <c r="A1583" s="7"/>
      <c r="B1583" s="8"/>
    </row>
    <row r="1584">
      <c r="A1584" s="7"/>
      <c r="B1584" s="8"/>
    </row>
    <row r="1585">
      <c r="A1585" s="7"/>
      <c r="B1585" s="17"/>
    </row>
    <row r="1586">
      <c r="A1586" s="7"/>
      <c r="B1586" s="8"/>
    </row>
    <row r="1587">
      <c r="A1587" s="7"/>
      <c r="B1587" s="8"/>
    </row>
    <row r="1588">
      <c r="A1588" s="7"/>
      <c r="B1588" s="8"/>
    </row>
    <row r="1589">
      <c r="A1589" s="7"/>
      <c r="B1589" s="8"/>
    </row>
    <row r="1590">
      <c r="A1590" s="7"/>
      <c r="B1590" s="8"/>
    </row>
    <row r="1591">
      <c r="A1591" s="7"/>
      <c r="B1591" s="8"/>
    </row>
    <row r="1592">
      <c r="A1592" s="7"/>
      <c r="B1592" s="8"/>
    </row>
    <row r="1593">
      <c r="A1593" s="7"/>
      <c r="B1593" s="8"/>
    </row>
    <row r="1594">
      <c r="A1594" s="7"/>
      <c r="B1594" s="8"/>
    </row>
    <row r="1595">
      <c r="A1595" s="7"/>
      <c r="B1595" s="8"/>
    </row>
    <row r="1596">
      <c r="A1596" s="7"/>
      <c r="B1596" s="8"/>
    </row>
    <row r="1597">
      <c r="A1597" s="7"/>
      <c r="B1597" s="8"/>
    </row>
    <row r="1598">
      <c r="A1598" s="7"/>
      <c r="B1598" s="8"/>
    </row>
    <row r="1599">
      <c r="A1599" s="7"/>
      <c r="B1599" s="8"/>
    </row>
    <row r="1600">
      <c r="A1600" s="7"/>
      <c r="B1600" s="8"/>
    </row>
    <row r="1601">
      <c r="A1601" s="7"/>
      <c r="B1601" s="8"/>
    </row>
    <row r="1602">
      <c r="A1602" s="7"/>
      <c r="B1602" s="8"/>
    </row>
    <row r="1603">
      <c r="A1603" s="7"/>
      <c r="B1603" s="8"/>
    </row>
    <row r="1604">
      <c r="A1604" s="7"/>
      <c r="B1604" s="8"/>
    </row>
    <row r="1605">
      <c r="A1605" s="7"/>
      <c r="B1605" s="8"/>
    </row>
    <row r="1606">
      <c r="A1606" s="7"/>
      <c r="B1606" s="8"/>
    </row>
    <row r="1607">
      <c r="A1607" s="7"/>
      <c r="B1607" s="8"/>
    </row>
    <row r="1608">
      <c r="A1608" s="7"/>
      <c r="B1608" s="8"/>
    </row>
    <row r="1609">
      <c r="A1609" s="7"/>
      <c r="B1609" s="17"/>
    </row>
    <row r="1610">
      <c r="A1610" s="7"/>
      <c r="B1610" s="8"/>
    </row>
    <row r="1611">
      <c r="A1611" s="7"/>
      <c r="B1611" s="8"/>
    </row>
    <row r="1612">
      <c r="A1612" s="7"/>
      <c r="B1612" s="8"/>
    </row>
    <row r="1613">
      <c r="A1613" s="7"/>
      <c r="B1613" s="8"/>
    </row>
    <row r="1614">
      <c r="A1614" s="7"/>
      <c r="B1614" s="8"/>
    </row>
    <row r="1615">
      <c r="A1615" s="7"/>
      <c r="B1615" s="8"/>
    </row>
    <row r="1616">
      <c r="A1616" s="7"/>
      <c r="B1616" s="8"/>
    </row>
    <row r="1617">
      <c r="A1617" s="7"/>
      <c r="B1617" s="8"/>
    </row>
    <row r="1618">
      <c r="A1618" s="7"/>
      <c r="B1618" s="8"/>
    </row>
    <row r="1619">
      <c r="A1619" s="7"/>
      <c r="B1619" s="8"/>
    </row>
    <row r="1620">
      <c r="A1620" s="7"/>
      <c r="B1620" s="8"/>
    </row>
    <row r="1621">
      <c r="A1621" s="7"/>
      <c r="B1621" s="8"/>
    </row>
    <row r="1622">
      <c r="A1622" s="7"/>
      <c r="B1622" s="8"/>
    </row>
    <row r="1623">
      <c r="A1623" s="7"/>
      <c r="B1623" s="8"/>
    </row>
    <row r="1624">
      <c r="A1624" s="7"/>
      <c r="B1624" s="8"/>
    </row>
    <row r="1625">
      <c r="A1625" s="7"/>
      <c r="B1625" s="8"/>
    </row>
    <row r="1626">
      <c r="A1626" s="7"/>
      <c r="B1626" s="8"/>
    </row>
    <row r="1627">
      <c r="A1627" s="7"/>
      <c r="B1627" s="8"/>
    </row>
    <row r="1628">
      <c r="A1628" s="7"/>
      <c r="B1628" s="8"/>
    </row>
    <row r="1629">
      <c r="A1629" s="7"/>
      <c r="B1629" s="8"/>
    </row>
    <row r="1630">
      <c r="A1630" s="7"/>
      <c r="B1630" s="8"/>
    </row>
    <row r="1631">
      <c r="A1631" s="7"/>
      <c r="B1631" s="8"/>
    </row>
    <row r="1632">
      <c r="A1632" s="7"/>
      <c r="B1632" s="8"/>
    </row>
    <row r="1633">
      <c r="A1633" s="7"/>
      <c r="B1633" s="17"/>
    </row>
    <row r="1634">
      <c r="A1634" s="7"/>
      <c r="B1634" s="8"/>
    </row>
    <row r="1635">
      <c r="A1635" s="7"/>
      <c r="B1635" s="8"/>
    </row>
    <row r="1636">
      <c r="A1636" s="7"/>
      <c r="B1636" s="8"/>
    </row>
    <row r="1637">
      <c r="A1637" s="7"/>
      <c r="B1637" s="8"/>
    </row>
    <row r="1638">
      <c r="A1638" s="7"/>
      <c r="B1638" s="8"/>
    </row>
    <row r="1639">
      <c r="A1639" s="7"/>
      <c r="B1639" s="8"/>
    </row>
    <row r="1640">
      <c r="A1640" s="7"/>
      <c r="B1640" s="8"/>
    </row>
    <row r="1641">
      <c r="A1641" s="7"/>
      <c r="B1641" s="8"/>
    </row>
    <row r="1642">
      <c r="A1642" s="7"/>
      <c r="B1642" s="8"/>
    </row>
    <row r="1643">
      <c r="A1643" s="7"/>
      <c r="B1643" s="8"/>
    </row>
    <row r="1644">
      <c r="A1644" s="7"/>
      <c r="B1644" s="8"/>
    </row>
    <row r="1645">
      <c r="A1645" s="7"/>
      <c r="B1645" s="8"/>
    </row>
    <row r="1646">
      <c r="A1646" s="7"/>
      <c r="B1646" s="8"/>
    </row>
    <row r="1647">
      <c r="A1647" s="7"/>
      <c r="B1647" s="8"/>
    </row>
    <row r="1648">
      <c r="A1648" s="7"/>
      <c r="B1648" s="8"/>
    </row>
    <row r="1649">
      <c r="A1649" s="7"/>
      <c r="B1649" s="8"/>
    </row>
    <row r="1650">
      <c r="A1650" s="7"/>
      <c r="B1650" s="8"/>
    </row>
    <row r="1651">
      <c r="A1651" s="7"/>
      <c r="B1651" s="8"/>
    </row>
    <row r="1652">
      <c r="A1652" s="7"/>
      <c r="B1652" s="8"/>
    </row>
    <row r="1653">
      <c r="A1653" s="7"/>
      <c r="B1653" s="8"/>
    </row>
    <row r="1654">
      <c r="A1654" s="7"/>
      <c r="B1654" s="8"/>
    </row>
    <row r="1655">
      <c r="A1655" s="7"/>
      <c r="B1655" s="8"/>
    </row>
    <row r="1656">
      <c r="A1656" s="7"/>
      <c r="B1656" s="8"/>
    </row>
    <row r="1657">
      <c r="A1657" s="7"/>
      <c r="B1657" s="17"/>
    </row>
    <row r="1658">
      <c r="A1658" s="7"/>
      <c r="B1658" s="8"/>
    </row>
    <row r="1659">
      <c r="A1659" s="7"/>
      <c r="B1659" s="8"/>
    </row>
    <row r="1660">
      <c r="A1660" s="7"/>
      <c r="B1660" s="8"/>
    </row>
    <row r="1661">
      <c r="A1661" s="7"/>
      <c r="B1661" s="8"/>
    </row>
    <row r="1662">
      <c r="A1662" s="7"/>
      <c r="B1662" s="8"/>
    </row>
    <row r="1663">
      <c r="A1663" s="7"/>
      <c r="B1663" s="8"/>
    </row>
    <row r="1664">
      <c r="A1664" s="7"/>
      <c r="B1664" s="8"/>
    </row>
    <row r="1665">
      <c r="A1665" s="7"/>
      <c r="B1665" s="8"/>
    </row>
    <row r="1666">
      <c r="A1666" s="7"/>
      <c r="B1666" s="8"/>
    </row>
    <row r="1667">
      <c r="A1667" s="7"/>
      <c r="B1667" s="8"/>
    </row>
    <row r="1668">
      <c r="A1668" s="7"/>
      <c r="B1668" s="8"/>
    </row>
    <row r="1669">
      <c r="A1669" s="7"/>
      <c r="B1669" s="8"/>
    </row>
    <row r="1670">
      <c r="A1670" s="7"/>
      <c r="B1670" s="8"/>
    </row>
    <row r="1671">
      <c r="A1671" s="7"/>
      <c r="B1671" s="8"/>
    </row>
    <row r="1672">
      <c r="A1672" s="7"/>
      <c r="B1672" s="8"/>
    </row>
    <row r="1673">
      <c r="A1673" s="7"/>
      <c r="B1673" s="8"/>
    </row>
    <row r="1674">
      <c r="A1674" s="7"/>
      <c r="B1674" s="8"/>
    </row>
    <row r="1675">
      <c r="A1675" s="7"/>
      <c r="B1675" s="8"/>
    </row>
    <row r="1676">
      <c r="A1676" s="7"/>
      <c r="B1676" s="8"/>
    </row>
    <row r="1677">
      <c r="A1677" s="7"/>
      <c r="B1677" s="8"/>
    </row>
    <row r="1678">
      <c r="A1678" s="7"/>
      <c r="B1678" s="8"/>
    </row>
    <row r="1679">
      <c r="A1679" s="7"/>
      <c r="B1679" s="8"/>
    </row>
    <row r="1680">
      <c r="A1680" s="7"/>
      <c r="B1680" s="8"/>
    </row>
    <row r="1681">
      <c r="A1681" s="7"/>
      <c r="B1681" s="17"/>
    </row>
    <row r="1682">
      <c r="A1682" s="7"/>
      <c r="B1682" s="8"/>
    </row>
    <row r="1683">
      <c r="A1683" s="7"/>
      <c r="B1683" s="8"/>
    </row>
    <row r="1684">
      <c r="A1684" s="7"/>
      <c r="B1684" s="8"/>
    </row>
    <row r="1685">
      <c r="A1685" s="7"/>
      <c r="B1685" s="8"/>
    </row>
    <row r="1686">
      <c r="A1686" s="7"/>
      <c r="B1686" s="8"/>
    </row>
    <row r="1687">
      <c r="A1687" s="7"/>
      <c r="B1687" s="8"/>
    </row>
    <row r="1688">
      <c r="A1688" s="7"/>
      <c r="B1688" s="8"/>
    </row>
    <row r="1689">
      <c r="A1689" s="7"/>
      <c r="B1689" s="8"/>
    </row>
    <row r="1690">
      <c r="A1690" s="7"/>
      <c r="B1690" s="8"/>
    </row>
    <row r="1691">
      <c r="A1691" s="7"/>
      <c r="B1691" s="8"/>
    </row>
    <row r="1692">
      <c r="A1692" s="7"/>
      <c r="B1692" s="8"/>
    </row>
    <row r="1693">
      <c r="A1693" s="7"/>
      <c r="B1693" s="8"/>
    </row>
    <row r="1694">
      <c r="A1694" s="7"/>
      <c r="B1694" s="8"/>
    </row>
    <row r="1695">
      <c r="A1695" s="7"/>
      <c r="B1695" s="8"/>
    </row>
    <row r="1696">
      <c r="A1696" s="7"/>
      <c r="B1696" s="8"/>
    </row>
    <row r="1697">
      <c r="A1697" s="7"/>
      <c r="B1697" s="8"/>
    </row>
    <row r="1698">
      <c r="A1698" s="7"/>
      <c r="B1698" s="8"/>
    </row>
    <row r="1699">
      <c r="A1699" s="7"/>
      <c r="B1699" s="8"/>
    </row>
    <row r="1700">
      <c r="A1700" s="7"/>
      <c r="B1700" s="8"/>
    </row>
    <row r="1701">
      <c r="A1701" s="7"/>
      <c r="B1701" s="8"/>
    </row>
    <row r="1702">
      <c r="A1702" s="7"/>
      <c r="B1702" s="8"/>
    </row>
    <row r="1703">
      <c r="A1703" s="7"/>
      <c r="B1703" s="8"/>
    </row>
    <row r="1704">
      <c r="A1704" s="7"/>
      <c r="B1704" s="8"/>
    </row>
    <row r="1705">
      <c r="A1705" s="7"/>
      <c r="B1705" s="17"/>
    </row>
    <row r="1706">
      <c r="A1706" s="7"/>
      <c r="B1706" s="8"/>
    </row>
    <row r="1707">
      <c r="A1707" s="7"/>
      <c r="B1707" s="8"/>
    </row>
    <row r="1708">
      <c r="A1708" s="7"/>
      <c r="B1708" s="8"/>
    </row>
    <row r="1709">
      <c r="A1709" s="7"/>
      <c r="B1709" s="8"/>
    </row>
    <row r="1710">
      <c r="A1710" s="7"/>
      <c r="B1710" s="8"/>
    </row>
    <row r="1711">
      <c r="A1711" s="7"/>
      <c r="B1711" s="8"/>
    </row>
    <row r="1712">
      <c r="A1712" s="7"/>
      <c r="B1712" s="8"/>
    </row>
    <row r="1713">
      <c r="A1713" s="7"/>
      <c r="B1713" s="8"/>
    </row>
    <row r="1714">
      <c r="A1714" s="7"/>
      <c r="B1714" s="8"/>
    </row>
    <row r="1715">
      <c r="A1715" s="7"/>
      <c r="B1715" s="8"/>
    </row>
    <row r="1716">
      <c r="A1716" s="7"/>
      <c r="B1716" s="8"/>
    </row>
    <row r="1717">
      <c r="A1717" s="7"/>
      <c r="B1717" s="8"/>
    </row>
    <row r="1718">
      <c r="A1718" s="7"/>
      <c r="B1718" s="8"/>
    </row>
    <row r="1719">
      <c r="A1719" s="7"/>
      <c r="B1719" s="8"/>
    </row>
    <row r="1720">
      <c r="A1720" s="7"/>
      <c r="B1720" s="8"/>
    </row>
    <row r="1721">
      <c r="A1721" s="7"/>
      <c r="B1721" s="8"/>
    </row>
    <row r="1722">
      <c r="A1722" s="7"/>
      <c r="B1722" s="8"/>
    </row>
    <row r="1723">
      <c r="A1723" s="7"/>
      <c r="B1723" s="8"/>
    </row>
    <row r="1724">
      <c r="A1724" s="7"/>
      <c r="B1724" s="8"/>
    </row>
    <row r="1725">
      <c r="A1725" s="7"/>
      <c r="B1725" s="8"/>
    </row>
    <row r="1726">
      <c r="A1726" s="7"/>
      <c r="B1726" s="8"/>
    </row>
    <row r="1727">
      <c r="A1727" s="7"/>
      <c r="B1727" s="8"/>
    </row>
    <row r="1728">
      <c r="A1728" s="7"/>
      <c r="B1728" s="8"/>
    </row>
    <row r="1729">
      <c r="A1729" s="7"/>
      <c r="B1729" s="17"/>
    </row>
    <row r="1730">
      <c r="A1730" s="7"/>
      <c r="B1730" s="8"/>
    </row>
    <row r="1731">
      <c r="A1731" s="7"/>
      <c r="B1731" s="8"/>
    </row>
    <row r="1732">
      <c r="A1732" s="7"/>
      <c r="B1732" s="8"/>
    </row>
    <row r="1733">
      <c r="A1733" s="7"/>
      <c r="B1733" s="8"/>
    </row>
    <row r="1734">
      <c r="A1734" s="7"/>
      <c r="B1734" s="8"/>
    </row>
    <row r="1735">
      <c r="A1735" s="7"/>
      <c r="B1735" s="8"/>
    </row>
    <row r="1736">
      <c r="A1736" s="7"/>
      <c r="B1736" s="8"/>
    </row>
    <row r="1737">
      <c r="A1737" s="7"/>
      <c r="B1737" s="8"/>
    </row>
    <row r="1738">
      <c r="A1738" s="7"/>
      <c r="B1738" s="8"/>
    </row>
    <row r="1739">
      <c r="A1739" s="7"/>
      <c r="B1739" s="8"/>
    </row>
    <row r="1740">
      <c r="A1740" s="7"/>
      <c r="B1740" s="8"/>
    </row>
    <row r="1741">
      <c r="A1741" s="7"/>
      <c r="B1741" s="8"/>
    </row>
    <row r="1742">
      <c r="A1742" s="7"/>
      <c r="B1742" s="8"/>
    </row>
    <row r="1743">
      <c r="A1743" s="7"/>
      <c r="B1743" s="8"/>
    </row>
    <row r="1744">
      <c r="A1744" s="7"/>
      <c r="B1744" s="8"/>
    </row>
    <row r="1745">
      <c r="A1745" s="7"/>
      <c r="B1745" s="8"/>
    </row>
    <row r="1746">
      <c r="A1746" s="7"/>
      <c r="B1746" s="8"/>
    </row>
    <row r="1747">
      <c r="A1747" s="7"/>
      <c r="B1747" s="8"/>
    </row>
    <row r="1748">
      <c r="A1748" s="7"/>
      <c r="B1748" s="8"/>
    </row>
    <row r="1749">
      <c r="A1749" s="7"/>
      <c r="B1749" s="8"/>
    </row>
    <row r="1750">
      <c r="A1750" s="7"/>
      <c r="B1750" s="8"/>
    </row>
    <row r="1751">
      <c r="A1751" s="7"/>
      <c r="B1751" s="8"/>
    </row>
    <row r="1752">
      <c r="A1752" s="7"/>
      <c r="B1752" s="8"/>
    </row>
    <row r="1753">
      <c r="A1753" s="7"/>
      <c r="B1753" s="17"/>
    </row>
    <row r="1754">
      <c r="A1754" s="7"/>
      <c r="B1754" s="8"/>
    </row>
    <row r="1755">
      <c r="A1755" s="7"/>
      <c r="B1755" s="8"/>
    </row>
    <row r="1756">
      <c r="A1756" s="7"/>
      <c r="B1756" s="8"/>
    </row>
    <row r="1757">
      <c r="A1757" s="7"/>
      <c r="B1757" s="8"/>
    </row>
    <row r="1758">
      <c r="A1758" s="7"/>
      <c r="B1758" s="8"/>
    </row>
    <row r="1759">
      <c r="A1759" s="7"/>
      <c r="B1759" s="8"/>
    </row>
    <row r="1760">
      <c r="A1760" s="7"/>
      <c r="B1760" s="8"/>
    </row>
    <row r="1761">
      <c r="A1761" s="7"/>
      <c r="B1761" s="8"/>
    </row>
    <row r="1762">
      <c r="A1762" s="7"/>
      <c r="B1762" s="8"/>
    </row>
    <row r="1763">
      <c r="A1763" s="7"/>
      <c r="B1763" s="8"/>
    </row>
    <row r="1764">
      <c r="A1764" s="7"/>
      <c r="B1764" s="8"/>
    </row>
    <row r="1765">
      <c r="A1765" s="7"/>
      <c r="B1765" s="8"/>
    </row>
    <row r="1766">
      <c r="A1766" s="7"/>
      <c r="B1766" s="8"/>
    </row>
    <row r="1767">
      <c r="A1767" s="7"/>
      <c r="B1767" s="8"/>
    </row>
    <row r="1768">
      <c r="A1768" s="7"/>
      <c r="B1768" s="8"/>
    </row>
    <row r="1769">
      <c r="A1769" s="7"/>
      <c r="B1769" s="8"/>
    </row>
    <row r="1770">
      <c r="A1770" s="7"/>
      <c r="B1770" s="8"/>
    </row>
    <row r="1771">
      <c r="A1771" s="7"/>
      <c r="B1771" s="8"/>
    </row>
    <row r="1772">
      <c r="A1772" s="7"/>
      <c r="B1772" s="8"/>
    </row>
    <row r="1773">
      <c r="A1773" s="7"/>
      <c r="B1773" s="8"/>
    </row>
    <row r="1774">
      <c r="A1774" s="7"/>
      <c r="B1774" s="8"/>
    </row>
    <row r="1775">
      <c r="A1775" s="7"/>
      <c r="B1775" s="8"/>
    </row>
    <row r="1776">
      <c r="A1776" s="7"/>
      <c r="B1776" s="8"/>
    </row>
    <row r="1777">
      <c r="A1777" s="7"/>
      <c r="B1777" s="17"/>
    </row>
    <row r="1778">
      <c r="A1778" s="7"/>
      <c r="B1778" s="8"/>
    </row>
    <row r="1779">
      <c r="A1779" s="7"/>
      <c r="B1779" s="8"/>
    </row>
    <row r="1780">
      <c r="A1780" s="7"/>
      <c r="B1780" s="8"/>
    </row>
    <row r="1781">
      <c r="A1781" s="7"/>
      <c r="B1781" s="8"/>
    </row>
    <row r="1782">
      <c r="A1782" s="7"/>
      <c r="B1782" s="8"/>
    </row>
    <row r="1783">
      <c r="A1783" s="7"/>
      <c r="B1783" s="8"/>
    </row>
    <row r="1784">
      <c r="A1784" s="7"/>
      <c r="B1784" s="8"/>
    </row>
    <row r="1785">
      <c r="A1785" s="7"/>
      <c r="B1785" s="8"/>
    </row>
    <row r="1786">
      <c r="A1786" s="7"/>
      <c r="B1786" s="8"/>
    </row>
    <row r="1787">
      <c r="A1787" s="7"/>
      <c r="B1787" s="8"/>
    </row>
    <row r="1788">
      <c r="A1788" s="7"/>
      <c r="B1788" s="8"/>
    </row>
    <row r="1789">
      <c r="A1789" s="7"/>
      <c r="B1789" s="8"/>
    </row>
    <row r="1790">
      <c r="A1790" s="7"/>
      <c r="B1790" s="8"/>
    </row>
    <row r="1791">
      <c r="A1791" s="7"/>
      <c r="B1791" s="8"/>
    </row>
    <row r="1792">
      <c r="A1792" s="7"/>
      <c r="B1792" s="8"/>
    </row>
    <row r="1793">
      <c r="A1793" s="7"/>
      <c r="B1793" s="8"/>
    </row>
    <row r="1794">
      <c r="A1794" s="7"/>
      <c r="B1794" s="8"/>
    </row>
    <row r="1795">
      <c r="A1795" s="7"/>
      <c r="B1795" s="8"/>
    </row>
    <row r="1796">
      <c r="A1796" s="7"/>
      <c r="B1796" s="8"/>
    </row>
    <row r="1797">
      <c r="A1797" s="7"/>
      <c r="B1797" s="8"/>
    </row>
    <row r="1798">
      <c r="A1798" s="7"/>
      <c r="B1798" s="8"/>
    </row>
    <row r="1799">
      <c r="A1799" s="7"/>
      <c r="B1799" s="8"/>
    </row>
    <row r="1800">
      <c r="A1800" s="7"/>
      <c r="B1800" s="8"/>
    </row>
    <row r="1801">
      <c r="A1801" s="7"/>
      <c r="B1801" s="17"/>
    </row>
    <row r="1802">
      <c r="A1802" s="7"/>
      <c r="B1802" s="8"/>
    </row>
    <row r="1803">
      <c r="A1803" s="7"/>
      <c r="B1803" s="8"/>
    </row>
    <row r="1804">
      <c r="A1804" s="7"/>
      <c r="B1804" s="8"/>
    </row>
    <row r="1805">
      <c r="A1805" s="7"/>
      <c r="B1805" s="8"/>
    </row>
    <row r="1806">
      <c r="A1806" s="7"/>
      <c r="B1806" s="8"/>
    </row>
    <row r="1807">
      <c r="A1807" s="7"/>
      <c r="B1807" s="8"/>
    </row>
    <row r="1808">
      <c r="A1808" s="7"/>
      <c r="B1808" s="8"/>
    </row>
    <row r="1809">
      <c r="A1809" s="7"/>
      <c r="B1809" s="8"/>
    </row>
    <row r="1810">
      <c r="A1810" s="7"/>
      <c r="B1810" s="8"/>
    </row>
    <row r="1811">
      <c r="A1811" s="7"/>
      <c r="B1811" s="8"/>
    </row>
    <row r="1812">
      <c r="A1812" s="7"/>
      <c r="B1812" s="8"/>
    </row>
    <row r="1813">
      <c r="A1813" s="7"/>
      <c r="B1813" s="8"/>
    </row>
    <row r="1814">
      <c r="A1814" s="7"/>
      <c r="B1814" s="8"/>
    </row>
    <row r="1815">
      <c r="A1815" s="7"/>
      <c r="B1815" s="8"/>
    </row>
    <row r="1816">
      <c r="A1816" s="7"/>
      <c r="B1816" s="8"/>
    </row>
    <row r="1817">
      <c r="A1817" s="7"/>
      <c r="B1817" s="8"/>
    </row>
    <row r="1818">
      <c r="A1818" s="7"/>
      <c r="B1818" s="8"/>
    </row>
    <row r="1819">
      <c r="A1819" s="7"/>
      <c r="B1819" s="8"/>
    </row>
    <row r="1820">
      <c r="A1820" s="7"/>
      <c r="B1820" s="8"/>
    </row>
    <row r="1821">
      <c r="A1821" s="7"/>
      <c r="B1821" s="8"/>
    </row>
    <row r="1822">
      <c r="A1822" s="7"/>
      <c r="B1822" s="8"/>
    </row>
    <row r="1823">
      <c r="A1823" s="7"/>
      <c r="B1823" s="8"/>
    </row>
    <row r="1824">
      <c r="A1824" s="7"/>
      <c r="B1824" s="8"/>
    </row>
    <row r="1825">
      <c r="A1825" s="7"/>
      <c r="B1825" s="17"/>
    </row>
    <row r="1826">
      <c r="A1826" s="7"/>
      <c r="B1826" s="8"/>
    </row>
    <row r="1827">
      <c r="A1827" s="7"/>
      <c r="B1827" s="8"/>
    </row>
    <row r="1828">
      <c r="A1828" s="7"/>
      <c r="B1828" s="8"/>
    </row>
    <row r="1829">
      <c r="A1829" s="7"/>
      <c r="B1829" s="8"/>
    </row>
    <row r="1830">
      <c r="A1830" s="7"/>
      <c r="B1830" s="8"/>
    </row>
    <row r="1831">
      <c r="A1831" s="7"/>
      <c r="B1831" s="8"/>
    </row>
    <row r="1832">
      <c r="A1832" s="7"/>
      <c r="B1832" s="8"/>
    </row>
    <row r="1833">
      <c r="A1833" s="7"/>
      <c r="B1833" s="8"/>
    </row>
    <row r="1834">
      <c r="A1834" s="7"/>
      <c r="B1834" s="8"/>
    </row>
    <row r="1835">
      <c r="A1835" s="7"/>
      <c r="B1835" s="8"/>
    </row>
    <row r="1836">
      <c r="A1836" s="7"/>
      <c r="B1836" s="8"/>
    </row>
    <row r="1837">
      <c r="A1837" s="7"/>
      <c r="B1837" s="8"/>
    </row>
    <row r="1838">
      <c r="A1838" s="7"/>
      <c r="B1838" s="8"/>
    </row>
    <row r="1839">
      <c r="A1839" s="7"/>
      <c r="B1839" s="8"/>
    </row>
    <row r="1840">
      <c r="A1840" s="7"/>
      <c r="B1840" s="8"/>
    </row>
    <row r="1841">
      <c r="A1841" s="7"/>
      <c r="B1841" s="8"/>
    </row>
    <row r="1842">
      <c r="A1842" s="7"/>
      <c r="B1842" s="8"/>
    </row>
    <row r="1843">
      <c r="A1843" s="7"/>
      <c r="B1843" s="8"/>
    </row>
    <row r="1844">
      <c r="A1844" s="7"/>
      <c r="B1844" s="8"/>
    </row>
    <row r="1845">
      <c r="A1845" s="7"/>
      <c r="B1845" s="8"/>
    </row>
    <row r="1846">
      <c r="A1846" s="7"/>
      <c r="B1846" s="8"/>
    </row>
    <row r="1847">
      <c r="A1847" s="7"/>
      <c r="B1847" s="8"/>
    </row>
    <row r="1848">
      <c r="A1848" s="7"/>
      <c r="B1848" s="8"/>
    </row>
    <row r="1849">
      <c r="A1849" s="7"/>
      <c r="B1849" s="17"/>
    </row>
    <row r="1850">
      <c r="A1850" s="7"/>
      <c r="B1850" s="8"/>
    </row>
    <row r="1851">
      <c r="A1851" s="7"/>
      <c r="B1851" s="8"/>
    </row>
    <row r="1852">
      <c r="A1852" s="7"/>
      <c r="B1852" s="8"/>
    </row>
    <row r="1853">
      <c r="A1853" s="7"/>
      <c r="B1853" s="8"/>
    </row>
    <row r="1854">
      <c r="A1854" s="7"/>
      <c r="B1854" s="8"/>
    </row>
    <row r="1855">
      <c r="A1855" s="7"/>
      <c r="B1855" s="8"/>
    </row>
    <row r="1856">
      <c r="A1856" s="7"/>
      <c r="B1856" s="8"/>
    </row>
    <row r="1857">
      <c r="A1857" s="7"/>
      <c r="B1857" s="8"/>
    </row>
    <row r="1858">
      <c r="A1858" s="7"/>
      <c r="B1858" s="8"/>
    </row>
    <row r="1859">
      <c r="A1859" s="7"/>
      <c r="B1859" s="8"/>
    </row>
    <row r="1860">
      <c r="A1860" s="7"/>
      <c r="B1860" s="8"/>
    </row>
    <row r="1861">
      <c r="A1861" s="7"/>
      <c r="B1861" s="8"/>
    </row>
    <row r="1862">
      <c r="A1862" s="7"/>
      <c r="B1862" s="8"/>
    </row>
    <row r="1863">
      <c r="A1863" s="7"/>
      <c r="B1863" s="8"/>
    </row>
    <row r="1864">
      <c r="A1864" s="7"/>
      <c r="B1864" s="8"/>
    </row>
    <row r="1865">
      <c r="A1865" s="7"/>
      <c r="B1865" s="8"/>
    </row>
    <row r="1866">
      <c r="A1866" s="7"/>
      <c r="B1866" s="8"/>
    </row>
    <row r="1867">
      <c r="A1867" s="7"/>
      <c r="B1867" s="8"/>
    </row>
    <row r="1868">
      <c r="A1868" s="7"/>
      <c r="B1868" s="8"/>
    </row>
    <row r="1869">
      <c r="A1869" s="7"/>
      <c r="B1869" s="8"/>
    </row>
    <row r="1870">
      <c r="A1870" s="7"/>
      <c r="B1870" s="8"/>
    </row>
    <row r="1871">
      <c r="A1871" s="7"/>
      <c r="B1871" s="8"/>
    </row>
    <row r="1872">
      <c r="A1872" s="7"/>
      <c r="B1872" s="8"/>
    </row>
    <row r="1873">
      <c r="A1873" s="7"/>
      <c r="B1873" s="17"/>
    </row>
    <row r="1874">
      <c r="A1874" s="7"/>
      <c r="B1874" s="8"/>
    </row>
    <row r="1875">
      <c r="A1875" s="7"/>
      <c r="B1875" s="8"/>
    </row>
    <row r="1876">
      <c r="A1876" s="7"/>
      <c r="B1876" s="8"/>
    </row>
    <row r="1877">
      <c r="A1877" s="7"/>
      <c r="B1877" s="8"/>
    </row>
    <row r="1878">
      <c r="A1878" s="7"/>
      <c r="B1878" s="8"/>
    </row>
    <row r="1879">
      <c r="A1879" s="7"/>
      <c r="B1879" s="8"/>
    </row>
    <row r="1880">
      <c r="A1880" s="7"/>
      <c r="B1880" s="8"/>
    </row>
    <row r="1881">
      <c r="A1881" s="7"/>
      <c r="B1881" s="8"/>
    </row>
    <row r="1882">
      <c r="A1882" s="7"/>
      <c r="B1882" s="8"/>
    </row>
    <row r="1883">
      <c r="A1883" s="7"/>
      <c r="B1883" s="8"/>
    </row>
    <row r="1884">
      <c r="A1884" s="7"/>
      <c r="B1884" s="8"/>
    </row>
    <row r="1885">
      <c r="A1885" s="7"/>
      <c r="B1885" s="8"/>
    </row>
    <row r="1886">
      <c r="A1886" s="7"/>
      <c r="B1886" s="8"/>
    </row>
    <row r="1887">
      <c r="A1887" s="7"/>
      <c r="B1887" s="8"/>
    </row>
    <row r="1888">
      <c r="A1888" s="7"/>
      <c r="B1888" s="8"/>
    </row>
    <row r="1889">
      <c r="A1889" s="7"/>
      <c r="B1889" s="8"/>
    </row>
    <row r="1890">
      <c r="A1890" s="7"/>
      <c r="B1890" s="8"/>
    </row>
    <row r="1891">
      <c r="A1891" s="7"/>
      <c r="B1891" s="8"/>
    </row>
    <row r="1892">
      <c r="A1892" s="7"/>
      <c r="B1892" s="8"/>
    </row>
    <row r="1893">
      <c r="A1893" s="7"/>
      <c r="B1893" s="8"/>
    </row>
    <row r="1894">
      <c r="A1894" s="7"/>
      <c r="B1894" s="8"/>
    </row>
    <row r="1895">
      <c r="A1895" s="7"/>
      <c r="B1895" s="8"/>
    </row>
    <row r="1896">
      <c r="A1896" s="7"/>
      <c r="B1896" s="8"/>
    </row>
    <row r="1897">
      <c r="A1897" s="7"/>
      <c r="B1897" s="17"/>
    </row>
    <row r="1898">
      <c r="A1898" s="7"/>
      <c r="B1898" s="8"/>
    </row>
    <row r="1899">
      <c r="A1899" s="7"/>
      <c r="B1899" s="8"/>
    </row>
    <row r="1900">
      <c r="A1900" s="7"/>
      <c r="B1900" s="8"/>
    </row>
    <row r="1901">
      <c r="A1901" s="7"/>
      <c r="B1901" s="8"/>
    </row>
    <row r="1902">
      <c r="A1902" s="7"/>
      <c r="B1902" s="8"/>
    </row>
    <row r="1903">
      <c r="A1903" s="7"/>
      <c r="B1903" s="8"/>
    </row>
    <row r="1904">
      <c r="A1904" s="7"/>
      <c r="B1904" s="8"/>
    </row>
    <row r="1905">
      <c r="A1905" s="7"/>
      <c r="B1905" s="8"/>
    </row>
    <row r="1906">
      <c r="A1906" s="7"/>
      <c r="B1906" s="8"/>
    </row>
    <row r="1907">
      <c r="A1907" s="7"/>
      <c r="B1907" s="8"/>
    </row>
    <row r="1908">
      <c r="A1908" s="7"/>
      <c r="B1908" s="8"/>
    </row>
    <row r="1909">
      <c r="A1909" s="7"/>
      <c r="B1909" s="8"/>
    </row>
    <row r="1910">
      <c r="A1910" s="7"/>
      <c r="B1910" s="8"/>
    </row>
    <row r="1911">
      <c r="A1911" s="7"/>
      <c r="B1911" s="8"/>
    </row>
    <row r="1912">
      <c r="A1912" s="7"/>
      <c r="B1912" s="8"/>
    </row>
    <row r="1913">
      <c r="A1913" s="7"/>
      <c r="B1913" s="8"/>
    </row>
    <row r="1914">
      <c r="A1914" s="7"/>
      <c r="B1914" s="8"/>
    </row>
    <row r="1915">
      <c r="A1915" s="7"/>
      <c r="B1915" s="8"/>
    </row>
    <row r="1916">
      <c r="A1916" s="7"/>
      <c r="B1916" s="8"/>
    </row>
    <row r="1917">
      <c r="A1917" s="7"/>
      <c r="B1917" s="8"/>
    </row>
    <row r="1918">
      <c r="A1918" s="7"/>
      <c r="B1918" s="8"/>
    </row>
    <row r="1919">
      <c r="A1919" s="7"/>
      <c r="B1919" s="8"/>
    </row>
    <row r="1920">
      <c r="A1920" s="7"/>
      <c r="B1920" s="8"/>
    </row>
    <row r="1921">
      <c r="A1921" s="7"/>
      <c r="B1921" s="17"/>
    </row>
    <row r="1922">
      <c r="A1922" s="7"/>
      <c r="B1922" s="8"/>
    </row>
    <row r="1923">
      <c r="A1923" s="7"/>
      <c r="B1923" s="8"/>
    </row>
    <row r="1924">
      <c r="A1924" s="7"/>
      <c r="B1924" s="8"/>
    </row>
    <row r="1925">
      <c r="A1925" s="7"/>
      <c r="B1925" s="8"/>
    </row>
    <row r="1926">
      <c r="A1926" s="7"/>
      <c r="B1926" s="8"/>
    </row>
    <row r="1927">
      <c r="A1927" s="7"/>
      <c r="B1927" s="8"/>
    </row>
    <row r="1928">
      <c r="A1928" s="7"/>
      <c r="B1928" s="8"/>
    </row>
    <row r="1929">
      <c r="A1929" s="7"/>
      <c r="B1929" s="8"/>
    </row>
    <row r="1930">
      <c r="A1930" s="7"/>
      <c r="B1930" s="8"/>
    </row>
    <row r="1931">
      <c r="A1931" s="7"/>
      <c r="B1931" s="8"/>
    </row>
    <row r="1932">
      <c r="A1932" s="7"/>
      <c r="B1932" s="8"/>
    </row>
    <row r="1933">
      <c r="A1933" s="7"/>
      <c r="B1933" s="8"/>
    </row>
    <row r="1934">
      <c r="A1934" s="7"/>
      <c r="B1934" s="8"/>
    </row>
    <row r="1935">
      <c r="A1935" s="7"/>
      <c r="B1935" s="8"/>
    </row>
    <row r="1936">
      <c r="A1936" s="7"/>
      <c r="B1936" s="8"/>
    </row>
    <row r="1937">
      <c r="A1937" s="7"/>
      <c r="B1937" s="8"/>
    </row>
    <row r="1938">
      <c r="A1938" s="7"/>
      <c r="B1938" s="8"/>
    </row>
    <row r="1939">
      <c r="A1939" s="7"/>
      <c r="B1939" s="8"/>
    </row>
    <row r="1940">
      <c r="A1940" s="7"/>
      <c r="B1940" s="8"/>
    </row>
    <row r="1941">
      <c r="A1941" s="7"/>
      <c r="B1941" s="8"/>
    </row>
    <row r="1942">
      <c r="A1942" s="7"/>
      <c r="B1942" s="8"/>
    </row>
    <row r="1943">
      <c r="A1943" s="7"/>
      <c r="B1943" s="8"/>
    </row>
    <row r="1944">
      <c r="A1944" s="7"/>
      <c r="B1944" s="8"/>
    </row>
    <row r="1945">
      <c r="A1945" s="7"/>
      <c r="B1945" s="17"/>
    </row>
    <row r="1946">
      <c r="A1946" s="7"/>
      <c r="B1946" s="8"/>
    </row>
    <row r="1947">
      <c r="A1947" s="7"/>
      <c r="B1947" s="8"/>
    </row>
    <row r="1948">
      <c r="A1948" s="7"/>
      <c r="B1948" s="8"/>
    </row>
    <row r="1949">
      <c r="A1949" s="7"/>
      <c r="B1949" s="8"/>
    </row>
    <row r="1950">
      <c r="A1950" s="7"/>
      <c r="B1950" s="8"/>
    </row>
    <row r="1951">
      <c r="A1951" s="7"/>
      <c r="B1951" s="8"/>
    </row>
    <row r="1952">
      <c r="A1952" s="7"/>
      <c r="B1952" s="8"/>
    </row>
    <row r="1953">
      <c r="A1953" s="7"/>
      <c r="B1953" s="8"/>
    </row>
    <row r="1954">
      <c r="A1954" s="7"/>
      <c r="B1954" s="8"/>
    </row>
    <row r="1955">
      <c r="A1955" s="7"/>
      <c r="B1955" s="8"/>
    </row>
    <row r="1956">
      <c r="A1956" s="7"/>
      <c r="B1956" s="8"/>
    </row>
    <row r="1957">
      <c r="A1957" s="7"/>
      <c r="B1957" s="8"/>
    </row>
    <row r="1958">
      <c r="A1958" s="7"/>
      <c r="B1958" s="8"/>
    </row>
    <row r="1959">
      <c r="A1959" s="7"/>
      <c r="B1959" s="8"/>
    </row>
    <row r="1960">
      <c r="A1960" s="7"/>
      <c r="B1960" s="8"/>
    </row>
    <row r="1961">
      <c r="A1961" s="7"/>
      <c r="B1961" s="8"/>
    </row>
    <row r="1962">
      <c r="A1962" s="7"/>
      <c r="B1962" s="8"/>
    </row>
    <row r="1963">
      <c r="A1963" s="7"/>
      <c r="B1963" s="8"/>
    </row>
    <row r="1964">
      <c r="A1964" s="7"/>
      <c r="B1964" s="8"/>
    </row>
    <row r="1965">
      <c r="A1965" s="7"/>
      <c r="B1965" s="8"/>
    </row>
    <row r="1966">
      <c r="A1966" s="7"/>
      <c r="B1966" s="8"/>
    </row>
    <row r="1967">
      <c r="A1967" s="7"/>
      <c r="B1967" s="8"/>
    </row>
    <row r="1968">
      <c r="A1968" s="7"/>
      <c r="B1968" s="8"/>
    </row>
    <row r="1969">
      <c r="A1969" s="7"/>
      <c r="B1969" s="17"/>
    </row>
    <row r="1970">
      <c r="A1970" s="7"/>
      <c r="B1970" s="8"/>
    </row>
    <row r="1971">
      <c r="A1971" s="7"/>
      <c r="B1971" s="8"/>
    </row>
    <row r="1972">
      <c r="A1972" s="7"/>
      <c r="B1972" s="8"/>
    </row>
    <row r="1973">
      <c r="A1973" s="7"/>
      <c r="B1973" s="8"/>
    </row>
    <row r="1974">
      <c r="A1974" s="7"/>
      <c r="B1974" s="8"/>
    </row>
    <row r="1975">
      <c r="A1975" s="7"/>
      <c r="B1975" s="8"/>
    </row>
    <row r="1976">
      <c r="A1976" s="7"/>
      <c r="B1976" s="8"/>
    </row>
    <row r="1977">
      <c r="A1977" s="7"/>
      <c r="B1977" s="8"/>
    </row>
    <row r="1978">
      <c r="A1978" s="7"/>
      <c r="B1978" s="8"/>
    </row>
    <row r="1979">
      <c r="A1979" s="7"/>
      <c r="B1979" s="8"/>
    </row>
    <row r="1980">
      <c r="A1980" s="7"/>
      <c r="B1980" s="8"/>
    </row>
    <row r="1981">
      <c r="A1981" s="7"/>
      <c r="B1981" s="8"/>
    </row>
    <row r="1982">
      <c r="A1982" s="7"/>
      <c r="B1982" s="8"/>
    </row>
    <row r="1983">
      <c r="A1983" s="7"/>
      <c r="B1983" s="8"/>
    </row>
    <row r="1984">
      <c r="A1984" s="7"/>
      <c r="B1984" s="8"/>
    </row>
    <row r="1985">
      <c r="A1985" s="7"/>
      <c r="B1985" s="8"/>
    </row>
    <row r="1986">
      <c r="A1986" s="7"/>
      <c r="B1986" s="8"/>
    </row>
    <row r="1987">
      <c r="A1987" s="7"/>
      <c r="B1987" s="8"/>
    </row>
    <row r="1988">
      <c r="A1988" s="7"/>
      <c r="B1988" s="8"/>
    </row>
    <row r="1989">
      <c r="A1989" s="7"/>
      <c r="B1989" s="8"/>
    </row>
    <row r="1990">
      <c r="A1990" s="7"/>
      <c r="B1990" s="8"/>
    </row>
    <row r="1991">
      <c r="A1991" s="7"/>
      <c r="B1991" s="8"/>
    </row>
    <row r="1992">
      <c r="A1992" s="7"/>
      <c r="B1992" s="8"/>
    </row>
    <row r="1993">
      <c r="A1993" s="7"/>
      <c r="B1993" s="17"/>
    </row>
    <row r="1994">
      <c r="A1994" s="7"/>
      <c r="B1994" s="8"/>
    </row>
    <row r="1995">
      <c r="A1995" s="7"/>
      <c r="B1995" s="8"/>
    </row>
    <row r="1996">
      <c r="A1996" s="7"/>
      <c r="B1996" s="8"/>
    </row>
    <row r="1997">
      <c r="A1997" s="7"/>
      <c r="B1997" s="8"/>
    </row>
    <row r="1998">
      <c r="A1998" s="7"/>
      <c r="B1998" s="8"/>
    </row>
    <row r="1999">
      <c r="A1999" s="7"/>
      <c r="B1999" s="8"/>
    </row>
    <row r="2000">
      <c r="A2000" s="7"/>
      <c r="B2000" s="8"/>
    </row>
    <row r="2001">
      <c r="A2001" s="7"/>
      <c r="B2001" s="8"/>
    </row>
    <row r="2002">
      <c r="A2002" s="7"/>
      <c r="B2002" s="8"/>
    </row>
    <row r="2003">
      <c r="A2003" s="7"/>
      <c r="B2003" s="8"/>
    </row>
    <row r="2004">
      <c r="A2004" s="7"/>
      <c r="B2004" s="8"/>
    </row>
    <row r="2005">
      <c r="A2005" s="7"/>
      <c r="B2005" s="8"/>
    </row>
    <row r="2006">
      <c r="A2006" s="7"/>
      <c r="B2006" s="8"/>
    </row>
    <row r="2007">
      <c r="A2007" s="7"/>
      <c r="B2007" s="8"/>
    </row>
    <row r="2008">
      <c r="A2008" s="7"/>
      <c r="B2008" s="8"/>
    </row>
    <row r="2009">
      <c r="A2009" s="7"/>
      <c r="B2009" s="8"/>
    </row>
    <row r="2010">
      <c r="A2010" s="7"/>
      <c r="B2010" s="8"/>
    </row>
    <row r="2011">
      <c r="A2011" s="7"/>
      <c r="B2011" s="8"/>
    </row>
    <row r="2012">
      <c r="A2012" s="7"/>
      <c r="B2012" s="8"/>
    </row>
    <row r="2013">
      <c r="A2013" s="7"/>
      <c r="B2013" s="8"/>
    </row>
    <row r="2014">
      <c r="A2014" s="7"/>
      <c r="B2014" s="8"/>
    </row>
    <row r="2015">
      <c r="A2015" s="7"/>
      <c r="B2015" s="8"/>
    </row>
    <row r="2016">
      <c r="A2016" s="7"/>
      <c r="B2016" s="8"/>
    </row>
    <row r="2017">
      <c r="A2017" s="7"/>
      <c r="B2017" s="17"/>
    </row>
    <row r="2018">
      <c r="A2018" s="7"/>
      <c r="B2018" s="8"/>
    </row>
    <row r="2019">
      <c r="A2019" s="7"/>
      <c r="B2019" s="8"/>
    </row>
    <row r="2020">
      <c r="A2020" s="7"/>
      <c r="B2020" s="8"/>
    </row>
    <row r="2021">
      <c r="A2021" s="7"/>
      <c r="B2021" s="8"/>
    </row>
    <row r="2022">
      <c r="A2022" s="7"/>
      <c r="B2022" s="8"/>
    </row>
    <row r="2023">
      <c r="A2023" s="7"/>
      <c r="B2023" s="8"/>
    </row>
    <row r="2024">
      <c r="A2024" s="7"/>
      <c r="B2024" s="8"/>
    </row>
    <row r="2025">
      <c r="A2025" s="7"/>
      <c r="B2025" s="8"/>
    </row>
    <row r="2026">
      <c r="A2026" s="7"/>
      <c r="B2026" s="8"/>
    </row>
    <row r="2027">
      <c r="A2027" s="7"/>
      <c r="B2027" s="8"/>
    </row>
    <row r="2028">
      <c r="A2028" s="7"/>
      <c r="B2028" s="8"/>
    </row>
    <row r="2029">
      <c r="A2029" s="7"/>
      <c r="B2029" s="8"/>
    </row>
    <row r="2030">
      <c r="A2030" s="7"/>
      <c r="B2030" s="8"/>
    </row>
    <row r="2031">
      <c r="A2031" s="7"/>
      <c r="B2031" s="8"/>
    </row>
    <row r="2032">
      <c r="A2032" s="7"/>
      <c r="B2032" s="8"/>
    </row>
    <row r="2033">
      <c r="A2033" s="7"/>
      <c r="B2033" s="8"/>
    </row>
    <row r="2034">
      <c r="A2034" s="7"/>
      <c r="B2034" s="8"/>
    </row>
    <row r="2035">
      <c r="A2035" s="7"/>
      <c r="B2035" s="8"/>
    </row>
    <row r="2036">
      <c r="A2036" s="7"/>
      <c r="B2036" s="8"/>
    </row>
    <row r="2037">
      <c r="A2037" s="7"/>
      <c r="B2037" s="8"/>
    </row>
    <row r="2038">
      <c r="A2038" s="7"/>
      <c r="B2038" s="8"/>
    </row>
    <row r="2039">
      <c r="A2039" s="7"/>
      <c r="B2039" s="8"/>
    </row>
    <row r="2040">
      <c r="A2040" s="7"/>
      <c r="B204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34</v>
      </c>
      <c r="B1" s="1" t="s">
        <v>31</v>
      </c>
      <c r="C1" s="1" t="s">
        <v>32</v>
      </c>
      <c r="D1" s="1" t="s">
        <v>35</v>
      </c>
    </row>
    <row r="2">
      <c r="A2" s="22">
        <v>45717.0</v>
      </c>
      <c r="B2" s="18">
        <v>45717.0</v>
      </c>
      <c r="C2" s="1">
        <v>0.0</v>
      </c>
      <c r="D2" s="20">
        <v>154.17</v>
      </c>
    </row>
    <row r="3">
      <c r="A3" s="22">
        <v>45717.041666666664</v>
      </c>
      <c r="B3" s="18">
        <v>45717.0</v>
      </c>
      <c r="C3" s="1">
        <v>1.0</v>
      </c>
      <c r="D3" s="20">
        <v>132.96</v>
      </c>
    </row>
    <row r="4">
      <c r="A4" s="22">
        <v>45717.083333333336</v>
      </c>
      <c r="B4" s="18">
        <v>45717.0</v>
      </c>
      <c r="C4" s="1">
        <v>2.0</v>
      </c>
      <c r="D4" s="20">
        <v>131.63</v>
      </c>
    </row>
    <row r="5">
      <c r="A5" s="22">
        <v>45717.125</v>
      </c>
      <c r="B5" s="18">
        <v>45717.0</v>
      </c>
      <c r="C5" s="1">
        <v>3.0</v>
      </c>
      <c r="D5" s="20">
        <v>126.15</v>
      </c>
    </row>
    <row r="6">
      <c r="A6" s="22">
        <v>45717.166666666664</v>
      </c>
      <c r="B6" s="18">
        <v>45717.0</v>
      </c>
      <c r="C6" s="1">
        <v>4.0</v>
      </c>
      <c r="D6" s="20">
        <v>120.3</v>
      </c>
    </row>
    <row r="7">
      <c r="A7" s="22">
        <v>45717.208333333336</v>
      </c>
      <c r="B7" s="18">
        <v>45717.0</v>
      </c>
      <c r="C7" s="1">
        <v>5.0</v>
      </c>
      <c r="D7" s="20">
        <v>115.43</v>
      </c>
    </row>
    <row r="8">
      <c r="A8" s="22">
        <v>45717.25</v>
      </c>
      <c r="B8" s="18">
        <v>45717.0</v>
      </c>
      <c r="C8" s="1">
        <v>6.0</v>
      </c>
      <c r="D8" s="20">
        <v>124.01</v>
      </c>
    </row>
    <row r="9">
      <c r="A9" s="22">
        <v>45717.291666666664</v>
      </c>
      <c r="B9" s="18">
        <v>45717.0</v>
      </c>
      <c r="C9" s="1">
        <v>7.0</v>
      </c>
      <c r="D9" s="20">
        <v>125.93</v>
      </c>
    </row>
    <row r="10">
      <c r="A10" s="22">
        <v>45717.333333333336</v>
      </c>
      <c r="B10" s="18">
        <v>45717.0</v>
      </c>
      <c r="C10" s="1">
        <v>8.0</v>
      </c>
      <c r="D10" s="20">
        <v>121.62</v>
      </c>
    </row>
    <row r="11">
      <c r="A11" s="22">
        <v>45717.375</v>
      </c>
      <c r="B11" s="18">
        <v>45717.0</v>
      </c>
      <c r="C11" s="1">
        <v>9.0</v>
      </c>
      <c r="D11" s="20">
        <v>112.34</v>
      </c>
    </row>
    <row r="12">
      <c r="A12" s="22">
        <v>45717.416666666664</v>
      </c>
      <c r="B12" s="18">
        <v>45717.0</v>
      </c>
      <c r="C12" s="1">
        <v>10.0</v>
      </c>
      <c r="D12" s="20">
        <v>88.57</v>
      </c>
    </row>
    <row r="13">
      <c r="A13" s="22">
        <v>45717.458333333336</v>
      </c>
      <c r="B13" s="18">
        <v>45717.0</v>
      </c>
      <c r="C13" s="1">
        <v>11.0</v>
      </c>
      <c r="D13" s="20">
        <v>75.64</v>
      </c>
    </row>
    <row r="14">
      <c r="A14" s="22">
        <v>45717.5</v>
      </c>
      <c r="B14" s="18">
        <v>45717.0</v>
      </c>
      <c r="C14" s="1">
        <v>12.0</v>
      </c>
      <c r="D14" s="20">
        <v>68.97</v>
      </c>
    </row>
    <row r="15">
      <c r="A15" s="22">
        <v>45717.541666666664</v>
      </c>
      <c r="B15" s="18">
        <v>45717.0</v>
      </c>
      <c r="C15" s="1">
        <v>13.0</v>
      </c>
      <c r="D15" s="20">
        <v>68.46</v>
      </c>
    </row>
    <row r="16">
      <c r="A16" s="22">
        <v>45717.583333333336</v>
      </c>
      <c r="B16" s="18">
        <v>45717.0</v>
      </c>
      <c r="C16" s="1">
        <v>14.0</v>
      </c>
      <c r="D16" s="20">
        <v>63.36</v>
      </c>
    </row>
    <row r="17">
      <c r="A17" s="22">
        <v>45717.625</v>
      </c>
      <c r="B17" s="18">
        <v>45717.0</v>
      </c>
      <c r="C17" s="1">
        <v>15.0</v>
      </c>
      <c r="D17" s="20">
        <v>60.21</v>
      </c>
    </row>
    <row r="18">
      <c r="A18" s="22">
        <v>45717.666666666664</v>
      </c>
      <c r="B18" s="18">
        <v>45717.0</v>
      </c>
      <c r="C18" s="1">
        <v>16.0</v>
      </c>
      <c r="D18" s="20">
        <v>68.12</v>
      </c>
    </row>
    <row r="19">
      <c r="A19" s="22">
        <v>45717.708333333336</v>
      </c>
      <c r="B19" s="18">
        <v>45717.0</v>
      </c>
      <c r="C19" s="1">
        <v>17.0</v>
      </c>
      <c r="D19" s="20">
        <v>73.7</v>
      </c>
    </row>
    <row r="20">
      <c r="A20" s="22">
        <v>45717.75</v>
      </c>
      <c r="B20" s="18">
        <v>45717.0</v>
      </c>
      <c r="C20" s="1">
        <v>18.0</v>
      </c>
      <c r="D20" s="20">
        <v>101.98</v>
      </c>
    </row>
    <row r="21">
      <c r="A21" s="22">
        <v>45717.791666666664</v>
      </c>
      <c r="B21" s="18">
        <v>45717.0</v>
      </c>
      <c r="C21" s="1">
        <v>19.0</v>
      </c>
      <c r="D21" s="20">
        <v>107.87</v>
      </c>
    </row>
    <row r="22">
      <c r="A22" s="22">
        <v>45717.833333333336</v>
      </c>
      <c r="B22" s="18">
        <v>45717.0</v>
      </c>
      <c r="C22" s="1">
        <v>20.0</v>
      </c>
      <c r="D22" s="20">
        <v>118.53</v>
      </c>
    </row>
    <row r="23">
      <c r="A23" s="22">
        <v>45717.875</v>
      </c>
      <c r="B23" s="18">
        <v>45717.0</v>
      </c>
      <c r="C23" s="1">
        <v>21.0</v>
      </c>
      <c r="D23" s="20">
        <v>118.74</v>
      </c>
    </row>
    <row r="24">
      <c r="A24" s="22">
        <v>45717.916666666664</v>
      </c>
      <c r="B24" s="18">
        <v>45717.0</v>
      </c>
      <c r="C24" s="1">
        <v>22.0</v>
      </c>
      <c r="D24" s="20">
        <v>124.66</v>
      </c>
    </row>
    <row r="25">
      <c r="A25" s="22">
        <v>45717.958333333336</v>
      </c>
      <c r="B25" s="18">
        <v>45717.0</v>
      </c>
      <c r="C25" s="1">
        <v>23.0</v>
      </c>
      <c r="D25" s="20">
        <v>104.61</v>
      </c>
    </row>
    <row r="26">
      <c r="A26" s="22">
        <v>45718.0</v>
      </c>
      <c r="B26" s="18">
        <v>45718.0</v>
      </c>
      <c r="C26" s="1">
        <v>0.0</v>
      </c>
      <c r="D26" s="20">
        <v>103.15</v>
      </c>
    </row>
    <row r="27">
      <c r="A27" s="22">
        <v>45718.041666666664</v>
      </c>
      <c r="B27" s="18">
        <v>45718.0</v>
      </c>
      <c r="C27" s="1">
        <v>1.0</v>
      </c>
      <c r="D27" s="20">
        <v>93.53</v>
      </c>
    </row>
    <row r="28">
      <c r="A28" s="22">
        <v>45718.083333333336</v>
      </c>
      <c r="B28" s="18">
        <v>45718.0</v>
      </c>
      <c r="C28" s="1">
        <v>2.0</v>
      </c>
      <c r="D28" s="20">
        <v>94.35</v>
      </c>
    </row>
    <row r="29">
      <c r="A29" s="22">
        <v>45718.125</v>
      </c>
      <c r="B29" s="18">
        <v>45718.0</v>
      </c>
      <c r="C29" s="1">
        <v>3.0</v>
      </c>
      <c r="D29" s="20">
        <v>95.44</v>
      </c>
    </row>
    <row r="30">
      <c r="A30" s="22">
        <v>45718.166666666664</v>
      </c>
      <c r="B30" s="18">
        <v>45718.0</v>
      </c>
      <c r="C30" s="1">
        <v>4.0</v>
      </c>
      <c r="D30" s="20">
        <v>97.66</v>
      </c>
    </row>
    <row r="31">
      <c r="A31" s="22">
        <v>45718.208333333336</v>
      </c>
      <c r="B31" s="18">
        <v>45718.0</v>
      </c>
      <c r="C31" s="1">
        <v>5.0</v>
      </c>
      <c r="D31" s="20">
        <v>98.79</v>
      </c>
    </row>
    <row r="32">
      <c r="A32" s="22">
        <v>45718.25</v>
      </c>
      <c r="B32" s="18">
        <v>45718.0</v>
      </c>
      <c r="C32" s="1">
        <v>6.0</v>
      </c>
      <c r="D32" s="20">
        <v>97.59</v>
      </c>
    </row>
    <row r="33">
      <c r="A33" s="22">
        <v>45718.291666666664</v>
      </c>
      <c r="B33" s="18">
        <v>45718.0</v>
      </c>
      <c r="C33" s="1">
        <v>7.0</v>
      </c>
      <c r="D33" s="20">
        <v>95.16</v>
      </c>
    </row>
    <row r="34">
      <c r="A34" s="22">
        <v>45718.333333333336</v>
      </c>
      <c r="B34" s="18">
        <v>45718.0</v>
      </c>
      <c r="C34" s="1">
        <v>8.0</v>
      </c>
      <c r="D34" s="20">
        <v>93.01</v>
      </c>
    </row>
    <row r="35">
      <c r="A35" s="22">
        <v>45718.375</v>
      </c>
      <c r="B35" s="18">
        <v>45718.0</v>
      </c>
      <c r="C35" s="1">
        <v>9.0</v>
      </c>
      <c r="D35" s="20">
        <v>96.15</v>
      </c>
    </row>
    <row r="36">
      <c r="A36" s="22">
        <v>45718.416666666664</v>
      </c>
      <c r="B36" s="18">
        <v>45718.0</v>
      </c>
      <c r="C36" s="1">
        <v>10.0</v>
      </c>
      <c r="D36" s="20">
        <v>100.43</v>
      </c>
    </row>
    <row r="37">
      <c r="A37" s="22">
        <v>45718.458333333336</v>
      </c>
      <c r="B37" s="18">
        <v>45718.0</v>
      </c>
      <c r="C37" s="1">
        <v>11.0</v>
      </c>
      <c r="D37" s="20">
        <v>90.7</v>
      </c>
    </row>
    <row r="38">
      <c r="A38" s="22">
        <v>45718.5</v>
      </c>
      <c r="B38" s="18">
        <v>45718.0</v>
      </c>
      <c r="C38" s="1">
        <v>12.0</v>
      </c>
      <c r="D38" s="20">
        <v>53.89</v>
      </c>
    </row>
    <row r="39">
      <c r="A39" s="22">
        <v>45718.541666666664</v>
      </c>
      <c r="B39" s="18">
        <v>45718.0</v>
      </c>
      <c r="C39" s="1">
        <v>13.0</v>
      </c>
      <c r="D39" s="20">
        <v>74.14</v>
      </c>
    </row>
    <row r="40">
      <c r="A40" s="22">
        <v>45718.583333333336</v>
      </c>
      <c r="B40" s="18">
        <v>45718.0</v>
      </c>
      <c r="C40" s="1">
        <v>14.0</v>
      </c>
      <c r="D40" s="20">
        <v>77.11</v>
      </c>
    </row>
    <row r="41">
      <c r="A41" s="22">
        <v>45718.625</v>
      </c>
      <c r="B41" s="18">
        <v>45718.0</v>
      </c>
      <c r="C41" s="1">
        <v>15.0</v>
      </c>
      <c r="D41" s="20">
        <v>89.8</v>
      </c>
    </row>
    <row r="42">
      <c r="A42" s="22">
        <v>45718.666666666664</v>
      </c>
      <c r="B42" s="18">
        <v>45718.0</v>
      </c>
      <c r="C42" s="1">
        <v>16.0</v>
      </c>
      <c r="D42" s="20">
        <v>119.86</v>
      </c>
    </row>
    <row r="43">
      <c r="A43" s="22">
        <v>45718.708333333336</v>
      </c>
      <c r="B43" s="18">
        <v>45718.0</v>
      </c>
      <c r="C43" s="1">
        <v>17.0</v>
      </c>
      <c r="D43" s="20">
        <v>121.63</v>
      </c>
    </row>
    <row r="44">
      <c r="A44" s="22">
        <v>45718.75</v>
      </c>
      <c r="B44" s="18">
        <v>45718.0</v>
      </c>
      <c r="C44" s="1">
        <v>18.0</v>
      </c>
      <c r="D44" s="20">
        <v>128.79</v>
      </c>
    </row>
    <row r="45">
      <c r="A45" s="22">
        <v>45718.791666666664</v>
      </c>
      <c r="B45" s="18">
        <v>45718.0</v>
      </c>
      <c r="C45" s="1">
        <v>19.0</v>
      </c>
      <c r="D45" s="20">
        <v>155.76</v>
      </c>
    </row>
    <row r="46">
      <c r="A46" s="22">
        <v>45718.833333333336</v>
      </c>
      <c r="B46" s="18">
        <v>45718.0</v>
      </c>
      <c r="C46" s="1">
        <v>20.0</v>
      </c>
      <c r="D46" s="20">
        <v>167.88</v>
      </c>
    </row>
    <row r="47">
      <c r="A47" s="22">
        <v>45718.875</v>
      </c>
      <c r="B47" s="18">
        <v>45718.0</v>
      </c>
      <c r="C47" s="1">
        <v>21.0</v>
      </c>
      <c r="D47" s="20">
        <v>166.85</v>
      </c>
    </row>
    <row r="48">
      <c r="A48" s="22">
        <v>45718.916666666664</v>
      </c>
      <c r="B48" s="18">
        <v>45718.0</v>
      </c>
      <c r="C48" s="1">
        <v>22.0</v>
      </c>
      <c r="D48" s="20">
        <v>132.92</v>
      </c>
    </row>
    <row r="49">
      <c r="A49" s="22">
        <v>45718.958333333336</v>
      </c>
      <c r="B49" s="18">
        <v>45718.0</v>
      </c>
      <c r="C49" s="1">
        <v>23.0</v>
      </c>
      <c r="D49" s="20">
        <v>118.96</v>
      </c>
    </row>
    <row r="50">
      <c r="A50" s="22">
        <v>45719.0</v>
      </c>
      <c r="B50" s="18">
        <v>45719.0</v>
      </c>
      <c r="C50" s="1">
        <v>0.0</v>
      </c>
      <c r="D50" s="20">
        <v>109.59</v>
      </c>
    </row>
    <row r="51">
      <c r="A51" s="22">
        <v>45719.041666666664</v>
      </c>
      <c r="B51" s="18">
        <v>45719.0</v>
      </c>
      <c r="C51" s="1">
        <v>1.0</v>
      </c>
      <c r="D51" s="20">
        <v>105.02</v>
      </c>
    </row>
    <row r="52">
      <c r="A52" s="22">
        <v>45719.083333333336</v>
      </c>
      <c r="B52" s="18">
        <v>45719.0</v>
      </c>
      <c r="C52" s="1">
        <v>2.0</v>
      </c>
      <c r="D52" s="20">
        <v>102.05</v>
      </c>
    </row>
    <row r="53">
      <c r="A53" s="22">
        <v>45719.125</v>
      </c>
      <c r="B53" s="18">
        <v>45719.0</v>
      </c>
      <c r="C53" s="1">
        <v>3.0</v>
      </c>
      <c r="D53" s="20">
        <v>103.66</v>
      </c>
    </row>
    <row r="54">
      <c r="A54" s="22">
        <v>45719.166666666664</v>
      </c>
      <c r="B54" s="18">
        <v>45719.0</v>
      </c>
      <c r="C54" s="1">
        <v>4.0</v>
      </c>
      <c r="D54" s="20">
        <v>103.24</v>
      </c>
    </row>
    <row r="55">
      <c r="A55" s="22">
        <v>45719.208333333336</v>
      </c>
      <c r="B55" s="18">
        <v>45719.0</v>
      </c>
      <c r="C55" s="1">
        <v>5.0</v>
      </c>
      <c r="D55" s="20">
        <v>113.39</v>
      </c>
    </row>
    <row r="56">
      <c r="A56" s="22">
        <v>45719.25</v>
      </c>
      <c r="B56" s="18">
        <v>45719.0</v>
      </c>
      <c r="C56" s="1">
        <v>6.0</v>
      </c>
      <c r="D56" s="20">
        <v>128.88</v>
      </c>
    </row>
    <row r="57">
      <c r="A57" s="22">
        <v>45719.291666666664</v>
      </c>
      <c r="B57" s="18">
        <v>45719.0</v>
      </c>
      <c r="C57" s="1">
        <v>7.0</v>
      </c>
      <c r="D57" s="20">
        <v>133.63</v>
      </c>
    </row>
    <row r="58">
      <c r="A58" s="22">
        <v>45719.333333333336</v>
      </c>
      <c r="B58" s="18">
        <v>45719.0</v>
      </c>
      <c r="C58" s="1">
        <v>8.0</v>
      </c>
      <c r="D58" s="20">
        <v>168.59</v>
      </c>
    </row>
    <row r="59">
      <c r="A59" s="22">
        <v>45719.375</v>
      </c>
      <c r="B59" s="18">
        <v>45719.0</v>
      </c>
      <c r="C59" s="1">
        <v>9.0</v>
      </c>
      <c r="D59" s="20">
        <v>155.24</v>
      </c>
    </row>
    <row r="60">
      <c r="A60" s="22">
        <v>45719.416666666664</v>
      </c>
      <c r="B60" s="18">
        <v>45719.0</v>
      </c>
      <c r="C60" s="1">
        <v>10.0</v>
      </c>
      <c r="D60" s="20">
        <v>221.37</v>
      </c>
    </row>
    <row r="61">
      <c r="A61" s="22">
        <v>45719.458333333336</v>
      </c>
      <c r="B61" s="18">
        <v>45719.0</v>
      </c>
      <c r="C61" s="1">
        <v>11.0</v>
      </c>
      <c r="D61" s="20">
        <v>219.44</v>
      </c>
    </row>
    <row r="62">
      <c r="A62" s="22">
        <v>45719.5</v>
      </c>
      <c r="B62" s="18">
        <v>45719.0</v>
      </c>
      <c r="C62" s="1">
        <v>12.0</v>
      </c>
      <c r="D62" s="20">
        <v>204.82</v>
      </c>
    </row>
    <row r="63">
      <c r="A63" s="22">
        <v>45719.541666666664</v>
      </c>
      <c r="B63" s="18">
        <v>45719.0</v>
      </c>
      <c r="C63" s="1">
        <v>13.0</v>
      </c>
      <c r="D63" s="20">
        <v>202.12</v>
      </c>
    </row>
    <row r="64">
      <c r="A64" s="22">
        <v>45719.583333333336</v>
      </c>
      <c r="B64" s="18">
        <v>45719.0</v>
      </c>
      <c r="C64" s="1">
        <v>14.0</v>
      </c>
      <c r="D64" s="20">
        <v>113.92</v>
      </c>
    </row>
    <row r="65">
      <c r="A65" s="22">
        <v>45719.625</v>
      </c>
      <c r="B65" s="18">
        <v>45719.0</v>
      </c>
      <c r="C65" s="1">
        <v>15.0</v>
      </c>
      <c r="D65" s="20">
        <v>136.57</v>
      </c>
    </row>
    <row r="66">
      <c r="A66" s="22">
        <v>45719.666666666664</v>
      </c>
      <c r="B66" s="18">
        <v>45719.0</v>
      </c>
      <c r="C66" s="1">
        <v>16.0</v>
      </c>
      <c r="D66" s="20">
        <v>149.79</v>
      </c>
    </row>
    <row r="67">
      <c r="A67" s="22">
        <v>45719.708333333336</v>
      </c>
      <c r="B67" s="18">
        <v>45719.0</v>
      </c>
      <c r="C67" s="1">
        <v>17.0</v>
      </c>
      <c r="D67" s="20">
        <v>150.64</v>
      </c>
    </row>
    <row r="68">
      <c r="A68" s="22">
        <v>45719.75</v>
      </c>
      <c r="B68" s="18">
        <v>45719.0</v>
      </c>
      <c r="C68" s="1">
        <v>18.0</v>
      </c>
      <c r="D68" s="20">
        <v>230.79</v>
      </c>
    </row>
    <row r="69">
      <c r="A69" s="22">
        <v>45719.791666666664</v>
      </c>
      <c r="B69" s="18">
        <v>45719.0</v>
      </c>
      <c r="C69" s="1">
        <v>19.0</v>
      </c>
      <c r="D69" s="20">
        <v>257.86</v>
      </c>
    </row>
    <row r="70">
      <c r="A70" s="22">
        <v>45719.833333333336</v>
      </c>
      <c r="B70" s="18">
        <v>45719.0</v>
      </c>
      <c r="C70" s="1">
        <v>20.0</v>
      </c>
      <c r="D70" s="20">
        <v>274.0</v>
      </c>
    </row>
    <row r="71">
      <c r="A71" s="22">
        <v>45719.875</v>
      </c>
      <c r="B71" s="18">
        <v>45719.0</v>
      </c>
      <c r="C71" s="1">
        <v>21.0</v>
      </c>
      <c r="D71" s="20">
        <v>243.85</v>
      </c>
    </row>
    <row r="72">
      <c r="A72" s="22">
        <v>45719.916666666664</v>
      </c>
      <c r="B72" s="18">
        <v>45719.0</v>
      </c>
      <c r="C72" s="1">
        <v>22.0</v>
      </c>
      <c r="D72" s="20">
        <v>170.62</v>
      </c>
    </row>
    <row r="73">
      <c r="A73" s="22">
        <v>45719.958333333336</v>
      </c>
      <c r="B73" s="18">
        <v>45719.0</v>
      </c>
      <c r="C73" s="1">
        <v>23.0</v>
      </c>
      <c r="D73" s="20">
        <v>152.38</v>
      </c>
    </row>
    <row r="74">
      <c r="A74" s="22">
        <v>45720.0</v>
      </c>
      <c r="B74" s="18">
        <v>45720.0</v>
      </c>
      <c r="C74" s="1">
        <v>0.0</v>
      </c>
      <c r="D74" s="20">
        <v>132.41</v>
      </c>
    </row>
    <row r="75">
      <c r="A75" s="22">
        <v>45720.041666666664</v>
      </c>
      <c r="B75" s="18">
        <v>45720.0</v>
      </c>
      <c r="C75" s="1">
        <v>1.0</v>
      </c>
      <c r="D75" s="20">
        <v>138.49</v>
      </c>
    </row>
    <row r="76">
      <c r="A76" s="22">
        <v>45720.083333333336</v>
      </c>
      <c r="B76" s="18">
        <v>45720.0</v>
      </c>
      <c r="C76" s="1">
        <v>2.0</v>
      </c>
      <c r="D76" s="20">
        <v>137.07</v>
      </c>
    </row>
    <row r="77">
      <c r="A77" s="22">
        <v>45720.125</v>
      </c>
      <c r="B77" s="18">
        <v>45720.0</v>
      </c>
      <c r="C77" s="1">
        <v>3.0</v>
      </c>
      <c r="D77" s="20">
        <v>133.32</v>
      </c>
    </row>
    <row r="78">
      <c r="A78" s="22">
        <v>45720.166666666664</v>
      </c>
      <c r="B78" s="18">
        <v>45720.0</v>
      </c>
      <c r="C78" s="1">
        <v>4.0</v>
      </c>
      <c r="D78" s="20">
        <v>131.86</v>
      </c>
    </row>
    <row r="79">
      <c r="A79" s="22">
        <v>45720.208333333336</v>
      </c>
      <c r="B79" s="18">
        <v>45720.0</v>
      </c>
      <c r="C79" s="1">
        <v>5.0</v>
      </c>
      <c r="D79" s="20">
        <v>134.96</v>
      </c>
    </row>
    <row r="80">
      <c r="A80" s="22">
        <v>45720.25</v>
      </c>
      <c r="B80" s="18">
        <v>45720.0</v>
      </c>
      <c r="C80" s="1">
        <v>6.0</v>
      </c>
      <c r="D80" s="20">
        <v>126.34</v>
      </c>
    </row>
    <row r="81">
      <c r="A81" s="22">
        <v>45720.291666666664</v>
      </c>
      <c r="B81" s="18">
        <v>45720.0</v>
      </c>
      <c r="C81" s="1">
        <v>7.0</v>
      </c>
      <c r="D81" s="20">
        <v>134.83</v>
      </c>
    </row>
    <row r="82">
      <c r="A82" s="22">
        <v>45720.333333333336</v>
      </c>
      <c r="B82" s="18">
        <v>45720.0</v>
      </c>
      <c r="C82" s="1">
        <v>8.0</v>
      </c>
      <c r="D82" s="20">
        <v>162.33</v>
      </c>
    </row>
    <row r="83">
      <c r="A83" s="22">
        <v>45720.375</v>
      </c>
      <c r="B83" s="18">
        <v>45720.0</v>
      </c>
      <c r="C83" s="1">
        <v>9.0</v>
      </c>
      <c r="D83" s="20">
        <v>152.58</v>
      </c>
    </row>
    <row r="84">
      <c r="A84" s="22">
        <v>45720.416666666664</v>
      </c>
      <c r="B84" s="18">
        <v>45720.0</v>
      </c>
      <c r="C84" s="1">
        <v>10.0</v>
      </c>
      <c r="D84" s="20">
        <v>212.08</v>
      </c>
    </row>
    <row r="85">
      <c r="A85" s="22">
        <v>45720.458333333336</v>
      </c>
      <c r="B85" s="18">
        <v>45720.0</v>
      </c>
      <c r="C85" s="1">
        <v>11.0</v>
      </c>
      <c r="D85" s="20">
        <v>192.78</v>
      </c>
    </row>
    <row r="86">
      <c r="A86" s="22">
        <v>45720.5</v>
      </c>
      <c r="B86" s="18">
        <v>45720.0</v>
      </c>
      <c r="C86" s="1">
        <v>12.0</v>
      </c>
      <c r="D86" s="20">
        <v>176.12</v>
      </c>
    </row>
    <row r="87">
      <c r="A87" s="22">
        <v>45720.541666666664</v>
      </c>
      <c r="B87" s="18">
        <v>45720.0</v>
      </c>
      <c r="C87" s="1">
        <v>13.0</v>
      </c>
      <c r="D87" s="20">
        <v>157.09</v>
      </c>
    </row>
    <row r="88">
      <c r="A88" s="22">
        <v>45720.583333333336</v>
      </c>
      <c r="B88" s="18">
        <v>45720.0</v>
      </c>
      <c r="C88" s="1">
        <v>14.0</v>
      </c>
      <c r="D88" s="20">
        <v>98.91</v>
      </c>
    </row>
    <row r="89">
      <c r="A89" s="22">
        <v>45720.625</v>
      </c>
      <c r="B89" s="18">
        <v>45720.0</v>
      </c>
      <c r="C89" s="1">
        <v>15.0</v>
      </c>
      <c r="D89" s="20">
        <v>113.79</v>
      </c>
    </row>
    <row r="90">
      <c r="A90" s="22">
        <v>45720.666666666664</v>
      </c>
      <c r="B90" s="18">
        <v>45720.0</v>
      </c>
      <c r="C90" s="1">
        <v>16.0</v>
      </c>
      <c r="D90" s="20">
        <v>130.33</v>
      </c>
    </row>
    <row r="91">
      <c r="A91" s="22">
        <v>45720.708333333336</v>
      </c>
      <c r="B91" s="18">
        <v>45720.0</v>
      </c>
      <c r="C91" s="1">
        <v>17.0</v>
      </c>
      <c r="D91" s="20">
        <v>154.02</v>
      </c>
    </row>
    <row r="92">
      <c r="A92" s="22">
        <v>45720.75</v>
      </c>
      <c r="B92" s="18">
        <v>45720.0</v>
      </c>
      <c r="C92" s="1">
        <v>18.0</v>
      </c>
      <c r="D92" s="20">
        <v>220.37</v>
      </c>
    </row>
    <row r="93">
      <c r="A93" s="22">
        <v>45720.791666666664</v>
      </c>
      <c r="B93" s="18">
        <v>45720.0</v>
      </c>
      <c r="C93" s="1">
        <v>19.0</v>
      </c>
      <c r="D93" s="20">
        <v>269.44</v>
      </c>
    </row>
    <row r="94">
      <c r="A94" s="22">
        <v>45720.833333333336</v>
      </c>
      <c r="B94" s="18">
        <v>45720.0</v>
      </c>
      <c r="C94" s="1">
        <v>20.0</v>
      </c>
      <c r="D94" s="20">
        <v>254.28</v>
      </c>
    </row>
    <row r="95">
      <c r="A95" s="22">
        <v>45720.875</v>
      </c>
      <c r="B95" s="18">
        <v>45720.0</v>
      </c>
      <c r="C95" s="1">
        <v>21.0</v>
      </c>
      <c r="D95" s="20">
        <v>237.23</v>
      </c>
    </row>
    <row r="96">
      <c r="A96" s="22">
        <v>45720.916666666664</v>
      </c>
      <c r="B96" s="18">
        <v>45720.0</v>
      </c>
      <c r="C96" s="1">
        <v>22.0</v>
      </c>
      <c r="D96" s="20">
        <v>157.29</v>
      </c>
    </row>
    <row r="97">
      <c r="A97" s="22">
        <v>45720.958333333336</v>
      </c>
      <c r="B97" s="18">
        <v>45720.0</v>
      </c>
      <c r="C97" s="1">
        <v>23.0</v>
      </c>
      <c r="D97" s="20">
        <v>158.71</v>
      </c>
    </row>
    <row r="98">
      <c r="A98" s="22">
        <v>45721.0</v>
      </c>
      <c r="B98" s="18">
        <v>45721.0</v>
      </c>
      <c r="C98" s="1">
        <v>0.0</v>
      </c>
      <c r="D98" s="20">
        <v>124.71</v>
      </c>
    </row>
    <row r="99">
      <c r="A99" s="22">
        <v>45721.041666666664</v>
      </c>
      <c r="B99" s="18">
        <v>45721.0</v>
      </c>
      <c r="C99" s="1">
        <v>1.0</v>
      </c>
      <c r="D99" s="20">
        <v>125.09</v>
      </c>
    </row>
    <row r="100">
      <c r="A100" s="22">
        <v>45721.083333333336</v>
      </c>
      <c r="B100" s="18">
        <v>45721.0</v>
      </c>
      <c r="C100" s="1">
        <v>2.0</v>
      </c>
      <c r="D100" s="20">
        <v>126.37</v>
      </c>
    </row>
    <row r="101">
      <c r="A101" s="22">
        <v>45721.125</v>
      </c>
      <c r="B101" s="18">
        <v>45721.0</v>
      </c>
      <c r="C101" s="1">
        <v>3.0</v>
      </c>
      <c r="D101" s="20">
        <v>120.5</v>
      </c>
    </row>
    <row r="102">
      <c r="A102" s="22">
        <v>45721.166666666664</v>
      </c>
      <c r="B102" s="18">
        <v>45721.0</v>
      </c>
      <c r="C102" s="1">
        <v>4.0</v>
      </c>
      <c r="D102" s="20">
        <v>119.47</v>
      </c>
    </row>
    <row r="103">
      <c r="A103" s="22">
        <v>45721.208333333336</v>
      </c>
      <c r="B103" s="18">
        <v>45721.0</v>
      </c>
      <c r="C103" s="1">
        <v>5.0</v>
      </c>
      <c r="D103" s="20">
        <v>114.82</v>
      </c>
    </row>
    <row r="104">
      <c r="A104" s="22">
        <v>45721.25</v>
      </c>
      <c r="B104" s="18">
        <v>45721.0</v>
      </c>
      <c r="C104" s="1">
        <v>6.0</v>
      </c>
      <c r="D104" s="20">
        <v>121.69</v>
      </c>
    </row>
    <row r="105">
      <c r="A105" s="22">
        <v>45721.291666666664</v>
      </c>
      <c r="B105" s="18">
        <v>45721.0</v>
      </c>
      <c r="C105" s="1">
        <v>7.0</v>
      </c>
      <c r="D105" s="20">
        <v>146.47</v>
      </c>
    </row>
    <row r="106">
      <c r="A106" s="22">
        <v>45721.333333333336</v>
      </c>
      <c r="B106" s="18">
        <v>45721.0</v>
      </c>
      <c r="C106" s="1">
        <v>8.0</v>
      </c>
      <c r="D106" s="20">
        <v>159.76</v>
      </c>
    </row>
    <row r="107">
      <c r="A107" s="22">
        <v>45721.375</v>
      </c>
      <c r="B107" s="18">
        <v>45721.0</v>
      </c>
      <c r="C107" s="1">
        <v>9.0</v>
      </c>
      <c r="D107" s="20">
        <v>137.78</v>
      </c>
    </row>
    <row r="108">
      <c r="A108" s="22">
        <v>45721.416666666664</v>
      </c>
      <c r="B108" s="18">
        <v>45721.0</v>
      </c>
      <c r="C108" s="1">
        <v>10.0</v>
      </c>
      <c r="D108" s="20">
        <v>189.84</v>
      </c>
    </row>
    <row r="109">
      <c r="A109" s="22">
        <v>45721.458333333336</v>
      </c>
      <c r="B109" s="18">
        <v>45721.0</v>
      </c>
      <c r="C109" s="1">
        <v>11.0</v>
      </c>
      <c r="D109" s="20">
        <v>166.66</v>
      </c>
    </row>
    <row r="110">
      <c r="A110" s="22">
        <v>45721.5</v>
      </c>
      <c r="B110" s="18">
        <v>45721.0</v>
      </c>
      <c r="C110" s="1">
        <v>12.0</v>
      </c>
      <c r="D110" s="20">
        <v>155.66</v>
      </c>
    </row>
    <row r="111">
      <c r="A111" s="22">
        <v>45721.541666666664</v>
      </c>
      <c r="B111" s="18">
        <v>45721.0</v>
      </c>
      <c r="C111" s="1">
        <v>13.0</v>
      </c>
      <c r="D111" s="20">
        <v>145.75</v>
      </c>
    </row>
    <row r="112">
      <c r="A112" s="22">
        <v>45721.583333333336</v>
      </c>
      <c r="B112" s="18">
        <v>45721.0</v>
      </c>
      <c r="C112" s="1">
        <v>14.0</v>
      </c>
      <c r="D112" s="20">
        <v>81.33</v>
      </c>
    </row>
    <row r="113">
      <c r="A113" s="22">
        <v>45721.625</v>
      </c>
      <c r="B113" s="18">
        <v>45721.0</v>
      </c>
      <c r="C113" s="1">
        <v>15.0</v>
      </c>
      <c r="D113" s="20">
        <v>101.04</v>
      </c>
    </row>
    <row r="114">
      <c r="A114" s="22">
        <v>45721.666666666664</v>
      </c>
      <c r="B114" s="18">
        <v>45721.0</v>
      </c>
      <c r="C114" s="1">
        <v>16.0</v>
      </c>
      <c r="D114" s="20">
        <v>124.52</v>
      </c>
    </row>
    <row r="115">
      <c r="A115" s="22">
        <v>45721.708333333336</v>
      </c>
      <c r="B115" s="18">
        <v>45721.0</v>
      </c>
      <c r="C115" s="1">
        <v>17.0</v>
      </c>
      <c r="D115" s="20">
        <v>135.95</v>
      </c>
    </row>
    <row r="116">
      <c r="A116" s="22">
        <v>45721.75</v>
      </c>
      <c r="B116" s="18">
        <v>45721.0</v>
      </c>
      <c r="C116" s="1">
        <v>18.0</v>
      </c>
      <c r="D116" s="20">
        <v>212.44</v>
      </c>
    </row>
    <row r="117">
      <c r="A117" s="22">
        <v>45721.791666666664</v>
      </c>
      <c r="B117" s="18">
        <v>45721.0</v>
      </c>
      <c r="C117" s="1">
        <v>19.0</v>
      </c>
      <c r="D117" s="20">
        <v>238.1</v>
      </c>
    </row>
    <row r="118">
      <c r="A118" s="22">
        <v>45721.833333333336</v>
      </c>
      <c r="B118" s="18">
        <v>45721.0</v>
      </c>
      <c r="C118" s="1">
        <v>20.0</v>
      </c>
      <c r="D118" s="20">
        <v>239.81</v>
      </c>
    </row>
    <row r="119">
      <c r="A119" s="22">
        <v>45721.875</v>
      </c>
      <c r="B119" s="18">
        <v>45721.0</v>
      </c>
      <c r="C119" s="1">
        <v>21.0</v>
      </c>
      <c r="D119" s="20">
        <v>233.32</v>
      </c>
    </row>
    <row r="120">
      <c r="A120" s="22">
        <v>45721.916666666664</v>
      </c>
      <c r="B120" s="18">
        <v>45721.0</v>
      </c>
      <c r="C120" s="1">
        <v>22.0</v>
      </c>
      <c r="D120" s="20">
        <v>158.64</v>
      </c>
    </row>
    <row r="121">
      <c r="A121" s="22">
        <v>45721.958333333336</v>
      </c>
      <c r="B121" s="18">
        <v>45721.0</v>
      </c>
      <c r="C121" s="1">
        <v>23.0</v>
      </c>
      <c r="D121" s="20">
        <v>140.45</v>
      </c>
    </row>
    <row r="122">
      <c r="A122" s="22">
        <v>45722.0</v>
      </c>
      <c r="B122" s="18">
        <v>45722.0</v>
      </c>
      <c r="C122" s="1">
        <v>0.0</v>
      </c>
      <c r="D122" s="20">
        <v>96.09</v>
      </c>
    </row>
    <row r="123">
      <c r="A123" s="22">
        <v>45722.041666666664</v>
      </c>
      <c r="B123" s="18">
        <v>45722.0</v>
      </c>
      <c r="C123" s="1">
        <v>1.0</v>
      </c>
      <c r="D123" s="20">
        <v>91.1</v>
      </c>
    </row>
    <row r="124">
      <c r="A124" s="22">
        <v>45722.083333333336</v>
      </c>
      <c r="B124" s="18">
        <v>45722.0</v>
      </c>
      <c r="C124" s="1">
        <v>2.0</v>
      </c>
      <c r="D124" s="20">
        <v>103.29</v>
      </c>
    </row>
    <row r="125">
      <c r="A125" s="22">
        <v>45722.125</v>
      </c>
      <c r="B125" s="18">
        <v>45722.0</v>
      </c>
      <c r="C125" s="1">
        <v>3.0</v>
      </c>
      <c r="D125" s="20">
        <v>104.86</v>
      </c>
    </row>
    <row r="126">
      <c r="A126" s="22">
        <v>45722.166666666664</v>
      </c>
      <c r="B126" s="18">
        <v>45722.0</v>
      </c>
      <c r="C126" s="1">
        <v>4.0</v>
      </c>
      <c r="D126" s="20">
        <v>106.85</v>
      </c>
    </row>
    <row r="127">
      <c r="A127" s="22">
        <v>45722.208333333336</v>
      </c>
      <c r="B127" s="18">
        <v>45722.0</v>
      </c>
      <c r="C127" s="1">
        <v>5.0</v>
      </c>
      <c r="D127" s="20">
        <v>108.16</v>
      </c>
    </row>
    <row r="128">
      <c r="A128" s="22">
        <v>45722.25</v>
      </c>
      <c r="B128" s="18">
        <v>45722.0</v>
      </c>
      <c r="C128" s="1">
        <v>6.0</v>
      </c>
      <c r="D128" s="20">
        <v>112.79</v>
      </c>
    </row>
    <row r="129">
      <c r="A129" s="22">
        <v>45722.291666666664</v>
      </c>
      <c r="B129" s="18">
        <v>45722.0</v>
      </c>
      <c r="C129" s="1">
        <v>7.0</v>
      </c>
      <c r="D129" s="20">
        <v>134.49</v>
      </c>
    </row>
    <row r="130">
      <c r="A130" s="22">
        <v>45722.333333333336</v>
      </c>
      <c r="B130" s="18">
        <v>45722.0</v>
      </c>
      <c r="C130" s="1">
        <v>8.0</v>
      </c>
      <c r="D130" s="20">
        <v>163.39</v>
      </c>
    </row>
    <row r="131">
      <c r="A131" s="22">
        <v>45722.375</v>
      </c>
      <c r="B131" s="18">
        <v>45722.0</v>
      </c>
      <c r="C131" s="1">
        <v>9.0</v>
      </c>
      <c r="D131" s="20">
        <v>134.28</v>
      </c>
    </row>
    <row r="132">
      <c r="A132" s="22">
        <v>45722.416666666664</v>
      </c>
      <c r="B132" s="18">
        <v>45722.0</v>
      </c>
      <c r="C132" s="1">
        <v>10.0</v>
      </c>
      <c r="D132" s="20">
        <v>192.78</v>
      </c>
    </row>
    <row r="133">
      <c r="A133" s="22">
        <v>45722.458333333336</v>
      </c>
      <c r="B133" s="18">
        <v>45722.0</v>
      </c>
      <c r="C133" s="1">
        <v>11.0</v>
      </c>
      <c r="D133" s="20">
        <v>191.71</v>
      </c>
    </row>
    <row r="134">
      <c r="A134" s="22">
        <v>45722.5</v>
      </c>
      <c r="B134" s="18">
        <v>45722.0</v>
      </c>
      <c r="C134" s="1">
        <v>12.0</v>
      </c>
      <c r="D134" s="20">
        <v>187.01</v>
      </c>
    </row>
    <row r="135">
      <c r="A135" s="22">
        <v>45722.541666666664</v>
      </c>
      <c r="B135" s="18">
        <v>45722.0</v>
      </c>
      <c r="C135" s="1">
        <v>13.0</v>
      </c>
      <c r="D135" s="20">
        <v>176.22</v>
      </c>
    </row>
    <row r="136">
      <c r="A136" s="22">
        <v>45722.583333333336</v>
      </c>
      <c r="B136" s="18">
        <v>45722.0</v>
      </c>
      <c r="C136" s="1">
        <v>14.0</v>
      </c>
      <c r="D136" s="20">
        <v>105.21</v>
      </c>
    </row>
    <row r="137">
      <c r="A137" s="22">
        <v>45722.625</v>
      </c>
      <c r="B137" s="18">
        <v>45722.0</v>
      </c>
      <c r="C137" s="1">
        <v>15.0</v>
      </c>
      <c r="D137" s="20">
        <v>107.36</v>
      </c>
    </row>
    <row r="138">
      <c r="A138" s="22">
        <v>45722.666666666664</v>
      </c>
      <c r="B138" s="18">
        <v>45722.0</v>
      </c>
      <c r="C138" s="1">
        <v>16.0</v>
      </c>
      <c r="D138" s="20">
        <v>114.38</v>
      </c>
    </row>
    <row r="139">
      <c r="A139" s="22">
        <v>45722.708333333336</v>
      </c>
      <c r="B139" s="18">
        <v>45722.0</v>
      </c>
      <c r="C139" s="1">
        <v>17.0</v>
      </c>
      <c r="D139" s="20">
        <v>133.6</v>
      </c>
    </row>
    <row r="140">
      <c r="A140" s="22">
        <v>45722.75</v>
      </c>
      <c r="B140" s="18">
        <v>45722.0</v>
      </c>
      <c r="C140" s="1">
        <v>18.0</v>
      </c>
      <c r="D140" s="20">
        <v>229.51</v>
      </c>
    </row>
    <row r="141">
      <c r="A141" s="22">
        <v>45722.791666666664</v>
      </c>
      <c r="B141" s="18">
        <v>45722.0</v>
      </c>
      <c r="C141" s="1">
        <v>19.0</v>
      </c>
      <c r="D141" s="20">
        <v>259.24</v>
      </c>
    </row>
    <row r="142">
      <c r="A142" s="22">
        <v>45722.833333333336</v>
      </c>
      <c r="B142" s="18">
        <v>45722.0</v>
      </c>
      <c r="C142" s="1">
        <v>20.0</v>
      </c>
      <c r="D142" s="20">
        <v>250.16</v>
      </c>
    </row>
    <row r="143">
      <c r="A143" s="22">
        <v>45722.875</v>
      </c>
      <c r="B143" s="18">
        <v>45722.0</v>
      </c>
      <c r="C143" s="1">
        <v>21.0</v>
      </c>
      <c r="D143" s="20">
        <v>236.77</v>
      </c>
    </row>
    <row r="144">
      <c r="A144" s="22">
        <v>45722.916666666664</v>
      </c>
      <c r="B144" s="18">
        <v>45722.0</v>
      </c>
      <c r="C144" s="1">
        <v>22.0</v>
      </c>
      <c r="D144" s="20">
        <v>158.22</v>
      </c>
    </row>
    <row r="145">
      <c r="A145" s="22">
        <v>45722.958333333336</v>
      </c>
      <c r="B145" s="18">
        <v>45722.0</v>
      </c>
      <c r="C145" s="1">
        <v>23.0</v>
      </c>
      <c r="D145" s="20">
        <v>139.1</v>
      </c>
    </row>
    <row r="146">
      <c r="A146" s="22">
        <v>45723.0</v>
      </c>
      <c r="B146" s="18">
        <v>45723.0</v>
      </c>
      <c r="C146" s="1">
        <v>0.0</v>
      </c>
      <c r="D146" s="20">
        <v>128.79</v>
      </c>
    </row>
    <row r="147">
      <c r="A147" s="22">
        <v>45723.041666666664</v>
      </c>
      <c r="B147" s="18">
        <v>45723.0</v>
      </c>
      <c r="C147" s="1">
        <v>1.0</v>
      </c>
      <c r="D147" s="20">
        <v>122.64</v>
      </c>
    </row>
    <row r="148">
      <c r="A148" s="22">
        <v>45723.083333333336</v>
      </c>
      <c r="B148" s="18">
        <v>45723.0</v>
      </c>
      <c r="C148" s="1">
        <v>2.0</v>
      </c>
      <c r="D148" s="20">
        <v>117.28</v>
      </c>
    </row>
    <row r="149">
      <c r="A149" s="22">
        <v>45723.125</v>
      </c>
      <c r="B149" s="18">
        <v>45723.0</v>
      </c>
      <c r="C149" s="1">
        <v>3.0</v>
      </c>
      <c r="D149" s="20">
        <v>110.91</v>
      </c>
    </row>
    <row r="150">
      <c r="A150" s="22">
        <v>45723.166666666664</v>
      </c>
      <c r="B150" s="18">
        <v>45723.0</v>
      </c>
      <c r="C150" s="1">
        <v>4.0</v>
      </c>
      <c r="D150" s="20">
        <v>111.73</v>
      </c>
    </row>
    <row r="151">
      <c r="A151" s="22">
        <v>45723.208333333336</v>
      </c>
      <c r="B151" s="18">
        <v>45723.0</v>
      </c>
      <c r="C151" s="1">
        <v>5.0</v>
      </c>
      <c r="D151" s="20">
        <v>115.2</v>
      </c>
    </row>
    <row r="152">
      <c r="A152" s="22">
        <v>45723.25</v>
      </c>
      <c r="B152" s="18">
        <v>45723.0</v>
      </c>
      <c r="C152" s="1">
        <v>6.0</v>
      </c>
      <c r="D152" s="20">
        <v>118.05</v>
      </c>
    </row>
    <row r="153">
      <c r="A153" s="22">
        <v>45723.291666666664</v>
      </c>
      <c r="B153" s="18">
        <v>45723.0</v>
      </c>
      <c r="C153" s="1">
        <v>7.0</v>
      </c>
      <c r="D153" s="20">
        <v>123.67</v>
      </c>
    </row>
    <row r="154">
      <c r="A154" s="22">
        <v>45723.333333333336</v>
      </c>
      <c r="B154" s="18">
        <v>45723.0</v>
      </c>
      <c r="C154" s="1">
        <v>8.0</v>
      </c>
      <c r="D154" s="20">
        <v>150.18</v>
      </c>
    </row>
    <row r="155">
      <c r="A155" s="22">
        <v>45723.375</v>
      </c>
      <c r="B155" s="18">
        <v>45723.0</v>
      </c>
      <c r="C155" s="1">
        <v>9.0</v>
      </c>
      <c r="D155" s="20">
        <v>130.7</v>
      </c>
    </row>
    <row r="156">
      <c r="A156" s="22">
        <v>45723.416666666664</v>
      </c>
      <c r="B156" s="18">
        <v>45723.0</v>
      </c>
      <c r="C156" s="1">
        <v>10.0</v>
      </c>
      <c r="D156" s="20">
        <v>193.03</v>
      </c>
    </row>
    <row r="157">
      <c r="A157" s="22">
        <v>45723.458333333336</v>
      </c>
      <c r="B157" s="18">
        <v>45723.0</v>
      </c>
      <c r="C157" s="1">
        <v>11.0</v>
      </c>
      <c r="D157" s="20">
        <v>161.73</v>
      </c>
    </row>
    <row r="158">
      <c r="A158" s="22">
        <v>45723.5</v>
      </c>
      <c r="B158" s="18">
        <v>45723.0</v>
      </c>
      <c r="C158" s="1">
        <v>12.0</v>
      </c>
      <c r="D158" s="20">
        <v>144.22</v>
      </c>
    </row>
    <row r="159">
      <c r="A159" s="22">
        <v>45723.541666666664</v>
      </c>
      <c r="B159" s="18">
        <v>45723.0</v>
      </c>
      <c r="C159" s="1">
        <v>13.0</v>
      </c>
      <c r="D159" s="20">
        <v>127.06</v>
      </c>
    </row>
    <row r="160">
      <c r="A160" s="22">
        <v>45723.583333333336</v>
      </c>
      <c r="B160" s="18">
        <v>45723.0</v>
      </c>
      <c r="C160" s="1">
        <v>14.0</v>
      </c>
      <c r="D160" s="20">
        <v>80.94</v>
      </c>
    </row>
    <row r="161">
      <c r="A161" s="22">
        <v>45723.625</v>
      </c>
      <c r="B161" s="18">
        <v>45723.0</v>
      </c>
      <c r="C161" s="1">
        <v>15.0</v>
      </c>
      <c r="D161" s="20">
        <v>71.6</v>
      </c>
    </row>
    <row r="162">
      <c r="A162" s="22">
        <v>45723.666666666664</v>
      </c>
      <c r="B162" s="18">
        <v>45723.0</v>
      </c>
      <c r="C162" s="1">
        <v>16.0</v>
      </c>
      <c r="D162" s="20">
        <v>82.43</v>
      </c>
    </row>
    <row r="163">
      <c r="A163" s="22">
        <v>45723.708333333336</v>
      </c>
      <c r="B163" s="18">
        <v>45723.0</v>
      </c>
      <c r="C163" s="1">
        <v>17.0</v>
      </c>
      <c r="D163" s="20">
        <v>91.46</v>
      </c>
    </row>
    <row r="164">
      <c r="A164" s="22">
        <v>45723.75</v>
      </c>
      <c r="B164" s="18">
        <v>45723.0</v>
      </c>
      <c r="C164" s="1">
        <v>18.0</v>
      </c>
      <c r="D164" s="20">
        <v>174.93</v>
      </c>
    </row>
    <row r="165">
      <c r="A165" s="22">
        <v>45723.791666666664</v>
      </c>
      <c r="B165" s="18">
        <v>45723.0</v>
      </c>
      <c r="C165" s="1">
        <v>19.0</v>
      </c>
      <c r="D165" s="20">
        <v>174.5</v>
      </c>
    </row>
    <row r="166">
      <c r="A166" s="22">
        <v>45723.833333333336</v>
      </c>
      <c r="B166" s="18">
        <v>45723.0</v>
      </c>
      <c r="C166" s="1">
        <v>20.0</v>
      </c>
      <c r="D166" s="20">
        <v>183.65</v>
      </c>
    </row>
    <row r="167">
      <c r="A167" s="22">
        <v>45723.875</v>
      </c>
      <c r="B167" s="18">
        <v>45723.0</v>
      </c>
      <c r="C167" s="1">
        <v>21.0</v>
      </c>
      <c r="D167" s="20">
        <v>180.14</v>
      </c>
    </row>
    <row r="168">
      <c r="A168" s="22">
        <v>45723.916666666664</v>
      </c>
      <c r="B168" s="18">
        <v>45723.0</v>
      </c>
      <c r="C168" s="1">
        <v>22.0</v>
      </c>
      <c r="D168" s="20">
        <v>115.96</v>
      </c>
    </row>
    <row r="169">
      <c r="A169" s="22">
        <v>45723.958333333336</v>
      </c>
      <c r="B169" s="18">
        <v>45723.0</v>
      </c>
      <c r="C169" s="1">
        <v>23.0</v>
      </c>
      <c r="D169" s="20">
        <v>109.91</v>
      </c>
    </row>
    <row r="170">
      <c r="A170" s="22">
        <v>45724.0</v>
      </c>
      <c r="B170" s="18">
        <v>45724.0</v>
      </c>
      <c r="C170" s="1">
        <v>0.0</v>
      </c>
      <c r="D170" s="20">
        <v>81.42</v>
      </c>
    </row>
    <row r="171">
      <c r="A171" s="22">
        <v>45724.041666666664</v>
      </c>
      <c r="B171" s="18">
        <v>45724.0</v>
      </c>
      <c r="C171" s="1">
        <v>1.0</v>
      </c>
      <c r="D171" s="20">
        <v>66.52</v>
      </c>
    </row>
    <row r="172">
      <c r="A172" s="22">
        <v>45724.083333333336</v>
      </c>
      <c r="B172" s="18">
        <v>45724.0</v>
      </c>
      <c r="C172" s="1">
        <v>2.0</v>
      </c>
      <c r="D172" s="20">
        <v>70.56</v>
      </c>
    </row>
    <row r="173">
      <c r="A173" s="22">
        <v>45724.125</v>
      </c>
      <c r="B173" s="18">
        <v>45724.0</v>
      </c>
      <c r="C173" s="1">
        <v>3.0</v>
      </c>
      <c r="D173" s="20">
        <v>68.12</v>
      </c>
    </row>
    <row r="174">
      <c r="A174" s="22">
        <v>45724.166666666664</v>
      </c>
      <c r="B174" s="18">
        <v>45724.0</v>
      </c>
      <c r="C174" s="1">
        <v>4.0</v>
      </c>
      <c r="D174" s="20">
        <v>62.85</v>
      </c>
    </row>
    <row r="175">
      <c r="A175" s="22">
        <v>45724.208333333336</v>
      </c>
      <c r="B175" s="18">
        <v>45724.0</v>
      </c>
      <c r="C175" s="1">
        <v>5.0</v>
      </c>
      <c r="D175" s="20">
        <v>60.27</v>
      </c>
    </row>
    <row r="176">
      <c r="A176" s="22">
        <v>45724.25</v>
      </c>
      <c r="B176" s="18">
        <v>45724.0</v>
      </c>
      <c r="C176" s="1">
        <v>6.0</v>
      </c>
      <c r="D176" s="20">
        <v>63.63</v>
      </c>
    </row>
    <row r="177">
      <c r="A177" s="22">
        <v>45724.291666666664</v>
      </c>
      <c r="B177" s="18">
        <v>45724.0</v>
      </c>
      <c r="C177" s="1">
        <v>7.0</v>
      </c>
      <c r="D177" s="20">
        <v>64.43</v>
      </c>
    </row>
    <row r="178">
      <c r="A178" s="22">
        <v>45724.333333333336</v>
      </c>
      <c r="B178" s="18">
        <v>45724.0</v>
      </c>
      <c r="C178" s="1">
        <v>8.0</v>
      </c>
      <c r="D178" s="20">
        <v>55.12</v>
      </c>
    </row>
    <row r="179">
      <c r="A179" s="22">
        <v>45724.375</v>
      </c>
      <c r="B179" s="18">
        <v>45724.0</v>
      </c>
      <c r="C179" s="1">
        <v>9.0</v>
      </c>
      <c r="D179" s="20">
        <v>60.9</v>
      </c>
    </row>
    <row r="180">
      <c r="A180" s="22">
        <v>45724.416666666664</v>
      </c>
      <c r="B180" s="18">
        <v>45724.0</v>
      </c>
      <c r="C180" s="1">
        <v>10.0</v>
      </c>
      <c r="D180" s="20">
        <v>53.68</v>
      </c>
    </row>
    <row r="181">
      <c r="A181" s="22">
        <v>45724.458333333336</v>
      </c>
      <c r="B181" s="18">
        <v>45724.0</v>
      </c>
      <c r="C181" s="1">
        <v>11.0</v>
      </c>
      <c r="D181" s="20">
        <v>47.85</v>
      </c>
    </row>
    <row r="182">
      <c r="A182" s="22">
        <v>45724.5</v>
      </c>
      <c r="B182" s="18">
        <v>45724.0</v>
      </c>
      <c r="C182" s="1">
        <v>12.0</v>
      </c>
      <c r="D182" s="20">
        <v>46.36</v>
      </c>
    </row>
    <row r="183">
      <c r="A183" s="22">
        <v>45724.541666666664</v>
      </c>
      <c r="B183" s="18">
        <v>45724.0</v>
      </c>
      <c r="C183" s="1">
        <v>13.0</v>
      </c>
      <c r="D183" s="20">
        <v>44.18</v>
      </c>
    </row>
    <row r="184">
      <c r="A184" s="22">
        <v>45724.583333333336</v>
      </c>
      <c r="B184" s="18">
        <v>45724.0</v>
      </c>
      <c r="C184" s="1">
        <v>14.0</v>
      </c>
      <c r="D184" s="20">
        <v>43.47</v>
      </c>
    </row>
    <row r="185">
      <c r="A185" s="22">
        <v>45724.625</v>
      </c>
      <c r="B185" s="18">
        <v>45724.0</v>
      </c>
      <c r="C185" s="1">
        <v>15.0</v>
      </c>
      <c r="D185" s="20">
        <v>44.02</v>
      </c>
    </row>
    <row r="186">
      <c r="A186" s="22">
        <v>45724.666666666664</v>
      </c>
      <c r="B186" s="18">
        <v>45724.0</v>
      </c>
      <c r="C186" s="1">
        <v>16.0</v>
      </c>
      <c r="D186" s="20">
        <v>46.31</v>
      </c>
    </row>
    <row r="187">
      <c r="A187" s="22">
        <v>45724.708333333336</v>
      </c>
      <c r="B187" s="18">
        <v>45724.0</v>
      </c>
      <c r="C187" s="1">
        <v>17.0</v>
      </c>
      <c r="D187" s="20">
        <v>57.64</v>
      </c>
    </row>
    <row r="188">
      <c r="A188" s="22">
        <v>45724.75</v>
      </c>
      <c r="B188" s="18">
        <v>45724.0</v>
      </c>
      <c r="C188" s="1">
        <v>18.0</v>
      </c>
      <c r="D188" s="20">
        <v>88.06</v>
      </c>
    </row>
    <row r="189">
      <c r="A189" s="22">
        <v>45724.791666666664</v>
      </c>
      <c r="B189" s="18">
        <v>45724.0</v>
      </c>
      <c r="C189" s="1">
        <v>19.0</v>
      </c>
      <c r="D189" s="20">
        <v>94.8</v>
      </c>
    </row>
    <row r="190">
      <c r="A190" s="22">
        <v>45724.833333333336</v>
      </c>
      <c r="B190" s="18">
        <v>45724.0</v>
      </c>
      <c r="C190" s="1">
        <v>20.0</v>
      </c>
      <c r="D190" s="20">
        <v>93.0</v>
      </c>
    </row>
    <row r="191">
      <c r="A191" s="22">
        <v>45724.875</v>
      </c>
      <c r="B191" s="18">
        <v>45724.0</v>
      </c>
      <c r="C191" s="1">
        <v>21.0</v>
      </c>
      <c r="D191" s="20">
        <v>95.2</v>
      </c>
    </row>
    <row r="192">
      <c r="A192" s="22">
        <v>45724.916666666664</v>
      </c>
      <c r="B192" s="18">
        <v>45724.0</v>
      </c>
      <c r="C192" s="1">
        <v>22.0</v>
      </c>
      <c r="D192" s="20">
        <v>95.83</v>
      </c>
    </row>
    <row r="193">
      <c r="A193" s="22">
        <v>45724.958333333336</v>
      </c>
      <c r="B193" s="18">
        <v>45724.0</v>
      </c>
      <c r="C193" s="1">
        <v>23.0</v>
      </c>
      <c r="D193" s="20">
        <v>93.85</v>
      </c>
    </row>
    <row r="194">
      <c r="A194" s="22">
        <v>45725.0</v>
      </c>
      <c r="B194" s="18">
        <v>45725.0</v>
      </c>
      <c r="C194" s="1">
        <v>0.0</v>
      </c>
      <c r="D194" s="20">
        <v>84.13</v>
      </c>
    </row>
    <row r="195">
      <c r="A195" s="22">
        <v>45725.041666666664</v>
      </c>
      <c r="B195" s="18">
        <v>45725.0</v>
      </c>
      <c r="C195" s="1">
        <v>1.0</v>
      </c>
      <c r="D195" s="20">
        <v>87.08</v>
      </c>
    </row>
    <row r="196">
      <c r="A196" s="22">
        <v>45725.083333333336</v>
      </c>
      <c r="B196" s="18">
        <v>45725.0</v>
      </c>
      <c r="C196" s="1">
        <v>2.0</v>
      </c>
      <c r="D196" s="20">
        <v>89.67</v>
      </c>
    </row>
    <row r="197">
      <c r="A197" s="22">
        <v>45725.125</v>
      </c>
      <c r="B197" s="18">
        <v>45725.0</v>
      </c>
      <c r="C197" s="1">
        <v>3.0</v>
      </c>
      <c r="D197" s="20">
        <v>91.61</v>
      </c>
    </row>
    <row r="198">
      <c r="A198" s="22">
        <v>45725.166666666664</v>
      </c>
      <c r="B198" s="18">
        <v>45725.0</v>
      </c>
      <c r="C198" s="1">
        <v>4.0</v>
      </c>
      <c r="D198" s="20">
        <v>89.37</v>
      </c>
    </row>
    <row r="199">
      <c r="A199" s="22">
        <v>45725.208333333336</v>
      </c>
      <c r="B199" s="18">
        <v>45725.0</v>
      </c>
      <c r="C199" s="1">
        <v>5.0</v>
      </c>
      <c r="D199" s="20">
        <v>90.16</v>
      </c>
    </row>
    <row r="200">
      <c r="A200" s="22">
        <v>45725.25</v>
      </c>
      <c r="B200" s="18">
        <v>45725.0</v>
      </c>
      <c r="C200" s="1">
        <v>6.0</v>
      </c>
      <c r="D200" s="20">
        <v>88.82</v>
      </c>
    </row>
    <row r="201">
      <c r="A201" s="22">
        <v>45725.291666666664</v>
      </c>
      <c r="B201" s="18">
        <v>45725.0</v>
      </c>
      <c r="C201" s="1">
        <v>7.0</v>
      </c>
      <c r="D201" s="20">
        <v>87.96</v>
      </c>
    </row>
    <row r="202">
      <c r="A202" s="22">
        <v>45725.333333333336</v>
      </c>
      <c r="B202" s="18">
        <v>45725.0</v>
      </c>
      <c r="C202" s="1">
        <v>8.0</v>
      </c>
      <c r="D202" s="20">
        <v>142.09</v>
      </c>
    </row>
    <row r="203">
      <c r="A203" s="22">
        <v>45725.375</v>
      </c>
      <c r="B203" s="18">
        <v>45725.0</v>
      </c>
      <c r="C203" s="1">
        <v>9.0</v>
      </c>
      <c r="D203" s="20">
        <v>78.5</v>
      </c>
    </row>
    <row r="204">
      <c r="A204" s="22">
        <v>45725.416666666664</v>
      </c>
      <c r="B204" s="18">
        <v>45725.0</v>
      </c>
      <c r="C204" s="1">
        <v>10.0</v>
      </c>
      <c r="D204" s="20">
        <v>49.1</v>
      </c>
    </row>
    <row r="205">
      <c r="A205" s="22">
        <v>45725.458333333336</v>
      </c>
      <c r="B205" s="18">
        <v>45725.0</v>
      </c>
      <c r="C205" s="1">
        <v>11.0</v>
      </c>
      <c r="D205" s="20">
        <v>44.18</v>
      </c>
    </row>
    <row r="206">
      <c r="A206" s="22">
        <v>45725.5</v>
      </c>
      <c r="B206" s="18">
        <v>45725.0</v>
      </c>
      <c r="C206" s="1">
        <v>12.0</v>
      </c>
      <c r="D206" s="20">
        <v>48.25</v>
      </c>
    </row>
    <row r="207">
      <c r="A207" s="22">
        <v>45725.541666666664</v>
      </c>
      <c r="B207" s="18">
        <v>45725.0</v>
      </c>
      <c r="C207" s="1">
        <v>13.0</v>
      </c>
      <c r="D207" s="20">
        <v>40.84</v>
      </c>
    </row>
    <row r="208">
      <c r="A208" s="22">
        <v>45725.583333333336</v>
      </c>
      <c r="B208" s="18">
        <v>45725.0</v>
      </c>
      <c r="C208" s="1">
        <v>14.0</v>
      </c>
      <c r="D208" s="20">
        <v>37.23</v>
      </c>
    </row>
    <row r="209">
      <c r="A209" s="22">
        <v>45725.625</v>
      </c>
      <c r="B209" s="18">
        <v>45725.0</v>
      </c>
      <c r="C209" s="1">
        <v>15.0</v>
      </c>
      <c r="D209" s="20">
        <v>57.24</v>
      </c>
    </row>
    <row r="210">
      <c r="A210" s="22">
        <v>45725.666666666664</v>
      </c>
      <c r="B210" s="18">
        <v>45725.0</v>
      </c>
      <c r="C210" s="1">
        <v>16.0</v>
      </c>
      <c r="D210" s="20">
        <v>84.02</v>
      </c>
    </row>
    <row r="211">
      <c r="A211" s="22">
        <v>45725.708333333336</v>
      </c>
      <c r="B211" s="18">
        <v>45725.0</v>
      </c>
      <c r="C211" s="1">
        <v>17.0</v>
      </c>
      <c r="D211" s="20">
        <v>97.94</v>
      </c>
    </row>
    <row r="212">
      <c r="A212" s="22">
        <v>45725.75</v>
      </c>
      <c r="B212" s="18">
        <v>45725.0</v>
      </c>
      <c r="C212" s="1">
        <v>18.0</v>
      </c>
      <c r="D212" s="20">
        <v>146.27</v>
      </c>
    </row>
    <row r="213">
      <c r="A213" s="22">
        <v>45725.791666666664</v>
      </c>
      <c r="B213" s="18">
        <v>45725.0</v>
      </c>
      <c r="C213" s="1">
        <v>19.0</v>
      </c>
      <c r="D213" s="20">
        <v>177.82</v>
      </c>
    </row>
    <row r="214">
      <c r="A214" s="22">
        <v>45725.833333333336</v>
      </c>
      <c r="B214" s="18">
        <v>45725.0</v>
      </c>
      <c r="C214" s="1">
        <v>20.0</v>
      </c>
      <c r="D214" s="20">
        <v>180.9</v>
      </c>
    </row>
    <row r="215">
      <c r="A215" s="22">
        <v>45725.875</v>
      </c>
      <c r="B215" s="18">
        <v>45725.0</v>
      </c>
      <c r="C215" s="1">
        <v>21.0</v>
      </c>
      <c r="D215" s="20">
        <v>169.86</v>
      </c>
    </row>
    <row r="216">
      <c r="A216" s="22">
        <v>45725.916666666664</v>
      </c>
      <c r="B216" s="18">
        <v>45725.0</v>
      </c>
      <c r="C216" s="1">
        <v>22.0</v>
      </c>
      <c r="D216" s="20">
        <v>150.01</v>
      </c>
    </row>
    <row r="217">
      <c r="A217" s="22">
        <v>45725.958333333336</v>
      </c>
      <c r="B217" s="18">
        <v>45725.0</v>
      </c>
      <c r="C217" s="1">
        <v>23.0</v>
      </c>
      <c r="D217" s="20">
        <v>144.53</v>
      </c>
    </row>
    <row r="218">
      <c r="A218" s="22">
        <v>45726.0</v>
      </c>
      <c r="B218" s="18">
        <v>45726.0</v>
      </c>
      <c r="C218" s="1">
        <v>0.0</v>
      </c>
      <c r="D218" s="20">
        <v>120.05</v>
      </c>
    </row>
    <row r="219">
      <c r="A219" s="22">
        <v>45726.041666666664</v>
      </c>
      <c r="B219" s="18">
        <v>45726.0</v>
      </c>
      <c r="C219" s="1">
        <v>1.0</v>
      </c>
      <c r="D219" s="20">
        <v>113.42</v>
      </c>
    </row>
    <row r="220">
      <c r="A220" s="22">
        <v>45726.083333333336</v>
      </c>
      <c r="B220" s="18">
        <v>45726.0</v>
      </c>
      <c r="C220" s="1">
        <v>2.0</v>
      </c>
      <c r="D220" s="20">
        <v>109.62</v>
      </c>
    </row>
    <row r="221">
      <c r="A221" s="22">
        <v>45726.125</v>
      </c>
      <c r="B221" s="18">
        <v>45726.0</v>
      </c>
      <c r="C221" s="1">
        <v>3.0</v>
      </c>
      <c r="D221" s="20">
        <v>109.06</v>
      </c>
    </row>
    <row r="222">
      <c r="A222" s="22">
        <v>45726.166666666664</v>
      </c>
      <c r="B222" s="18">
        <v>45726.0</v>
      </c>
      <c r="C222" s="1">
        <v>4.0</v>
      </c>
      <c r="D222" s="20">
        <v>103.58</v>
      </c>
    </row>
    <row r="223">
      <c r="A223" s="22">
        <v>45726.208333333336</v>
      </c>
      <c r="B223" s="18">
        <v>45726.0</v>
      </c>
      <c r="C223" s="1">
        <v>5.0</v>
      </c>
      <c r="D223" s="20">
        <v>109.8</v>
      </c>
    </row>
    <row r="224">
      <c r="A224" s="22">
        <v>45726.25</v>
      </c>
      <c r="B224" s="18">
        <v>45726.0</v>
      </c>
      <c r="C224" s="1">
        <v>6.0</v>
      </c>
      <c r="D224" s="20">
        <v>136.12</v>
      </c>
    </row>
    <row r="225">
      <c r="A225" s="22">
        <v>45726.291666666664</v>
      </c>
      <c r="B225" s="18">
        <v>45726.0</v>
      </c>
      <c r="C225" s="1">
        <v>7.0</v>
      </c>
      <c r="D225" s="20">
        <v>161.17</v>
      </c>
    </row>
    <row r="226">
      <c r="A226" s="22">
        <v>45726.333333333336</v>
      </c>
      <c r="B226" s="18">
        <v>45726.0</v>
      </c>
      <c r="C226" s="1">
        <v>8.0</v>
      </c>
      <c r="D226" s="20">
        <v>192.5</v>
      </c>
    </row>
    <row r="227">
      <c r="A227" s="22">
        <v>45726.375</v>
      </c>
      <c r="B227" s="18">
        <v>45726.0</v>
      </c>
      <c r="C227" s="1">
        <v>9.0</v>
      </c>
      <c r="D227" s="20">
        <v>148.62</v>
      </c>
    </row>
    <row r="228">
      <c r="A228" s="22">
        <v>45726.416666666664</v>
      </c>
      <c r="B228" s="18">
        <v>45726.0</v>
      </c>
      <c r="C228" s="1">
        <v>10.0</v>
      </c>
      <c r="D228" s="20">
        <v>198.0</v>
      </c>
    </row>
    <row r="229">
      <c r="A229" s="22">
        <v>45726.458333333336</v>
      </c>
      <c r="B229" s="18">
        <v>45726.0</v>
      </c>
      <c r="C229" s="1">
        <v>11.0</v>
      </c>
      <c r="D229" s="20">
        <v>191.7</v>
      </c>
    </row>
    <row r="230">
      <c r="A230" s="22">
        <v>45726.5</v>
      </c>
      <c r="B230" s="18">
        <v>45726.0</v>
      </c>
      <c r="C230" s="1">
        <v>12.0</v>
      </c>
      <c r="D230" s="20">
        <v>190.3</v>
      </c>
    </row>
    <row r="231">
      <c r="A231" s="22">
        <v>45726.541666666664</v>
      </c>
      <c r="B231" s="18">
        <v>45726.0</v>
      </c>
      <c r="C231" s="1">
        <v>13.0</v>
      </c>
      <c r="D231" s="20">
        <v>189.24</v>
      </c>
    </row>
    <row r="232">
      <c r="A232" s="22">
        <v>45726.583333333336</v>
      </c>
      <c r="B232" s="18">
        <v>45726.0</v>
      </c>
      <c r="C232" s="1">
        <v>14.0</v>
      </c>
      <c r="D232" s="20">
        <v>123.01</v>
      </c>
    </row>
    <row r="233">
      <c r="A233" s="22">
        <v>45726.625</v>
      </c>
      <c r="B233" s="18">
        <v>45726.0</v>
      </c>
      <c r="C233" s="1">
        <v>15.0</v>
      </c>
      <c r="D233" s="20">
        <v>117.53</v>
      </c>
    </row>
    <row r="234">
      <c r="A234" s="22">
        <v>45726.666666666664</v>
      </c>
      <c r="B234" s="18">
        <v>45726.0</v>
      </c>
      <c r="C234" s="1">
        <v>16.0</v>
      </c>
      <c r="D234" s="20">
        <v>128.81</v>
      </c>
    </row>
    <row r="235">
      <c r="A235" s="22">
        <v>45726.708333333336</v>
      </c>
      <c r="B235" s="18">
        <v>45726.0</v>
      </c>
      <c r="C235" s="1">
        <v>17.0</v>
      </c>
      <c r="D235" s="20">
        <v>154.35</v>
      </c>
    </row>
    <row r="236">
      <c r="A236" s="22">
        <v>45726.75</v>
      </c>
      <c r="B236" s="18">
        <v>45726.0</v>
      </c>
      <c r="C236" s="1">
        <v>18.0</v>
      </c>
      <c r="D236" s="20">
        <v>244.09</v>
      </c>
    </row>
    <row r="237">
      <c r="A237" s="22">
        <v>45726.791666666664</v>
      </c>
      <c r="B237" s="18">
        <v>45726.0</v>
      </c>
      <c r="C237" s="1">
        <v>19.0</v>
      </c>
      <c r="D237" s="20">
        <v>281.04</v>
      </c>
    </row>
    <row r="238">
      <c r="A238" s="22">
        <v>45726.833333333336</v>
      </c>
      <c r="B238" s="18">
        <v>45726.0</v>
      </c>
      <c r="C238" s="1">
        <v>20.0</v>
      </c>
      <c r="D238" s="20">
        <v>256.11</v>
      </c>
    </row>
    <row r="239">
      <c r="A239" s="22">
        <v>45726.875</v>
      </c>
      <c r="B239" s="18">
        <v>45726.0</v>
      </c>
      <c r="C239" s="1">
        <v>21.0</v>
      </c>
      <c r="D239" s="20">
        <v>231.34</v>
      </c>
    </row>
    <row r="240">
      <c r="A240" s="22">
        <v>45726.916666666664</v>
      </c>
      <c r="B240" s="18">
        <v>45726.0</v>
      </c>
      <c r="C240" s="1">
        <v>22.0</v>
      </c>
      <c r="D240" s="20">
        <v>155.88</v>
      </c>
    </row>
    <row r="241">
      <c r="A241" s="22">
        <v>45726.958333333336</v>
      </c>
      <c r="B241" s="18">
        <v>45726.0</v>
      </c>
      <c r="C241" s="1">
        <v>23.0</v>
      </c>
      <c r="D241" s="20">
        <v>148.57</v>
      </c>
    </row>
    <row r="242">
      <c r="A242" s="22">
        <v>45727.0</v>
      </c>
      <c r="B242" s="18">
        <v>45727.0</v>
      </c>
      <c r="C242" s="1">
        <v>0.0</v>
      </c>
      <c r="D242" s="20">
        <v>121.11</v>
      </c>
    </row>
    <row r="243">
      <c r="A243" s="22">
        <v>45727.041666666664</v>
      </c>
      <c r="B243" s="18">
        <v>45727.0</v>
      </c>
      <c r="C243" s="1">
        <v>1.0</v>
      </c>
      <c r="D243" s="20">
        <v>118.13</v>
      </c>
    </row>
    <row r="244">
      <c r="A244" s="22">
        <v>45727.083333333336</v>
      </c>
      <c r="B244" s="18">
        <v>45727.0</v>
      </c>
      <c r="C244" s="1">
        <v>2.0</v>
      </c>
      <c r="D244" s="20">
        <v>115.98</v>
      </c>
    </row>
    <row r="245">
      <c r="A245" s="22">
        <v>45727.125</v>
      </c>
      <c r="B245" s="18">
        <v>45727.0</v>
      </c>
      <c r="C245" s="1">
        <v>3.0</v>
      </c>
      <c r="D245" s="20">
        <v>111.97</v>
      </c>
    </row>
    <row r="246">
      <c r="A246" s="22">
        <v>45727.166666666664</v>
      </c>
      <c r="B246" s="18">
        <v>45727.0</v>
      </c>
      <c r="C246" s="1">
        <v>4.0</v>
      </c>
      <c r="D246" s="20">
        <v>111.81</v>
      </c>
    </row>
    <row r="247">
      <c r="A247" s="22">
        <v>45727.208333333336</v>
      </c>
      <c r="B247" s="18">
        <v>45727.0</v>
      </c>
      <c r="C247" s="1">
        <v>5.0</v>
      </c>
      <c r="D247" s="20">
        <v>121.67</v>
      </c>
    </row>
    <row r="248">
      <c r="A248" s="22">
        <v>45727.25</v>
      </c>
      <c r="B248" s="18">
        <v>45727.0</v>
      </c>
      <c r="C248" s="1">
        <v>6.0</v>
      </c>
      <c r="D248" s="20">
        <v>123.26</v>
      </c>
    </row>
    <row r="249">
      <c r="A249" s="22">
        <v>45727.291666666664</v>
      </c>
      <c r="B249" s="18">
        <v>45727.0</v>
      </c>
      <c r="C249" s="1">
        <v>7.0</v>
      </c>
      <c r="D249" s="20">
        <v>146.47</v>
      </c>
    </row>
    <row r="250">
      <c r="A250" s="22">
        <v>45727.333333333336</v>
      </c>
      <c r="B250" s="18">
        <v>45727.0</v>
      </c>
      <c r="C250" s="1">
        <v>8.0</v>
      </c>
      <c r="D250" s="20">
        <v>188.32</v>
      </c>
    </row>
    <row r="251">
      <c r="A251" s="22">
        <v>45727.375</v>
      </c>
      <c r="B251" s="18">
        <v>45727.0</v>
      </c>
      <c r="C251" s="1">
        <v>9.0</v>
      </c>
      <c r="D251" s="20">
        <v>154.31</v>
      </c>
    </row>
    <row r="252">
      <c r="A252" s="22">
        <v>45727.416666666664</v>
      </c>
      <c r="B252" s="18">
        <v>45727.0</v>
      </c>
      <c r="C252" s="1">
        <v>10.0</v>
      </c>
      <c r="D252" s="20">
        <v>207.32</v>
      </c>
    </row>
    <row r="253">
      <c r="A253" s="22">
        <v>45727.458333333336</v>
      </c>
      <c r="B253" s="18">
        <v>45727.0</v>
      </c>
      <c r="C253" s="1">
        <v>11.0</v>
      </c>
      <c r="D253" s="20">
        <v>194.13</v>
      </c>
    </row>
    <row r="254">
      <c r="A254" s="22">
        <v>45727.5</v>
      </c>
      <c r="B254" s="18">
        <v>45727.0</v>
      </c>
      <c r="C254" s="1">
        <v>12.0</v>
      </c>
      <c r="D254" s="20">
        <v>196.1</v>
      </c>
    </row>
    <row r="255">
      <c r="A255" s="22">
        <v>45727.541666666664</v>
      </c>
      <c r="B255" s="18">
        <v>45727.0</v>
      </c>
      <c r="C255" s="1">
        <v>13.0</v>
      </c>
      <c r="D255" s="20">
        <v>187.88</v>
      </c>
    </row>
    <row r="256">
      <c r="A256" s="22">
        <v>45727.583333333336</v>
      </c>
      <c r="B256" s="18">
        <v>45727.0</v>
      </c>
      <c r="C256" s="1">
        <v>14.0</v>
      </c>
      <c r="D256" s="20">
        <v>121.05</v>
      </c>
    </row>
    <row r="257">
      <c r="A257" s="22">
        <v>45727.625</v>
      </c>
      <c r="B257" s="18">
        <v>45727.0</v>
      </c>
      <c r="C257" s="1">
        <v>15.0</v>
      </c>
      <c r="D257" s="20">
        <v>116.7</v>
      </c>
    </row>
    <row r="258">
      <c r="A258" s="22">
        <v>45727.666666666664</v>
      </c>
      <c r="B258" s="18">
        <v>45727.0</v>
      </c>
      <c r="C258" s="1">
        <v>16.0</v>
      </c>
      <c r="D258" s="20">
        <v>117.01</v>
      </c>
    </row>
    <row r="259">
      <c r="A259" s="22">
        <v>45727.708333333336</v>
      </c>
      <c r="B259" s="18">
        <v>45727.0</v>
      </c>
      <c r="C259" s="1">
        <v>17.0</v>
      </c>
      <c r="D259" s="20">
        <v>131.25</v>
      </c>
    </row>
    <row r="260">
      <c r="A260" s="22">
        <v>45727.75</v>
      </c>
      <c r="B260" s="18">
        <v>45727.0</v>
      </c>
      <c r="C260" s="1">
        <v>18.0</v>
      </c>
      <c r="D260" s="20">
        <v>237.22</v>
      </c>
    </row>
    <row r="261">
      <c r="A261" s="22">
        <v>45727.791666666664</v>
      </c>
      <c r="B261" s="18">
        <v>45727.0</v>
      </c>
      <c r="C261" s="1">
        <v>19.0</v>
      </c>
      <c r="D261" s="20">
        <v>285.68</v>
      </c>
    </row>
    <row r="262">
      <c r="A262" s="22">
        <v>45727.833333333336</v>
      </c>
      <c r="B262" s="18">
        <v>45727.0</v>
      </c>
      <c r="C262" s="1">
        <v>20.0</v>
      </c>
      <c r="D262" s="20">
        <v>261.77</v>
      </c>
    </row>
    <row r="263">
      <c r="A263" s="22">
        <v>45727.875</v>
      </c>
      <c r="B263" s="18">
        <v>45727.0</v>
      </c>
      <c r="C263" s="1">
        <v>21.0</v>
      </c>
      <c r="D263" s="20">
        <v>239.97</v>
      </c>
    </row>
    <row r="264">
      <c r="A264" s="22">
        <v>45727.916666666664</v>
      </c>
      <c r="B264" s="18">
        <v>45727.0</v>
      </c>
      <c r="C264" s="1">
        <v>22.0</v>
      </c>
      <c r="D264" s="20">
        <v>163.99</v>
      </c>
    </row>
    <row r="265">
      <c r="A265" s="22">
        <v>45727.958333333336</v>
      </c>
      <c r="B265" s="18">
        <v>45727.0</v>
      </c>
      <c r="C265" s="1">
        <v>23.0</v>
      </c>
      <c r="D265" s="20">
        <v>162.07</v>
      </c>
    </row>
    <row r="266">
      <c r="A266" s="22">
        <v>45728.0</v>
      </c>
      <c r="B266" s="18">
        <v>45728.0</v>
      </c>
      <c r="C266" s="1">
        <v>0.0</v>
      </c>
      <c r="D266" s="20">
        <v>116.18</v>
      </c>
    </row>
    <row r="267">
      <c r="A267" s="22">
        <v>45728.041666666664</v>
      </c>
      <c r="B267" s="18">
        <v>45728.0</v>
      </c>
      <c r="C267" s="1">
        <v>1.0</v>
      </c>
      <c r="D267" s="20">
        <v>103.02</v>
      </c>
    </row>
    <row r="268">
      <c r="A268" s="22">
        <v>45728.083333333336</v>
      </c>
      <c r="B268" s="18">
        <v>45728.0</v>
      </c>
      <c r="C268" s="1">
        <v>2.0</v>
      </c>
      <c r="D268" s="20">
        <v>100.79</v>
      </c>
    </row>
    <row r="269">
      <c r="A269" s="22">
        <v>45728.125</v>
      </c>
      <c r="B269" s="18">
        <v>45728.0</v>
      </c>
      <c r="C269" s="1">
        <v>3.0</v>
      </c>
      <c r="D269" s="20">
        <v>101.04</v>
      </c>
    </row>
    <row r="270">
      <c r="A270" s="22">
        <v>45728.166666666664</v>
      </c>
      <c r="B270" s="18">
        <v>45728.0</v>
      </c>
      <c r="C270" s="1">
        <v>4.0</v>
      </c>
      <c r="D270" s="20">
        <v>101.05</v>
      </c>
    </row>
    <row r="271">
      <c r="A271" s="22">
        <v>45728.208333333336</v>
      </c>
      <c r="B271" s="18">
        <v>45728.0</v>
      </c>
      <c r="C271" s="1">
        <v>5.0</v>
      </c>
      <c r="D271" s="20">
        <v>98.67</v>
      </c>
    </row>
    <row r="272">
      <c r="A272" s="22">
        <v>45728.25</v>
      </c>
      <c r="B272" s="18">
        <v>45728.0</v>
      </c>
      <c r="C272" s="1">
        <v>6.0</v>
      </c>
      <c r="D272" s="20">
        <v>109.09</v>
      </c>
    </row>
    <row r="273">
      <c r="A273" s="22">
        <v>45728.291666666664</v>
      </c>
      <c r="B273" s="18">
        <v>45728.0</v>
      </c>
      <c r="C273" s="1">
        <v>7.0</v>
      </c>
      <c r="D273" s="20">
        <v>133.15</v>
      </c>
    </row>
    <row r="274">
      <c r="A274" s="22">
        <v>45728.333333333336</v>
      </c>
      <c r="B274" s="18">
        <v>45728.0</v>
      </c>
      <c r="C274" s="1">
        <v>8.0</v>
      </c>
      <c r="D274" s="20">
        <v>159.58</v>
      </c>
    </row>
    <row r="275">
      <c r="A275" s="22">
        <v>45728.375</v>
      </c>
      <c r="B275" s="18">
        <v>45728.0</v>
      </c>
      <c r="C275" s="1">
        <v>9.0</v>
      </c>
      <c r="D275" s="20">
        <v>135.67</v>
      </c>
    </row>
    <row r="276">
      <c r="A276" s="22">
        <v>45728.416666666664</v>
      </c>
      <c r="B276" s="18">
        <v>45728.0</v>
      </c>
      <c r="C276" s="1">
        <v>10.0</v>
      </c>
      <c r="D276" s="20">
        <v>193.33</v>
      </c>
    </row>
    <row r="277">
      <c r="A277" s="22">
        <v>45728.458333333336</v>
      </c>
      <c r="B277" s="18">
        <v>45728.0</v>
      </c>
      <c r="C277" s="1">
        <v>11.0</v>
      </c>
      <c r="D277" s="20">
        <v>188.02</v>
      </c>
    </row>
    <row r="278">
      <c r="A278" s="22">
        <v>45728.5</v>
      </c>
      <c r="B278" s="18">
        <v>45728.0</v>
      </c>
      <c r="C278" s="1">
        <v>12.0</v>
      </c>
      <c r="D278" s="20">
        <v>185.46</v>
      </c>
    </row>
    <row r="279">
      <c r="A279" s="22">
        <v>45728.541666666664</v>
      </c>
      <c r="B279" s="18">
        <v>45728.0</v>
      </c>
      <c r="C279" s="1">
        <v>13.0</v>
      </c>
      <c r="D279" s="20">
        <v>181.8</v>
      </c>
    </row>
    <row r="280">
      <c r="A280" s="22">
        <v>45728.583333333336</v>
      </c>
      <c r="B280" s="18">
        <v>45728.0</v>
      </c>
      <c r="C280" s="1">
        <v>14.0</v>
      </c>
      <c r="D280" s="20">
        <v>117.34</v>
      </c>
    </row>
    <row r="281">
      <c r="A281" s="22">
        <v>45728.625</v>
      </c>
      <c r="B281" s="18">
        <v>45728.0</v>
      </c>
      <c r="C281" s="1">
        <v>15.0</v>
      </c>
      <c r="D281" s="20">
        <v>121.22</v>
      </c>
    </row>
    <row r="282">
      <c r="A282" s="22">
        <v>45728.666666666664</v>
      </c>
      <c r="B282" s="18">
        <v>45728.0</v>
      </c>
      <c r="C282" s="1">
        <v>16.0</v>
      </c>
      <c r="D282" s="20">
        <v>126.32</v>
      </c>
    </row>
    <row r="283">
      <c r="A283" s="22">
        <v>45728.708333333336</v>
      </c>
      <c r="B283" s="18">
        <v>45728.0</v>
      </c>
      <c r="C283" s="1">
        <v>17.0</v>
      </c>
      <c r="D283" s="20">
        <v>157.89</v>
      </c>
    </row>
    <row r="284">
      <c r="A284" s="22">
        <v>45728.75</v>
      </c>
      <c r="B284" s="18">
        <v>45728.0</v>
      </c>
      <c r="C284" s="1">
        <v>18.0</v>
      </c>
      <c r="D284" s="20">
        <v>256.64</v>
      </c>
    </row>
    <row r="285">
      <c r="A285" s="22">
        <v>45728.791666666664</v>
      </c>
      <c r="B285" s="18">
        <v>45728.0</v>
      </c>
      <c r="C285" s="1">
        <v>19.0</v>
      </c>
      <c r="D285" s="20">
        <v>310.56</v>
      </c>
    </row>
    <row r="286">
      <c r="A286" s="22">
        <v>45728.833333333336</v>
      </c>
      <c r="B286" s="18">
        <v>45728.0</v>
      </c>
      <c r="C286" s="1">
        <v>20.0</v>
      </c>
      <c r="D286" s="20">
        <v>273.6</v>
      </c>
    </row>
    <row r="287">
      <c r="A287" s="22">
        <v>45728.875</v>
      </c>
      <c r="B287" s="18">
        <v>45728.0</v>
      </c>
      <c r="C287" s="1">
        <v>21.0</v>
      </c>
      <c r="D287" s="20">
        <v>257.49</v>
      </c>
    </row>
    <row r="288">
      <c r="A288" s="22">
        <v>45728.916666666664</v>
      </c>
      <c r="B288" s="18">
        <v>45728.0</v>
      </c>
      <c r="C288" s="1">
        <v>22.0</v>
      </c>
      <c r="D288" s="20">
        <v>179.47</v>
      </c>
    </row>
    <row r="289">
      <c r="A289" s="22">
        <v>45728.958333333336</v>
      </c>
      <c r="B289" s="18">
        <v>45728.0</v>
      </c>
      <c r="C289" s="1">
        <v>23.0</v>
      </c>
      <c r="D289" s="20">
        <v>170.36</v>
      </c>
    </row>
    <row r="290">
      <c r="A290" s="22">
        <v>45729.0</v>
      </c>
      <c r="B290" s="18">
        <v>45729.0</v>
      </c>
      <c r="C290" s="1">
        <v>0.0</v>
      </c>
      <c r="D290" s="20">
        <v>138.26</v>
      </c>
    </row>
    <row r="291">
      <c r="A291" s="22">
        <v>45729.041666666664</v>
      </c>
      <c r="B291" s="18">
        <v>45729.0</v>
      </c>
      <c r="C291" s="1">
        <v>1.0</v>
      </c>
      <c r="D291" s="20">
        <v>134.52</v>
      </c>
    </row>
    <row r="292">
      <c r="A292" s="22">
        <v>45729.083333333336</v>
      </c>
      <c r="B292" s="18">
        <v>45729.0</v>
      </c>
      <c r="C292" s="1">
        <v>2.0</v>
      </c>
      <c r="D292" s="20">
        <v>133.24</v>
      </c>
    </row>
    <row r="293">
      <c r="A293" s="22">
        <v>45729.125</v>
      </c>
      <c r="B293" s="18">
        <v>45729.0</v>
      </c>
      <c r="C293" s="1">
        <v>3.0</v>
      </c>
      <c r="D293" s="20">
        <v>123.92</v>
      </c>
    </row>
    <row r="294">
      <c r="A294" s="22">
        <v>45729.166666666664</v>
      </c>
      <c r="B294" s="18">
        <v>45729.0</v>
      </c>
      <c r="C294" s="1">
        <v>4.0</v>
      </c>
      <c r="D294" s="20">
        <v>118.84</v>
      </c>
    </row>
    <row r="295">
      <c r="A295" s="22">
        <v>45729.208333333336</v>
      </c>
      <c r="B295" s="18">
        <v>45729.0</v>
      </c>
      <c r="C295" s="1">
        <v>5.0</v>
      </c>
      <c r="D295" s="20">
        <v>127.41</v>
      </c>
    </row>
    <row r="296">
      <c r="A296" s="22">
        <v>45729.25</v>
      </c>
      <c r="B296" s="18">
        <v>45729.0</v>
      </c>
      <c r="C296" s="1">
        <v>6.0</v>
      </c>
      <c r="D296" s="20">
        <v>140.7</v>
      </c>
    </row>
    <row r="297">
      <c r="A297" s="22">
        <v>45729.291666666664</v>
      </c>
      <c r="B297" s="18">
        <v>45729.0</v>
      </c>
      <c r="C297" s="1">
        <v>7.0</v>
      </c>
      <c r="D297" s="20">
        <v>187.45</v>
      </c>
    </row>
    <row r="298">
      <c r="A298" s="22">
        <v>45729.333333333336</v>
      </c>
      <c r="B298" s="18">
        <v>45729.0</v>
      </c>
      <c r="C298" s="1">
        <v>8.0</v>
      </c>
      <c r="D298" s="20">
        <v>217.75</v>
      </c>
    </row>
    <row r="299">
      <c r="A299" s="22">
        <v>45729.375</v>
      </c>
      <c r="B299" s="18">
        <v>45729.0</v>
      </c>
      <c r="C299" s="1">
        <v>9.0</v>
      </c>
      <c r="D299" s="20">
        <v>192.89</v>
      </c>
    </row>
    <row r="300">
      <c r="A300" s="22">
        <v>45729.416666666664</v>
      </c>
      <c r="B300" s="18">
        <v>45729.0</v>
      </c>
      <c r="C300" s="1">
        <v>10.0</v>
      </c>
      <c r="D300" s="20">
        <v>230.9</v>
      </c>
    </row>
    <row r="301">
      <c r="A301" s="22">
        <v>45729.458333333336</v>
      </c>
      <c r="B301" s="18">
        <v>45729.0</v>
      </c>
      <c r="C301" s="1">
        <v>11.0</v>
      </c>
      <c r="D301" s="20">
        <v>221.11</v>
      </c>
    </row>
    <row r="302">
      <c r="A302" s="22">
        <v>45729.5</v>
      </c>
      <c r="B302" s="18">
        <v>45729.0</v>
      </c>
      <c r="C302" s="1">
        <v>12.0</v>
      </c>
      <c r="D302" s="20">
        <v>212.2</v>
      </c>
    </row>
    <row r="303">
      <c r="A303" s="22">
        <v>45729.541666666664</v>
      </c>
      <c r="B303" s="18">
        <v>45729.0</v>
      </c>
      <c r="C303" s="1">
        <v>13.0</v>
      </c>
      <c r="D303" s="20">
        <v>201.15</v>
      </c>
    </row>
    <row r="304">
      <c r="A304" s="22">
        <v>45729.583333333336</v>
      </c>
      <c r="B304" s="18">
        <v>45729.0</v>
      </c>
      <c r="C304" s="1">
        <v>14.0</v>
      </c>
      <c r="D304" s="20">
        <v>135.54</v>
      </c>
    </row>
    <row r="305">
      <c r="A305" s="22">
        <v>45729.625</v>
      </c>
      <c r="B305" s="18">
        <v>45729.0</v>
      </c>
      <c r="C305" s="1">
        <v>15.0</v>
      </c>
      <c r="D305" s="20">
        <v>137.58</v>
      </c>
    </row>
    <row r="306">
      <c r="A306" s="22">
        <v>45729.666666666664</v>
      </c>
      <c r="B306" s="18">
        <v>45729.0</v>
      </c>
      <c r="C306" s="1">
        <v>16.0</v>
      </c>
      <c r="D306" s="20">
        <v>139.31</v>
      </c>
    </row>
    <row r="307">
      <c r="A307" s="22">
        <v>45729.708333333336</v>
      </c>
      <c r="B307" s="18">
        <v>45729.0</v>
      </c>
      <c r="C307" s="1">
        <v>17.0</v>
      </c>
      <c r="D307" s="20">
        <v>138.54</v>
      </c>
    </row>
    <row r="308">
      <c r="A308" s="22">
        <v>45729.75</v>
      </c>
      <c r="B308" s="18">
        <v>45729.0</v>
      </c>
      <c r="C308" s="1">
        <v>18.0</v>
      </c>
      <c r="D308" s="20">
        <v>221.63</v>
      </c>
    </row>
    <row r="309">
      <c r="A309" s="22">
        <v>45729.791666666664</v>
      </c>
      <c r="B309" s="18">
        <v>45729.0</v>
      </c>
      <c r="C309" s="1">
        <v>19.0</v>
      </c>
      <c r="D309" s="20">
        <v>285.14</v>
      </c>
    </row>
    <row r="310">
      <c r="A310" s="22">
        <v>45729.833333333336</v>
      </c>
      <c r="B310" s="18">
        <v>45729.0</v>
      </c>
      <c r="C310" s="1">
        <v>20.0</v>
      </c>
      <c r="D310" s="20">
        <v>270.32</v>
      </c>
    </row>
    <row r="311">
      <c r="A311" s="22">
        <v>45729.875</v>
      </c>
      <c r="B311" s="18">
        <v>45729.0</v>
      </c>
      <c r="C311" s="1">
        <v>21.0</v>
      </c>
      <c r="D311" s="20">
        <v>242.89</v>
      </c>
    </row>
    <row r="312">
      <c r="A312" s="22">
        <v>45729.916666666664</v>
      </c>
      <c r="B312" s="18">
        <v>45729.0</v>
      </c>
      <c r="C312" s="1">
        <v>22.0</v>
      </c>
      <c r="D312" s="20">
        <v>152.55</v>
      </c>
    </row>
    <row r="313">
      <c r="A313" s="22">
        <v>45729.958333333336</v>
      </c>
      <c r="B313" s="18">
        <v>45729.0</v>
      </c>
      <c r="C313" s="1">
        <v>23.0</v>
      </c>
      <c r="D313" s="20">
        <v>129.29</v>
      </c>
    </row>
    <row r="314">
      <c r="A314" s="22">
        <v>45730.0</v>
      </c>
      <c r="B314" s="18">
        <v>45730.0</v>
      </c>
      <c r="C314" s="1">
        <v>0.0</v>
      </c>
      <c r="D314" s="20">
        <v>90.38</v>
      </c>
    </row>
    <row r="315">
      <c r="A315" s="22">
        <v>45730.041666666664</v>
      </c>
      <c r="B315" s="18">
        <v>45730.0</v>
      </c>
      <c r="C315" s="1">
        <v>1.0</v>
      </c>
      <c r="D315" s="20">
        <v>77.54</v>
      </c>
    </row>
    <row r="316">
      <c r="A316" s="22">
        <v>45730.083333333336</v>
      </c>
      <c r="B316" s="18">
        <v>45730.0</v>
      </c>
      <c r="C316" s="1">
        <v>2.0</v>
      </c>
      <c r="D316" s="20">
        <v>75.83</v>
      </c>
    </row>
    <row r="317">
      <c r="A317" s="22">
        <v>45730.125</v>
      </c>
      <c r="B317" s="18">
        <v>45730.0</v>
      </c>
      <c r="C317" s="1">
        <v>3.0</v>
      </c>
      <c r="D317" s="20">
        <v>75.05</v>
      </c>
    </row>
    <row r="318">
      <c r="A318" s="22">
        <v>45730.166666666664</v>
      </c>
      <c r="B318" s="18">
        <v>45730.0</v>
      </c>
      <c r="C318" s="1">
        <v>4.0</v>
      </c>
      <c r="D318" s="20">
        <v>77.57</v>
      </c>
    </row>
    <row r="319">
      <c r="A319" s="22">
        <v>45730.208333333336</v>
      </c>
      <c r="B319" s="18">
        <v>45730.0</v>
      </c>
      <c r="C319" s="1">
        <v>5.0</v>
      </c>
      <c r="D319" s="20">
        <v>83.26</v>
      </c>
    </row>
    <row r="320">
      <c r="A320" s="22">
        <v>45730.25</v>
      </c>
      <c r="B320" s="18">
        <v>45730.0</v>
      </c>
      <c r="C320" s="1">
        <v>6.0</v>
      </c>
      <c r="D320" s="20">
        <v>106.45</v>
      </c>
    </row>
    <row r="321">
      <c r="A321" s="22">
        <v>45730.291666666664</v>
      </c>
      <c r="B321" s="18">
        <v>45730.0</v>
      </c>
      <c r="C321" s="1">
        <v>7.0</v>
      </c>
      <c r="D321" s="20">
        <v>141.85</v>
      </c>
    </row>
    <row r="322">
      <c r="A322" s="22">
        <v>45730.333333333336</v>
      </c>
      <c r="B322" s="18">
        <v>45730.0</v>
      </c>
      <c r="C322" s="1">
        <v>8.0</v>
      </c>
      <c r="D322" s="20">
        <v>167.92</v>
      </c>
    </row>
    <row r="323">
      <c r="A323" s="22">
        <v>45730.375</v>
      </c>
      <c r="B323" s="18">
        <v>45730.0</v>
      </c>
      <c r="C323" s="1">
        <v>9.0</v>
      </c>
      <c r="D323" s="20">
        <v>127.41</v>
      </c>
    </row>
    <row r="324">
      <c r="A324" s="22">
        <v>45730.416666666664</v>
      </c>
      <c r="B324" s="18">
        <v>45730.0</v>
      </c>
      <c r="C324" s="1">
        <v>10.0</v>
      </c>
      <c r="D324" s="20">
        <v>162.9</v>
      </c>
    </row>
    <row r="325">
      <c r="A325" s="22">
        <v>45730.458333333336</v>
      </c>
      <c r="B325" s="18">
        <v>45730.0</v>
      </c>
      <c r="C325" s="1">
        <v>11.0</v>
      </c>
      <c r="D325" s="20">
        <v>147.47</v>
      </c>
    </row>
    <row r="326">
      <c r="A326" s="22">
        <v>45730.5</v>
      </c>
      <c r="B326" s="18">
        <v>45730.0</v>
      </c>
      <c r="C326" s="1">
        <v>12.0</v>
      </c>
      <c r="D326" s="20">
        <v>146.69</v>
      </c>
    </row>
    <row r="327">
      <c r="A327" s="22">
        <v>45730.541666666664</v>
      </c>
      <c r="B327" s="18">
        <v>45730.0</v>
      </c>
      <c r="C327" s="1">
        <v>13.0</v>
      </c>
      <c r="D327" s="20">
        <v>137.95</v>
      </c>
    </row>
    <row r="328">
      <c r="A328" s="22">
        <v>45730.583333333336</v>
      </c>
      <c r="B328" s="18">
        <v>45730.0</v>
      </c>
      <c r="C328" s="1">
        <v>14.0</v>
      </c>
      <c r="D328" s="20">
        <v>57.42</v>
      </c>
    </row>
    <row r="329">
      <c r="A329" s="22">
        <v>45730.625</v>
      </c>
      <c r="B329" s="18">
        <v>45730.0</v>
      </c>
      <c r="C329" s="1">
        <v>15.0</v>
      </c>
      <c r="D329" s="20">
        <v>57.21</v>
      </c>
    </row>
    <row r="330">
      <c r="A330" s="22">
        <v>45730.666666666664</v>
      </c>
      <c r="B330" s="18">
        <v>45730.0</v>
      </c>
      <c r="C330" s="1">
        <v>16.0</v>
      </c>
      <c r="D330" s="20">
        <v>69.09</v>
      </c>
    </row>
    <row r="331">
      <c r="A331" s="22">
        <v>45730.708333333336</v>
      </c>
      <c r="B331" s="18">
        <v>45730.0</v>
      </c>
      <c r="C331" s="1">
        <v>17.0</v>
      </c>
      <c r="D331" s="20">
        <v>95.92</v>
      </c>
    </row>
    <row r="332">
      <c r="A332" s="22">
        <v>45730.75</v>
      </c>
      <c r="B332" s="18">
        <v>45730.0</v>
      </c>
      <c r="C332" s="1">
        <v>18.0</v>
      </c>
      <c r="D332" s="20">
        <v>216.95</v>
      </c>
    </row>
    <row r="333">
      <c r="A333" s="22">
        <v>45730.791666666664</v>
      </c>
      <c r="B333" s="18">
        <v>45730.0</v>
      </c>
      <c r="C333" s="1">
        <v>19.0</v>
      </c>
      <c r="D333" s="20">
        <v>276.44</v>
      </c>
    </row>
    <row r="334">
      <c r="A334" s="22">
        <v>45730.833333333336</v>
      </c>
      <c r="B334" s="18">
        <v>45730.0</v>
      </c>
      <c r="C334" s="1">
        <v>20.0</v>
      </c>
      <c r="D334" s="20">
        <v>270.48</v>
      </c>
    </row>
    <row r="335">
      <c r="A335" s="22">
        <v>45730.875</v>
      </c>
      <c r="B335" s="18">
        <v>45730.0</v>
      </c>
      <c r="C335" s="1">
        <v>21.0</v>
      </c>
      <c r="D335" s="20">
        <v>248.68</v>
      </c>
    </row>
    <row r="336">
      <c r="A336" s="22">
        <v>45730.916666666664</v>
      </c>
      <c r="B336" s="18">
        <v>45730.0</v>
      </c>
      <c r="C336" s="1">
        <v>22.0</v>
      </c>
      <c r="D336" s="20">
        <v>176.47</v>
      </c>
    </row>
    <row r="337">
      <c r="A337" s="22">
        <v>45730.958333333336</v>
      </c>
      <c r="B337" s="18">
        <v>45730.0</v>
      </c>
      <c r="C337" s="1">
        <v>23.0</v>
      </c>
      <c r="D337" s="20">
        <v>171.65</v>
      </c>
    </row>
    <row r="338">
      <c r="A338" s="22">
        <v>45731.0</v>
      </c>
      <c r="B338" s="18">
        <v>45731.0</v>
      </c>
      <c r="C338" s="1">
        <v>0.0</v>
      </c>
      <c r="D338" s="20">
        <v>133.18</v>
      </c>
    </row>
    <row r="339">
      <c r="A339" s="22">
        <v>45731.041666666664</v>
      </c>
      <c r="B339" s="18">
        <v>45731.0</v>
      </c>
      <c r="C339" s="1">
        <v>1.0</v>
      </c>
      <c r="D339" s="20">
        <v>119.47</v>
      </c>
    </row>
    <row r="340">
      <c r="A340" s="22">
        <v>45731.083333333336</v>
      </c>
      <c r="B340" s="18">
        <v>45731.0</v>
      </c>
      <c r="C340" s="1">
        <v>2.0</v>
      </c>
      <c r="D340" s="20">
        <v>111.01</v>
      </c>
    </row>
    <row r="341">
      <c r="A341" s="22">
        <v>45731.125</v>
      </c>
      <c r="B341" s="18">
        <v>45731.0</v>
      </c>
      <c r="C341" s="1">
        <v>3.0</v>
      </c>
      <c r="D341" s="20">
        <v>98.39</v>
      </c>
    </row>
    <row r="342">
      <c r="A342" s="22">
        <v>45731.166666666664</v>
      </c>
      <c r="B342" s="18">
        <v>45731.0</v>
      </c>
      <c r="C342" s="1">
        <v>4.0</v>
      </c>
      <c r="D342" s="20">
        <v>93.36</v>
      </c>
    </row>
    <row r="343">
      <c r="A343" s="22">
        <v>45731.208333333336</v>
      </c>
      <c r="B343" s="18">
        <v>45731.0</v>
      </c>
      <c r="C343" s="1">
        <v>5.0</v>
      </c>
      <c r="D343" s="20">
        <v>93.29</v>
      </c>
    </row>
    <row r="344">
      <c r="A344" s="22">
        <v>45731.25</v>
      </c>
      <c r="B344" s="18">
        <v>45731.0</v>
      </c>
      <c r="C344" s="1">
        <v>6.0</v>
      </c>
      <c r="D344" s="20">
        <v>97.45</v>
      </c>
    </row>
    <row r="345">
      <c r="A345" s="22">
        <v>45731.291666666664</v>
      </c>
      <c r="B345" s="18">
        <v>45731.0</v>
      </c>
      <c r="C345" s="1">
        <v>7.0</v>
      </c>
      <c r="D345" s="20">
        <v>104.89</v>
      </c>
    </row>
    <row r="346">
      <c r="A346" s="22">
        <v>45731.333333333336</v>
      </c>
      <c r="B346" s="18">
        <v>45731.0</v>
      </c>
      <c r="C346" s="1">
        <v>8.0</v>
      </c>
      <c r="D346" s="20">
        <v>76.54</v>
      </c>
    </row>
    <row r="347">
      <c r="A347" s="22">
        <v>45731.375</v>
      </c>
      <c r="B347" s="18">
        <v>45731.0</v>
      </c>
      <c r="C347" s="1">
        <v>9.0</v>
      </c>
      <c r="D347" s="20">
        <v>32.04</v>
      </c>
    </row>
    <row r="348">
      <c r="A348" s="22">
        <v>45731.416666666664</v>
      </c>
      <c r="B348" s="18">
        <v>45731.0</v>
      </c>
      <c r="C348" s="1">
        <v>10.0</v>
      </c>
      <c r="D348" s="20">
        <v>26.54</v>
      </c>
    </row>
    <row r="349">
      <c r="A349" s="22">
        <v>45731.458333333336</v>
      </c>
      <c r="B349" s="18">
        <v>45731.0</v>
      </c>
      <c r="C349" s="1">
        <v>11.0</v>
      </c>
      <c r="D349" s="20">
        <v>27.66</v>
      </c>
    </row>
    <row r="350">
      <c r="A350" s="22">
        <v>45731.5</v>
      </c>
      <c r="B350" s="18">
        <v>45731.0</v>
      </c>
      <c r="C350" s="1">
        <v>12.0</v>
      </c>
      <c r="D350" s="20">
        <v>27.59</v>
      </c>
    </row>
    <row r="351">
      <c r="A351" s="22">
        <v>45731.541666666664</v>
      </c>
      <c r="B351" s="18">
        <v>45731.0</v>
      </c>
      <c r="C351" s="1">
        <v>13.0</v>
      </c>
      <c r="D351" s="20">
        <v>27.55</v>
      </c>
    </row>
    <row r="352">
      <c r="A352" s="22">
        <v>45731.583333333336</v>
      </c>
      <c r="B352" s="18">
        <v>45731.0</v>
      </c>
      <c r="C352" s="1">
        <v>14.0</v>
      </c>
      <c r="D352" s="20">
        <v>27.84</v>
      </c>
    </row>
    <row r="353">
      <c r="A353" s="22">
        <v>45731.625</v>
      </c>
      <c r="B353" s="18">
        <v>45731.0</v>
      </c>
      <c r="C353" s="1">
        <v>15.0</v>
      </c>
      <c r="D353" s="20">
        <v>28.62</v>
      </c>
    </row>
    <row r="354">
      <c r="A354" s="22">
        <v>45731.666666666664</v>
      </c>
      <c r="B354" s="18">
        <v>45731.0</v>
      </c>
      <c r="C354" s="1">
        <v>16.0</v>
      </c>
      <c r="D354" s="20">
        <v>29.05</v>
      </c>
    </row>
    <row r="355">
      <c r="A355" s="22">
        <v>45731.708333333336</v>
      </c>
      <c r="B355" s="18">
        <v>45731.0</v>
      </c>
      <c r="C355" s="1">
        <v>17.0</v>
      </c>
      <c r="D355" s="20">
        <v>67.46</v>
      </c>
    </row>
    <row r="356">
      <c r="A356" s="22">
        <v>45731.75</v>
      </c>
      <c r="B356" s="18">
        <v>45731.0</v>
      </c>
      <c r="C356" s="1">
        <v>18.0</v>
      </c>
      <c r="D356" s="20">
        <v>133.34</v>
      </c>
    </row>
    <row r="357">
      <c r="A357" s="22">
        <v>45731.791666666664</v>
      </c>
      <c r="B357" s="18">
        <v>45731.0</v>
      </c>
      <c r="C357" s="1">
        <v>19.0</v>
      </c>
      <c r="D357" s="20">
        <v>186.88</v>
      </c>
    </row>
    <row r="358">
      <c r="A358" s="22">
        <v>45731.833333333336</v>
      </c>
      <c r="B358" s="18">
        <v>45731.0</v>
      </c>
      <c r="C358" s="1">
        <v>20.0</v>
      </c>
      <c r="D358" s="20">
        <v>171.45</v>
      </c>
    </row>
    <row r="359">
      <c r="A359" s="22">
        <v>45731.875</v>
      </c>
      <c r="B359" s="18">
        <v>45731.0</v>
      </c>
      <c r="C359" s="1">
        <v>21.0</v>
      </c>
      <c r="D359" s="20">
        <v>158.97</v>
      </c>
    </row>
    <row r="360">
      <c r="A360" s="22">
        <v>45731.916666666664</v>
      </c>
      <c r="B360" s="18">
        <v>45731.0</v>
      </c>
      <c r="C360" s="1">
        <v>22.0</v>
      </c>
      <c r="D360" s="20">
        <v>156.59</v>
      </c>
    </row>
    <row r="361">
      <c r="A361" s="22">
        <v>45731.958333333336</v>
      </c>
      <c r="B361" s="18">
        <v>45731.0</v>
      </c>
      <c r="C361" s="1">
        <v>23.0</v>
      </c>
      <c r="D361" s="20">
        <v>146.16</v>
      </c>
    </row>
    <row r="362">
      <c r="A362" s="22">
        <v>45732.0</v>
      </c>
      <c r="B362" s="18">
        <v>45732.0</v>
      </c>
      <c r="C362" s="1">
        <v>0.0</v>
      </c>
      <c r="D362" s="20">
        <v>131.8</v>
      </c>
    </row>
    <row r="363">
      <c r="A363" s="22">
        <v>45732.041666666664</v>
      </c>
      <c r="B363" s="18">
        <v>45732.0</v>
      </c>
      <c r="C363" s="1">
        <v>1.0</v>
      </c>
      <c r="D363" s="20">
        <v>120.79</v>
      </c>
    </row>
    <row r="364">
      <c r="A364" s="22">
        <v>45732.083333333336</v>
      </c>
      <c r="B364" s="18">
        <v>45732.0</v>
      </c>
      <c r="C364" s="1">
        <v>2.0</v>
      </c>
      <c r="D364" s="20">
        <v>118.33</v>
      </c>
    </row>
    <row r="365">
      <c r="A365" s="22">
        <v>45732.125</v>
      </c>
      <c r="B365" s="18">
        <v>45732.0</v>
      </c>
      <c r="C365" s="1">
        <v>3.0</v>
      </c>
      <c r="D365" s="20">
        <v>120.66</v>
      </c>
    </row>
    <row r="366">
      <c r="A366" s="22">
        <v>45732.166666666664</v>
      </c>
      <c r="B366" s="18">
        <v>45732.0</v>
      </c>
      <c r="C366" s="1">
        <v>4.0</v>
      </c>
      <c r="D366" s="20">
        <v>119.09</v>
      </c>
    </row>
    <row r="367">
      <c r="A367" s="22">
        <v>45732.208333333336</v>
      </c>
      <c r="B367" s="18">
        <v>45732.0</v>
      </c>
      <c r="C367" s="1">
        <v>5.0</v>
      </c>
      <c r="D367" s="20">
        <v>121.05</v>
      </c>
    </row>
    <row r="368">
      <c r="A368" s="22">
        <v>45732.25</v>
      </c>
      <c r="B368" s="18">
        <v>45732.0</v>
      </c>
      <c r="C368" s="1">
        <v>6.0</v>
      </c>
      <c r="D368" s="20">
        <v>120.05</v>
      </c>
    </row>
    <row r="369">
      <c r="A369" s="22">
        <v>45732.291666666664</v>
      </c>
      <c r="B369" s="18">
        <v>45732.0</v>
      </c>
      <c r="C369" s="1">
        <v>7.0</v>
      </c>
      <c r="D369" s="20">
        <v>122.05</v>
      </c>
    </row>
    <row r="370">
      <c r="A370" s="22">
        <v>45732.333333333336</v>
      </c>
      <c r="B370" s="18">
        <v>45732.0</v>
      </c>
      <c r="C370" s="1">
        <v>8.0</v>
      </c>
      <c r="D370" s="20">
        <v>121.35</v>
      </c>
    </row>
    <row r="371">
      <c r="A371" s="22">
        <v>45732.375</v>
      </c>
      <c r="B371" s="18">
        <v>45732.0</v>
      </c>
      <c r="C371" s="1">
        <v>9.0</v>
      </c>
      <c r="D371" s="20">
        <v>87.98</v>
      </c>
    </row>
    <row r="372">
      <c r="A372" s="22">
        <v>45732.416666666664</v>
      </c>
      <c r="B372" s="18">
        <v>45732.0</v>
      </c>
      <c r="C372" s="1">
        <v>10.0</v>
      </c>
      <c r="D372" s="20">
        <v>60.75</v>
      </c>
    </row>
    <row r="373">
      <c r="A373" s="22">
        <v>45732.458333333336</v>
      </c>
      <c r="B373" s="18">
        <v>45732.0</v>
      </c>
      <c r="C373" s="1">
        <v>11.0</v>
      </c>
      <c r="D373" s="20">
        <v>38.04</v>
      </c>
    </row>
    <row r="374">
      <c r="A374" s="22">
        <v>45732.5</v>
      </c>
      <c r="B374" s="18">
        <v>45732.0</v>
      </c>
      <c r="C374" s="1">
        <v>12.0</v>
      </c>
      <c r="D374" s="20">
        <v>36.42</v>
      </c>
    </row>
    <row r="375">
      <c r="A375" s="22">
        <v>45732.541666666664</v>
      </c>
      <c r="B375" s="18">
        <v>45732.0</v>
      </c>
      <c r="C375" s="1">
        <v>13.0</v>
      </c>
      <c r="D375" s="20">
        <v>37.32</v>
      </c>
    </row>
    <row r="376">
      <c r="A376" s="22">
        <v>45732.583333333336</v>
      </c>
      <c r="B376" s="18">
        <v>45732.0</v>
      </c>
      <c r="C376" s="1">
        <v>14.0</v>
      </c>
      <c r="D376" s="20">
        <v>36.13</v>
      </c>
    </row>
    <row r="377">
      <c r="A377" s="22">
        <v>45732.625</v>
      </c>
      <c r="B377" s="18">
        <v>45732.0</v>
      </c>
      <c r="C377" s="1">
        <v>15.0</v>
      </c>
      <c r="D377" s="20">
        <v>33.69</v>
      </c>
    </row>
    <row r="378">
      <c r="A378" s="22">
        <v>45732.666666666664</v>
      </c>
      <c r="B378" s="18">
        <v>45732.0</v>
      </c>
      <c r="C378" s="1">
        <v>16.0</v>
      </c>
      <c r="D378" s="20">
        <v>65.56</v>
      </c>
    </row>
    <row r="379">
      <c r="A379" s="22">
        <v>45732.708333333336</v>
      </c>
      <c r="B379" s="18">
        <v>45732.0</v>
      </c>
      <c r="C379" s="1">
        <v>17.0</v>
      </c>
      <c r="D379" s="20">
        <v>88.11</v>
      </c>
    </row>
    <row r="380">
      <c r="A380" s="22">
        <v>45732.75</v>
      </c>
      <c r="B380" s="18">
        <v>45732.0</v>
      </c>
      <c r="C380" s="1">
        <v>18.0</v>
      </c>
      <c r="D380" s="20">
        <v>128.69</v>
      </c>
    </row>
    <row r="381">
      <c r="A381" s="22">
        <v>45732.791666666664</v>
      </c>
      <c r="B381" s="18">
        <v>45732.0</v>
      </c>
      <c r="C381" s="1">
        <v>19.0</v>
      </c>
      <c r="D381" s="20">
        <v>190.69</v>
      </c>
    </row>
    <row r="382">
      <c r="A382" s="22">
        <v>45732.833333333336</v>
      </c>
      <c r="B382" s="18">
        <v>45732.0</v>
      </c>
      <c r="C382" s="1">
        <v>20.0</v>
      </c>
      <c r="D382" s="20">
        <v>179.15</v>
      </c>
    </row>
    <row r="383">
      <c r="A383" s="22">
        <v>45732.875</v>
      </c>
      <c r="B383" s="18">
        <v>45732.0</v>
      </c>
      <c r="C383" s="1">
        <v>21.0</v>
      </c>
      <c r="D383" s="20">
        <v>160.44</v>
      </c>
    </row>
    <row r="384">
      <c r="A384" s="22">
        <v>45732.916666666664</v>
      </c>
      <c r="B384" s="18">
        <v>45732.0</v>
      </c>
      <c r="C384" s="1">
        <v>22.0</v>
      </c>
      <c r="D384" s="20">
        <v>154.84</v>
      </c>
    </row>
    <row r="385">
      <c r="A385" s="22">
        <v>45732.958333333336</v>
      </c>
      <c r="B385" s="18">
        <v>45732.0</v>
      </c>
      <c r="C385" s="1">
        <v>23.0</v>
      </c>
      <c r="D385" s="20">
        <v>136.83</v>
      </c>
    </row>
    <row r="386">
      <c r="A386" s="22">
        <v>45733.0</v>
      </c>
      <c r="B386" s="18">
        <v>45733.0</v>
      </c>
      <c r="C386" s="1">
        <v>0.0</v>
      </c>
      <c r="D386" s="20">
        <v>121.65</v>
      </c>
    </row>
    <row r="387">
      <c r="A387" s="22">
        <v>45733.041666666664</v>
      </c>
      <c r="B387" s="18">
        <v>45733.0</v>
      </c>
      <c r="C387" s="1">
        <v>1.0</v>
      </c>
      <c r="D387" s="20">
        <v>111.37</v>
      </c>
    </row>
    <row r="388">
      <c r="A388" s="22">
        <v>45733.083333333336</v>
      </c>
      <c r="B388" s="18">
        <v>45733.0</v>
      </c>
      <c r="C388" s="1">
        <v>2.0</v>
      </c>
      <c r="D388" s="20">
        <v>116.17</v>
      </c>
    </row>
    <row r="389">
      <c r="A389" s="22">
        <v>45733.125</v>
      </c>
      <c r="B389" s="18">
        <v>45733.0</v>
      </c>
      <c r="C389" s="1">
        <v>3.0</v>
      </c>
      <c r="D389" s="20">
        <v>113.76</v>
      </c>
    </row>
    <row r="390">
      <c r="A390" s="22">
        <v>45733.166666666664</v>
      </c>
      <c r="B390" s="18">
        <v>45733.0</v>
      </c>
      <c r="C390" s="1">
        <v>4.0</v>
      </c>
      <c r="D390" s="20">
        <v>113.62</v>
      </c>
    </row>
    <row r="391">
      <c r="A391" s="22">
        <v>45733.208333333336</v>
      </c>
      <c r="B391" s="18">
        <v>45733.0</v>
      </c>
      <c r="C391" s="1">
        <v>5.0</v>
      </c>
      <c r="D391" s="20">
        <v>110.68</v>
      </c>
    </row>
    <row r="392">
      <c r="A392" s="22">
        <v>45733.25</v>
      </c>
      <c r="B392" s="18">
        <v>45733.0</v>
      </c>
      <c r="C392" s="1">
        <v>6.0</v>
      </c>
      <c r="D392" s="20">
        <v>119.49</v>
      </c>
    </row>
    <row r="393">
      <c r="A393" s="22">
        <v>45733.291666666664</v>
      </c>
      <c r="B393" s="18">
        <v>45733.0</v>
      </c>
      <c r="C393" s="1">
        <v>7.0</v>
      </c>
      <c r="D393" s="20">
        <v>176.92</v>
      </c>
    </row>
    <row r="394">
      <c r="A394" s="22">
        <v>45733.333333333336</v>
      </c>
      <c r="B394" s="18">
        <v>45733.0</v>
      </c>
      <c r="C394" s="1">
        <v>8.0</v>
      </c>
      <c r="D394" s="20">
        <v>206.4</v>
      </c>
    </row>
    <row r="395">
      <c r="A395" s="22">
        <v>45733.375</v>
      </c>
      <c r="B395" s="18">
        <v>45733.0</v>
      </c>
      <c r="C395" s="1">
        <v>9.0</v>
      </c>
      <c r="D395" s="20">
        <v>154.82</v>
      </c>
    </row>
    <row r="396">
      <c r="A396" s="22">
        <v>45733.416666666664</v>
      </c>
      <c r="B396" s="18">
        <v>45733.0</v>
      </c>
      <c r="C396" s="1">
        <v>10.0</v>
      </c>
      <c r="D396" s="20">
        <v>202.27</v>
      </c>
    </row>
    <row r="397">
      <c r="A397" s="22">
        <v>45733.458333333336</v>
      </c>
      <c r="B397" s="18">
        <v>45733.0</v>
      </c>
      <c r="C397" s="1">
        <v>11.0</v>
      </c>
      <c r="D397" s="20">
        <v>187.31</v>
      </c>
    </row>
    <row r="398">
      <c r="A398" s="22">
        <v>45733.5</v>
      </c>
      <c r="B398" s="18">
        <v>45733.0</v>
      </c>
      <c r="C398" s="1">
        <v>12.0</v>
      </c>
      <c r="D398" s="20">
        <v>172.96</v>
      </c>
    </row>
    <row r="399">
      <c r="A399" s="22">
        <v>45733.541666666664</v>
      </c>
      <c r="B399" s="18">
        <v>45733.0</v>
      </c>
      <c r="C399" s="1">
        <v>13.0</v>
      </c>
      <c r="D399" s="20">
        <v>160.86</v>
      </c>
    </row>
    <row r="400">
      <c r="A400" s="22">
        <v>45733.583333333336</v>
      </c>
      <c r="B400" s="18">
        <v>45733.0</v>
      </c>
      <c r="C400" s="1">
        <v>14.0</v>
      </c>
      <c r="D400" s="20">
        <v>96.54</v>
      </c>
    </row>
    <row r="401">
      <c r="A401" s="22">
        <v>45733.625</v>
      </c>
      <c r="B401" s="18">
        <v>45733.0</v>
      </c>
      <c r="C401" s="1">
        <v>15.0</v>
      </c>
      <c r="D401" s="20">
        <v>112.86</v>
      </c>
    </row>
    <row r="402">
      <c r="A402" s="22">
        <v>45733.666666666664</v>
      </c>
      <c r="B402" s="18">
        <v>45733.0</v>
      </c>
      <c r="C402" s="1">
        <v>16.0</v>
      </c>
      <c r="D402" s="20">
        <v>123.5</v>
      </c>
    </row>
    <row r="403">
      <c r="A403" s="22">
        <v>45733.708333333336</v>
      </c>
      <c r="B403" s="18">
        <v>45733.0</v>
      </c>
      <c r="C403" s="1">
        <v>17.0</v>
      </c>
      <c r="D403" s="20">
        <v>137.32</v>
      </c>
    </row>
    <row r="404">
      <c r="A404" s="22">
        <v>45733.75</v>
      </c>
      <c r="B404" s="18">
        <v>45733.0</v>
      </c>
      <c r="C404" s="1">
        <v>18.0</v>
      </c>
      <c r="D404" s="20">
        <v>238.9</v>
      </c>
    </row>
    <row r="405">
      <c r="A405" s="22">
        <v>45733.791666666664</v>
      </c>
      <c r="B405" s="18">
        <v>45733.0</v>
      </c>
      <c r="C405" s="1">
        <v>19.0</v>
      </c>
      <c r="D405" s="20">
        <v>303.53</v>
      </c>
    </row>
    <row r="406">
      <c r="A406" s="22">
        <v>45733.833333333336</v>
      </c>
      <c r="B406" s="18">
        <v>45733.0</v>
      </c>
      <c r="C406" s="1">
        <v>20.0</v>
      </c>
      <c r="D406" s="20">
        <v>269.17</v>
      </c>
    </row>
    <row r="407">
      <c r="A407" s="22">
        <v>45733.875</v>
      </c>
      <c r="B407" s="18">
        <v>45733.0</v>
      </c>
      <c r="C407" s="1">
        <v>21.0</v>
      </c>
      <c r="D407" s="20">
        <v>233.78</v>
      </c>
    </row>
    <row r="408">
      <c r="A408" s="22">
        <v>45733.916666666664</v>
      </c>
      <c r="B408" s="18">
        <v>45733.0</v>
      </c>
      <c r="C408" s="1">
        <v>22.0</v>
      </c>
      <c r="D408" s="20">
        <v>162.82</v>
      </c>
    </row>
    <row r="409">
      <c r="A409" s="22">
        <v>45733.958333333336</v>
      </c>
      <c r="B409" s="18">
        <v>45733.0</v>
      </c>
      <c r="C409" s="1">
        <v>23.0</v>
      </c>
      <c r="D409" s="20">
        <v>132.45</v>
      </c>
    </row>
    <row r="410">
      <c r="A410" s="22">
        <v>45734.0</v>
      </c>
      <c r="B410" s="18">
        <v>45734.0</v>
      </c>
      <c r="C410" s="1">
        <v>0.0</v>
      </c>
      <c r="D410" s="20">
        <v>114.75</v>
      </c>
    </row>
    <row r="411">
      <c r="A411" s="22">
        <v>45734.041666666664</v>
      </c>
      <c r="B411" s="18">
        <v>45734.0</v>
      </c>
      <c r="C411" s="1">
        <v>1.0</v>
      </c>
      <c r="D411" s="20">
        <v>81.12</v>
      </c>
    </row>
    <row r="412">
      <c r="A412" s="22">
        <v>45734.083333333336</v>
      </c>
      <c r="B412" s="18">
        <v>45734.0</v>
      </c>
      <c r="C412" s="1">
        <v>2.0</v>
      </c>
      <c r="D412" s="20">
        <v>82.53</v>
      </c>
    </row>
    <row r="413">
      <c r="A413" s="22">
        <v>45734.125</v>
      </c>
      <c r="B413" s="18">
        <v>45734.0</v>
      </c>
      <c r="C413" s="1">
        <v>3.0</v>
      </c>
      <c r="D413" s="20">
        <v>82.91</v>
      </c>
    </row>
    <row r="414">
      <c r="A414" s="22">
        <v>45734.166666666664</v>
      </c>
      <c r="B414" s="18">
        <v>45734.0</v>
      </c>
      <c r="C414" s="1">
        <v>4.0</v>
      </c>
      <c r="D414" s="20">
        <v>82.76</v>
      </c>
    </row>
    <row r="415">
      <c r="A415" s="22">
        <v>45734.208333333336</v>
      </c>
      <c r="B415" s="18">
        <v>45734.0</v>
      </c>
      <c r="C415" s="1">
        <v>5.0</v>
      </c>
      <c r="D415" s="20">
        <v>77.81</v>
      </c>
    </row>
    <row r="416">
      <c r="A416" s="22">
        <v>45734.25</v>
      </c>
      <c r="B416" s="18">
        <v>45734.0</v>
      </c>
      <c r="C416" s="1">
        <v>6.0</v>
      </c>
      <c r="D416" s="20">
        <v>95.7</v>
      </c>
    </row>
    <row r="417">
      <c r="A417" s="22">
        <v>45734.291666666664</v>
      </c>
      <c r="B417" s="18">
        <v>45734.0</v>
      </c>
      <c r="C417" s="1">
        <v>7.0</v>
      </c>
      <c r="D417" s="20">
        <v>121.81</v>
      </c>
    </row>
    <row r="418">
      <c r="A418" s="22">
        <v>45734.333333333336</v>
      </c>
      <c r="B418" s="18">
        <v>45734.0</v>
      </c>
      <c r="C418" s="1">
        <v>8.0</v>
      </c>
      <c r="D418" s="20">
        <v>166.33</v>
      </c>
    </row>
    <row r="419">
      <c r="A419" s="22">
        <v>45734.375</v>
      </c>
      <c r="B419" s="18">
        <v>45734.0</v>
      </c>
      <c r="C419" s="1">
        <v>9.0</v>
      </c>
      <c r="D419" s="20">
        <v>137.95</v>
      </c>
    </row>
    <row r="420">
      <c r="A420" s="22">
        <v>45734.416666666664</v>
      </c>
      <c r="B420" s="18">
        <v>45734.0</v>
      </c>
      <c r="C420" s="1">
        <v>10.0</v>
      </c>
      <c r="D420" s="20">
        <v>162.1</v>
      </c>
    </row>
    <row r="421">
      <c r="A421" s="22">
        <v>45734.458333333336</v>
      </c>
      <c r="B421" s="18">
        <v>45734.0</v>
      </c>
      <c r="C421" s="1">
        <v>11.0</v>
      </c>
      <c r="D421" s="20">
        <v>131.75</v>
      </c>
    </row>
    <row r="422">
      <c r="A422" s="22">
        <v>45734.5</v>
      </c>
      <c r="B422" s="18">
        <v>45734.0</v>
      </c>
      <c r="C422" s="1">
        <v>12.0</v>
      </c>
      <c r="D422" s="20">
        <v>140.83</v>
      </c>
    </row>
    <row r="423">
      <c r="A423" s="22">
        <v>45734.541666666664</v>
      </c>
      <c r="B423" s="18">
        <v>45734.0</v>
      </c>
      <c r="C423" s="1">
        <v>13.0</v>
      </c>
      <c r="D423" s="20">
        <v>119.87</v>
      </c>
    </row>
    <row r="424">
      <c r="A424" s="22">
        <v>45734.583333333336</v>
      </c>
      <c r="B424" s="18">
        <v>45734.0</v>
      </c>
      <c r="C424" s="1">
        <v>14.0</v>
      </c>
      <c r="D424" s="20">
        <v>55.85</v>
      </c>
    </row>
    <row r="425">
      <c r="A425" s="22">
        <v>45734.625</v>
      </c>
      <c r="B425" s="18">
        <v>45734.0</v>
      </c>
      <c r="C425" s="1">
        <v>15.0</v>
      </c>
      <c r="D425" s="20">
        <v>82.82</v>
      </c>
    </row>
    <row r="426">
      <c r="A426" s="22">
        <v>45734.666666666664</v>
      </c>
      <c r="B426" s="18">
        <v>45734.0</v>
      </c>
      <c r="C426" s="1">
        <v>16.0</v>
      </c>
      <c r="D426" s="20">
        <v>96.62</v>
      </c>
    </row>
    <row r="427">
      <c r="A427" s="22">
        <v>45734.708333333336</v>
      </c>
      <c r="B427" s="18">
        <v>45734.0</v>
      </c>
      <c r="C427" s="1">
        <v>17.0</v>
      </c>
      <c r="D427" s="20">
        <v>104.03</v>
      </c>
    </row>
    <row r="428">
      <c r="A428" s="22">
        <v>45734.75</v>
      </c>
      <c r="B428" s="18">
        <v>45734.0</v>
      </c>
      <c r="C428" s="1">
        <v>18.0</v>
      </c>
      <c r="D428" s="20">
        <v>206.56</v>
      </c>
    </row>
    <row r="429">
      <c r="A429" s="22">
        <v>45734.791666666664</v>
      </c>
      <c r="B429" s="18">
        <v>45734.0</v>
      </c>
      <c r="C429" s="1">
        <v>19.0</v>
      </c>
      <c r="D429" s="20">
        <v>295.62</v>
      </c>
    </row>
    <row r="430">
      <c r="A430" s="22">
        <v>45734.833333333336</v>
      </c>
      <c r="B430" s="18">
        <v>45734.0</v>
      </c>
      <c r="C430" s="1">
        <v>20.0</v>
      </c>
      <c r="D430" s="20">
        <v>278.89</v>
      </c>
    </row>
    <row r="431">
      <c r="A431" s="22">
        <v>45734.875</v>
      </c>
      <c r="B431" s="18">
        <v>45734.0</v>
      </c>
      <c r="C431" s="1">
        <v>21.0</v>
      </c>
      <c r="D431" s="20">
        <v>243.06</v>
      </c>
    </row>
    <row r="432">
      <c r="A432" s="22">
        <v>45734.916666666664</v>
      </c>
      <c r="B432" s="18">
        <v>45734.0</v>
      </c>
      <c r="C432" s="1">
        <v>22.0</v>
      </c>
      <c r="D432" s="20">
        <v>161.79</v>
      </c>
    </row>
    <row r="433">
      <c r="A433" s="22">
        <v>45734.958333333336</v>
      </c>
      <c r="B433" s="18">
        <v>45734.0</v>
      </c>
      <c r="C433" s="1">
        <v>23.0</v>
      </c>
      <c r="D433" s="20">
        <v>149.7</v>
      </c>
    </row>
    <row r="434">
      <c r="A434" s="22">
        <v>45735.0</v>
      </c>
      <c r="B434" s="18">
        <v>45735.0</v>
      </c>
      <c r="C434" s="1">
        <v>0.0</v>
      </c>
      <c r="D434" s="20">
        <v>104.57</v>
      </c>
    </row>
    <row r="435">
      <c r="A435" s="9"/>
      <c r="B435" s="7"/>
      <c r="C435" s="23"/>
    </row>
    <row r="436">
      <c r="A436" s="9"/>
      <c r="B436" s="7"/>
      <c r="C436" s="23"/>
    </row>
    <row r="437">
      <c r="A437" s="9"/>
      <c r="B437" s="7"/>
      <c r="C437" s="23"/>
    </row>
    <row r="438">
      <c r="A438" s="9"/>
      <c r="B438" s="7"/>
      <c r="C438" s="23"/>
    </row>
    <row r="439">
      <c r="A439" s="9"/>
      <c r="B439" s="7"/>
      <c r="C439" s="23"/>
    </row>
    <row r="440">
      <c r="A440" s="9"/>
      <c r="B440" s="7"/>
      <c r="C440" s="23"/>
    </row>
    <row r="441">
      <c r="A441" s="9"/>
      <c r="B441" s="7"/>
      <c r="C441" s="23"/>
    </row>
    <row r="442">
      <c r="A442" s="9"/>
      <c r="B442" s="7"/>
      <c r="C442" s="23"/>
    </row>
    <row r="443">
      <c r="A443" s="9"/>
      <c r="B443" s="7"/>
      <c r="C443" s="23"/>
    </row>
    <row r="444">
      <c r="A444" s="9"/>
      <c r="B444" s="7"/>
      <c r="C444" s="23"/>
    </row>
    <row r="445">
      <c r="A445" s="9"/>
      <c r="B445" s="7"/>
      <c r="C445" s="23"/>
    </row>
    <row r="446">
      <c r="A446" s="9"/>
      <c r="B446" s="7"/>
      <c r="C446" s="23"/>
    </row>
    <row r="447">
      <c r="A447" s="9"/>
      <c r="B447" s="7"/>
      <c r="C447" s="23"/>
    </row>
    <row r="448">
      <c r="A448" s="9"/>
      <c r="B448" s="7"/>
      <c r="C448" s="23"/>
    </row>
    <row r="449">
      <c r="A449" s="9"/>
      <c r="B449" s="7"/>
      <c r="C449" s="23"/>
    </row>
    <row r="450">
      <c r="A450" s="9"/>
      <c r="B450" s="7"/>
      <c r="C450" s="23"/>
    </row>
    <row r="451">
      <c r="A451" s="9"/>
      <c r="B451" s="7"/>
      <c r="C451" s="23"/>
    </row>
    <row r="452">
      <c r="A452" s="9"/>
      <c r="B452" s="7"/>
      <c r="C452" s="23"/>
    </row>
    <row r="453">
      <c r="A453" s="9"/>
      <c r="B453" s="7"/>
      <c r="C453" s="23"/>
    </row>
    <row r="454">
      <c r="A454" s="9"/>
      <c r="B454" s="7"/>
      <c r="C454" s="23"/>
    </row>
    <row r="455">
      <c r="A455" s="9"/>
      <c r="B455" s="7"/>
      <c r="C455" s="23"/>
    </row>
    <row r="456">
      <c r="A456" s="9"/>
      <c r="B456" s="7"/>
      <c r="C456" s="23"/>
    </row>
    <row r="457">
      <c r="A457" s="9"/>
      <c r="B457" s="7"/>
      <c r="C457" s="23"/>
    </row>
    <row r="458">
      <c r="A458" s="9"/>
      <c r="B458" s="7"/>
      <c r="C458" s="23"/>
    </row>
    <row r="459">
      <c r="A459" s="9"/>
      <c r="B459" s="7"/>
      <c r="C459" s="23"/>
    </row>
    <row r="460">
      <c r="A460" s="9"/>
      <c r="B460" s="7"/>
      <c r="C460" s="23"/>
    </row>
    <row r="461">
      <c r="A461" s="9"/>
      <c r="B461" s="7"/>
      <c r="C461" s="23"/>
    </row>
    <row r="462">
      <c r="A462" s="9"/>
      <c r="B462" s="7"/>
      <c r="C462" s="23"/>
    </row>
    <row r="463">
      <c r="A463" s="9"/>
      <c r="B463" s="7"/>
      <c r="C463" s="23"/>
    </row>
    <row r="464">
      <c r="A464" s="9"/>
      <c r="B464" s="7"/>
      <c r="C464" s="23"/>
    </row>
    <row r="465">
      <c r="A465" s="9"/>
      <c r="B465" s="7"/>
      <c r="C465" s="23"/>
    </row>
    <row r="466">
      <c r="A466" s="9"/>
      <c r="B466" s="7"/>
      <c r="C466" s="23"/>
    </row>
    <row r="467">
      <c r="A467" s="9"/>
      <c r="B467" s="7"/>
      <c r="C467" s="23"/>
    </row>
    <row r="468">
      <c r="A468" s="9"/>
      <c r="B468" s="7"/>
      <c r="C468" s="23"/>
    </row>
    <row r="469">
      <c r="A469" s="9"/>
      <c r="B469" s="7"/>
      <c r="C469" s="23"/>
    </row>
    <row r="470">
      <c r="A470" s="9"/>
      <c r="B470" s="7"/>
      <c r="C470" s="23"/>
    </row>
    <row r="471">
      <c r="A471" s="9"/>
      <c r="B471" s="7"/>
      <c r="C471" s="23"/>
    </row>
    <row r="472">
      <c r="A472" s="9"/>
      <c r="B472" s="7"/>
      <c r="C472" s="23"/>
    </row>
    <row r="473">
      <c r="A473" s="9"/>
      <c r="B473" s="7"/>
      <c r="C473" s="23"/>
    </row>
    <row r="474">
      <c r="A474" s="9"/>
      <c r="B474" s="7"/>
      <c r="C474" s="23"/>
    </row>
    <row r="475">
      <c r="A475" s="9"/>
      <c r="B475" s="7"/>
      <c r="C475" s="23"/>
    </row>
    <row r="476">
      <c r="A476" s="9"/>
      <c r="B476" s="7"/>
      <c r="C476" s="23"/>
    </row>
    <row r="477">
      <c r="A477" s="9"/>
      <c r="B477" s="7"/>
      <c r="C477" s="23"/>
    </row>
    <row r="478">
      <c r="A478" s="9"/>
      <c r="B478" s="7"/>
      <c r="C478" s="23"/>
    </row>
    <row r="479">
      <c r="A479" s="9"/>
      <c r="B479" s="7"/>
      <c r="C479" s="23"/>
    </row>
    <row r="480">
      <c r="A480" s="9"/>
      <c r="B480" s="7"/>
      <c r="C480" s="23"/>
    </row>
    <row r="481">
      <c r="A481" s="9"/>
      <c r="B481" s="7"/>
      <c r="C481" s="23"/>
    </row>
    <row r="482">
      <c r="A482" s="9"/>
      <c r="B482" s="7"/>
      <c r="C482" s="23"/>
    </row>
    <row r="483">
      <c r="A483" s="9"/>
      <c r="B483" s="7"/>
      <c r="C483" s="23"/>
    </row>
    <row r="484">
      <c r="A484" s="9"/>
      <c r="B484" s="7"/>
      <c r="C484" s="23"/>
    </row>
    <row r="485">
      <c r="A485" s="9"/>
      <c r="B485" s="7"/>
      <c r="C485" s="23"/>
    </row>
    <row r="486">
      <c r="A486" s="9"/>
      <c r="B486" s="7"/>
      <c r="C486" s="23"/>
    </row>
    <row r="487">
      <c r="A487" s="9"/>
      <c r="B487" s="7"/>
      <c r="C487" s="23"/>
    </row>
    <row r="488">
      <c r="A488" s="9"/>
      <c r="B488" s="7"/>
      <c r="C488" s="23"/>
    </row>
    <row r="489">
      <c r="A489" s="9"/>
      <c r="B489" s="7"/>
      <c r="C489" s="23"/>
    </row>
    <row r="490">
      <c r="A490" s="9"/>
      <c r="B490" s="7"/>
      <c r="C490" s="23"/>
    </row>
    <row r="491">
      <c r="A491" s="9"/>
      <c r="B491" s="7"/>
      <c r="C491" s="23"/>
    </row>
    <row r="492">
      <c r="A492" s="9"/>
      <c r="B492" s="7"/>
      <c r="C492" s="23"/>
    </row>
    <row r="493">
      <c r="A493" s="9"/>
      <c r="B493" s="7"/>
      <c r="C493" s="23"/>
    </row>
    <row r="494">
      <c r="A494" s="9"/>
      <c r="B494" s="7"/>
      <c r="C494" s="23"/>
    </row>
    <row r="495">
      <c r="A495" s="9"/>
      <c r="B495" s="7"/>
      <c r="C495" s="23"/>
    </row>
    <row r="496">
      <c r="A496" s="9"/>
      <c r="B496" s="7"/>
      <c r="C496" s="23"/>
    </row>
    <row r="497">
      <c r="A497" s="9"/>
      <c r="B497" s="7"/>
      <c r="C497" s="23"/>
    </row>
    <row r="498">
      <c r="A498" s="9"/>
      <c r="B498" s="7"/>
      <c r="C498" s="23"/>
    </row>
    <row r="499">
      <c r="A499" s="9"/>
      <c r="B499" s="7"/>
      <c r="C499" s="23"/>
    </row>
    <row r="500">
      <c r="A500" s="9"/>
      <c r="B500" s="7"/>
      <c r="C500" s="23"/>
    </row>
    <row r="501">
      <c r="A501" s="9"/>
      <c r="B501" s="7"/>
      <c r="C501" s="23"/>
    </row>
    <row r="502">
      <c r="A502" s="9"/>
      <c r="B502" s="7"/>
      <c r="C502" s="23"/>
    </row>
    <row r="503">
      <c r="A503" s="9"/>
      <c r="B503" s="7"/>
      <c r="C503" s="23"/>
    </row>
    <row r="504">
      <c r="A504" s="9"/>
      <c r="B504" s="7"/>
      <c r="C504" s="23"/>
    </row>
    <row r="505">
      <c r="A505" s="9"/>
      <c r="B505" s="7"/>
      <c r="C505" s="23"/>
    </row>
    <row r="506">
      <c r="A506" s="9"/>
      <c r="B506" s="7"/>
      <c r="C506" s="23"/>
    </row>
    <row r="507">
      <c r="A507" s="9"/>
      <c r="B507" s="7"/>
      <c r="C507" s="23"/>
    </row>
    <row r="508">
      <c r="A508" s="9"/>
      <c r="B508" s="7"/>
      <c r="C508" s="23"/>
    </row>
    <row r="509">
      <c r="A509" s="9"/>
      <c r="B509" s="7"/>
      <c r="C509" s="23"/>
    </row>
    <row r="510">
      <c r="A510" s="9"/>
      <c r="B510" s="7"/>
      <c r="C510" s="23"/>
    </row>
    <row r="511">
      <c r="A511" s="9"/>
      <c r="B511" s="7"/>
      <c r="C511" s="23"/>
    </row>
    <row r="512">
      <c r="A512" s="9"/>
      <c r="B512" s="7"/>
      <c r="C512" s="23"/>
    </row>
    <row r="513">
      <c r="A513" s="9"/>
      <c r="B513" s="7"/>
      <c r="C513" s="23"/>
    </row>
    <row r="514">
      <c r="A514" s="9"/>
      <c r="B514" s="7"/>
      <c r="C514" s="23"/>
    </row>
    <row r="515">
      <c r="A515" s="9"/>
      <c r="B515" s="7"/>
      <c r="C515" s="23"/>
    </row>
    <row r="516">
      <c r="A516" s="9"/>
      <c r="B516" s="7"/>
      <c r="C516" s="23"/>
    </row>
    <row r="517">
      <c r="A517" s="9"/>
      <c r="B517" s="7"/>
      <c r="C517" s="23"/>
    </row>
    <row r="518">
      <c r="A518" s="9"/>
      <c r="B518" s="7"/>
      <c r="C518" s="23"/>
    </row>
    <row r="519">
      <c r="A519" s="9"/>
      <c r="B519" s="7"/>
      <c r="C519" s="23"/>
    </row>
    <row r="520">
      <c r="A520" s="9"/>
      <c r="B520" s="7"/>
      <c r="C520" s="23"/>
    </row>
    <row r="521">
      <c r="A521" s="9"/>
      <c r="B521" s="7"/>
      <c r="C521" s="23"/>
    </row>
    <row r="522">
      <c r="A522" s="9"/>
      <c r="B522" s="7"/>
      <c r="C522" s="23"/>
    </row>
    <row r="523">
      <c r="A523" s="9"/>
      <c r="B523" s="7"/>
      <c r="C523" s="23"/>
    </row>
    <row r="524">
      <c r="A524" s="9"/>
      <c r="B524" s="7"/>
      <c r="C524" s="23"/>
    </row>
    <row r="525">
      <c r="A525" s="9"/>
      <c r="B525" s="7"/>
      <c r="C525" s="23"/>
    </row>
    <row r="526">
      <c r="A526" s="9"/>
      <c r="B526" s="7"/>
      <c r="C526" s="23"/>
    </row>
    <row r="527">
      <c r="A527" s="9"/>
      <c r="B527" s="7"/>
      <c r="C527" s="23"/>
    </row>
    <row r="528">
      <c r="A528" s="9"/>
      <c r="B528" s="7"/>
      <c r="C528" s="23"/>
    </row>
    <row r="529">
      <c r="A529" s="9"/>
      <c r="B529" s="7"/>
      <c r="C529" s="23"/>
    </row>
    <row r="530">
      <c r="A530" s="9"/>
      <c r="B530" s="7"/>
      <c r="C530" s="23"/>
    </row>
    <row r="531">
      <c r="A531" s="9"/>
      <c r="B531" s="7"/>
      <c r="C531" s="23"/>
    </row>
    <row r="532">
      <c r="A532" s="9"/>
      <c r="B532" s="7"/>
      <c r="C532" s="23"/>
    </row>
    <row r="533">
      <c r="A533" s="9"/>
      <c r="B533" s="7"/>
      <c r="C533" s="23"/>
    </row>
    <row r="534">
      <c r="A534" s="9"/>
      <c r="B534" s="7"/>
      <c r="C534" s="23"/>
    </row>
    <row r="535">
      <c r="A535" s="9"/>
      <c r="B535" s="7"/>
      <c r="C535" s="23"/>
    </row>
    <row r="536">
      <c r="A536" s="9"/>
      <c r="B536" s="7"/>
      <c r="C536" s="23"/>
    </row>
    <row r="537">
      <c r="A537" s="9"/>
      <c r="B537" s="7"/>
      <c r="C537" s="23"/>
    </row>
    <row r="538">
      <c r="A538" s="9"/>
      <c r="B538" s="7"/>
      <c r="C538" s="23"/>
    </row>
    <row r="539">
      <c r="A539" s="9"/>
      <c r="B539" s="7"/>
      <c r="C539" s="23"/>
    </row>
    <row r="540">
      <c r="A540" s="9"/>
      <c r="B540" s="7"/>
      <c r="C540" s="23"/>
    </row>
    <row r="541">
      <c r="A541" s="9"/>
      <c r="B541" s="7"/>
      <c r="C541" s="23"/>
    </row>
    <row r="542">
      <c r="A542" s="9"/>
      <c r="B542" s="7"/>
      <c r="C542" s="23"/>
    </row>
    <row r="543">
      <c r="A543" s="9"/>
      <c r="B543" s="7"/>
      <c r="C543" s="23"/>
    </row>
    <row r="544">
      <c r="A544" s="9"/>
      <c r="B544" s="7"/>
      <c r="C544" s="23"/>
    </row>
    <row r="545">
      <c r="A545" s="9"/>
      <c r="B545" s="7"/>
      <c r="C545" s="23"/>
    </row>
    <row r="546">
      <c r="A546" s="9"/>
      <c r="B546" s="7"/>
      <c r="C546" s="23"/>
    </row>
    <row r="547">
      <c r="A547" s="9"/>
      <c r="B547" s="7"/>
      <c r="C547" s="23"/>
    </row>
    <row r="548">
      <c r="A548" s="9"/>
      <c r="B548" s="7"/>
      <c r="C548" s="23"/>
    </row>
    <row r="549">
      <c r="A549" s="9"/>
      <c r="B549" s="7"/>
      <c r="C549" s="23"/>
    </row>
    <row r="550">
      <c r="A550" s="9"/>
      <c r="B550" s="7"/>
      <c r="C550" s="23"/>
    </row>
    <row r="551">
      <c r="A551" s="9"/>
      <c r="B551" s="7"/>
      <c r="C551" s="23"/>
    </row>
    <row r="552">
      <c r="A552" s="9"/>
      <c r="B552" s="7"/>
      <c r="C552" s="23"/>
    </row>
    <row r="553">
      <c r="A553" s="9"/>
      <c r="B553" s="7"/>
      <c r="C553" s="23"/>
    </row>
    <row r="554">
      <c r="A554" s="9"/>
      <c r="B554" s="7"/>
      <c r="C554" s="23"/>
    </row>
    <row r="555">
      <c r="A555" s="9"/>
      <c r="B555" s="7"/>
      <c r="C555" s="23"/>
    </row>
    <row r="556">
      <c r="A556" s="9"/>
      <c r="B556" s="7"/>
      <c r="C556" s="23"/>
    </row>
    <row r="557">
      <c r="A557" s="9"/>
      <c r="B557" s="7"/>
      <c r="C557" s="23"/>
    </row>
    <row r="558">
      <c r="A558" s="9"/>
      <c r="B558" s="7"/>
      <c r="C558" s="23"/>
    </row>
    <row r="559">
      <c r="A559" s="9"/>
      <c r="B559" s="7"/>
      <c r="C559" s="23"/>
    </row>
    <row r="560">
      <c r="A560" s="9"/>
      <c r="B560" s="7"/>
      <c r="C560" s="23"/>
    </row>
    <row r="561">
      <c r="A561" s="9"/>
      <c r="B561" s="7"/>
      <c r="C561" s="23"/>
    </row>
    <row r="562">
      <c r="A562" s="9"/>
      <c r="B562" s="7"/>
      <c r="C562" s="23"/>
    </row>
    <row r="563">
      <c r="A563" s="9"/>
      <c r="B563" s="7"/>
      <c r="C563" s="23"/>
    </row>
    <row r="564">
      <c r="A564" s="9"/>
      <c r="B564" s="7"/>
      <c r="C564" s="23"/>
    </row>
    <row r="565">
      <c r="A565" s="9"/>
      <c r="B565" s="7"/>
      <c r="C565" s="23"/>
    </row>
    <row r="566">
      <c r="A566" s="9"/>
      <c r="B566" s="7"/>
      <c r="C566" s="23"/>
    </row>
    <row r="567">
      <c r="A567" s="9"/>
      <c r="B567" s="7"/>
      <c r="C567" s="23"/>
    </row>
    <row r="568">
      <c r="A568" s="9"/>
      <c r="B568" s="7"/>
      <c r="C568" s="23"/>
    </row>
    <row r="569">
      <c r="A569" s="9"/>
      <c r="B569" s="7"/>
      <c r="C569" s="23"/>
    </row>
    <row r="570">
      <c r="A570" s="9"/>
      <c r="B570" s="7"/>
      <c r="C570" s="23"/>
    </row>
    <row r="571">
      <c r="A571" s="9"/>
      <c r="B571" s="7"/>
      <c r="C571" s="23"/>
    </row>
    <row r="572">
      <c r="A572" s="9"/>
      <c r="B572" s="7"/>
      <c r="C572" s="23"/>
    </row>
    <row r="573">
      <c r="A573" s="9"/>
      <c r="B573" s="7"/>
      <c r="C573" s="23"/>
    </row>
    <row r="574">
      <c r="A574" s="9"/>
      <c r="B574" s="7"/>
      <c r="C574" s="23"/>
    </row>
    <row r="575">
      <c r="A575" s="9"/>
      <c r="B575" s="7"/>
      <c r="C575" s="23"/>
    </row>
    <row r="576">
      <c r="A576" s="9"/>
      <c r="B576" s="7"/>
      <c r="C576" s="23"/>
    </row>
    <row r="577">
      <c r="A577" s="9"/>
      <c r="B577" s="7"/>
      <c r="C577" s="23"/>
    </row>
    <row r="578">
      <c r="A578" s="9"/>
      <c r="B578" s="7"/>
      <c r="C578" s="23"/>
    </row>
    <row r="579">
      <c r="A579" s="9"/>
      <c r="B579" s="7"/>
      <c r="C579" s="23"/>
    </row>
    <row r="580">
      <c r="A580" s="9"/>
      <c r="B580" s="7"/>
      <c r="C580" s="23"/>
    </row>
    <row r="581">
      <c r="A581" s="9"/>
      <c r="B581" s="7"/>
      <c r="C581" s="23"/>
    </row>
    <row r="582">
      <c r="A582" s="9"/>
      <c r="B582" s="7"/>
      <c r="C582" s="23"/>
    </row>
    <row r="583">
      <c r="A583" s="9"/>
      <c r="B583" s="7"/>
      <c r="C583" s="23"/>
    </row>
    <row r="584">
      <c r="A584" s="9"/>
      <c r="B584" s="7"/>
      <c r="C584" s="23"/>
    </row>
    <row r="585">
      <c r="A585" s="9"/>
      <c r="B585" s="7"/>
      <c r="C585" s="23"/>
    </row>
    <row r="586">
      <c r="A586" s="9"/>
      <c r="B586" s="7"/>
      <c r="C586" s="23"/>
    </row>
    <row r="587">
      <c r="A587" s="9"/>
      <c r="B587" s="7"/>
      <c r="C587" s="23"/>
    </row>
    <row r="588">
      <c r="A588" s="9"/>
      <c r="B588" s="7"/>
      <c r="C588" s="23"/>
    </row>
    <row r="589">
      <c r="A589" s="9"/>
      <c r="B589" s="7"/>
      <c r="C589" s="23"/>
    </row>
    <row r="590">
      <c r="A590" s="9"/>
      <c r="B590" s="7"/>
      <c r="C590" s="23"/>
    </row>
    <row r="591">
      <c r="A591" s="9"/>
      <c r="B591" s="7"/>
      <c r="C591" s="23"/>
    </row>
    <row r="592">
      <c r="A592" s="9"/>
      <c r="B592" s="7"/>
      <c r="C592" s="23"/>
    </row>
    <row r="593">
      <c r="A593" s="9"/>
      <c r="B593" s="7"/>
      <c r="C593" s="23"/>
    </row>
    <row r="594">
      <c r="A594" s="9"/>
      <c r="B594" s="7"/>
      <c r="C594" s="23"/>
    </row>
    <row r="595">
      <c r="A595" s="9"/>
      <c r="B595" s="7"/>
      <c r="C595" s="23"/>
    </row>
    <row r="596">
      <c r="A596" s="9"/>
      <c r="B596" s="7"/>
      <c r="C596" s="23"/>
    </row>
    <row r="597">
      <c r="A597" s="9"/>
      <c r="B597" s="7"/>
      <c r="C597" s="23"/>
    </row>
    <row r="598">
      <c r="A598" s="9"/>
      <c r="B598" s="7"/>
      <c r="C598" s="23"/>
    </row>
    <row r="599">
      <c r="A599" s="9"/>
      <c r="B599" s="7"/>
      <c r="C599" s="23"/>
    </row>
    <row r="600">
      <c r="A600" s="9"/>
      <c r="B600" s="7"/>
      <c r="C600" s="23"/>
    </row>
    <row r="601">
      <c r="A601" s="9"/>
      <c r="B601" s="7"/>
      <c r="C601" s="23"/>
    </row>
    <row r="602">
      <c r="A602" s="9"/>
      <c r="B602" s="7"/>
      <c r="C602" s="23"/>
    </row>
    <row r="603">
      <c r="A603" s="9"/>
      <c r="B603" s="7"/>
      <c r="C603" s="23"/>
    </row>
    <row r="604">
      <c r="A604" s="9"/>
      <c r="B604" s="7"/>
      <c r="C604" s="23"/>
    </row>
    <row r="605">
      <c r="A605" s="9"/>
      <c r="B605" s="7"/>
      <c r="C605" s="23"/>
    </row>
    <row r="606">
      <c r="A606" s="9"/>
      <c r="B606" s="7"/>
      <c r="C606" s="23"/>
    </row>
    <row r="607">
      <c r="A607" s="9"/>
      <c r="B607" s="7"/>
      <c r="C607" s="23"/>
    </row>
    <row r="608">
      <c r="A608" s="9"/>
      <c r="B608" s="7"/>
      <c r="C608" s="23"/>
    </row>
    <row r="609">
      <c r="A609" s="9"/>
      <c r="B609" s="7"/>
      <c r="C609" s="23"/>
    </row>
    <row r="610">
      <c r="A610" s="9"/>
      <c r="B610" s="7"/>
      <c r="C610" s="23"/>
    </row>
    <row r="611">
      <c r="A611" s="9"/>
      <c r="B611" s="7"/>
      <c r="C611" s="23"/>
    </row>
    <row r="612">
      <c r="A612" s="9"/>
      <c r="B612" s="7"/>
      <c r="C612" s="23"/>
    </row>
    <row r="613">
      <c r="A613" s="9"/>
      <c r="B613" s="7"/>
      <c r="C613" s="23"/>
    </row>
    <row r="614">
      <c r="A614" s="9"/>
      <c r="B614" s="7"/>
      <c r="C614" s="23"/>
    </row>
    <row r="615">
      <c r="A615" s="9"/>
      <c r="B615" s="7"/>
      <c r="C615" s="23"/>
    </row>
    <row r="616">
      <c r="A616" s="9"/>
      <c r="B616" s="7"/>
      <c r="C616" s="23"/>
    </row>
    <row r="617">
      <c r="A617" s="9"/>
      <c r="B617" s="7"/>
      <c r="C617" s="23"/>
    </row>
    <row r="618">
      <c r="A618" s="9"/>
      <c r="B618" s="7"/>
      <c r="C618" s="23"/>
    </row>
    <row r="619">
      <c r="A619" s="9"/>
      <c r="B619" s="7"/>
      <c r="C619" s="23"/>
    </row>
    <row r="620">
      <c r="A620" s="9"/>
      <c r="B620" s="7"/>
      <c r="C620" s="23"/>
    </row>
    <row r="621">
      <c r="A621" s="9"/>
      <c r="B621" s="7"/>
      <c r="C621" s="23"/>
    </row>
    <row r="622">
      <c r="A622" s="9"/>
      <c r="B622" s="7"/>
      <c r="C622" s="23"/>
    </row>
    <row r="623">
      <c r="A623" s="9"/>
      <c r="B623" s="7"/>
      <c r="C623" s="23"/>
    </row>
    <row r="624">
      <c r="A624" s="9"/>
      <c r="B624" s="7"/>
      <c r="C624" s="23"/>
    </row>
    <row r="625">
      <c r="A625" s="9"/>
      <c r="B625" s="7"/>
      <c r="C625" s="23"/>
    </row>
    <row r="626">
      <c r="A626" s="9"/>
      <c r="B626" s="7"/>
      <c r="C626" s="23"/>
    </row>
    <row r="627">
      <c r="A627" s="9"/>
      <c r="B627" s="7"/>
      <c r="C627" s="23"/>
    </row>
    <row r="628">
      <c r="A628" s="9"/>
      <c r="B628" s="7"/>
      <c r="C628" s="23"/>
    </row>
    <row r="629">
      <c r="A629" s="9"/>
      <c r="B629" s="7"/>
      <c r="C629" s="23"/>
    </row>
    <row r="630">
      <c r="A630" s="9"/>
      <c r="B630" s="7"/>
      <c r="C630" s="23"/>
    </row>
    <row r="631">
      <c r="A631" s="9"/>
      <c r="B631" s="7"/>
      <c r="C631" s="23"/>
    </row>
    <row r="632">
      <c r="A632" s="9"/>
      <c r="B632" s="7"/>
      <c r="C632" s="23"/>
    </row>
    <row r="633">
      <c r="A633" s="9"/>
      <c r="B633" s="7"/>
      <c r="C633" s="23"/>
    </row>
    <row r="634">
      <c r="A634" s="9"/>
      <c r="B634" s="7"/>
      <c r="C634" s="23"/>
    </row>
    <row r="635">
      <c r="A635" s="9"/>
      <c r="B635" s="7"/>
      <c r="C635" s="23"/>
    </row>
    <row r="636">
      <c r="A636" s="9"/>
      <c r="B636" s="7"/>
      <c r="C636" s="23"/>
    </row>
    <row r="637">
      <c r="A637" s="9"/>
      <c r="B637" s="7"/>
      <c r="C637" s="23"/>
    </row>
    <row r="638">
      <c r="A638" s="9"/>
      <c r="B638" s="7"/>
      <c r="C638" s="23"/>
    </row>
    <row r="639">
      <c r="A639" s="9"/>
      <c r="B639" s="7"/>
      <c r="C639" s="23"/>
    </row>
    <row r="640">
      <c r="A640" s="9"/>
      <c r="B640" s="7"/>
      <c r="C640" s="23"/>
    </row>
    <row r="641">
      <c r="A641" s="9"/>
      <c r="B641" s="7"/>
      <c r="C641" s="23"/>
    </row>
    <row r="642">
      <c r="A642" s="9"/>
      <c r="B642" s="7"/>
      <c r="C642" s="23"/>
    </row>
    <row r="643">
      <c r="A643" s="9"/>
      <c r="B643" s="7"/>
      <c r="C643" s="23"/>
    </row>
    <row r="644">
      <c r="A644" s="9"/>
      <c r="B644" s="7"/>
      <c r="C644" s="23"/>
    </row>
    <row r="645">
      <c r="A645" s="9"/>
      <c r="B645" s="7"/>
      <c r="C645" s="23"/>
    </row>
    <row r="646">
      <c r="A646" s="9"/>
      <c r="B646" s="7"/>
      <c r="C646" s="23"/>
    </row>
    <row r="647">
      <c r="A647" s="9"/>
      <c r="B647" s="7"/>
      <c r="C647" s="23"/>
    </row>
    <row r="648">
      <c r="A648" s="9"/>
      <c r="B648" s="7"/>
      <c r="C648" s="23"/>
    </row>
    <row r="649">
      <c r="A649" s="9"/>
      <c r="B649" s="7"/>
      <c r="C649" s="23"/>
    </row>
    <row r="650">
      <c r="A650" s="9"/>
      <c r="B650" s="7"/>
      <c r="C650" s="23"/>
    </row>
    <row r="651">
      <c r="A651" s="9"/>
      <c r="B651" s="7"/>
      <c r="C651" s="23"/>
    </row>
    <row r="652">
      <c r="A652" s="9"/>
      <c r="B652" s="7"/>
      <c r="C652" s="23"/>
    </row>
    <row r="653">
      <c r="A653" s="9"/>
      <c r="B653" s="7"/>
      <c r="C653" s="23"/>
    </row>
    <row r="654">
      <c r="A654" s="9"/>
      <c r="B654" s="7"/>
      <c r="C654" s="23"/>
    </row>
    <row r="655">
      <c r="A655" s="9"/>
      <c r="B655" s="7"/>
      <c r="C655" s="23"/>
    </row>
    <row r="656">
      <c r="A656" s="9"/>
      <c r="B656" s="7"/>
      <c r="C656" s="23"/>
    </row>
    <row r="657">
      <c r="A657" s="9"/>
      <c r="B657" s="7"/>
      <c r="C657" s="23"/>
    </row>
    <row r="658">
      <c r="A658" s="9"/>
      <c r="B658" s="7"/>
      <c r="C658" s="23"/>
    </row>
    <row r="659">
      <c r="A659" s="9"/>
      <c r="B659" s="7"/>
      <c r="C659" s="23"/>
    </row>
    <row r="660">
      <c r="A660" s="9"/>
      <c r="B660" s="7"/>
      <c r="C660" s="23"/>
    </row>
    <row r="661">
      <c r="A661" s="9"/>
      <c r="B661" s="7"/>
      <c r="C661" s="23"/>
    </row>
    <row r="662">
      <c r="A662" s="9"/>
      <c r="B662" s="7"/>
      <c r="C662" s="23"/>
    </row>
    <row r="663">
      <c r="A663" s="9"/>
      <c r="B663" s="7"/>
      <c r="C663" s="23"/>
    </row>
    <row r="664">
      <c r="A664" s="9"/>
      <c r="B664" s="7"/>
      <c r="C664" s="23"/>
    </row>
    <row r="665">
      <c r="A665" s="9"/>
      <c r="B665" s="7"/>
      <c r="C665" s="23"/>
    </row>
    <row r="666">
      <c r="A666" s="9"/>
      <c r="B666" s="7"/>
      <c r="C666" s="23"/>
    </row>
    <row r="667">
      <c r="A667" s="9"/>
      <c r="B667" s="7"/>
      <c r="C667" s="23"/>
    </row>
    <row r="668">
      <c r="A668" s="9"/>
      <c r="B668" s="7"/>
      <c r="C668" s="23"/>
    </row>
    <row r="669">
      <c r="A669" s="9"/>
      <c r="B669" s="7"/>
      <c r="C669" s="23"/>
    </row>
    <row r="670">
      <c r="A670" s="9"/>
      <c r="B670" s="7"/>
      <c r="C670" s="23"/>
    </row>
    <row r="671">
      <c r="A671" s="9"/>
      <c r="B671" s="7"/>
      <c r="C671" s="23"/>
    </row>
    <row r="672">
      <c r="A672" s="9"/>
      <c r="B672" s="7"/>
      <c r="C672" s="23"/>
    </row>
    <row r="673">
      <c r="A673" s="9"/>
      <c r="B673" s="7"/>
      <c r="C673" s="23"/>
    </row>
    <row r="674">
      <c r="A674" s="9"/>
      <c r="B674" s="7"/>
      <c r="C674" s="23"/>
    </row>
    <row r="675">
      <c r="A675" s="9"/>
      <c r="B675" s="7"/>
      <c r="C675" s="23"/>
    </row>
    <row r="676">
      <c r="A676" s="9"/>
      <c r="B676" s="7"/>
      <c r="C676" s="23"/>
    </row>
    <row r="677">
      <c r="A677" s="9"/>
      <c r="B677" s="7"/>
      <c r="C677" s="23"/>
    </row>
    <row r="678">
      <c r="A678" s="9"/>
      <c r="B678" s="7"/>
      <c r="C678" s="23"/>
    </row>
    <row r="679">
      <c r="A679" s="9"/>
      <c r="B679" s="7"/>
      <c r="C679" s="23"/>
    </row>
    <row r="680">
      <c r="A680" s="9"/>
      <c r="B680" s="7"/>
      <c r="C680" s="23"/>
    </row>
    <row r="681">
      <c r="A681" s="9"/>
      <c r="B681" s="7"/>
      <c r="C681" s="23"/>
    </row>
    <row r="682">
      <c r="A682" s="9"/>
      <c r="B682" s="7"/>
      <c r="C682" s="23"/>
    </row>
    <row r="683">
      <c r="A683" s="9"/>
      <c r="B683" s="7"/>
      <c r="C683" s="23"/>
    </row>
    <row r="684">
      <c r="A684" s="9"/>
      <c r="B684" s="7"/>
      <c r="C684" s="23"/>
    </row>
    <row r="685">
      <c r="A685" s="9"/>
      <c r="B685" s="7"/>
      <c r="C685" s="23"/>
    </row>
    <row r="686">
      <c r="A686" s="9"/>
      <c r="B686" s="7"/>
      <c r="C686" s="23"/>
    </row>
    <row r="687">
      <c r="A687" s="9"/>
      <c r="B687" s="7"/>
      <c r="C687" s="23"/>
    </row>
    <row r="688">
      <c r="A688" s="9"/>
      <c r="B688" s="7"/>
      <c r="C688" s="23"/>
    </row>
    <row r="689">
      <c r="A689" s="9"/>
      <c r="B689" s="7"/>
      <c r="C689" s="23"/>
    </row>
    <row r="690">
      <c r="A690" s="9"/>
      <c r="B690" s="7"/>
      <c r="C690" s="23"/>
    </row>
    <row r="691">
      <c r="A691" s="9"/>
      <c r="B691" s="7"/>
      <c r="C691" s="23"/>
    </row>
    <row r="692">
      <c r="A692" s="9"/>
      <c r="B692" s="7"/>
      <c r="C692" s="23"/>
    </row>
    <row r="693">
      <c r="A693" s="9"/>
      <c r="B693" s="7"/>
      <c r="C693" s="23"/>
    </row>
    <row r="694">
      <c r="A694" s="9"/>
      <c r="B694" s="7"/>
      <c r="C694" s="23"/>
    </row>
    <row r="695">
      <c r="A695" s="9"/>
      <c r="B695" s="7"/>
      <c r="C695" s="23"/>
    </row>
    <row r="696">
      <c r="A696" s="9"/>
      <c r="B696" s="7"/>
      <c r="C696" s="23"/>
    </row>
    <row r="697">
      <c r="A697" s="9"/>
      <c r="B697" s="7"/>
      <c r="C697" s="23"/>
    </row>
    <row r="698">
      <c r="A698" s="9"/>
      <c r="B698" s="7"/>
      <c r="C698" s="23"/>
    </row>
    <row r="699">
      <c r="A699" s="9"/>
      <c r="B699" s="7"/>
      <c r="C699" s="23"/>
    </row>
    <row r="700">
      <c r="A700" s="9"/>
      <c r="B700" s="7"/>
      <c r="C700" s="23"/>
    </row>
    <row r="701">
      <c r="A701" s="9"/>
      <c r="B701" s="7"/>
      <c r="C701" s="23"/>
    </row>
    <row r="702">
      <c r="A702" s="9"/>
      <c r="B702" s="7"/>
      <c r="C702" s="23"/>
    </row>
    <row r="703">
      <c r="A703" s="9"/>
      <c r="B703" s="7"/>
      <c r="C703" s="23"/>
    </row>
    <row r="704">
      <c r="A704" s="9"/>
      <c r="B704" s="7"/>
      <c r="C704" s="23"/>
    </row>
    <row r="705">
      <c r="A705" s="9"/>
      <c r="B705" s="7"/>
      <c r="C705" s="23"/>
    </row>
    <row r="706">
      <c r="A706" s="9"/>
      <c r="B706" s="7"/>
      <c r="C706" s="23"/>
    </row>
    <row r="707">
      <c r="A707" s="9"/>
      <c r="B707" s="7"/>
      <c r="C707" s="23"/>
    </row>
    <row r="708">
      <c r="A708" s="9"/>
      <c r="B708" s="7"/>
      <c r="C708" s="23"/>
    </row>
    <row r="709">
      <c r="A709" s="9"/>
      <c r="B709" s="7"/>
      <c r="C709" s="23"/>
    </row>
    <row r="710">
      <c r="A710" s="9"/>
      <c r="B710" s="7"/>
      <c r="C710" s="23"/>
    </row>
    <row r="711">
      <c r="A711" s="9"/>
      <c r="B711" s="7"/>
      <c r="C711" s="23"/>
    </row>
    <row r="712">
      <c r="A712" s="9"/>
      <c r="B712" s="7"/>
      <c r="C712" s="23"/>
    </row>
    <row r="713">
      <c r="A713" s="9"/>
      <c r="B713" s="7"/>
      <c r="C713" s="23"/>
    </row>
    <row r="714">
      <c r="A714" s="9"/>
      <c r="B714" s="7"/>
      <c r="C714" s="23"/>
    </row>
    <row r="715">
      <c r="A715" s="9"/>
      <c r="B715" s="7"/>
      <c r="C715" s="23"/>
    </row>
    <row r="716">
      <c r="A716" s="9"/>
      <c r="B716" s="7"/>
      <c r="C716" s="23"/>
    </row>
    <row r="717">
      <c r="A717" s="9"/>
      <c r="B717" s="7"/>
      <c r="C717" s="23"/>
    </row>
    <row r="718">
      <c r="A718" s="9"/>
      <c r="B718" s="7"/>
      <c r="C718" s="23"/>
    </row>
    <row r="719">
      <c r="A719" s="9"/>
      <c r="B719" s="7"/>
      <c r="C719" s="23"/>
    </row>
    <row r="720">
      <c r="A720" s="9"/>
      <c r="B720" s="7"/>
      <c r="C720" s="23"/>
    </row>
    <row r="721">
      <c r="A721" s="9"/>
      <c r="B721" s="7"/>
      <c r="C721" s="23"/>
    </row>
    <row r="722">
      <c r="A722" s="9"/>
      <c r="B722" s="7"/>
      <c r="C722" s="23"/>
    </row>
    <row r="723">
      <c r="A723" s="9"/>
      <c r="B723" s="7"/>
      <c r="C723" s="23"/>
    </row>
    <row r="724">
      <c r="A724" s="9"/>
      <c r="B724" s="7"/>
      <c r="C724" s="23"/>
    </row>
    <row r="725">
      <c r="A725" s="9"/>
      <c r="B725" s="7"/>
      <c r="C725" s="23"/>
    </row>
    <row r="726">
      <c r="A726" s="9"/>
      <c r="B726" s="7"/>
      <c r="C726" s="23"/>
    </row>
    <row r="727">
      <c r="A727" s="9"/>
      <c r="B727" s="7"/>
      <c r="C727" s="23"/>
    </row>
    <row r="728">
      <c r="A728" s="9"/>
      <c r="B728" s="7"/>
      <c r="C728" s="23"/>
    </row>
    <row r="729">
      <c r="A729" s="9"/>
      <c r="B729" s="7"/>
      <c r="C729" s="23"/>
    </row>
    <row r="730">
      <c r="A730" s="9"/>
      <c r="B730" s="7"/>
      <c r="C730" s="23"/>
    </row>
    <row r="731">
      <c r="A731" s="9"/>
      <c r="B731" s="7"/>
      <c r="C731" s="23"/>
    </row>
    <row r="732">
      <c r="A732" s="9"/>
      <c r="B732" s="7"/>
      <c r="C732" s="23"/>
    </row>
    <row r="733">
      <c r="A733" s="9"/>
      <c r="B733" s="7"/>
      <c r="C733" s="23"/>
    </row>
    <row r="734">
      <c r="A734" s="9"/>
      <c r="B734" s="7"/>
      <c r="C734" s="23"/>
    </row>
    <row r="735">
      <c r="A735" s="9"/>
      <c r="B735" s="7"/>
      <c r="C735" s="23"/>
    </row>
    <row r="736">
      <c r="A736" s="9"/>
      <c r="B736" s="7"/>
      <c r="C736" s="23"/>
    </row>
    <row r="737">
      <c r="A737" s="9"/>
      <c r="B737" s="7"/>
      <c r="C737" s="23"/>
    </row>
    <row r="738">
      <c r="A738" s="9"/>
      <c r="B738" s="7"/>
      <c r="C738" s="23"/>
    </row>
    <row r="739">
      <c r="A739" s="9"/>
      <c r="B739" s="7"/>
      <c r="C739" s="23"/>
    </row>
    <row r="740">
      <c r="A740" s="9"/>
      <c r="B740" s="7"/>
      <c r="C740" s="23"/>
    </row>
    <row r="741">
      <c r="A741" s="9"/>
      <c r="B741" s="7"/>
      <c r="C741" s="23"/>
    </row>
    <row r="742">
      <c r="A742" s="9"/>
      <c r="B742" s="7"/>
      <c r="C742" s="23"/>
    </row>
    <row r="743">
      <c r="A743" s="9"/>
      <c r="B743" s="7"/>
      <c r="C743" s="23"/>
    </row>
    <row r="744">
      <c r="A744" s="9"/>
      <c r="B744" s="7"/>
      <c r="C744" s="23"/>
    </row>
    <row r="745">
      <c r="A745" s="9"/>
      <c r="B745" s="7"/>
      <c r="C745" s="23"/>
    </row>
    <row r="746">
      <c r="A746" s="9"/>
      <c r="B746" s="7"/>
      <c r="C746" s="23"/>
    </row>
    <row r="747">
      <c r="A747" s="9"/>
      <c r="B747" s="7"/>
      <c r="C747" s="23"/>
    </row>
    <row r="748">
      <c r="A748" s="9"/>
      <c r="B748" s="7"/>
      <c r="C748" s="23"/>
    </row>
    <row r="749">
      <c r="A749" s="9"/>
      <c r="B749" s="7"/>
      <c r="C749" s="23"/>
    </row>
    <row r="750">
      <c r="A750" s="9"/>
      <c r="B750" s="7"/>
      <c r="C750" s="23"/>
    </row>
    <row r="751">
      <c r="A751" s="9"/>
      <c r="B751" s="7"/>
      <c r="C751" s="23"/>
    </row>
    <row r="752">
      <c r="A752" s="9"/>
      <c r="B752" s="7"/>
      <c r="C752" s="23"/>
    </row>
    <row r="753">
      <c r="A753" s="9"/>
      <c r="B753" s="7"/>
      <c r="C753" s="23"/>
    </row>
    <row r="754">
      <c r="A754" s="9"/>
      <c r="B754" s="7"/>
      <c r="C754" s="23"/>
    </row>
    <row r="755">
      <c r="A755" s="9"/>
      <c r="B755" s="7"/>
      <c r="C755" s="23"/>
    </row>
    <row r="756">
      <c r="A756" s="9"/>
      <c r="B756" s="7"/>
      <c r="C756" s="23"/>
    </row>
    <row r="757">
      <c r="A757" s="9"/>
      <c r="B757" s="7"/>
      <c r="C757" s="23"/>
    </row>
    <row r="758">
      <c r="A758" s="9"/>
      <c r="B758" s="7"/>
      <c r="C758" s="23"/>
    </row>
    <row r="759">
      <c r="A759" s="9"/>
      <c r="B759" s="7"/>
      <c r="C759" s="23"/>
    </row>
    <row r="760">
      <c r="A760" s="9"/>
      <c r="B760" s="7"/>
      <c r="C760" s="23"/>
    </row>
    <row r="761">
      <c r="A761" s="9"/>
      <c r="B761" s="7"/>
      <c r="C761" s="23"/>
    </row>
    <row r="762">
      <c r="A762" s="9"/>
      <c r="B762" s="7"/>
      <c r="C762" s="23"/>
    </row>
    <row r="763">
      <c r="A763" s="9"/>
      <c r="B763" s="7"/>
      <c r="C763" s="23"/>
    </row>
    <row r="764">
      <c r="A764" s="9"/>
      <c r="B764" s="7"/>
      <c r="C764" s="23"/>
    </row>
    <row r="765">
      <c r="A765" s="9"/>
      <c r="B765" s="7"/>
      <c r="C765" s="23"/>
    </row>
    <row r="766">
      <c r="A766" s="9"/>
      <c r="B766" s="7"/>
      <c r="C766" s="23"/>
    </row>
    <row r="767">
      <c r="A767" s="9"/>
      <c r="B767" s="7"/>
      <c r="C767" s="23"/>
    </row>
    <row r="768">
      <c r="A768" s="9"/>
      <c r="B768" s="7"/>
      <c r="C768" s="23"/>
    </row>
    <row r="769">
      <c r="A769" s="9"/>
      <c r="B769" s="7"/>
      <c r="C769" s="23"/>
    </row>
    <row r="770">
      <c r="A770" s="9"/>
      <c r="B770" s="7"/>
      <c r="C770" s="23"/>
    </row>
    <row r="771">
      <c r="A771" s="9"/>
      <c r="B771" s="7"/>
      <c r="C771" s="23"/>
    </row>
    <row r="772">
      <c r="A772" s="9"/>
      <c r="B772" s="7"/>
      <c r="C772" s="23"/>
    </row>
    <row r="773">
      <c r="A773" s="9"/>
      <c r="B773" s="7"/>
      <c r="C773" s="23"/>
    </row>
    <row r="774">
      <c r="A774" s="9"/>
      <c r="B774" s="7"/>
      <c r="C774" s="23"/>
    </row>
    <row r="775">
      <c r="A775" s="9"/>
      <c r="B775" s="7"/>
      <c r="C775" s="23"/>
    </row>
    <row r="776">
      <c r="A776" s="9"/>
      <c r="B776" s="7"/>
      <c r="C776" s="23"/>
    </row>
    <row r="777">
      <c r="A777" s="9"/>
      <c r="B777" s="7"/>
      <c r="C777" s="23"/>
    </row>
    <row r="778">
      <c r="A778" s="9"/>
      <c r="B778" s="7"/>
      <c r="C778" s="23"/>
    </row>
    <row r="779">
      <c r="A779" s="9"/>
      <c r="B779" s="7"/>
      <c r="C779" s="23"/>
    </row>
    <row r="780">
      <c r="A780" s="9"/>
      <c r="B780" s="7"/>
      <c r="C780" s="23"/>
    </row>
    <row r="781">
      <c r="A781" s="9"/>
      <c r="B781" s="7"/>
      <c r="C781" s="23"/>
    </row>
    <row r="782">
      <c r="A782" s="9"/>
      <c r="B782" s="7"/>
      <c r="C782" s="23"/>
    </row>
    <row r="783">
      <c r="A783" s="9"/>
      <c r="B783" s="7"/>
      <c r="C783" s="23"/>
    </row>
    <row r="784">
      <c r="A784" s="9"/>
      <c r="B784" s="7"/>
      <c r="C784" s="23"/>
    </row>
    <row r="785">
      <c r="A785" s="9"/>
      <c r="B785" s="7"/>
      <c r="C785" s="23"/>
    </row>
    <row r="786">
      <c r="A786" s="9"/>
      <c r="B786" s="7"/>
      <c r="C786" s="23"/>
    </row>
    <row r="787">
      <c r="A787" s="9"/>
      <c r="B787" s="7"/>
      <c r="C787" s="23"/>
    </row>
    <row r="788">
      <c r="A788" s="9"/>
      <c r="B788" s="7"/>
      <c r="C788" s="23"/>
    </row>
    <row r="789">
      <c r="A789" s="9"/>
      <c r="B789" s="7"/>
      <c r="C789" s="23"/>
    </row>
    <row r="790">
      <c r="A790" s="9"/>
      <c r="B790" s="7"/>
      <c r="C790" s="23"/>
    </row>
    <row r="791">
      <c r="A791" s="9"/>
      <c r="B791" s="7"/>
      <c r="C791" s="23"/>
    </row>
    <row r="792">
      <c r="A792" s="9"/>
      <c r="B792" s="7"/>
      <c r="C792" s="23"/>
    </row>
    <row r="793">
      <c r="A793" s="9"/>
      <c r="B793" s="7"/>
      <c r="C793" s="23"/>
    </row>
    <row r="794">
      <c r="A794" s="9"/>
      <c r="B794" s="7"/>
      <c r="C794" s="23"/>
    </row>
    <row r="795">
      <c r="A795" s="9"/>
      <c r="B795" s="7"/>
      <c r="C795" s="23"/>
    </row>
    <row r="796">
      <c r="A796" s="9"/>
      <c r="B796" s="7"/>
      <c r="C796" s="23"/>
    </row>
    <row r="797">
      <c r="A797" s="9"/>
      <c r="B797" s="7"/>
      <c r="C797" s="23"/>
    </row>
    <row r="798">
      <c r="A798" s="9"/>
      <c r="B798" s="7"/>
      <c r="C798" s="23"/>
    </row>
    <row r="799">
      <c r="A799" s="9"/>
      <c r="B799" s="7"/>
      <c r="C799" s="23"/>
    </row>
    <row r="800">
      <c r="A800" s="9"/>
      <c r="B800" s="7"/>
      <c r="C800" s="23"/>
    </row>
    <row r="801">
      <c r="A801" s="9"/>
      <c r="B801" s="7"/>
      <c r="C801" s="23"/>
    </row>
    <row r="802">
      <c r="A802" s="9"/>
      <c r="B802" s="7"/>
      <c r="C802" s="23"/>
    </row>
    <row r="803">
      <c r="A803" s="9"/>
      <c r="B803" s="7"/>
      <c r="C803" s="23"/>
    </row>
    <row r="804">
      <c r="A804" s="9"/>
      <c r="B804" s="7"/>
      <c r="C804" s="23"/>
    </row>
    <row r="805">
      <c r="A805" s="9"/>
      <c r="B805" s="7"/>
      <c r="C805" s="23"/>
    </row>
    <row r="806">
      <c r="A806" s="9"/>
      <c r="B806" s="7"/>
      <c r="C806" s="23"/>
    </row>
    <row r="807">
      <c r="A807" s="9"/>
      <c r="B807" s="7"/>
      <c r="C807" s="23"/>
    </row>
    <row r="808">
      <c r="A808" s="9"/>
      <c r="B808" s="7"/>
      <c r="C808" s="23"/>
    </row>
    <row r="809">
      <c r="A809" s="9"/>
      <c r="B809" s="7"/>
      <c r="C809" s="23"/>
    </row>
    <row r="810">
      <c r="A810" s="9"/>
      <c r="B810" s="7"/>
      <c r="C810" s="23"/>
    </row>
    <row r="811">
      <c r="A811" s="9"/>
      <c r="B811" s="7"/>
      <c r="C811" s="23"/>
    </row>
    <row r="812">
      <c r="A812" s="9"/>
      <c r="B812" s="7"/>
      <c r="C812" s="23"/>
    </row>
    <row r="813">
      <c r="A813" s="9"/>
      <c r="B813" s="7"/>
      <c r="C813" s="23"/>
    </row>
    <row r="814">
      <c r="A814" s="9"/>
      <c r="B814" s="7"/>
      <c r="C814" s="23"/>
    </row>
    <row r="815">
      <c r="A815" s="9"/>
      <c r="B815" s="7"/>
      <c r="C815" s="23"/>
    </row>
    <row r="816">
      <c r="A816" s="9"/>
      <c r="B816" s="7"/>
      <c r="C816" s="23"/>
    </row>
    <row r="817">
      <c r="A817" s="9"/>
      <c r="B817" s="7"/>
      <c r="C817" s="23"/>
    </row>
    <row r="818">
      <c r="A818" s="9"/>
      <c r="B818" s="7"/>
      <c r="C818" s="23"/>
    </row>
    <row r="819">
      <c r="A819" s="9"/>
      <c r="B819" s="7"/>
      <c r="C819" s="23"/>
    </row>
    <row r="820">
      <c r="A820" s="9"/>
      <c r="B820" s="7"/>
      <c r="C820" s="23"/>
    </row>
    <row r="821">
      <c r="A821" s="9"/>
      <c r="B821" s="7"/>
      <c r="C821" s="23"/>
    </row>
    <row r="822">
      <c r="A822" s="9"/>
      <c r="B822" s="7"/>
      <c r="C822" s="23"/>
    </row>
    <row r="823">
      <c r="A823" s="9"/>
      <c r="B823" s="7"/>
      <c r="C823" s="23"/>
    </row>
    <row r="824">
      <c r="A824" s="9"/>
      <c r="B824" s="7"/>
      <c r="C824" s="23"/>
    </row>
    <row r="825">
      <c r="A825" s="9"/>
      <c r="B825" s="7"/>
      <c r="C825" s="23"/>
    </row>
    <row r="826">
      <c r="A826" s="9"/>
      <c r="B826" s="7"/>
      <c r="C826" s="23"/>
    </row>
    <row r="827">
      <c r="A827" s="9"/>
      <c r="B827" s="7"/>
      <c r="C827" s="23"/>
    </row>
    <row r="828">
      <c r="A828" s="9"/>
      <c r="B828" s="7"/>
      <c r="C828" s="23"/>
    </row>
    <row r="829">
      <c r="A829" s="9"/>
      <c r="B829" s="7"/>
      <c r="C829" s="23"/>
    </row>
    <row r="830">
      <c r="A830" s="9"/>
      <c r="B830" s="7"/>
      <c r="C830" s="23"/>
    </row>
    <row r="831">
      <c r="A831" s="9"/>
      <c r="B831" s="7"/>
      <c r="C831" s="23"/>
    </row>
    <row r="832">
      <c r="A832" s="9"/>
      <c r="B832" s="7"/>
      <c r="C832" s="23"/>
    </row>
    <row r="833">
      <c r="A833" s="9"/>
      <c r="B833" s="7"/>
      <c r="C833" s="23"/>
    </row>
    <row r="834">
      <c r="A834" s="9"/>
      <c r="B834" s="7"/>
      <c r="C834" s="23"/>
    </row>
    <row r="835">
      <c r="A835" s="9"/>
      <c r="B835" s="7"/>
      <c r="C835" s="23"/>
    </row>
    <row r="836">
      <c r="A836" s="9"/>
      <c r="B836" s="7"/>
      <c r="C836" s="23"/>
    </row>
    <row r="837">
      <c r="A837" s="9"/>
      <c r="B837" s="7"/>
      <c r="C837" s="23"/>
    </row>
    <row r="838">
      <c r="A838" s="9"/>
      <c r="B838" s="7"/>
      <c r="C838" s="23"/>
    </row>
    <row r="839">
      <c r="A839" s="9"/>
      <c r="B839" s="7"/>
      <c r="C839" s="23"/>
    </row>
    <row r="840">
      <c r="A840" s="9"/>
      <c r="B840" s="7"/>
      <c r="C840" s="23"/>
    </row>
    <row r="841">
      <c r="A841" s="9"/>
      <c r="B841" s="7"/>
      <c r="C841" s="23"/>
    </row>
    <row r="842">
      <c r="A842" s="9"/>
      <c r="B842" s="7"/>
      <c r="C842" s="23"/>
    </row>
    <row r="843">
      <c r="A843" s="9"/>
      <c r="B843" s="7"/>
      <c r="C843" s="23"/>
    </row>
    <row r="844">
      <c r="A844" s="9"/>
      <c r="B844" s="7"/>
      <c r="C844" s="23"/>
    </row>
    <row r="845">
      <c r="A845" s="9"/>
      <c r="B845" s="7"/>
      <c r="C845" s="23"/>
    </row>
    <row r="846">
      <c r="A846" s="9"/>
      <c r="B846" s="7"/>
      <c r="C846" s="23"/>
    </row>
    <row r="847">
      <c r="A847" s="9"/>
      <c r="B847" s="7"/>
      <c r="C847" s="23"/>
    </row>
    <row r="848">
      <c r="A848" s="9"/>
      <c r="B848" s="7"/>
      <c r="C848" s="23"/>
    </row>
    <row r="849">
      <c r="A849" s="9"/>
      <c r="B849" s="7"/>
      <c r="C849" s="23"/>
    </row>
    <row r="850">
      <c r="A850" s="9"/>
      <c r="B850" s="7"/>
      <c r="C850" s="23"/>
    </row>
    <row r="851">
      <c r="A851" s="9"/>
      <c r="B851" s="7"/>
      <c r="C851" s="23"/>
    </row>
    <row r="852">
      <c r="A852" s="9"/>
      <c r="B852" s="7"/>
      <c r="C852" s="23"/>
    </row>
    <row r="853">
      <c r="A853" s="9"/>
      <c r="B853" s="7"/>
      <c r="C853" s="23"/>
    </row>
    <row r="854">
      <c r="A854" s="9"/>
      <c r="B854" s="7"/>
      <c r="C854" s="23"/>
    </row>
    <row r="855">
      <c r="A855" s="9"/>
      <c r="B855" s="7"/>
      <c r="C855" s="23"/>
    </row>
    <row r="856">
      <c r="A856" s="9"/>
      <c r="B856" s="7"/>
      <c r="C856" s="23"/>
    </row>
    <row r="857">
      <c r="A857" s="9"/>
      <c r="B857" s="7"/>
      <c r="C857" s="23"/>
    </row>
    <row r="858">
      <c r="A858" s="9"/>
      <c r="B858" s="7"/>
      <c r="C858" s="23"/>
    </row>
    <row r="859">
      <c r="A859" s="9"/>
      <c r="B859" s="7"/>
      <c r="C859" s="23"/>
    </row>
    <row r="860">
      <c r="A860" s="9"/>
      <c r="B860" s="7"/>
      <c r="C860" s="23"/>
    </row>
    <row r="861">
      <c r="A861" s="9"/>
      <c r="B861" s="7"/>
      <c r="C861" s="23"/>
    </row>
    <row r="862">
      <c r="A862" s="9"/>
      <c r="B862" s="7"/>
      <c r="C862" s="23"/>
    </row>
    <row r="863">
      <c r="A863" s="9"/>
      <c r="B863" s="7"/>
      <c r="C863" s="23"/>
    </row>
    <row r="864">
      <c r="A864" s="9"/>
      <c r="B864" s="7"/>
      <c r="C864" s="23"/>
    </row>
    <row r="865">
      <c r="A865" s="9"/>
      <c r="B865" s="7"/>
      <c r="C865" s="23"/>
    </row>
    <row r="866">
      <c r="A866" s="9"/>
      <c r="B866" s="7"/>
      <c r="C866" s="23"/>
    </row>
    <row r="867">
      <c r="A867" s="9"/>
      <c r="B867" s="7"/>
      <c r="C867" s="23"/>
    </row>
    <row r="868">
      <c r="A868" s="9"/>
      <c r="B868" s="7"/>
      <c r="C868" s="23"/>
    </row>
    <row r="869">
      <c r="A869" s="9"/>
      <c r="B869" s="7"/>
      <c r="C869" s="23"/>
    </row>
    <row r="870">
      <c r="A870" s="9"/>
      <c r="B870" s="7"/>
      <c r="C870" s="23"/>
    </row>
    <row r="871">
      <c r="A871" s="9"/>
      <c r="B871" s="7"/>
      <c r="C871" s="23"/>
    </row>
    <row r="872">
      <c r="A872" s="9"/>
      <c r="B872" s="7"/>
      <c r="C872" s="23"/>
    </row>
    <row r="873">
      <c r="A873" s="9"/>
      <c r="B873" s="7"/>
      <c r="C873" s="23"/>
    </row>
    <row r="874">
      <c r="A874" s="9"/>
      <c r="B874" s="7"/>
      <c r="C874" s="23"/>
    </row>
    <row r="875">
      <c r="A875" s="9"/>
      <c r="B875" s="7"/>
      <c r="C875" s="23"/>
    </row>
    <row r="876">
      <c r="A876" s="9"/>
      <c r="B876" s="7"/>
      <c r="C876" s="23"/>
    </row>
    <row r="877">
      <c r="A877" s="9"/>
      <c r="B877" s="7"/>
      <c r="C877" s="23"/>
    </row>
    <row r="878">
      <c r="A878" s="9"/>
      <c r="B878" s="7"/>
      <c r="C878" s="23"/>
    </row>
    <row r="879">
      <c r="A879" s="9"/>
      <c r="B879" s="7"/>
      <c r="C879" s="23"/>
    </row>
    <row r="880">
      <c r="A880" s="9"/>
      <c r="B880" s="7"/>
      <c r="C880" s="23"/>
    </row>
    <row r="881">
      <c r="A881" s="9"/>
      <c r="B881" s="7"/>
      <c r="C881" s="23"/>
    </row>
    <row r="882">
      <c r="A882" s="9"/>
      <c r="B882" s="7"/>
      <c r="C882" s="23"/>
    </row>
    <row r="883">
      <c r="A883" s="9"/>
      <c r="B883" s="7"/>
      <c r="C883" s="23"/>
    </row>
    <row r="884">
      <c r="A884" s="9"/>
      <c r="B884" s="7"/>
      <c r="C884" s="23"/>
    </row>
    <row r="885">
      <c r="A885" s="9"/>
      <c r="B885" s="7"/>
      <c r="C885" s="23"/>
    </row>
    <row r="886">
      <c r="A886" s="9"/>
      <c r="B886" s="7"/>
      <c r="C886" s="23"/>
    </row>
    <row r="887">
      <c r="A887" s="9"/>
      <c r="B887" s="7"/>
      <c r="C887" s="23"/>
    </row>
    <row r="888">
      <c r="A888" s="9"/>
      <c r="B888" s="7"/>
      <c r="C888" s="23"/>
    </row>
    <row r="889">
      <c r="A889" s="9"/>
      <c r="B889" s="7"/>
      <c r="C889" s="23"/>
    </row>
    <row r="890">
      <c r="A890" s="9"/>
      <c r="B890" s="7"/>
      <c r="C890" s="23"/>
    </row>
    <row r="891">
      <c r="A891" s="9"/>
      <c r="B891" s="7"/>
      <c r="C891" s="23"/>
    </row>
    <row r="892">
      <c r="A892" s="9"/>
      <c r="B892" s="7"/>
      <c r="C892" s="23"/>
    </row>
    <row r="893">
      <c r="A893" s="9"/>
      <c r="B893" s="7"/>
      <c r="C893" s="23"/>
    </row>
    <row r="894">
      <c r="A894" s="9"/>
      <c r="B894" s="7"/>
      <c r="C894" s="23"/>
    </row>
    <row r="895">
      <c r="A895" s="9"/>
      <c r="B895" s="7"/>
      <c r="C895" s="23"/>
    </row>
    <row r="896">
      <c r="A896" s="9"/>
      <c r="B896" s="7"/>
      <c r="C896" s="23"/>
    </row>
    <row r="897">
      <c r="A897" s="9"/>
      <c r="B897" s="7"/>
      <c r="C897" s="23"/>
    </row>
    <row r="898">
      <c r="A898" s="9"/>
      <c r="B898" s="7"/>
      <c r="C898" s="23"/>
    </row>
    <row r="899">
      <c r="A899" s="9"/>
      <c r="B899" s="7"/>
      <c r="C899" s="23"/>
    </row>
    <row r="900">
      <c r="A900" s="9"/>
      <c r="B900" s="7"/>
      <c r="C900" s="23"/>
    </row>
    <row r="901">
      <c r="A901" s="9"/>
      <c r="B901" s="7"/>
      <c r="C901" s="23"/>
    </row>
    <row r="902">
      <c r="A902" s="9"/>
      <c r="B902" s="7"/>
      <c r="C902" s="23"/>
    </row>
    <row r="903">
      <c r="A903" s="9"/>
      <c r="B903" s="7"/>
      <c r="C903" s="23"/>
    </row>
    <row r="904">
      <c r="A904" s="9"/>
      <c r="B904" s="7"/>
      <c r="C904" s="23"/>
    </row>
    <row r="905">
      <c r="A905" s="9"/>
      <c r="B905" s="7"/>
      <c r="C905" s="23"/>
    </row>
    <row r="906">
      <c r="A906" s="9"/>
      <c r="B906" s="7"/>
      <c r="C906" s="23"/>
    </row>
    <row r="907">
      <c r="A907" s="9"/>
      <c r="B907" s="7"/>
      <c r="C907" s="23"/>
    </row>
    <row r="908">
      <c r="A908" s="9"/>
      <c r="B908" s="7"/>
      <c r="C908" s="23"/>
    </row>
    <row r="909">
      <c r="A909" s="9"/>
      <c r="B909" s="7"/>
      <c r="C909" s="23"/>
    </row>
    <row r="910">
      <c r="A910" s="9"/>
      <c r="B910" s="7"/>
      <c r="C910" s="23"/>
    </row>
    <row r="911">
      <c r="A911" s="9"/>
      <c r="B911" s="7"/>
      <c r="C911" s="23"/>
    </row>
    <row r="912">
      <c r="A912" s="9"/>
      <c r="B912" s="7"/>
      <c r="C912" s="23"/>
    </row>
    <row r="913">
      <c r="A913" s="9"/>
      <c r="B913" s="7"/>
      <c r="C913" s="23"/>
    </row>
    <row r="914">
      <c r="A914" s="9"/>
      <c r="B914" s="7"/>
      <c r="C914" s="23"/>
    </row>
    <row r="915">
      <c r="A915" s="9"/>
      <c r="B915" s="7"/>
      <c r="C915" s="23"/>
    </row>
    <row r="916">
      <c r="A916" s="9"/>
      <c r="B916" s="7"/>
      <c r="C916" s="23"/>
    </row>
    <row r="917">
      <c r="A917" s="9"/>
      <c r="B917" s="7"/>
      <c r="C917" s="23"/>
    </row>
    <row r="918">
      <c r="A918" s="9"/>
      <c r="B918" s="7"/>
      <c r="C918" s="23"/>
    </row>
    <row r="919">
      <c r="A919" s="9"/>
      <c r="B919" s="7"/>
      <c r="C919" s="23"/>
    </row>
    <row r="920">
      <c r="A920" s="9"/>
      <c r="B920" s="7"/>
      <c r="C920" s="23"/>
    </row>
    <row r="921">
      <c r="A921" s="9"/>
      <c r="B921" s="7"/>
      <c r="C921" s="23"/>
    </row>
    <row r="922">
      <c r="A922" s="9"/>
      <c r="B922" s="7"/>
      <c r="C922" s="23"/>
    </row>
    <row r="923">
      <c r="A923" s="9"/>
      <c r="B923" s="7"/>
      <c r="C923" s="23"/>
    </row>
    <row r="924">
      <c r="A924" s="9"/>
      <c r="B924" s="7"/>
      <c r="C924" s="23"/>
    </row>
    <row r="925">
      <c r="A925" s="9"/>
      <c r="B925" s="7"/>
      <c r="C925" s="23"/>
    </row>
    <row r="926">
      <c r="A926" s="9"/>
      <c r="B926" s="7"/>
      <c r="C926" s="23"/>
    </row>
    <row r="927">
      <c r="A927" s="9"/>
      <c r="B927" s="7"/>
      <c r="C927" s="23"/>
    </row>
    <row r="928">
      <c r="A928" s="9"/>
      <c r="B928" s="7"/>
      <c r="C928" s="23"/>
    </row>
    <row r="929">
      <c r="A929" s="9"/>
      <c r="B929" s="7"/>
      <c r="C929" s="23"/>
    </row>
    <row r="930">
      <c r="A930" s="9"/>
      <c r="B930" s="7"/>
      <c r="C930" s="23"/>
    </row>
    <row r="931">
      <c r="A931" s="9"/>
      <c r="B931" s="7"/>
      <c r="C931" s="23"/>
    </row>
    <row r="932">
      <c r="A932" s="9"/>
      <c r="B932" s="7"/>
      <c r="C932" s="23"/>
    </row>
    <row r="933">
      <c r="A933" s="9"/>
      <c r="B933" s="7"/>
      <c r="C933" s="23"/>
    </row>
    <row r="934">
      <c r="A934" s="9"/>
      <c r="B934" s="7"/>
      <c r="C934" s="23"/>
    </row>
    <row r="935">
      <c r="A935" s="9"/>
      <c r="B935" s="7"/>
      <c r="C935" s="23"/>
    </row>
    <row r="936">
      <c r="A936" s="9"/>
      <c r="B936" s="7"/>
      <c r="C936" s="23"/>
    </row>
    <row r="937">
      <c r="A937" s="9"/>
      <c r="B937" s="7"/>
      <c r="C937" s="23"/>
    </row>
    <row r="938">
      <c r="A938" s="9"/>
      <c r="B938" s="7"/>
      <c r="C938" s="23"/>
    </row>
    <row r="939">
      <c r="A939" s="9"/>
      <c r="B939" s="7"/>
      <c r="C939" s="23"/>
    </row>
    <row r="940">
      <c r="A940" s="9"/>
      <c r="B940" s="7"/>
      <c r="C940" s="23"/>
    </row>
    <row r="941">
      <c r="A941" s="9"/>
      <c r="B941" s="7"/>
      <c r="C941" s="23"/>
    </row>
    <row r="942">
      <c r="A942" s="9"/>
      <c r="B942" s="7"/>
      <c r="C942" s="23"/>
    </row>
    <row r="943">
      <c r="A943" s="9"/>
      <c r="B943" s="7"/>
      <c r="C943" s="23"/>
    </row>
    <row r="944">
      <c r="A944" s="9"/>
      <c r="B944" s="7"/>
      <c r="C944" s="23"/>
    </row>
    <row r="945">
      <c r="A945" s="9"/>
      <c r="B945" s="7"/>
      <c r="C945" s="23"/>
    </row>
    <row r="946">
      <c r="A946" s="9"/>
      <c r="B946" s="7"/>
      <c r="C946" s="23"/>
    </row>
    <row r="947">
      <c r="A947" s="9"/>
      <c r="B947" s="7"/>
      <c r="C947" s="23"/>
    </row>
    <row r="948">
      <c r="A948" s="9"/>
      <c r="B948" s="7"/>
      <c r="C948" s="23"/>
    </row>
    <row r="949">
      <c r="A949" s="9"/>
      <c r="B949" s="7"/>
      <c r="C949" s="23"/>
    </row>
    <row r="950">
      <c r="A950" s="9"/>
      <c r="B950" s="7"/>
      <c r="C950" s="23"/>
    </row>
    <row r="951">
      <c r="A951" s="9"/>
      <c r="B951" s="7"/>
      <c r="C951" s="23"/>
    </row>
    <row r="952">
      <c r="A952" s="9"/>
      <c r="B952" s="7"/>
      <c r="C952" s="23"/>
    </row>
    <row r="953">
      <c r="A953" s="9"/>
      <c r="B953" s="7"/>
      <c r="C953" s="23"/>
    </row>
    <row r="954">
      <c r="A954" s="9"/>
      <c r="B954" s="7"/>
      <c r="C954" s="23"/>
    </row>
    <row r="955">
      <c r="A955" s="9"/>
      <c r="B955" s="7"/>
      <c r="C955" s="23"/>
    </row>
    <row r="956">
      <c r="A956" s="9"/>
      <c r="B956" s="7"/>
      <c r="C956" s="23"/>
    </row>
    <row r="957">
      <c r="A957" s="9"/>
      <c r="B957" s="7"/>
      <c r="C957" s="23"/>
    </row>
    <row r="958">
      <c r="A958" s="9"/>
      <c r="B958" s="7"/>
      <c r="C958" s="23"/>
    </row>
    <row r="959">
      <c r="A959" s="9"/>
      <c r="B959" s="7"/>
      <c r="C959" s="23"/>
    </row>
    <row r="960">
      <c r="A960" s="9"/>
      <c r="B960" s="7"/>
      <c r="C960" s="23"/>
    </row>
    <row r="961">
      <c r="A961" s="9"/>
      <c r="B961" s="7"/>
      <c r="C961" s="23"/>
    </row>
    <row r="962">
      <c r="A962" s="9"/>
      <c r="B962" s="7"/>
      <c r="C962" s="23"/>
    </row>
    <row r="963">
      <c r="A963" s="9"/>
      <c r="B963" s="7"/>
      <c r="C963" s="23"/>
    </row>
    <row r="964">
      <c r="A964" s="9"/>
      <c r="B964" s="7"/>
      <c r="C964" s="23"/>
    </row>
    <row r="965">
      <c r="A965" s="9"/>
      <c r="B965" s="7"/>
      <c r="C965" s="23"/>
    </row>
    <row r="966">
      <c r="A966" s="9"/>
      <c r="B966" s="7"/>
      <c r="C966" s="23"/>
    </row>
    <row r="967">
      <c r="A967" s="9"/>
      <c r="B967" s="7"/>
      <c r="C967" s="23"/>
    </row>
    <row r="968">
      <c r="A968" s="9"/>
      <c r="B968" s="7"/>
      <c r="C968" s="23"/>
    </row>
    <row r="969">
      <c r="A969" s="9"/>
      <c r="B969" s="7"/>
      <c r="C969" s="23"/>
    </row>
    <row r="970">
      <c r="A970" s="9"/>
      <c r="B970" s="7"/>
      <c r="C970" s="23"/>
    </row>
    <row r="971">
      <c r="A971" s="9"/>
      <c r="B971" s="7"/>
      <c r="C971" s="23"/>
    </row>
    <row r="972">
      <c r="A972" s="9"/>
      <c r="B972" s="7"/>
      <c r="C972" s="23"/>
    </row>
    <row r="973">
      <c r="A973" s="9"/>
      <c r="B973" s="7"/>
      <c r="C973" s="23"/>
    </row>
    <row r="974">
      <c r="A974" s="9"/>
      <c r="B974" s="7"/>
      <c r="C974" s="23"/>
    </row>
    <row r="975">
      <c r="A975" s="9"/>
      <c r="B975" s="7"/>
      <c r="C975" s="23"/>
    </row>
    <row r="976">
      <c r="A976" s="9"/>
      <c r="B976" s="7"/>
      <c r="C976" s="23"/>
    </row>
    <row r="977">
      <c r="A977" s="9"/>
      <c r="B977" s="7"/>
      <c r="C977" s="23"/>
    </row>
    <row r="978">
      <c r="A978" s="9"/>
      <c r="B978" s="7"/>
      <c r="C978" s="23"/>
    </row>
    <row r="979">
      <c r="A979" s="9"/>
      <c r="B979" s="7"/>
      <c r="C979" s="23"/>
    </row>
    <row r="980">
      <c r="A980" s="9"/>
      <c r="B980" s="7"/>
      <c r="C980" s="23"/>
    </row>
    <row r="981">
      <c r="A981" s="9"/>
      <c r="B981" s="7"/>
      <c r="C981" s="23"/>
    </row>
    <row r="982">
      <c r="A982" s="9"/>
      <c r="B982" s="7"/>
      <c r="C982" s="23"/>
    </row>
    <row r="983">
      <c r="A983" s="9"/>
      <c r="B983" s="7"/>
      <c r="C983" s="23"/>
    </row>
    <row r="984">
      <c r="A984" s="9"/>
      <c r="B984" s="7"/>
      <c r="C984" s="23"/>
    </row>
    <row r="985">
      <c r="A985" s="9"/>
      <c r="B985" s="7"/>
      <c r="C985" s="23"/>
    </row>
    <row r="986">
      <c r="A986" s="9"/>
      <c r="B986" s="7"/>
      <c r="C986" s="23"/>
    </row>
    <row r="987">
      <c r="A987" s="9"/>
      <c r="B987" s="7"/>
      <c r="C987" s="23"/>
    </row>
    <row r="988">
      <c r="A988" s="9"/>
      <c r="B988" s="7"/>
      <c r="C988" s="23"/>
    </row>
    <row r="989">
      <c r="A989" s="9"/>
      <c r="B989" s="7"/>
      <c r="C989" s="23"/>
    </row>
    <row r="990">
      <c r="A990" s="9"/>
      <c r="B990" s="7"/>
      <c r="C990" s="23"/>
    </row>
    <row r="991">
      <c r="A991" s="9"/>
      <c r="B991" s="7"/>
      <c r="C991" s="23"/>
    </row>
    <row r="992">
      <c r="A992" s="9"/>
      <c r="B992" s="7"/>
      <c r="C992" s="23"/>
    </row>
    <row r="993">
      <c r="A993" s="9"/>
      <c r="B993" s="7"/>
      <c r="C993" s="23"/>
    </row>
    <row r="994">
      <c r="A994" s="9"/>
      <c r="B994" s="7"/>
      <c r="C994" s="23"/>
    </row>
    <row r="995">
      <c r="A995" s="9"/>
      <c r="B995" s="7"/>
      <c r="C995" s="23"/>
    </row>
    <row r="996">
      <c r="A996" s="9"/>
      <c r="B996" s="7"/>
      <c r="C996" s="23"/>
    </row>
    <row r="997">
      <c r="A997" s="9"/>
      <c r="B997" s="7"/>
      <c r="C997" s="23"/>
    </row>
    <row r="998">
      <c r="A998" s="9"/>
      <c r="B998" s="7"/>
      <c r="C998" s="23"/>
    </row>
    <row r="999">
      <c r="A999" s="9"/>
      <c r="B999" s="7"/>
      <c r="C999" s="23"/>
    </row>
    <row r="1000">
      <c r="A1000" s="9"/>
      <c r="B1000" s="7"/>
      <c r="C1000" s="23"/>
    </row>
    <row r="1001">
      <c r="A1001" s="9"/>
      <c r="B1001" s="7"/>
      <c r="C1001" s="23"/>
    </row>
    <row r="1002">
      <c r="A1002" s="9"/>
      <c r="B1002" s="7"/>
      <c r="C1002" s="23"/>
    </row>
    <row r="1003">
      <c r="A1003" s="9"/>
      <c r="B1003" s="7"/>
      <c r="C1003" s="23"/>
    </row>
    <row r="1004">
      <c r="A1004" s="9"/>
      <c r="B1004" s="7"/>
      <c r="C1004" s="23"/>
    </row>
    <row r="1005">
      <c r="A1005" s="9"/>
      <c r="B1005" s="7"/>
      <c r="C1005" s="23"/>
    </row>
    <row r="1006">
      <c r="A1006" s="9"/>
      <c r="B1006" s="7"/>
      <c r="C1006" s="23"/>
    </row>
    <row r="1007">
      <c r="A1007" s="9"/>
      <c r="B1007" s="7"/>
      <c r="C1007" s="23"/>
    </row>
    <row r="1008">
      <c r="A1008" s="9"/>
      <c r="B1008" s="7"/>
      <c r="C1008" s="23"/>
    </row>
    <row r="1009">
      <c r="A1009" s="9"/>
      <c r="B1009" s="7"/>
      <c r="C1009" s="23"/>
    </row>
    <row r="1010">
      <c r="A1010" s="9"/>
      <c r="B1010" s="7"/>
      <c r="C1010" s="23"/>
    </row>
    <row r="1011">
      <c r="A1011" s="9"/>
      <c r="B1011" s="7"/>
      <c r="C1011" s="23"/>
    </row>
    <row r="1012">
      <c r="A1012" s="9"/>
      <c r="B1012" s="7"/>
      <c r="C1012" s="23"/>
    </row>
    <row r="1013">
      <c r="A1013" s="9"/>
      <c r="B1013" s="7"/>
      <c r="C1013" s="23"/>
    </row>
    <row r="1014">
      <c r="A1014" s="9"/>
      <c r="B1014" s="7"/>
      <c r="C1014" s="23"/>
    </row>
    <row r="1015">
      <c r="A1015" s="9"/>
      <c r="B1015" s="7"/>
      <c r="C1015" s="23"/>
    </row>
    <row r="1016">
      <c r="A1016" s="9"/>
      <c r="B1016" s="7"/>
      <c r="C1016" s="23"/>
    </row>
    <row r="1017">
      <c r="A1017" s="9"/>
      <c r="B1017" s="7"/>
      <c r="C1017" s="23"/>
    </row>
    <row r="1018">
      <c r="A1018" s="9"/>
      <c r="B1018" s="7"/>
      <c r="C1018" s="23"/>
    </row>
    <row r="1019">
      <c r="A1019" s="9"/>
      <c r="B1019" s="7"/>
      <c r="C1019" s="23"/>
    </row>
    <row r="1020">
      <c r="A1020" s="9"/>
      <c r="B1020" s="7"/>
      <c r="C1020" s="23"/>
    </row>
    <row r="1021">
      <c r="A1021" s="9"/>
      <c r="B1021" s="7"/>
      <c r="C1021" s="23"/>
    </row>
    <row r="1022">
      <c r="A1022" s="9"/>
      <c r="B1022" s="7"/>
      <c r="C1022" s="23"/>
    </row>
    <row r="1023">
      <c r="A1023" s="9"/>
      <c r="B1023" s="7"/>
      <c r="C1023" s="23"/>
    </row>
    <row r="1024">
      <c r="A1024" s="9"/>
      <c r="B1024" s="7"/>
      <c r="C1024" s="23"/>
    </row>
    <row r="1025">
      <c r="A1025" s="9"/>
      <c r="B1025" s="7"/>
      <c r="C1025" s="23"/>
    </row>
    <row r="1026">
      <c r="A1026" s="9"/>
      <c r="B1026" s="7"/>
      <c r="C1026" s="23"/>
    </row>
    <row r="1027">
      <c r="A1027" s="9"/>
      <c r="B1027" s="7"/>
      <c r="C1027" s="23"/>
    </row>
    <row r="1028">
      <c r="A1028" s="9"/>
      <c r="B1028" s="7"/>
      <c r="C1028" s="23"/>
    </row>
    <row r="1029">
      <c r="A1029" s="9"/>
      <c r="B1029" s="7"/>
      <c r="C1029" s="23"/>
    </row>
    <row r="1030">
      <c r="A1030" s="9"/>
      <c r="B1030" s="7"/>
      <c r="C1030" s="23"/>
    </row>
    <row r="1031">
      <c r="A1031" s="9"/>
      <c r="B1031" s="7"/>
      <c r="C1031" s="23"/>
    </row>
    <row r="1032">
      <c r="A1032" s="9"/>
      <c r="B1032" s="7"/>
      <c r="C1032" s="23"/>
    </row>
    <row r="1033">
      <c r="A1033" s="9"/>
      <c r="B1033" s="7"/>
      <c r="C1033" s="23"/>
    </row>
    <row r="1034">
      <c r="A1034" s="9"/>
      <c r="B1034" s="7"/>
      <c r="C1034" s="23"/>
    </row>
    <row r="1035">
      <c r="A1035" s="9"/>
      <c r="B1035" s="7"/>
      <c r="C1035" s="23"/>
    </row>
    <row r="1036">
      <c r="A1036" s="9"/>
      <c r="B1036" s="7"/>
      <c r="C1036" s="23"/>
    </row>
    <row r="1037">
      <c r="A1037" s="9"/>
      <c r="B1037" s="7"/>
      <c r="C1037" s="23"/>
    </row>
    <row r="1038">
      <c r="A1038" s="9"/>
      <c r="B1038" s="7"/>
      <c r="C1038" s="23"/>
    </row>
    <row r="1039">
      <c r="A1039" s="9"/>
      <c r="B1039" s="7"/>
      <c r="C1039" s="23"/>
    </row>
    <row r="1040">
      <c r="A1040" s="9"/>
      <c r="B1040" s="7"/>
      <c r="C1040" s="23"/>
    </row>
    <row r="1041">
      <c r="A1041" s="9"/>
      <c r="B1041" s="7"/>
      <c r="C1041" s="23"/>
    </row>
    <row r="1042">
      <c r="A1042" s="9"/>
      <c r="B1042" s="7"/>
      <c r="C1042" s="23"/>
    </row>
    <row r="1043">
      <c r="A1043" s="9"/>
      <c r="B1043" s="7"/>
      <c r="C1043" s="23"/>
    </row>
    <row r="1044">
      <c r="A1044" s="9"/>
      <c r="B1044" s="7"/>
      <c r="C1044" s="23"/>
    </row>
    <row r="1045">
      <c r="A1045" s="9"/>
      <c r="B1045" s="7"/>
      <c r="C1045" s="23"/>
    </row>
    <row r="1046">
      <c r="A1046" s="9"/>
      <c r="B1046" s="7"/>
      <c r="C1046" s="23"/>
    </row>
    <row r="1047">
      <c r="A1047" s="9"/>
      <c r="B1047" s="7"/>
      <c r="C1047" s="23"/>
    </row>
    <row r="1048">
      <c r="A1048" s="9"/>
      <c r="B1048" s="7"/>
      <c r="C1048" s="23"/>
    </row>
    <row r="1049">
      <c r="A1049" s="9"/>
      <c r="B1049" s="7"/>
      <c r="C1049" s="23"/>
    </row>
    <row r="1050">
      <c r="A1050" s="9"/>
      <c r="B1050" s="7"/>
      <c r="C1050" s="23"/>
    </row>
    <row r="1051">
      <c r="A1051" s="9"/>
      <c r="B1051" s="7"/>
      <c r="C1051" s="23"/>
    </row>
    <row r="1052">
      <c r="A1052" s="9"/>
      <c r="B1052" s="7"/>
      <c r="C1052" s="23"/>
    </row>
    <row r="1053">
      <c r="A1053" s="9"/>
      <c r="B1053" s="7"/>
      <c r="C1053" s="23"/>
    </row>
    <row r="1054">
      <c r="A1054" s="9"/>
      <c r="B1054" s="7"/>
      <c r="C1054" s="23"/>
    </row>
    <row r="1055">
      <c r="A1055" s="9"/>
      <c r="B1055" s="7"/>
      <c r="C1055" s="23"/>
    </row>
    <row r="1056">
      <c r="A1056" s="9"/>
      <c r="B1056" s="7"/>
      <c r="C1056" s="23"/>
    </row>
    <row r="1057">
      <c r="A1057" s="9"/>
      <c r="B1057" s="7"/>
      <c r="C1057" s="23"/>
    </row>
    <row r="1058">
      <c r="A1058" s="9"/>
      <c r="B1058" s="7"/>
      <c r="C1058" s="23"/>
    </row>
    <row r="1059">
      <c r="A1059" s="9"/>
      <c r="B1059" s="7"/>
      <c r="C1059" s="23"/>
    </row>
    <row r="1060">
      <c r="A1060" s="9"/>
      <c r="B1060" s="7"/>
      <c r="C1060" s="23"/>
    </row>
    <row r="1061">
      <c r="A1061" s="9"/>
      <c r="B1061" s="7"/>
      <c r="C1061" s="23"/>
    </row>
    <row r="1062">
      <c r="A1062" s="9"/>
      <c r="B1062" s="7"/>
      <c r="C1062" s="23"/>
    </row>
    <row r="1063">
      <c r="A1063" s="9"/>
      <c r="B1063" s="7"/>
      <c r="C1063" s="23"/>
    </row>
    <row r="1064">
      <c r="A1064" s="9"/>
      <c r="B1064" s="7"/>
      <c r="C1064" s="23"/>
    </row>
    <row r="1065">
      <c r="A1065" s="9"/>
      <c r="B1065" s="7"/>
      <c r="C1065" s="23"/>
    </row>
    <row r="1066">
      <c r="A1066" s="9"/>
      <c r="B1066" s="7"/>
      <c r="C1066" s="23"/>
    </row>
    <row r="1067">
      <c r="A1067" s="9"/>
      <c r="B1067" s="7"/>
      <c r="C1067" s="23"/>
    </row>
    <row r="1068">
      <c r="A1068" s="9"/>
      <c r="B1068" s="7"/>
      <c r="C1068" s="23"/>
    </row>
    <row r="1069">
      <c r="A1069" s="9"/>
      <c r="B1069" s="7"/>
      <c r="C1069" s="23"/>
    </row>
    <row r="1070">
      <c r="A1070" s="9"/>
      <c r="B1070" s="7"/>
      <c r="C1070" s="23"/>
    </row>
    <row r="1071">
      <c r="A1071" s="9"/>
      <c r="B1071" s="7"/>
      <c r="C1071" s="23"/>
    </row>
    <row r="1072">
      <c r="A1072" s="9"/>
      <c r="B1072" s="7"/>
      <c r="C1072" s="23"/>
    </row>
    <row r="1073">
      <c r="A1073" s="9"/>
      <c r="B1073" s="7"/>
      <c r="C1073" s="23"/>
    </row>
    <row r="1074">
      <c r="A1074" s="9"/>
      <c r="B1074" s="7"/>
      <c r="C1074" s="23"/>
    </row>
    <row r="1075">
      <c r="A1075" s="9"/>
      <c r="B1075" s="7"/>
      <c r="C1075" s="23"/>
    </row>
    <row r="1076">
      <c r="A1076" s="9"/>
      <c r="B1076" s="7"/>
      <c r="C1076" s="23"/>
    </row>
    <row r="1077">
      <c r="A1077" s="9"/>
      <c r="B1077" s="7"/>
      <c r="C1077" s="23"/>
    </row>
    <row r="1078">
      <c r="A1078" s="9"/>
      <c r="B1078" s="7"/>
      <c r="C1078" s="23"/>
    </row>
    <row r="1079">
      <c r="A1079" s="9"/>
      <c r="B1079" s="7"/>
      <c r="C1079" s="23"/>
    </row>
    <row r="1080">
      <c r="A1080" s="9"/>
      <c r="B1080" s="7"/>
      <c r="C1080" s="23"/>
    </row>
    <row r="1081">
      <c r="A1081" s="9"/>
      <c r="B1081" s="7"/>
      <c r="C1081" s="23"/>
    </row>
    <row r="1082">
      <c r="A1082" s="9"/>
      <c r="B1082" s="7"/>
      <c r="C1082" s="23"/>
    </row>
    <row r="1083">
      <c r="A1083" s="9"/>
      <c r="B1083" s="7"/>
      <c r="C1083" s="23"/>
    </row>
    <row r="1084">
      <c r="A1084" s="9"/>
      <c r="B1084" s="7"/>
      <c r="C1084" s="23"/>
    </row>
    <row r="1085">
      <c r="A1085" s="9"/>
      <c r="B1085" s="7"/>
      <c r="C1085" s="23"/>
    </row>
    <row r="1086">
      <c r="A1086" s="9"/>
      <c r="B1086" s="7"/>
      <c r="C1086" s="23"/>
    </row>
    <row r="1087">
      <c r="A1087" s="9"/>
      <c r="B1087" s="7"/>
      <c r="C1087" s="23"/>
    </row>
    <row r="1088">
      <c r="A1088" s="9"/>
      <c r="B1088" s="7"/>
      <c r="C1088" s="23"/>
    </row>
  </sheetData>
  <drawing r:id="rId1"/>
</worksheet>
</file>