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\OneDrive\Área de Trabalho\Apostas\Bases\"/>
    </mc:Choice>
  </mc:AlternateContent>
  <xr:revisionPtr revIDLastSave="0" documentId="13_ncr:1_{38A5F5B4-61BF-4078-A405-F0CA568432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Sheet1!$A$1:$I$24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P6" i="1" s="1"/>
  <c r="N6" i="1"/>
  <c r="S3" i="1"/>
  <c r="S4" i="1"/>
  <c r="S5" i="1"/>
  <c r="S2" i="1"/>
  <c r="P3" i="1"/>
  <c r="P4" i="1"/>
  <c r="P5" i="1"/>
  <c r="P2" i="1"/>
  <c r="C2" i="2"/>
  <c r="B2" i="2"/>
  <c r="A2" i="2"/>
  <c r="I3" i="1" l="1"/>
  <c r="I27" i="1"/>
  <c r="I34" i="1"/>
  <c r="I26" i="1"/>
  <c r="I33" i="1"/>
  <c r="I25" i="1"/>
  <c r="I32" i="1"/>
  <c r="I28" i="1"/>
  <c r="I31" i="1"/>
  <c r="I29" i="1"/>
  <c r="I30" i="1"/>
  <c r="I10" i="1"/>
  <c r="I18" i="1"/>
  <c r="I2" i="1"/>
  <c r="I17" i="1"/>
  <c r="I9" i="1"/>
  <c r="I16" i="1"/>
  <c r="I8" i="1"/>
  <c r="I12" i="1"/>
  <c r="I24" i="1"/>
  <c r="I23" i="1"/>
  <c r="I15" i="1"/>
  <c r="I7" i="1"/>
  <c r="I21" i="1"/>
  <c r="I20" i="1"/>
  <c r="I22" i="1"/>
  <c r="I14" i="1"/>
  <c r="I6" i="1"/>
  <c r="I13" i="1"/>
  <c r="I5" i="1"/>
  <c r="I4" i="1"/>
  <c r="I19" i="1"/>
  <c r="I11" i="1"/>
</calcChain>
</file>

<file path=xl/sharedStrings.xml><?xml version="1.0" encoding="utf-8"?>
<sst xmlns="http://schemas.openxmlformats.org/spreadsheetml/2006/main" count="98" uniqueCount="71">
  <si>
    <t>Time A</t>
  </si>
  <si>
    <t>Time B</t>
  </si>
  <si>
    <t>Média Xg</t>
  </si>
  <si>
    <t>Aproveitamento na Liga</t>
  </si>
  <si>
    <t>Odd Justa</t>
  </si>
  <si>
    <t>Odd Bet</t>
  </si>
  <si>
    <t>Diferença</t>
  </si>
  <si>
    <t>Bateu</t>
  </si>
  <si>
    <t>Arouca</t>
  </si>
  <si>
    <t>Farense</t>
  </si>
  <si>
    <t>Porto</t>
  </si>
  <si>
    <t>Moreirense</t>
  </si>
  <si>
    <t>Verona</t>
  </si>
  <si>
    <t>Udinese</t>
  </si>
  <si>
    <t>Milan</t>
  </si>
  <si>
    <t>NEC</t>
  </si>
  <si>
    <t>Twente</t>
  </si>
  <si>
    <t>Heracles</t>
  </si>
  <si>
    <t>Volendam</t>
  </si>
  <si>
    <t>AZ</t>
  </si>
  <si>
    <t>Frosinone</t>
  </si>
  <si>
    <t>Cagliari</t>
  </si>
  <si>
    <t>Empoli</t>
  </si>
  <si>
    <t>Monza</t>
  </si>
  <si>
    <t>Genoa</t>
  </si>
  <si>
    <t>Lecce</t>
  </si>
  <si>
    <t>Juventus</t>
  </si>
  <si>
    <t>Portimonense</t>
  </si>
  <si>
    <t>Gil Vicente</t>
  </si>
  <si>
    <t>Vitória</t>
  </si>
  <si>
    <t>Utrecht</t>
  </si>
  <si>
    <t>PSV</t>
  </si>
  <si>
    <t>Sparta</t>
  </si>
  <si>
    <t>GA Eagles</t>
  </si>
  <si>
    <t>Feyenoord</t>
  </si>
  <si>
    <t>Ajax</t>
  </si>
  <si>
    <t>Waalwijk</t>
  </si>
  <si>
    <t>Torino</t>
  </si>
  <si>
    <t>Atalanta</t>
  </si>
  <si>
    <t>Bologna</t>
  </si>
  <si>
    <t>Almere City</t>
  </si>
  <si>
    <t>Excelsior</t>
  </si>
  <si>
    <t>Sassuolo</t>
  </si>
  <si>
    <t>Lazio</t>
  </si>
  <si>
    <t>Napoli</t>
  </si>
  <si>
    <t>Fiorentina</t>
  </si>
  <si>
    <t>Internazionale</t>
  </si>
  <si>
    <t>Boavista</t>
  </si>
  <si>
    <t>Famalicão</t>
  </si>
  <si>
    <t>Vizela</t>
  </si>
  <si>
    <t>Heerenveen</t>
  </si>
  <si>
    <t>Fortuna</t>
  </si>
  <si>
    <t>Q2</t>
  </si>
  <si>
    <t>Mediana</t>
  </si>
  <si>
    <t>Q3</t>
  </si>
  <si>
    <t>Quartil</t>
  </si>
  <si>
    <t>Rótulos de Linha</t>
  </si>
  <si>
    <t>Abaixo da Mediana</t>
  </si>
  <si>
    <t>Acima da Mediana</t>
  </si>
  <si>
    <t>Alto</t>
  </si>
  <si>
    <t>Baixo</t>
  </si>
  <si>
    <t>Total Geral</t>
  </si>
  <si>
    <t>Média de Odd Bet</t>
  </si>
  <si>
    <t>Qtd</t>
  </si>
  <si>
    <t>Acertos</t>
  </si>
  <si>
    <t>% Acertos</t>
  </si>
  <si>
    <t>Odd Média</t>
  </si>
  <si>
    <t>Retorno</t>
  </si>
  <si>
    <t>Rio Ave</t>
  </si>
  <si>
    <t>(Tudo)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</si>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</sst>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1" fillId="2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9" fontId="0" fillId="0" borderId="1" xfId="1" applyFont="1" applyBorder="1"/>
    <xf numFmtId="2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2" fontId="0" fillId="0" borderId="1" xfId="0" applyNumberFormat="1" applyBorder="1"/>
    <xf numFmtId="0" fontId="0" fillId="0" borderId="1" xfId="0" applyFill="1" applyBorder="1" applyAlignment="1">
      <alignment horizontal="left"/>
    </xf>
    <xf numFmtId="0" fontId="1" fillId="4" borderId="1" xfId="0" applyNumberFormat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Souza" refreshedDate="45325.840935416665" createdVersion="8" refreshedVersion="8" minRefreshableVersion="3" recordCount="35" xr:uid="{14336E11-DD50-458B-B5D9-74F5EB0920E5}">
  <cacheSource type="worksheet">
    <worksheetSource ref="A1:I1048576" sheet="Sheet1"/>
  </cacheSource>
  <cacheFields count="9">
    <cacheField name="Time A" numFmtId="0">
      <sharedItems containsBlank="1"/>
    </cacheField>
    <cacheField name="Time B" numFmtId="0">
      <sharedItems containsBlank="1"/>
    </cacheField>
    <cacheField name="Média Xg" numFmtId="0">
      <sharedItems containsString="0" containsBlank="1" containsNumber="1" minValue="1.394546055857067" maxValue="2.9475355350265011"/>
    </cacheField>
    <cacheField name="Aproveitamento na Liga" numFmtId="0">
      <sharedItems containsString="0" containsBlank="1" containsNumber="1" minValue="0.54" maxValue="0.85"/>
    </cacheField>
    <cacheField name="Odd Justa" numFmtId="0">
      <sharedItems containsString="0" containsBlank="1" containsNumber="1" minValue="1.18" maxValue="1.85"/>
    </cacheField>
    <cacheField name="Odd Bet" numFmtId="0">
      <sharedItems containsString="0" containsBlank="1" containsNumber="1" minValue="1.3" maxValue="2.6"/>
    </cacheField>
    <cacheField name="Diferença" numFmtId="0">
      <sharedItems containsString="0" containsBlank="1" containsNumber="1" minValue="-0.32" maxValue="0.88"/>
    </cacheField>
    <cacheField name="Bateu" numFmtId="0">
      <sharedItems containsString="0" containsBlank="1" containsNumber="1" containsInteger="1" minValue="0" maxValue="1" count="3">
        <n v="1"/>
        <n v="0"/>
        <m/>
      </sharedItems>
    </cacheField>
    <cacheField name="Quartil" numFmtId="0">
      <sharedItems containsBlank="1" count="5">
        <s v="Alto"/>
        <s v="Baixo"/>
        <s v="Acima da Mediana"/>
        <s v="Abaixo da Media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Cagliari"/>
    <s v="Torino"/>
    <n v="1.394546055857067"/>
    <n v="0.54"/>
    <n v="1.85"/>
    <n v="2.5"/>
    <n v="0.65"/>
    <x v="0"/>
    <x v="0"/>
  </r>
  <r>
    <s v="Atalanta"/>
    <s v="Udinese"/>
    <n v="1.813312132789346"/>
    <n v="0.59"/>
    <n v="1.69"/>
    <n v="1.75"/>
    <n v="0.06"/>
    <x v="1"/>
    <x v="1"/>
  </r>
  <r>
    <s v="Juventus"/>
    <s v="Empoli"/>
    <n v="1.5015160603890489"/>
    <n v="0.56000000000000005"/>
    <n v="1.79"/>
    <n v="1.85"/>
    <n v="0.06"/>
    <x v="1"/>
    <x v="1"/>
  </r>
  <r>
    <s v="Milan"/>
    <s v="Bologna"/>
    <n v="1.722456470359176"/>
    <n v="0.57999999999999996"/>
    <n v="1.72"/>
    <n v="2.0699999999999998"/>
    <n v="0.35"/>
    <x v="0"/>
    <x v="2"/>
  </r>
  <r>
    <s v="PSV"/>
    <s v="Almere City"/>
    <n v="1.768446058188641"/>
    <n v="0.71"/>
    <n v="1.41"/>
    <n v="1.3"/>
    <n v="-0.11"/>
    <x v="1"/>
    <x v="1"/>
  </r>
  <r>
    <s v="Waalwijk"/>
    <s v="Sparta"/>
    <n v="2.0928983458303558"/>
    <n v="0.73"/>
    <n v="1.37"/>
    <n v="1.75"/>
    <n v="0.38"/>
    <x v="1"/>
    <x v="2"/>
  </r>
  <r>
    <s v="Excelsior"/>
    <s v="Utrecht"/>
    <n v="2.2448831489175372"/>
    <n v="0.74"/>
    <n v="1.35"/>
    <n v="1.72"/>
    <n v="0.37"/>
    <x v="1"/>
    <x v="2"/>
  </r>
  <r>
    <s v="Heracles"/>
    <s v="Ajax"/>
    <n v="2.7988689892366878"/>
    <n v="0.85"/>
    <n v="1.18"/>
    <n v="1.44"/>
    <n v="0.26"/>
    <x v="0"/>
    <x v="3"/>
  </r>
  <r>
    <s v="Genoa"/>
    <s v="Lecce"/>
    <n v="1.7372135601733989"/>
    <n v="0.57999999999999996"/>
    <n v="1.72"/>
    <n v="2.6"/>
    <n v="0.88"/>
    <x v="0"/>
    <x v="0"/>
  </r>
  <r>
    <s v="Verona"/>
    <s v="Frosinone"/>
    <n v="1.679304632013449"/>
    <n v="0.56999999999999995"/>
    <n v="1.75"/>
    <n v="2.0499999999999998"/>
    <n v="0.3"/>
    <x v="1"/>
    <x v="3"/>
  </r>
  <r>
    <s v="Monza"/>
    <s v="Sassuolo"/>
    <n v="1.907266896075767"/>
    <n v="0.59"/>
    <n v="1.69"/>
    <n v="1.8"/>
    <n v="0.11"/>
    <x v="1"/>
    <x v="1"/>
  </r>
  <r>
    <s v="Lazio"/>
    <s v="Napoli"/>
    <n v="1.6006759847779879"/>
    <n v="0.56999999999999995"/>
    <n v="1.75"/>
    <n v="2.4"/>
    <n v="0.65"/>
    <x v="1"/>
    <x v="0"/>
  </r>
  <r>
    <s v="Fiorentina"/>
    <s v="Internazionale"/>
    <n v="1.9880680945868121"/>
    <n v="0.6"/>
    <n v="1.67"/>
    <n v="2.0499999999999998"/>
    <n v="0.38"/>
    <x v="1"/>
    <x v="2"/>
  </r>
  <r>
    <s v="Boavista"/>
    <s v="Portimonense"/>
    <n v="1.6636224312632371"/>
    <n v="0.62"/>
    <n v="1.61"/>
    <n v="1.95"/>
    <n v="0.34"/>
    <x v="0"/>
    <x v="2"/>
  </r>
  <r>
    <s v="Moreirense"/>
    <s v="Famalicão"/>
    <n v="1.426340908507902"/>
    <n v="0.59"/>
    <n v="1.69"/>
    <n v="2.25"/>
    <n v="0.56000000000000005"/>
    <x v="1"/>
    <x v="0"/>
  </r>
  <r>
    <s v="Farense"/>
    <s v="Porto"/>
    <n v="1.929232113824201"/>
    <n v="0.63"/>
    <n v="1.59"/>
    <n v="1.7"/>
    <n v="0.11"/>
    <x v="0"/>
    <x v="1"/>
  </r>
  <r>
    <s v="Arouca"/>
    <s v="Vizela"/>
    <n v="2.1024976298540392"/>
    <n v="0.67"/>
    <n v="1.49"/>
    <n v="2"/>
    <n v="0.51"/>
    <x v="0"/>
    <x v="0"/>
  </r>
  <r>
    <s v="Gil Vicente"/>
    <s v="Vitória"/>
    <n v="1.729120944468832"/>
    <n v="0.63"/>
    <n v="1.59"/>
    <n v="2.0499999999999998"/>
    <n v="0.46"/>
    <x v="1"/>
    <x v="0"/>
  </r>
  <r>
    <s v="Heerenveen"/>
    <s v="AZ"/>
    <n v="2.033601543915454"/>
    <n v="0.7"/>
    <n v="1.43"/>
    <n v="1.75"/>
    <n v="0.32"/>
    <x v="0"/>
    <x v="2"/>
  </r>
  <r>
    <s v="Feyenoord"/>
    <s v="Twente"/>
    <n v="2.1393902864701348"/>
    <n v="0.72"/>
    <n v="1.39"/>
    <n v="1.53"/>
    <n v="0.14000000000000001"/>
    <x v="1"/>
    <x v="1"/>
  </r>
  <r>
    <s v="GA Eagles"/>
    <s v="NEC"/>
    <n v="1.9578755161660331"/>
    <n v="0.7"/>
    <n v="1.43"/>
    <n v="1.72"/>
    <n v="0.28999999999999998"/>
    <x v="0"/>
    <x v="3"/>
  </r>
  <r>
    <s v="Volendam"/>
    <s v="Fortuna"/>
    <n v="1.7918752940122411"/>
    <n v="0.69"/>
    <n v="1.45"/>
    <n v="1.85"/>
    <n v="0.4"/>
    <x v="1"/>
    <x v="2"/>
  </r>
  <r>
    <s v="Almere City"/>
    <s v="Excelsior"/>
    <n v="1.8740387631178239"/>
    <n v="0.69"/>
    <n v="1.45"/>
    <n v="1.85"/>
    <n v="0.4"/>
    <x v="0"/>
    <x v="2"/>
  </r>
  <r>
    <s v="Portimonense"/>
    <s v="Arouca"/>
    <n v="2.2121336765834321"/>
    <n v="0.67"/>
    <n v="1.49"/>
    <n v="1.95"/>
    <n v="0.46"/>
    <x v="0"/>
    <x v="0"/>
  </r>
  <r>
    <s v="Porto"/>
    <s v="Rio Ave"/>
    <n v="1.6697173564388821"/>
    <n v="0.61"/>
    <n v="1.64"/>
    <n v="1.6"/>
    <n v="-0.04"/>
    <x v="1"/>
    <x v="1"/>
  </r>
  <r>
    <s v="Empoli"/>
    <s v="Genoa"/>
    <n v="1.4479406423111729"/>
    <n v="0.55000000000000004"/>
    <n v="1.82"/>
    <n v="1.5"/>
    <n v="-0.32"/>
    <x v="1"/>
    <x v="1"/>
  </r>
  <r>
    <s v="Udinese"/>
    <s v="Monza"/>
    <n v="1.6274134366499331"/>
    <n v="0.56999999999999995"/>
    <n v="1.75"/>
    <n v="2.0499999999999998"/>
    <n v="0.3"/>
    <x v="1"/>
    <x v="3"/>
  </r>
  <r>
    <s v="Frosinone"/>
    <s v="Milan"/>
    <n v="2.0669494719586128"/>
    <n v="0.62"/>
    <n v="1.61"/>
    <n v="1.6"/>
    <n v="-0.01"/>
    <x v="0"/>
    <x v="1"/>
  </r>
  <r>
    <s v="Bologna"/>
    <s v="Sassuolo"/>
    <n v="1.400603104341263"/>
    <n v="0.55000000000000004"/>
    <n v="1.82"/>
    <n v="2"/>
    <n v="0.18"/>
    <x v="0"/>
    <x v="3"/>
  </r>
  <r>
    <s v="Twente"/>
    <s v="Waalwijk"/>
    <n v="2.2114240559929148"/>
    <n v="0.73"/>
    <n v="1.37"/>
    <n v="1.57"/>
    <n v="0.2"/>
    <x v="0"/>
    <x v="3"/>
  </r>
  <r>
    <s v="Fortuna"/>
    <s v="Heerenveen"/>
    <n v="1.9003441933838849"/>
    <n v="0.7"/>
    <n v="1.43"/>
    <n v="2"/>
    <n v="0.56999999999999995"/>
    <x v="0"/>
    <x v="0"/>
  </r>
  <r>
    <s v="Ajax"/>
    <s v="PSV"/>
    <n v="2.9475355350265011"/>
    <n v="0.84"/>
    <n v="1.19"/>
    <n v="1.4"/>
    <n v="0.21"/>
    <x v="1"/>
    <x v="3"/>
  </r>
  <r>
    <s v="NEC"/>
    <s v="Heracles"/>
    <n v="2.1273756838636451"/>
    <n v="0.72"/>
    <n v="1.39"/>
    <n v="1.61"/>
    <n v="0.22"/>
    <x v="0"/>
    <x v="3"/>
  </r>
  <r>
    <m/>
    <m/>
    <m/>
    <m/>
    <m/>
    <m/>
    <m/>
    <x v="2"/>
    <x v="4"/>
  </r>
  <r>
    <m/>
    <m/>
    <m/>
    <m/>
    <m/>
    <m/>
    <m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68A3B-DBE9-4D45-9467-B1627E50AAC3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10:N15" firstHeaderRow="1" firstDataRow="1" firstDataCol="1" rowPageCount="1" colPageCount="1"/>
  <pivotFields count="9">
    <pivotField showAll="0"/>
    <pivotField showAll="0"/>
    <pivotField showAll="0"/>
    <pivotField showAll="0"/>
    <pivotField showAll="0"/>
    <pivotField dataField="1"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0"/>
        <item x="2"/>
        <item x="3"/>
        <item x="1"/>
        <item h="1" x="4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hier="-1"/>
  </pageFields>
  <dataFields count="1">
    <dataField name="Média de Odd Bet" fld="5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topLeftCell="E1" workbookViewId="0">
      <selection activeCell="L13" sqref="L13"/>
    </sheetView>
  </sheetViews>
  <sheetFormatPr defaultRowHeight="14.4" x14ac:dyDescent="0.3"/>
  <cols>
    <col min="1" max="1" width="13.5546875" style="3" customWidth="1"/>
    <col min="2" max="2" width="13" style="3" customWidth="1"/>
    <col min="3" max="7" width="8.88671875" style="3"/>
    <col min="8" max="8" width="8.88671875" style="4"/>
    <col min="13" max="13" width="17.21875" bestFit="1" customWidth="1"/>
    <col min="14" max="14" width="16.21875" bestFit="1" customWidth="1"/>
    <col min="15" max="15" width="15.6640625" bestFit="1" customWidth="1"/>
    <col min="16" max="16" width="6.6640625" bestFit="1" customWidth="1"/>
    <col min="17" max="17" width="10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" t="s">
        <v>55</v>
      </c>
      <c r="M1" s="8"/>
      <c r="N1" s="8" t="s">
        <v>63</v>
      </c>
      <c r="O1" s="8" t="s">
        <v>64</v>
      </c>
      <c r="P1" s="8" t="s">
        <v>65</v>
      </c>
      <c r="Q1" s="8" t="s">
        <v>66</v>
      </c>
      <c r="R1" s="8" t="s">
        <v>67</v>
      </c>
      <c r="S1" s="8" t="s">
        <v>67</v>
      </c>
    </row>
    <row r="2" spans="1:19" ht="13.8" customHeight="1" x14ac:dyDescent="0.3">
      <c r="A2" s="3" t="s">
        <v>21</v>
      </c>
      <c r="B2" s="3" t="s">
        <v>37</v>
      </c>
      <c r="C2" s="3">
        <v>1.394546055857067</v>
      </c>
      <c r="D2" s="3">
        <v>0.54</v>
      </c>
      <c r="E2" s="3">
        <v>1.85</v>
      </c>
      <c r="F2" s="3">
        <v>2.5</v>
      </c>
      <c r="G2" s="3">
        <v>0.65</v>
      </c>
      <c r="H2" s="4">
        <v>1</v>
      </c>
      <c r="I2" t="str">
        <f>IF(G2&gt;Planilha1!$C$2,"Alto",IF(Sheet1!G2&gt;Planilha1!$B$2,"Acima da Mediana",IF(Sheet1!G2&gt;Planilha1!$A$2,"Abaixo da Mediana","Baixo")))</f>
        <v>Alto</v>
      </c>
      <c r="M2" s="9" t="s">
        <v>59</v>
      </c>
      <c r="N2" s="13">
        <v>8</v>
      </c>
      <c r="O2" s="13">
        <v>5</v>
      </c>
      <c r="P2" s="10">
        <f>O2/N2</f>
        <v>0.625</v>
      </c>
      <c r="Q2" s="14">
        <v>2.21875</v>
      </c>
      <c r="R2" s="13">
        <v>11.049999999999999</v>
      </c>
      <c r="S2" s="10">
        <f>(R2/N2)-1</f>
        <v>0.38124999999999987</v>
      </c>
    </row>
    <row r="3" spans="1:19" ht="13.8" customHeight="1" x14ac:dyDescent="0.3">
      <c r="A3" s="3" t="s">
        <v>38</v>
      </c>
      <c r="B3" s="3" t="s">
        <v>13</v>
      </c>
      <c r="C3" s="3">
        <v>1.813312132789346</v>
      </c>
      <c r="D3" s="3">
        <v>0.59</v>
      </c>
      <c r="E3" s="3">
        <v>1.69</v>
      </c>
      <c r="F3" s="3">
        <v>1.75</v>
      </c>
      <c r="G3" s="3">
        <v>0.06</v>
      </c>
      <c r="H3" s="4">
        <v>0</v>
      </c>
      <c r="I3" t="str">
        <f>IF(G3&gt;Planilha1!$C$2,"Alto",IF(Sheet1!G3&gt;Planilha1!$B$2,"Acima da Mediana",IF(Sheet1!G3&gt;Planilha1!$A$2,"Abaixo da Mediana","Baixo")))</f>
        <v>Baixo</v>
      </c>
      <c r="M3" s="9" t="s">
        <v>58</v>
      </c>
      <c r="N3" s="13">
        <v>8</v>
      </c>
      <c r="O3" s="13">
        <v>4</v>
      </c>
      <c r="P3" s="10">
        <f t="shared" ref="P3:P6" si="0">O3/N3</f>
        <v>0.5</v>
      </c>
      <c r="Q3" s="14">
        <v>1.8737499999999998</v>
      </c>
      <c r="R3" s="13">
        <v>7.62</v>
      </c>
      <c r="S3" s="10">
        <f>(R3/N3)-1</f>
        <v>-4.7499999999999987E-2</v>
      </c>
    </row>
    <row r="4" spans="1:19" x14ac:dyDescent="0.3">
      <c r="A4" s="3" t="s">
        <v>26</v>
      </c>
      <c r="B4" s="3" t="s">
        <v>22</v>
      </c>
      <c r="C4" s="3">
        <v>1.5015160603890489</v>
      </c>
      <c r="D4" s="3">
        <v>0.56000000000000005</v>
      </c>
      <c r="E4" s="3">
        <v>1.79</v>
      </c>
      <c r="F4" s="3">
        <v>1.85</v>
      </c>
      <c r="G4" s="3">
        <v>0.06</v>
      </c>
      <c r="H4" s="4">
        <v>0</v>
      </c>
      <c r="I4" t="str">
        <f>IF(G4&gt;Planilha1!$C$2,"Alto",IF(Sheet1!G4&gt;Planilha1!$B$2,"Acima da Mediana",IF(Sheet1!G4&gt;Planilha1!$A$2,"Abaixo da Mediana","Baixo")))</f>
        <v>Baixo</v>
      </c>
      <c r="M4" s="9" t="s">
        <v>57</v>
      </c>
      <c r="N4" s="13">
        <v>8</v>
      </c>
      <c r="O4" s="13">
        <v>5</v>
      </c>
      <c r="P4" s="10">
        <f t="shared" si="0"/>
        <v>0.625</v>
      </c>
      <c r="Q4" s="14">
        <v>1.73</v>
      </c>
      <c r="R4" s="13">
        <v>8.34</v>
      </c>
      <c r="S4" s="10">
        <f>(R4/N4)-1</f>
        <v>4.2499999999999982E-2</v>
      </c>
    </row>
    <row r="5" spans="1:19" x14ac:dyDescent="0.3">
      <c r="A5" s="3" t="s">
        <v>14</v>
      </c>
      <c r="B5" s="3" t="s">
        <v>39</v>
      </c>
      <c r="C5" s="3">
        <v>1.722456470359176</v>
      </c>
      <c r="D5" s="3">
        <v>0.57999999999999996</v>
      </c>
      <c r="E5" s="3">
        <v>1.72</v>
      </c>
      <c r="F5" s="3">
        <v>2.0699999999999998</v>
      </c>
      <c r="G5" s="3">
        <v>0.35</v>
      </c>
      <c r="H5" s="4">
        <v>1</v>
      </c>
      <c r="I5" t="str">
        <f>IF(G5&gt;Planilha1!$C$2,"Alto",IF(Sheet1!G5&gt;Planilha1!$B$2,"Acima da Mediana",IF(Sheet1!G5&gt;Planilha1!$A$2,"Abaixo da Mediana","Baixo")))</f>
        <v>Acima da Mediana</v>
      </c>
      <c r="M5" s="9" t="s">
        <v>60</v>
      </c>
      <c r="N5" s="13">
        <v>9</v>
      </c>
      <c r="O5" s="13">
        <v>2</v>
      </c>
      <c r="P5" s="10">
        <f t="shared" si="0"/>
        <v>0.22222222222222221</v>
      </c>
      <c r="Q5" s="14">
        <v>1.6255555555555554</v>
      </c>
      <c r="R5" s="13">
        <v>3.3</v>
      </c>
      <c r="S5" s="10">
        <f>(R5/N5)-1</f>
        <v>-0.6333333333333333</v>
      </c>
    </row>
    <row r="6" spans="1:19" x14ac:dyDescent="0.3">
      <c r="A6" s="3" t="s">
        <v>31</v>
      </c>
      <c r="B6" s="3" t="s">
        <v>40</v>
      </c>
      <c r="C6" s="3">
        <v>1.768446058188641</v>
      </c>
      <c r="D6" s="3">
        <v>0.71</v>
      </c>
      <c r="E6" s="3">
        <v>1.41</v>
      </c>
      <c r="F6" s="3">
        <v>1.3</v>
      </c>
      <c r="G6" s="3">
        <v>-0.11</v>
      </c>
      <c r="H6" s="4">
        <v>0</v>
      </c>
      <c r="I6" t="str">
        <f>IF(G6&gt;Planilha1!$C$2,"Alto",IF(Sheet1!G6&gt;Planilha1!$B$2,"Acima da Mediana",IF(Sheet1!G6&gt;Planilha1!$A$2,"Abaixo da Mediana","Baixo")))</f>
        <v>Baixo</v>
      </c>
      <c r="M6" s="15" t="s">
        <v>70</v>
      </c>
      <c r="N6" s="8">
        <f>SUM(N2:N5)</f>
        <v>33</v>
      </c>
      <c r="O6" s="8">
        <f>SUM(O2:O5)</f>
        <v>16</v>
      </c>
      <c r="P6" s="10">
        <f t="shared" si="0"/>
        <v>0.48484848484848486</v>
      </c>
      <c r="Q6" s="16">
        <v>1.8548484848484847</v>
      </c>
      <c r="R6" s="8">
        <f>SUM(R2:R5)</f>
        <v>30.31</v>
      </c>
      <c r="S6" s="10">
        <f>(R6/N6)-1</f>
        <v>-8.151515151515154E-2</v>
      </c>
    </row>
    <row r="7" spans="1:19" x14ac:dyDescent="0.3">
      <c r="A7" s="3" t="s">
        <v>36</v>
      </c>
      <c r="B7" s="3" t="s">
        <v>32</v>
      </c>
      <c r="C7" s="3">
        <v>2.0928983458303558</v>
      </c>
      <c r="D7" s="3">
        <v>0.73</v>
      </c>
      <c r="E7" s="3">
        <v>1.37</v>
      </c>
      <c r="F7" s="3">
        <v>1.75</v>
      </c>
      <c r="G7" s="3">
        <v>0.38</v>
      </c>
      <c r="H7" s="4">
        <v>0</v>
      </c>
      <c r="I7" t="str">
        <f>IF(G7&gt;Planilha1!$C$2,"Alto",IF(Sheet1!G7&gt;Planilha1!$B$2,"Acima da Mediana",IF(Sheet1!G7&gt;Planilha1!$A$2,"Abaixo da Mediana","Baixo")))</f>
        <v>Acima da Mediana</v>
      </c>
    </row>
    <row r="8" spans="1:19" x14ac:dyDescent="0.3">
      <c r="A8" s="3" t="s">
        <v>41</v>
      </c>
      <c r="B8" s="3" t="s">
        <v>30</v>
      </c>
      <c r="C8" s="3">
        <v>2.2448831489175372</v>
      </c>
      <c r="D8" s="3">
        <v>0.74</v>
      </c>
      <c r="E8" s="3">
        <v>1.35</v>
      </c>
      <c r="F8" s="3">
        <v>1.72</v>
      </c>
      <c r="G8" s="3">
        <v>0.37</v>
      </c>
      <c r="H8" s="4">
        <v>0</v>
      </c>
      <c r="I8" t="str">
        <f>IF(G8&gt;Planilha1!$C$2,"Alto",IF(Sheet1!G8&gt;Planilha1!$B$2,"Acima da Mediana",IF(Sheet1!G8&gt;Planilha1!$A$2,"Abaixo da Mediana","Baixo")))</f>
        <v>Acima da Mediana</v>
      </c>
      <c r="M8" s="6" t="s">
        <v>7</v>
      </c>
      <c r="N8" t="s">
        <v>69</v>
      </c>
    </row>
    <row r="9" spans="1:19" x14ac:dyDescent="0.3">
      <c r="A9" s="3" t="s">
        <v>17</v>
      </c>
      <c r="B9" s="3" t="s">
        <v>35</v>
      </c>
      <c r="C9" s="3">
        <v>2.7988689892366878</v>
      </c>
      <c r="D9" s="3">
        <v>0.85</v>
      </c>
      <c r="E9" s="3">
        <v>1.18</v>
      </c>
      <c r="F9" s="3">
        <v>1.44</v>
      </c>
      <c r="G9" s="3">
        <v>0.26</v>
      </c>
      <c r="H9" s="4">
        <v>1</v>
      </c>
      <c r="I9" t="str">
        <f>IF(G9&gt;Planilha1!$C$2,"Alto",IF(Sheet1!G9&gt;Planilha1!$B$2,"Acima da Mediana",IF(Sheet1!G9&gt;Planilha1!$A$2,"Abaixo da Mediana","Baixo")))</f>
        <v>Abaixo da Mediana</v>
      </c>
    </row>
    <row r="10" spans="1:19" x14ac:dyDescent="0.3">
      <c r="A10" s="3" t="s">
        <v>24</v>
      </c>
      <c r="B10" s="3" t="s">
        <v>25</v>
      </c>
      <c r="C10" s="3">
        <v>1.7372135601733989</v>
      </c>
      <c r="D10" s="3">
        <v>0.57999999999999996</v>
      </c>
      <c r="E10" s="3">
        <v>1.72</v>
      </c>
      <c r="F10" s="3">
        <v>2.6</v>
      </c>
      <c r="G10" s="3">
        <v>0.88</v>
      </c>
      <c r="H10" s="4">
        <v>1</v>
      </c>
      <c r="I10" t="str">
        <f>IF(G10&gt;Planilha1!$C$2,"Alto",IF(Sheet1!G10&gt;Planilha1!$B$2,"Acima da Mediana",IF(Sheet1!G10&gt;Planilha1!$A$2,"Abaixo da Mediana","Baixo")))</f>
        <v>Alto</v>
      </c>
      <c r="M10" s="6" t="s">
        <v>56</v>
      </c>
      <c r="N10" t="s">
        <v>62</v>
      </c>
    </row>
    <row r="11" spans="1:19" x14ac:dyDescent="0.3">
      <c r="A11" s="3" t="s">
        <v>12</v>
      </c>
      <c r="B11" s="3" t="s">
        <v>20</v>
      </c>
      <c r="C11" s="3">
        <v>1.679304632013449</v>
      </c>
      <c r="D11" s="3">
        <v>0.56999999999999995</v>
      </c>
      <c r="E11" s="3">
        <v>1.75</v>
      </c>
      <c r="F11" s="3">
        <v>2.0499999999999998</v>
      </c>
      <c r="G11" s="3">
        <v>0.3</v>
      </c>
      <c r="H11" s="4">
        <v>0</v>
      </c>
      <c r="I11" t="str">
        <f>IF(G11&gt;Planilha1!$C$2,"Alto",IF(Sheet1!G11&gt;Planilha1!$B$2,"Acima da Mediana",IF(Sheet1!G11&gt;Planilha1!$A$2,"Abaixo da Mediana","Baixo")))</f>
        <v>Abaixo da Mediana</v>
      </c>
      <c r="M11" s="7" t="s">
        <v>59</v>
      </c>
      <c r="N11" s="12">
        <v>2.21875</v>
      </c>
    </row>
    <row r="12" spans="1:19" x14ac:dyDescent="0.3">
      <c r="A12" s="3" t="s">
        <v>23</v>
      </c>
      <c r="B12" s="3" t="s">
        <v>42</v>
      </c>
      <c r="C12" s="3">
        <v>1.907266896075767</v>
      </c>
      <c r="D12" s="3">
        <v>0.59</v>
      </c>
      <c r="E12" s="3">
        <v>1.69</v>
      </c>
      <c r="F12" s="3">
        <v>1.8</v>
      </c>
      <c r="G12" s="3">
        <v>0.11</v>
      </c>
      <c r="H12" s="4">
        <v>0</v>
      </c>
      <c r="I12" t="str">
        <f>IF(G12&gt;Planilha1!$C$2,"Alto",IF(Sheet1!G12&gt;Planilha1!$B$2,"Acima da Mediana",IF(Sheet1!G12&gt;Planilha1!$A$2,"Abaixo da Mediana","Baixo")))</f>
        <v>Baixo</v>
      </c>
      <c r="M12" s="7" t="s">
        <v>58</v>
      </c>
      <c r="N12" s="12">
        <v>1.8737499999999998</v>
      </c>
    </row>
    <row r="13" spans="1:19" x14ac:dyDescent="0.3">
      <c r="A13" s="3" t="s">
        <v>43</v>
      </c>
      <c r="B13" s="3" t="s">
        <v>44</v>
      </c>
      <c r="C13" s="3">
        <v>1.6006759847779879</v>
      </c>
      <c r="D13" s="3">
        <v>0.56999999999999995</v>
      </c>
      <c r="E13" s="3">
        <v>1.75</v>
      </c>
      <c r="F13" s="3">
        <v>2.4</v>
      </c>
      <c r="G13" s="3">
        <v>0.65</v>
      </c>
      <c r="H13" s="4">
        <v>0</v>
      </c>
      <c r="I13" t="str">
        <f>IF(G13&gt;Planilha1!$C$2,"Alto",IF(Sheet1!G13&gt;Planilha1!$B$2,"Acima da Mediana",IF(Sheet1!G13&gt;Planilha1!$A$2,"Abaixo da Mediana","Baixo")))</f>
        <v>Alto</v>
      </c>
      <c r="M13" s="7" t="s">
        <v>57</v>
      </c>
      <c r="N13" s="12">
        <v>1.73</v>
      </c>
    </row>
    <row r="14" spans="1:19" x14ac:dyDescent="0.3">
      <c r="A14" s="3" t="s">
        <v>45</v>
      </c>
      <c r="B14" s="3" t="s">
        <v>46</v>
      </c>
      <c r="C14" s="3">
        <v>1.9880680945868121</v>
      </c>
      <c r="D14" s="3">
        <v>0.6</v>
      </c>
      <c r="E14" s="3">
        <v>1.67</v>
      </c>
      <c r="F14" s="3">
        <v>2.0499999999999998</v>
      </c>
      <c r="G14" s="3">
        <v>0.38</v>
      </c>
      <c r="H14" s="4">
        <v>0</v>
      </c>
      <c r="I14" t="str">
        <f>IF(G14&gt;Planilha1!$C$2,"Alto",IF(Sheet1!G14&gt;Planilha1!$B$2,"Acima da Mediana",IF(Sheet1!G14&gt;Planilha1!$A$2,"Abaixo da Mediana","Baixo")))</f>
        <v>Acima da Mediana</v>
      </c>
      <c r="M14" s="7" t="s">
        <v>60</v>
      </c>
      <c r="N14" s="12">
        <v>1.6255555555555554</v>
      </c>
    </row>
    <row r="15" spans="1:19" x14ac:dyDescent="0.3">
      <c r="A15" s="3" t="s">
        <v>47</v>
      </c>
      <c r="B15" s="3" t="s">
        <v>27</v>
      </c>
      <c r="C15" s="3">
        <v>1.6636224312632371</v>
      </c>
      <c r="D15" s="3">
        <v>0.62</v>
      </c>
      <c r="E15" s="3">
        <v>1.61</v>
      </c>
      <c r="F15" s="3">
        <v>1.95</v>
      </c>
      <c r="G15" s="3">
        <v>0.34</v>
      </c>
      <c r="H15" s="4">
        <v>1</v>
      </c>
      <c r="I15" t="str">
        <f>IF(G15&gt;Planilha1!$C$2,"Alto",IF(Sheet1!G15&gt;Planilha1!$B$2,"Acima da Mediana",IF(Sheet1!G15&gt;Planilha1!$A$2,"Abaixo da Mediana","Baixo")))</f>
        <v>Acima da Mediana</v>
      </c>
      <c r="M15" s="7" t="s">
        <v>61</v>
      </c>
      <c r="N15" s="12">
        <v>1.8548484848484847</v>
      </c>
    </row>
    <row r="16" spans="1:19" x14ac:dyDescent="0.3">
      <c r="A16" s="3" t="s">
        <v>11</v>
      </c>
      <c r="B16" s="3" t="s">
        <v>48</v>
      </c>
      <c r="C16" s="3">
        <v>1.426340908507902</v>
      </c>
      <c r="D16" s="3">
        <v>0.59</v>
      </c>
      <c r="E16" s="3">
        <v>1.69</v>
      </c>
      <c r="F16" s="3">
        <v>2.25</v>
      </c>
      <c r="G16" s="3">
        <v>0.56000000000000005</v>
      </c>
      <c r="H16" s="4">
        <v>0</v>
      </c>
      <c r="I16" t="str">
        <f>IF(G16&gt;Planilha1!$C$2,"Alto",IF(Sheet1!G16&gt;Planilha1!$B$2,"Acima da Mediana",IF(Sheet1!G16&gt;Planilha1!$A$2,"Abaixo da Mediana","Baixo")))</f>
        <v>Alto</v>
      </c>
    </row>
    <row r="17" spans="1:9" x14ac:dyDescent="0.3">
      <c r="A17" s="3" t="s">
        <v>9</v>
      </c>
      <c r="B17" s="3" t="s">
        <v>10</v>
      </c>
      <c r="C17" s="3">
        <v>1.929232113824201</v>
      </c>
      <c r="D17" s="3">
        <v>0.63</v>
      </c>
      <c r="E17" s="3">
        <v>1.59</v>
      </c>
      <c r="F17" s="3">
        <v>1.7</v>
      </c>
      <c r="G17" s="3">
        <v>0.11</v>
      </c>
      <c r="H17" s="4">
        <v>1</v>
      </c>
      <c r="I17" t="str">
        <f>IF(G17&gt;Planilha1!$C$2,"Alto",IF(Sheet1!G17&gt;Planilha1!$B$2,"Acima da Mediana",IF(Sheet1!G17&gt;Planilha1!$A$2,"Abaixo da Mediana","Baixo")))</f>
        <v>Baixo</v>
      </c>
    </row>
    <row r="18" spans="1:9" x14ac:dyDescent="0.3">
      <c r="A18" s="3" t="s">
        <v>8</v>
      </c>
      <c r="B18" s="3" t="s">
        <v>49</v>
      </c>
      <c r="C18" s="3">
        <v>2.1024976298540392</v>
      </c>
      <c r="D18" s="3">
        <v>0.67</v>
      </c>
      <c r="E18" s="3">
        <v>1.49</v>
      </c>
      <c r="F18" s="3">
        <v>2</v>
      </c>
      <c r="G18" s="3">
        <v>0.51</v>
      </c>
      <c r="H18" s="4">
        <v>1</v>
      </c>
      <c r="I18" t="str">
        <f>IF(G18&gt;Planilha1!$C$2,"Alto",IF(Sheet1!G18&gt;Planilha1!$B$2,"Acima da Mediana",IF(Sheet1!G18&gt;Planilha1!$A$2,"Abaixo da Mediana","Baixo")))</f>
        <v>Alto</v>
      </c>
    </row>
    <row r="19" spans="1:9" x14ac:dyDescent="0.3">
      <c r="A19" s="3" t="s">
        <v>28</v>
      </c>
      <c r="B19" s="3" t="s">
        <v>29</v>
      </c>
      <c r="C19" s="3">
        <v>1.729120944468832</v>
      </c>
      <c r="D19" s="3">
        <v>0.63</v>
      </c>
      <c r="E19" s="3">
        <v>1.59</v>
      </c>
      <c r="F19" s="3">
        <v>2.0499999999999998</v>
      </c>
      <c r="G19" s="3">
        <v>0.46</v>
      </c>
      <c r="H19" s="4">
        <v>0</v>
      </c>
      <c r="I19" t="str">
        <f>IF(G19&gt;Planilha1!$C$2,"Alto",IF(Sheet1!G19&gt;Planilha1!$B$2,"Acima da Mediana",IF(Sheet1!G19&gt;Planilha1!$A$2,"Abaixo da Mediana","Baixo")))</f>
        <v>Alto</v>
      </c>
    </row>
    <row r="20" spans="1:9" x14ac:dyDescent="0.3">
      <c r="A20" s="3" t="s">
        <v>50</v>
      </c>
      <c r="B20" s="3" t="s">
        <v>19</v>
      </c>
      <c r="C20" s="3">
        <v>2.033601543915454</v>
      </c>
      <c r="D20" s="3">
        <v>0.7</v>
      </c>
      <c r="E20" s="3">
        <v>1.43</v>
      </c>
      <c r="F20" s="3">
        <v>1.75</v>
      </c>
      <c r="G20" s="3">
        <v>0.32</v>
      </c>
      <c r="H20" s="4">
        <v>1</v>
      </c>
      <c r="I20" t="str">
        <f>IF(G20&gt;Planilha1!$C$2,"Alto",IF(Sheet1!G20&gt;Planilha1!$B$2,"Acima da Mediana",IF(Sheet1!G20&gt;Planilha1!$A$2,"Abaixo da Mediana","Baixo")))</f>
        <v>Acima da Mediana</v>
      </c>
    </row>
    <row r="21" spans="1:9" x14ac:dyDescent="0.3">
      <c r="A21" s="3" t="s">
        <v>34</v>
      </c>
      <c r="B21" s="3" t="s">
        <v>16</v>
      </c>
      <c r="C21" s="3">
        <v>2.1393902864701348</v>
      </c>
      <c r="D21" s="3">
        <v>0.72</v>
      </c>
      <c r="E21" s="3">
        <v>1.39</v>
      </c>
      <c r="F21" s="3">
        <v>1.53</v>
      </c>
      <c r="G21" s="3">
        <v>0.14000000000000001</v>
      </c>
      <c r="H21" s="4">
        <v>0</v>
      </c>
      <c r="I21" t="str">
        <f>IF(G21&gt;Planilha1!$C$2,"Alto",IF(Sheet1!G21&gt;Planilha1!$B$2,"Acima da Mediana",IF(Sheet1!G21&gt;Planilha1!$A$2,"Abaixo da Mediana","Baixo")))</f>
        <v>Baixo</v>
      </c>
    </row>
    <row r="22" spans="1:9" x14ac:dyDescent="0.3">
      <c r="A22" s="3" t="s">
        <v>33</v>
      </c>
      <c r="B22" s="3" t="s">
        <v>15</v>
      </c>
      <c r="C22" s="3">
        <v>1.9578755161660331</v>
      </c>
      <c r="D22" s="3">
        <v>0.7</v>
      </c>
      <c r="E22" s="3">
        <v>1.43</v>
      </c>
      <c r="F22" s="3">
        <v>1.72</v>
      </c>
      <c r="G22" s="3">
        <v>0.28999999999999998</v>
      </c>
      <c r="H22" s="4">
        <v>1</v>
      </c>
      <c r="I22" t="str">
        <f>IF(G22&gt;Planilha1!$C$2,"Alto",IF(Sheet1!G22&gt;Planilha1!$B$2,"Acima da Mediana",IF(Sheet1!G22&gt;Planilha1!$A$2,"Abaixo da Mediana","Baixo")))</f>
        <v>Abaixo da Mediana</v>
      </c>
    </row>
    <row r="23" spans="1:9" x14ac:dyDescent="0.3">
      <c r="A23" s="3" t="s">
        <v>18</v>
      </c>
      <c r="B23" s="3" t="s">
        <v>51</v>
      </c>
      <c r="C23" s="3">
        <v>1.7918752940122411</v>
      </c>
      <c r="D23" s="3">
        <v>0.69</v>
      </c>
      <c r="E23" s="3">
        <v>1.45</v>
      </c>
      <c r="F23" s="3">
        <v>1.85</v>
      </c>
      <c r="G23" s="3">
        <v>0.4</v>
      </c>
      <c r="H23" s="4">
        <v>0</v>
      </c>
      <c r="I23" t="str">
        <f>IF(G23&gt;Planilha1!$C$2,"Alto",IF(Sheet1!G23&gt;Planilha1!$B$2,"Acima da Mediana",IF(Sheet1!G23&gt;Planilha1!$A$2,"Abaixo da Mediana","Baixo")))</f>
        <v>Acima da Mediana</v>
      </c>
    </row>
    <row r="24" spans="1:9" x14ac:dyDescent="0.3">
      <c r="A24" s="3" t="s">
        <v>40</v>
      </c>
      <c r="B24" s="3" t="s">
        <v>41</v>
      </c>
      <c r="C24" s="3">
        <v>1.8740387631178239</v>
      </c>
      <c r="D24" s="3">
        <v>0.69</v>
      </c>
      <c r="E24" s="3">
        <v>1.45</v>
      </c>
      <c r="F24" s="3">
        <v>1.85</v>
      </c>
      <c r="G24" s="3">
        <v>0.4</v>
      </c>
      <c r="H24" s="4">
        <v>1</v>
      </c>
      <c r="I24" t="str">
        <f>IF(G24&gt;Planilha1!$C$2,"Alto",IF(Sheet1!G24&gt;Planilha1!$B$2,"Acima da Mediana",IF(Sheet1!G24&gt;Planilha1!$A$2,"Abaixo da Mediana","Baixo")))</f>
        <v>Acima da Mediana</v>
      </c>
    </row>
    <row r="25" spans="1:9" x14ac:dyDescent="0.3">
      <c r="A25" s="3" t="s">
        <v>27</v>
      </c>
      <c r="B25" s="3" t="s">
        <v>8</v>
      </c>
      <c r="C25" s="3">
        <v>2.2121336765834321</v>
      </c>
      <c r="D25" s="3">
        <v>0.67</v>
      </c>
      <c r="E25" s="3">
        <v>1.49</v>
      </c>
      <c r="F25" s="3">
        <v>1.95</v>
      </c>
      <c r="G25" s="3">
        <v>0.46</v>
      </c>
      <c r="H25" s="4">
        <v>1</v>
      </c>
      <c r="I25" t="str">
        <f>IF(G25&gt;Planilha1!$C$2,"Alto",IF(Sheet1!G25&gt;Planilha1!$B$2,"Acima da Mediana",IF(Sheet1!G25&gt;Planilha1!$A$2,"Abaixo da Mediana","Baixo")))</f>
        <v>Alto</v>
      </c>
    </row>
    <row r="26" spans="1:9" x14ac:dyDescent="0.3">
      <c r="A26" s="3" t="s">
        <v>10</v>
      </c>
      <c r="B26" s="3" t="s">
        <v>68</v>
      </c>
      <c r="C26" s="3">
        <v>1.6697173564388821</v>
      </c>
      <c r="D26" s="3">
        <v>0.61</v>
      </c>
      <c r="E26" s="3">
        <v>1.64</v>
      </c>
      <c r="F26" s="3">
        <v>1.6</v>
      </c>
      <c r="G26" s="3">
        <v>-0.04</v>
      </c>
      <c r="H26" s="4">
        <v>0</v>
      </c>
      <c r="I26" t="str">
        <f>IF(G26&gt;Planilha1!$C$2,"Alto",IF(Sheet1!G26&gt;Planilha1!$B$2,"Acima da Mediana",IF(Sheet1!G26&gt;Planilha1!$A$2,"Abaixo da Mediana","Baixo")))</f>
        <v>Baixo</v>
      </c>
    </row>
    <row r="27" spans="1:9" x14ac:dyDescent="0.3">
      <c r="A27" s="3" t="s">
        <v>22</v>
      </c>
      <c r="B27" s="3" t="s">
        <v>24</v>
      </c>
      <c r="C27" s="3">
        <v>1.4479406423111729</v>
      </c>
      <c r="D27" s="3">
        <v>0.55000000000000004</v>
      </c>
      <c r="E27" s="3">
        <v>1.82</v>
      </c>
      <c r="F27" s="3">
        <v>1.5</v>
      </c>
      <c r="G27" s="3">
        <v>-0.32</v>
      </c>
      <c r="H27" s="4">
        <v>0</v>
      </c>
      <c r="I27" t="str">
        <f>IF(G27&gt;Planilha1!$C$2,"Alto",IF(Sheet1!G27&gt;Planilha1!$B$2,"Acima da Mediana",IF(Sheet1!G27&gt;Planilha1!$A$2,"Abaixo da Mediana","Baixo")))</f>
        <v>Baixo</v>
      </c>
    </row>
    <row r="28" spans="1:9" x14ac:dyDescent="0.3">
      <c r="A28" s="3" t="s">
        <v>13</v>
      </c>
      <c r="B28" s="3" t="s">
        <v>23</v>
      </c>
      <c r="C28" s="3">
        <v>1.6274134366499331</v>
      </c>
      <c r="D28" s="3">
        <v>0.56999999999999995</v>
      </c>
      <c r="E28" s="3">
        <v>1.75</v>
      </c>
      <c r="F28" s="3">
        <v>2.0499999999999998</v>
      </c>
      <c r="G28" s="3">
        <v>0.3</v>
      </c>
      <c r="H28" s="4">
        <v>0</v>
      </c>
      <c r="I28" t="str">
        <f>IF(G28&gt;Planilha1!$C$2,"Alto",IF(Sheet1!G28&gt;Planilha1!$B$2,"Acima da Mediana",IF(Sheet1!G28&gt;Planilha1!$A$2,"Abaixo da Mediana","Baixo")))</f>
        <v>Abaixo da Mediana</v>
      </c>
    </row>
    <row r="29" spans="1:9" x14ac:dyDescent="0.3">
      <c r="A29" s="3" t="s">
        <v>20</v>
      </c>
      <c r="B29" s="3" t="s">
        <v>14</v>
      </c>
      <c r="C29" s="3">
        <v>2.0669494719586128</v>
      </c>
      <c r="D29" s="3">
        <v>0.62</v>
      </c>
      <c r="E29" s="3">
        <v>1.61</v>
      </c>
      <c r="F29" s="3">
        <v>1.6</v>
      </c>
      <c r="G29" s="3">
        <v>-0.01</v>
      </c>
      <c r="H29" s="4">
        <v>1</v>
      </c>
      <c r="I29" t="str">
        <f>IF(G29&gt;Planilha1!$C$2,"Alto",IF(Sheet1!G29&gt;Planilha1!$B$2,"Acima da Mediana",IF(Sheet1!G29&gt;Planilha1!$A$2,"Abaixo da Mediana","Baixo")))</f>
        <v>Baixo</v>
      </c>
    </row>
    <row r="30" spans="1:9" x14ac:dyDescent="0.3">
      <c r="A30" s="3" t="s">
        <v>39</v>
      </c>
      <c r="B30" s="3" t="s">
        <v>42</v>
      </c>
      <c r="C30" s="3">
        <v>1.400603104341263</v>
      </c>
      <c r="D30" s="3">
        <v>0.55000000000000004</v>
      </c>
      <c r="E30" s="3">
        <v>1.82</v>
      </c>
      <c r="F30" s="3">
        <v>2</v>
      </c>
      <c r="G30" s="3">
        <v>0.18</v>
      </c>
      <c r="H30" s="4">
        <v>1</v>
      </c>
      <c r="I30" t="str">
        <f>IF(G30&gt;Planilha1!$C$2,"Alto",IF(Sheet1!G30&gt;Planilha1!$B$2,"Acima da Mediana",IF(Sheet1!G30&gt;Planilha1!$A$2,"Abaixo da Mediana","Baixo")))</f>
        <v>Abaixo da Mediana</v>
      </c>
    </row>
    <row r="31" spans="1:9" x14ac:dyDescent="0.3">
      <c r="A31" s="3" t="s">
        <v>16</v>
      </c>
      <c r="B31" s="3" t="s">
        <v>36</v>
      </c>
      <c r="C31" s="3">
        <v>2.2114240559929148</v>
      </c>
      <c r="D31" s="3">
        <v>0.73</v>
      </c>
      <c r="E31" s="3">
        <v>1.37</v>
      </c>
      <c r="F31" s="3">
        <v>1.57</v>
      </c>
      <c r="G31" s="3">
        <v>0.2</v>
      </c>
      <c r="H31" s="4">
        <v>1</v>
      </c>
      <c r="I31" t="str">
        <f>IF(G31&gt;Planilha1!$C$2,"Alto",IF(Sheet1!G31&gt;Planilha1!$B$2,"Acima da Mediana",IF(Sheet1!G31&gt;Planilha1!$A$2,"Abaixo da Mediana","Baixo")))</f>
        <v>Abaixo da Mediana</v>
      </c>
    </row>
    <row r="32" spans="1:9" x14ac:dyDescent="0.3">
      <c r="A32" s="3" t="s">
        <v>51</v>
      </c>
      <c r="B32" s="3" t="s">
        <v>50</v>
      </c>
      <c r="C32" s="3">
        <v>1.9003441933838849</v>
      </c>
      <c r="D32" s="3">
        <v>0.7</v>
      </c>
      <c r="E32" s="3">
        <v>1.43</v>
      </c>
      <c r="F32" s="3">
        <v>2</v>
      </c>
      <c r="G32" s="3">
        <v>0.56999999999999995</v>
      </c>
      <c r="H32" s="4">
        <v>1</v>
      </c>
      <c r="I32" t="str">
        <f>IF(G32&gt;Planilha1!$C$2,"Alto",IF(Sheet1!G32&gt;Planilha1!$B$2,"Acima da Mediana",IF(Sheet1!G32&gt;Planilha1!$A$2,"Abaixo da Mediana","Baixo")))</f>
        <v>Alto</v>
      </c>
    </row>
    <row r="33" spans="1:9" x14ac:dyDescent="0.3">
      <c r="A33" s="3" t="s">
        <v>35</v>
      </c>
      <c r="B33" s="3" t="s">
        <v>31</v>
      </c>
      <c r="C33" s="3">
        <v>2.9475355350265011</v>
      </c>
      <c r="D33" s="3">
        <v>0.84</v>
      </c>
      <c r="E33" s="3">
        <v>1.19</v>
      </c>
      <c r="F33" s="3">
        <v>1.4</v>
      </c>
      <c r="G33" s="3">
        <v>0.21</v>
      </c>
      <c r="H33" s="4">
        <v>0</v>
      </c>
      <c r="I33" t="str">
        <f>IF(G33&gt;Planilha1!$C$2,"Alto",IF(Sheet1!G33&gt;Planilha1!$B$2,"Acima da Mediana",IF(Sheet1!G33&gt;Planilha1!$A$2,"Abaixo da Mediana","Baixo")))</f>
        <v>Abaixo da Mediana</v>
      </c>
    </row>
    <row r="34" spans="1:9" x14ac:dyDescent="0.3">
      <c r="A34" s="3" t="s">
        <v>15</v>
      </c>
      <c r="B34" s="3" t="s">
        <v>17</v>
      </c>
      <c r="C34" s="3">
        <v>2.1273756838636451</v>
      </c>
      <c r="D34" s="3">
        <v>0.72</v>
      </c>
      <c r="E34" s="3">
        <v>1.39</v>
      </c>
      <c r="F34" s="3">
        <v>1.61</v>
      </c>
      <c r="G34" s="3">
        <v>0.22</v>
      </c>
      <c r="H34" s="4">
        <v>1</v>
      </c>
      <c r="I34" t="str">
        <f>IF(G34&gt;Planilha1!$C$2,"Alto",IF(Sheet1!G34&gt;Planilha1!$B$2,"Acima da Mediana",IF(Sheet1!G34&gt;Planilha1!$A$2,"Abaixo da Mediana","Baixo")))</f>
        <v>Abaixo da Mediana</v>
      </c>
    </row>
  </sheetData>
  <autoFilter ref="A1:I2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1178-64A5-4A53-9C95-AA5FF18AD408}">
  <dimension ref="A1:C2"/>
  <sheetViews>
    <sheetView workbookViewId="0">
      <selection activeCell="A2" sqref="A2"/>
    </sheetView>
  </sheetViews>
  <sheetFormatPr defaultRowHeight="14.4" x14ac:dyDescent="0.3"/>
  <sheetData>
    <row r="1" spans="1:3" x14ac:dyDescent="0.3">
      <c r="A1" t="s">
        <v>52</v>
      </c>
      <c r="B1" t="s">
        <v>53</v>
      </c>
      <c r="C1" t="s">
        <v>54</v>
      </c>
    </row>
    <row r="2" spans="1:3" x14ac:dyDescent="0.3">
      <c r="A2">
        <f>_xlfn.QUARTILE.INC(Sheet1!G:G,1)</f>
        <v>0.14000000000000001</v>
      </c>
      <c r="B2" s="11">
        <f>_xlfn.QUARTILE.INC(Sheet1!G:G,2)</f>
        <v>0.3</v>
      </c>
      <c r="C2">
        <f>_xlfn.QUARTILE.INC(Sheet1!G:G,3)</f>
        <v>0.4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Marcos Da Silva Souza Cerqueira</cp:lastModifiedBy>
  <dcterms:created xsi:type="dcterms:W3CDTF">2024-01-15T19:44:35Z</dcterms:created>
  <dcterms:modified xsi:type="dcterms:W3CDTF">2024-02-03T23:44:47Z</dcterms:modified>
</cp:coreProperties>
</file>