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Cavalcanti\Documents\INDRA\UTIL\PLANILHA\"/>
    </mc:Choice>
  </mc:AlternateContent>
  <bookViews>
    <workbookView xWindow="0" yWindow="0" windowWidth="17970" windowHeight="6060" activeTab="3"/>
  </bookViews>
  <sheets>
    <sheet name="2-15 até 1-16" sheetId="1" r:id="rId1"/>
    <sheet name="2-16 até 2-17" sheetId="2" r:id="rId2"/>
    <sheet name="1-18 Todos cursos" sheetId="3" r:id="rId3"/>
    <sheet name="1-18 Medicina" sheetId="4" r:id="rId4"/>
  </sheets>
  <calcPr calcId="162913"/>
</workbook>
</file>

<file path=xl/calcChain.xml><?xml version="1.0" encoding="utf-8"?>
<calcChain xmlns="http://schemas.openxmlformats.org/spreadsheetml/2006/main">
  <c r="E10" i="4" l="1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10" i="3"/>
  <c r="F10" i="3" s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9" i="4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9" i="3"/>
  <c r="M6" i="3"/>
  <c r="E9" i="3" s="1"/>
  <c r="F9" i="3" s="1"/>
  <c r="M6" i="4" l="1"/>
  <c r="E9" i="4" s="1"/>
  <c r="F9" i="4" s="1"/>
  <c r="H19" i="2" l="1"/>
  <c r="H20" i="2"/>
  <c r="H21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9" i="2"/>
  <c r="F19" i="2"/>
  <c r="F20" i="2"/>
  <c r="F21" i="2"/>
  <c r="E18" i="2"/>
  <c r="H18" i="2" s="1"/>
  <c r="F18" i="2" s="1"/>
  <c r="E19" i="2"/>
  <c r="E20" i="2"/>
  <c r="E21" i="2"/>
  <c r="E22" i="2"/>
  <c r="H22" i="2" s="1"/>
  <c r="F22" i="2" s="1"/>
  <c r="H17" i="1"/>
  <c r="H18" i="1"/>
  <c r="H19" i="1"/>
  <c r="H20" i="1"/>
  <c r="H21" i="1"/>
  <c r="H2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9" i="1"/>
  <c r="F16" i="1"/>
  <c r="F17" i="1"/>
  <c r="F18" i="1"/>
  <c r="F19" i="1"/>
  <c r="F20" i="1"/>
  <c r="F21" i="1"/>
  <c r="F22" i="1"/>
  <c r="E17" i="1"/>
  <c r="E18" i="1"/>
  <c r="E19" i="1"/>
  <c r="E20" i="1"/>
  <c r="E21" i="1"/>
  <c r="E22" i="1"/>
  <c r="U18" i="2" l="1"/>
  <c r="S22" i="2"/>
  <c r="S21" i="2"/>
  <c r="S20" i="2"/>
  <c r="S19" i="2"/>
  <c r="S22" i="1"/>
  <c r="S21" i="1"/>
  <c r="S20" i="1"/>
  <c r="S19" i="1"/>
  <c r="T22" i="1"/>
  <c r="T21" i="1"/>
  <c r="T20" i="1"/>
  <c r="T19" i="1"/>
  <c r="U22" i="1"/>
  <c r="U21" i="1"/>
  <c r="U20" i="1"/>
  <c r="U19" i="1"/>
  <c r="U18" i="1"/>
  <c r="E16" i="1" s="1"/>
  <c r="H16" i="1" s="1"/>
  <c r="T22" i="2"/>
  <c r="T21" i="2"/>
  <c r="T20" i="2"/>
  <c r="T19" i="2"/>
  <c r="U21" i="2"/>
  <c r="U20" i="2"/>
  <c r="U19" i="2"/>
  <c r="T23" i="2"/>
  <c r="E10" i="1" l="1"/>
  <c r="H10" i="1" s="1"/>
  <c r="F10" i="1" s="1"/>
  <c r="E14" i="1"/>
  <c r="H14" i="1" s="1"/>
  <c r="F14" i="1" s="1"/>
  <c r="E9" i="1"/>
  <c r="H9" i="1" s="1"/>
  <c r="F9" i="1" s="1"/>
  <c r="E13" i="1"/>
  <c r="H13" i="1" s="1"/>
  <c r="F13" i="1" s="1"/>
  <c r="E12" i="1"/>
  <c r="H12" i="1" s="1"/>
  <c r="F12" i="1" s="1"/>
  <c r="E11" i="1"/>
  <c r="H11" i="1" s="1"/>
  <c r="F11" i="1" s="1"/>
  <c r="E15" i="1"/>
  <c r="H15" i="1" s="1"/>
  <c r="F15" i="1" s="1"/>
  <c r="E13" i="2"/>
  <c r="H13" i="2" s="1"/>
  <c r="F13" i="2" s="1"/>
  <c r="E12" i="2"/>
  <c r="H12" i="2" s="1"/>
  <c r="F12" i="2" s="1"/>
  <c r="E16" i="2"/>
  <c r="H16" i="2" s="1"/>
  <c r="F16" i="2" s="1"/>
  <c r="E10" i="2"/>
  <c r="H10" i="2" s="1"/>
  <c r="F10" i="2" s="1"/>
  <c r="E11" i="2"/>
  <c r="H11" i="2" s="1"/>
  <c r="F11" i="2" s="1"/>
  <c r="E9" i="2"/>
  <c r="H9" i="2" s="1"/>
  <c r="F9" i="2" s="1"/>
  <c r="E14" i="2"/>
  <c r="H14" i="2" s="1"/>
  <c r="F14" i="2" s="1"/>
  <c r="U23" i="2"/>
  <c r="U22" i="2"/>
  <c r="E15" i="2" s="1"/>
  <c r="S23" i="2"/>
  <c r="H15" i="2" l="1"/>
  <c r="F15" i="2" s="1"/>
  <c r="E17" i="2"/>
  <c r="H17" i="2" s="1"/>
  <c r="F17" i="2" s="1"/>
</calcChain>
</file>

<file path=xl/sharedStrings.xml><?xml version="1.0" encoding="utf-8"?>
<sst xmlns="http://schemas.openxmlformats.org/spreadsheetml/2006/main" count="81" uniqueCount="35">
  <si>
    <t>RENDA FAMILIAR</t>
  </si>
  <si>
    <t>QT_MEMBROS</t>
  </si>
  <si>
    <t>MENSALIDADE</t>
  </si>
  <si>
    <t>Até 0,5 salário mínimo</t>
  </si>
  <si>
    <t>De 0,5 a 1,0 salário mínimo</t>
  </si>
  <si>
    <t>De 1,0 a 1,5 salário mínimo</t>
  </si>
  <si>
    <t>De 1,5 a 2,0 salários mínimos</t>
  </si>
  <si>
    <t>De 2,0 a 2,5 salários mínimos</t>
  </si>
  <si>
    <t>Faixa</t>
  </si>
  <si>
    <t>[K*R]-d</t>
  </si>
  <si>
    <t>comp real</t>
  </si>
  <si>
    <t>Parcela  a deduzir (Di)</t>
  </si>
  <si>
    <t>Faixas de renda familiar mensal bruta per capita (Ri)</t>
  </si>
  <si>
    <t>Comprometimento MARGINAL (Ki)</t>
  </si>
  <si>
    <t>VP</t>
  </si>
  <si>
    <t>VMP</t>
  </si>
  <si>
    <t>Comprometimento EFETIVO</t>
  </si>
  <si>
    <t>Salário mínimo:</t>
  </si>
  <si>
    <t>De 2,5 a 3,0 salários mínimos</t>
  </si>
  <si>
    <t>min &gt;</t>
  </si>
  <si>
    <t>max &lt;=</t>
  </si>
  <si>
    <t>min %</t>
  </si>
  <si>
    <t>max %</t>
  </si>
  <si>
    <t>CÁLCULO DO PERCENTUAL DE FINANCIAMENTO EM 1º/18 E POSTERIOR</t>
  </si>
  <si>
    <t>Coparticipação média</t>
  </si>
  <si>
    <t>Conceito do curso</t>
  </si>
  <si>
    <t>Conceito do curso:</t>
  </si>
  <si>
    <t>Conceito do curso CC:</t>
  </si>
  <si>
    <t>Conceito do curso CPC:</t>
  </si>
  <si>
    <t>Data divulgação CC:</t>
  </si>
  <si>
    <t>Data divulgação CPC:</t>
  </si>
  <si>
    <t>Porcentagem</t>
  </si>
  <si>
    <t>Percentual mínimo (%):</t>
  </si>
  <si>
    <t>CÁLCULO DO PERCENTUAL DE FINANCIAMENTO EM 2º/16 ATÉ 2º/17</t>
  </si>
  <si>
    <t>CÁLCULO DO PERCENTUAL DE FINANCIAMENTO EM 2º/15 ATÉ 1ª/16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</si>
</sst>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ck">
        <color theme="0" tint="-0.34998626667073579"/>
      </right>
      <top/>
      <bottom/>
      <diagonal/>
    </border>
    <border>
      <left style="thick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/>
      <top style="thick">
        <color theme="0" tint="-0.499984740745262"/>
      </top>
      <bottom/>
      <diagonal/>
    </border>
    <border>
      <left/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/>
      <top style="thick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thin">
        <color indexed="64"/>
      </left>
      <right style="thick">
        <color theme="0" tint="-0.34998626667073579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n">
        <color indexed="64"/>
      </right>
      <top/>
      <bottom/>
      <diagonal/>
    </border>
    <border>
      <left style="thick">
        <color theme="0" tint="-0.499984740745262"/>
      </left>
      <right style="thin">
        <color indexed="64"/>
      </right>
      <top/>
      <bottom style="thin">
        <color theme="0" tint="-0.34998626667073579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n">
        <color theme="0" tint="-0.499984740745262"/>
      </bottom>
      <diagonal/>
    </border>
    <border>
      <left/>
      <right/>
      <top style="thick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8">
    <xf numFmtId="0" fontId="0" fillId="0" borderId="0" xfId="0"/>
    <xf numFmtId="0" fontId="0" fillId="3" borderId="0" xfId="0" applyFill="1"/>
    <xf numFmtId="0" fontId="0" fillId="3" borderId="6" xfId="0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0" fillId="3" borderId="13" xfId="0" applyFill="1" applyBorder="1"/>
    <xf numFmtId="0" fontId="5" fillId="4" borderId="16" xfId="0" applyFont="1" applyFill="1" applyBorder="1"/>
    <xf numFmtId="0" fontId="5" fillId="4" borderId="15" xfId="0" applyFont="1" applyFill="1" applyBorder="1"/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1" fillId="5" borderId="6" xfId="0" applyNumberFormat="1" applyFont="1" applyFill="1" applyBorder="1" applyAlignment="1">
      <alignment horizontal="center"/>
    </xf>
    <xf numFmtId="1" fontId="1" fillId="5" borderId="24" xfId="0" applyNumberFormat="1" applyFont="1" applyFill="1" applyBorder="1" applyAlignment="1">
      <alignment horizontal="center"/>
    </xf>
    <xf numFmtId="1" fontId="1" fillId="5" borderId="10" xfId="0" applyNumberFormat="1" applyFont="1" applyFill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44" fontId="4" fillId="7" borderId="0" xfId="1" applyFont="1" applyFill="1"/>
    <xf numFmtId="0" fontId="5" fillId="4" borderId="24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2" fontId="0" fillId="6" borderId="11" xfId="0" applyNumberFormat="1" applyFill="1" applyBorder="1"/>
    <xf numFmtId="10" fontId="2" fillId="6" borderId="7" xfId="0" applyNumberFormat="1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44" fontId="0" fillId="6" borderId="7" xfId="1" applyFont="1" applyFill="1" applyBorder="1"/>
    <xf numFmtId="44" fontId="0" fillId="6" borderId="7" xfId="0" applyNumberFormat="1" applyFill="1" applyBorder="1"/>
    <xf numFmtId="0" fontId="0" fillId="6" borderId="16" xfId="0" applyFill="1" applyBorder="1" applyAlignment="1">
      <alignment horizontal="center"/>
    </xf>
    <xf numFmtId="10" fontId="2" fillId="6" borderId="6" xfId="0" applyNumberFormat="1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44" fontId="0" fillId="6" borderId="6" xfId="1" applyFont="1" applyFill="1" applyBorder="1"/>
    <xf numFmtId="44" fontId="0" fillId="6" borderId="6" xfId="0" applyNumberFormat="1" applyFill="1" applyBorder="1"/>
    <xf numFmtId="0" fontId="0" fillId="6" borderId="11" xfId="0" applyFill="1" applyBorder="1" applyAlignment="1">
      <alignment horizontal="center"/>
    </xf>
    <xf numFmtId="10" fontId="2" fillId="6" borderId="13" xfId="0" applyNumberFormat="1" applyFont="1" applyFill="1" applyBorder="1" applyAlignment="1">
      <alignment horizontal="center" vertical="center" wrapText="1"/>
    </xf>
    <xf numFmtId="164" fontId="0" fillId="6" borderId="13" xfId="0" applyNumberFormat="1" applyFill="1" applyBorder="1" applyAlignment="1">
      <alignment horizontal="center" vertical="center"/>
    </xf>
    <xf numFmtId="44" fontId="0" fillId="6" borderId="13" xfId="0" applyNumberFormat="1" applyFill="1" applyBorder="1"/>
    <xf numFmtId="0" fontId="0" fillId="6" borderId="14" xfId="0" applyFill="1" applyBorder="1" applyAlignment="1">
      <alignment horizontal="center"/>
    </xf>
    <xf numFmtId="0" fontId="7" fillId="2" borderId="0" xfId="0" applyFont="1" applyFill="1" applyAlignment="1"/>
    <xf numFmtId="0" fontId="0" fillId="2" borderId="0" xfId="0" applyFill="1"/>
    <xf numFmtId="0" fontId="1" fillId="2" borderId="0" xfId="0" applyFont="1" applyFill="1" applyBorder="1"/>
    <xf numFmtId="2" fontId="0" fillId="2" borderId="0" xfId="0" applyNumberFormat="1" applyFill="1"/>
    <xf numFmtId="2" fontId="0" fillId="2" borderId="0" xfId="0" applyNumberFormat="1" applyFont="1" applyFill="1" applyBorder="1"/>
    <xf numFmtId="2" fontId="1" fillId="2" borderId="0" xfId="0" applyNumberFormat="1" applyFont="1" applyFill="1" applyBorder="1"/>
    <xf numFmtId="0" fontId="6" fillId="2" borderId="0" xfId="0" applyFont="1" applyFill="1"/>
    <xf numFmtId="0" fontId="0" fillId="2" borderId="0" xfId="0" applyFill="1" applyAlignment="1">
      <alignment horizontal="right"/>
    </xf>
    <xf numFmtId="0" fontId="2" fillId="3" borderId="6" xfId="0" applyFont="1" applyFill="1" applyBorder="1" applyAlignment="1">
      <alignment horizontal="center" vertical="center" wrapText="1"/>
    </xf>
    <xf numFmtId="10" fontId="2" fillId="6" borderId="6" xfId="0" applyNumberFormat="1" applyFont="1" applyFill="1" applyBorder="1" applyAlignment="1">
      <alignment horizontal="center" vertical="center" wrapText="1"/>
    </xf>
    <xf numFmtId="10" fontId="2" fillId="6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/>
    </xf>
    <xf numFmtId="10" fontId="2" fillId="6" borderId="13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0" fontId="2" fillId="6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4" fontId="0" fillId="6" borderId="6" xfId="0" applyNumberFormat="1" applyFill="1" applyBorder="1" applyAlignment="1">
      <alignment horizontal="center" vertical="center"/>
    </xf>
    <xf numFmtId="44" fontId="0" fillId="3" borderId="10" xfId="1" applyFont="1" applyFill="1" applyBorder="1"/>
    <xf numFmtId="44" fontId="0" fillId="3" borderId="12" xfId="1" applyFont="1" applyFill="1" applyBorder="1"/>
    <xf numFmtId="44" fontId="0" fillId="3" borderId="6" xfId="1" applyFont="1" applyFill="1" applyBorder="1"/>
    <xf numFmtId="44" fontId="0" fillId="3" borderId="13" xfId="1" applyFont="1" applyFill="1" applyBorder="1"/>
    <xf numFmtId="0" fontId="0" fillId="2" borderId="0" xfId="0" applyNumberFormat="1" applyFill="1"/>
    <xf numFmtId="0" fontId="1" fillId="6" borderId="6" xfId="2" applyNumberFormat="1" applyFont="1" applyFill="1" applyBorder="1" applyAlignment="1">
      <alignment horizontal="center"/>
    </xf>
    <xf numFmtId="2" fontId="1" fillId="6" borderId="6" xfId="2" applyNumberFormat="1" applyFont="1" applyFill="1" applyBorder="1" applyAlignment="1">
      <alignment horizontal="center"/>
    </xf>
    <xf numFmtId="1" fontId="1" fillId="5" borderId="13" xfId="0" applyNumberFormat="1" applyFont="1" applyFill="1" applyBorder="1" applyAlignment="1">
      <alignment horizontal="center"/>
    </xf>
    <xf numFmtId="2" fontId="1" fillId="6" borderId="13" xfId="2" applyNumberFormat="1" applyFont="1" applyFill="1" applyBorder="1" applyAlignment="1">
      <alignment horizontal="center"/>
    </xf>
    <xf numFmtId="0" fontId="1" fillId="6" borderId="13" xfId="2" applyNumberFormat="1" applyFont="1" applyFill="1" applyBorder="1" applyAlignment="1">
      <alignment horizontal="center"/>
    </xf>
    <xf numFmtId="2" fontId="0" fillId="6" borderId="14" xfId="0" applyNumberFormat="1" applyFill="1" applyBorder="1"/>
    <xf numFmtId="10" fontId="1" fillId="6" borderId="6" xfId="2" applyNumberFormat="1" applyFont="1" applyFill="1" applyBorder="1" applyAlignment="1">
      <alignment horizontal="center"/>
    </xf>
    <xf numFmtId="10" fontId="1" fillId="6" borderId="13" xfId="2" applyNumberFormat="1" applyFont="1" applyFill="1" applyBorder="1" applyAlignment="1">
      <alignment horizontal="center"/>
    </xf>
    <xf numFmtId="0" fontId="0" fillId="3" borderId="38" xfId="0" applyFill="1" applyBorder="1"/>
    <xf numFmtId="14" fontId="0" fillId="3" borderId="38" xfId="0" applyNumberFormat="1" applyFill="1" applyBorder="1"/>
    <xf numFmtId="44" fontId="0" fillId="2" borderId="0" xfId="0" applyNumberFormat="1" applyFill="1"/>
    <xf numFmtId="0" fontId="0" fillId="11" borderId="41" xfId="0" applyFill="1" applyBorder="1"/>
    <xf numFmtId="0" fontId="5" fillId="8" borderId="42" xfId="0" applyFont="1" applyFill="1" applyBorder="1"/>
    <xf numFmtId="0" fontId="1" fillId="9" borderId="39" xfId="0" applyFont="1" applyFill="1" applyBorder="1"/>
    <xf numFmtId="0" fontId="5" fillId="8" borderId="43" xfId="0" applyFont="1" applyFill="1" applyBorder="1"/>
    <xf numFmtId="0" fontId="0" fillId="3" borderId="45" xfId="0" applyFill="1" applyBorder="1"/>
    <xf numFmtId="14" fontId="0" fillId="3" borderId="45" xfId="0" applyNumberFormat="1" applyFill="1" applyBorder="1"/>
    <xf numFmtId="14" fontId="0" fillId="3" borderId="47" xfId="0" applyNumberFormat="1" applyFill="1" applyBorder="1"/>
    <xf numFmtId="0" fontId="1" fillId="9" borderId="41" xfId="0" applyFont="1" applyFill="1" applyBorder="1"/>
    <xf numFmtId="0" fontId="0" fillId="12" borderId="38" xfId="0" applyFill="1" applyBorder="1"/>
    <xf numFmtId="165" fontId="0" fillId="12" borderId="38" xfId="2" applyNumberFormat="1" applyFont="1" applyFill="1" applyBorder="1"/>
    <xf numFmtId="0" fontId="1" fillId="9" borderId="52" xfId="0" applyFont="1" applyFill="1" applyBorder="1"/>
    <xf numFmtId="0" fontId="5" fillId="8" borderId="44" xfId="0" applyFont="1" applyFill="1" applyBorder="1"/>
    <xf numFmtId="0" fontId="0" fillId="12" borderId="44" xfId="0" applyFill="1" applyBorder="1"/>
    <xf numFmtId="165" fontId="0" fillId="12" borderId="45" xfId="2" applyNumberFormat="1" applyFont="1" applyFill="1" applyBorder="1"/>
    <xf numFmtId="0" fontId="0" fillId="12" borderId="46" xfId="0" applyFill="1" applyBorder="1"/>
    <xf numFmtId="165" fontId="0" fillId="12" borderId="47" xfId="2" applyNumberFormat="1" applyFont="1" applyFill="1" applyBorder="1"/>
    <xf numFmtId="0" fontId="5" fillId="4" borderId="53" xfId="0" applyFont="1" applyFill="1" applyBorder="1" applyAlignment="1">
      <alignment horizontal="center"/>
    </xf>
    <xf numFmtId="10" fontId="1" fillId="6" borderId="11" xfId="2" applyNumberFormat="1" applyFont="1" applyFill="1" applyBorder="1" applyAlignment="1">
      <alignment horizontal="center"/>
    </xf>
    <xf numFmtId="10" fontId="1" fillId="6" borderId="14" xfId="2" applyNumberFormat="1" applyFont="1" applyFill="1" applyBorder="1" applyAlignment="1">
      <alignment horizontal="center"/>
    </xf>
    <xf numFmtId="0" fontId="0" fillId="3" borderId="50" xfId="0" applyFill="1" applyBorder="1"/>
    <xf numFmtId="0" fontId="2" fillId="6" borderId="6" xfId="0" applyFont="1" applyFill="1" applyBorder="1" applyAlignment="1">
      <alignment vertical="center" wrapText="1"/>
    </xf>
    <xf numFmtId="10" fontId="2" fillId="6" borderId="6" xfId="0" applyNumberFormat="1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vertical="center" wrapText="1"/>
    </xf>
    <xf numFmtId="0" fontId="8" fillId="4" borderId="20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10" fontId="2" fillId="6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right" vertical="center"/>
    </xf>
    <xf numFmtId="0" fontId="5" fillId="4" borderId="35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 wrapText="1"/>
    </xf>
    <xf numFmtId="10" fontId="2" fillId="6" borderId="13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2" fontId="8" fillId="4" borderId="25" xfId="0" applyNumberFormat="1" applyFont="1" applyFill="1" applyBorder="1" applyAlignment="1">
      <alignment horizontal="center" vertical="center"/>
    </xf>
    <xf numFmtId="2" fontId="8" fillId="4" borderId="33" xfId="0" applyNumberFormat="1" applyFont="1" applyFill="1" applyBorder="1" applyAlignment="1">
      <alignment horizontal="center" vertical="center"/>
    </xf>
    <xf numFmtId="2" fontId="8" fillId="4" borderId="34" xfId="0" applyNumberFormat="1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" fillId="10" borderId="40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1" fillId="9" borderId="46" xfId="0" applyFont="1" applyFill="1" applyBorder="1" applyAlignment="1">
      <alignment horizontal="right"/>
    </xf>
    <xf numFmtId="0" fontId="1" fillId="9" borderId="51" xfId="0" applyFont="1" applyFill="1" applyBorder="1" applyAlignment="1">
      <alignment horizontal="right"/>
    </xf>
    <xf numFmtId="0" fontId="1" fillId="9" borderId="48" xfId="0" applyFont="1" applyFill="1" applyBorder="1" applyAlignment="1">
      <alignment horizontal="right"/>
    </xf>
    <xf numFmtId="0" fontId="1" fillId="9" borderId="49" xfId="0" applyFont="1" applyFill="1" applyBorder="1" applyAlignment="1">
      <alignment horizontal="right"/>
    </xf>
    <xf numFmtId="0" fontId="1" fillId="9" borderId="44" xfId="0" applyFont="1" applyFill="1" applyBorder="1" applyAlignment="1">
      <alignment horizontal="right"/>
    </xf>
    <xf numFmtId="0" fontId="1" fillId="9" borderId="38" xfId="0" applyFont="1" applyFill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19050</xdr:rowOff>
    </xdr:from>
    <xdr:to>
      <xdr:col>5</xdr:col>
      <xdr:colOff>333375</xdr:colOff>
      <xdr:row>5</xdr:row>
      <xdr:rowOff>47625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590550"/>
          <a:ext cx="22860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123825</xdr:colOff>
      <xdr:row>1</xdr:row>
      <xdr:rowOff>133350</xdr:rowOff>
    </xdr:from>
    <xdr:to>
      <xdr:col>21</xdr:col>
      <xdr:colOff>351535</xdr:colOff>
      <xdr:row>10</xdr:row>
      <xdr:rowOff>142655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9525" y="400050"/>
          <a:ext cx="7123810" cy="1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19050</xdr:rowOff>
    </xdr:from>
    <xdr:to>
      <xdr:col>5</xdr:col>
      <xdr:colOff>333375</xdr:colOff>
      <xdr:row>5</xdr:row>
      <xdr:rowOff>47625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666750"/>
          <a:ext cx="1504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723900</xdr:colOff>
      <xdr:row>1</xdr:row>
      <xdr:rowOff>123825</xdr:rowOff>
    </xdr:from>
    <xdr:to>
      <xdr:col>21</xdr:col>
      <xdr:colOff>551560</xdr:colOff>
      <xdr:row>10</xdr:row>
      <xdr:rowOff>133130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20125" y="390525"/>
          <a:ext cx="7123810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zoomScaleNormal="100" workbookViewId="0">
      <selection activeCell="C27" sqref="C27"/>
    </sheetView>
  </sheetViews>
  <sheetFormatPr defaultRowHeight="15" x14ac:dyDescent="0.25"/>
  <cols>
    <col min="1" max="1" width="2.42578125" style="1" customWidth="1"/>
    <col min="2" max="2" width="17.28515625" style="1" customWidth="1"/>
    <col min="3" max="3" width="14.85546875" style="1" customWidth="1"/>
    <col min="4" max="4" width="14.7109375" style="1" customWidth="1"/>
    <col min="5" max="5" width="21.140625" style="1" customWidth="1"/>
    <col min="6" max="6" width="18" style="1" customWidth="1"/>
    <col min="7" max="7" width="11.7109375" style="1" customWidth="1"/>
    <col min="8" max="8" width="12.42578125" style="1" customWidth="1"/>
    <col min="9" max="9" width="3.42578125" style="1" customWidth="1"/>
    <col min="10" max="10" width="8.85546875" style="1" customWidth="1"/>
    <col min="11" max="11" width="9.85546875" style="1" customWidth="1"/>
    <col min="12" max="12" width="11.5703125" style="1" customWidth="1"/>
    <col min="13" max="13" width="10.7109375" style="1" customWidth="1"/>
    <col min="14" max="14" width="5" style="1" customWidth="1"/>
    <col min="15" max="15" width="13.28515625" style="1" hidden="1" customWidth="1"/>
    <col min="16" max="16" width="0.140625" style="1" customWidth="1"/>
    <col min="17" max="18" width="9.140625" style="1"/>
    <col min="19" max="19" width="11.28515625" style="1" customWidth="1"/>
    <col min="20" max="21" width="12.140625" style="1" bestFit="1" customWidth="1"/>
    <col min="22" max="22" width="9.7109375" style="1" bestFit="1" customWidth="1"/>
    <col min="23" max="16384" width="9.140625" style="1"/>
  </cols>
  <sheetData>
    <row r="1" spans="1:39" ht="21" x14ac:dyDescent="0.35">
      <c r="A1" s="34" t="s">
        <v>34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</row>
    <row r="4" spans="1:39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ht="15.75" thickBo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</row>
    <row r="7" spans="1:39" ht="16.5" thickTop="1" thickBot="1" x14ac:dyDescent="0.3">
      <c r="A7" s="35"/>
      <c r="B7" s="35"/>
      <c r="C7" s="35"/>
      <c r="D7" s="35"/>
      <c r="E7" s="35"/>
      <c r="F7" s="35"/>
      <c r="G7" s="35"/>
      <c r="H7" s="7" t="s">
        <v>14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</row>
    <row r="8" spans="1:39" ht="15.75" thickTop="1" x14ac:dyDescent="0.25">
      <c r="A8" s="35"/>
      <c r="B8" s="3" t="s">
        <v>0</v>
      </c>
      <c r="C8" s="4" t="s">
        <v>1</v>
      </c>
      <c r="D8" s="4" t="s">
        <v>2</v>
      </c>
      <c r="E8" s="4" t="s">
        <v>8</v>
      </c>
      <c r="F8" s="46" t="s">
        <v>22</v>
      </c>
      <c r="G8" s="46" t="s">
        <v>21</v>
      </c>
      <c r="H8" s="6" t="s">
        <v>9</v>
      </c>
      <c r="I8" s="36"/>
      <c r="J8" s="36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</row>
    <row r="9" spans="1:39" x14ac:dyDescent="0.25">
      <c r="A9" s="35"/>
      <c r="B9" s="52">
        <v>2800</v>
      </c>
      <c r="C9" s="2">
        <v>1</v>
      </c>
      <c r="D9" s="54">
        <v>1500</v>
      </c>
      <c r="E9" s="11" t="str">
        <f t="shared" ref="E9:E14" si="0">IF(C9=0,"",IF((B9/C9)&lt;=$U$18,1,IF(AND((B9/C9)&lt;=$U$19,(B9/C9)&gt;$T$19),2,IF(AND((B9/C9)&lt;=$U$20,(B9/C9)&gt;$T$20),3,IF(AND((B9/C9)&lt;=$U$21,(B9/C9)&gt;$T$21),4,IF(AND((B9/C9)&lt;=$U$22,(B9/C9)&gt;$T$22),5,"Não pode financiar"))))))</f>
        <v>Não pode financiar</v>
      </c>
      <c r="F9" s="58">
        <f>IF(D9=0,"",ROUNDDOWN((1-((H9/D9)))*100,2))</f>
        <v>96.66</v>
      </c>
      <c r="G9" s="57">
        <f>IF(D9=0,"",CEILING((100/D9),0.05)*100)</f>
        <v>10</v>
      </c>
      <c r="H9" s="19">
        <f>IF(C9=0,"",IF(((IF(E9=$J$18,$V$18,IF(E9=$J$19,$V$19,IF(E9=$J$20,$V$20,IF(E9=$J$21,$V$21,IF(E9=$J$22,$V$22,0))))))*(B9/C9)) - IF(E9=$J$18,$S$18,IF(E9=$J$19,$S$19,IF(E9=$J$20,$S$20,IF(E9=$J$21,$S$21,IF(E9=$J$22,$S$22,0)))))&lt;50,50,((IF(E9=$J$18,$V$18,IF(E9=$J$19,$V$19,IF(E9=$J$20,$V$20,IF(E9=$J$21,$V$21,IF(E9=$J$22,$V$22,0))))))*(B9/C9)) - IF(E9=$J$18,$S$18,IF(E9=$J$19,$S$19,IF(E9=$J$20,$S$20,IF(E9=$J$21,$S$21,IF(E9=$J$22,$S$22,0)))))))</f>
        <v>50</v>
      </c>
      <c r="I9" s="37"/>
      <c r="J9" s="38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</row>
    <row r="10" spans="1:39" x14ac:dyDescent="0.25">
      <c r="A10" s="35"/>
      <c r="B10" s="52">
        <v>441</v>
      </c>
      <c r="C10" s="2">
        <v>1</v>
      </c>
      <c r="D10" s="54">
        <v>1000</v>
      </c>
      <c r="E10" s="11">
        <f t="shared" si="0"/>
        <v>1</v>
      </c>
      <c r="F10" s="58">
        <f t="shared" ref="F10:F14" si="1">IF(D10=0,"",ROUNDDOWN((1-((H10/D10)))*100,2))</f>
        <v>93.38</v>
      </c>
      <c r="G10" s="57">
        <f t="shared" ref="G10:G22" si="2">IF(D10=0,"",CEILING((100/D10),0.05)*100)</f>
        <v>10</v>
      </c>
      <c r="H10" s="19">
        <f t="shared" ref="H10:H22" si="3">IF(C10=0,"",IF(((IF(E10=$J$18,$V$18,IF(E10=$J$19,$V$19,IF(E10=$J$20,$V$20,IF(E10=$J$21,$V$21,IF(E10=$J$22,$V$22,0))))))*(B10/C10)) - IF(E10=$J$18,$S$18,IF(E10=$J$19,$S$19,IF(E10=$J$20,$S$20,IF(E10=$J$21,$S$21,IF(E10=$J$22,$S$22,0)))))&lt;50,50,((IF(E10=$J$18,$V$18,IF(E10=$J$19,$V$19,IF(E10=$J$20,$V$20,IF(E10=$J$21,$V$21,IF(E10=$J$22,$V$22,0))))))*(B10/C10)) - IF(E10=$J$18,$S$18,IF(E10=$J$19,$S$19,IF(E10=$J$20,$S$20,IF(E10=$J$21,$S$21,IF(E10=$J$22,$S$22,0)))))))</f>
        <v>66.149999999999991</v>
      </c>
      <c r="I10" s="37"/>
      <c r="J10" s="39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</row>
    <row r="11" spans="1:39" x14ac:dyDescent="0.25">
      <c r="A11" s="35"/>
      <c r="B11" s="52">
        <v>881</v>
      </c>
      <c r="C11" s="2">
        <v>1</v>
      </c>
      <c r="D11" s="54">
        <v>1000</v>
      </c>
      <c r="E11" s="11">
        <f t="shared" si="0"/>
        <v>2</v>
      </c>
      <c r="F11" s="58">
        <f t="shared" si="1"/>
        <v>82.04</v>
      </c>
      <c r="G11" s="57">
        <f t="shared" si="2"/>
        <v>10</v>
      </c>
      <c r="H11" s="19">
        <f t="shared" si="3"/>
        <v>179.58749999999998</v>
      </c>
      <c r="I11" s="35"/>
      <c r="J11" s="39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</row>
    <row r="12" spans="1:39" x14ac:dyDescent="0.25">
      <c r="A12" s="35"/>
      <c r="B12" s="52">
        <v>1321</v>
      </c>
      <c r="C12" s="2">
        <v>1</v>
      </c>
      <c r="D12" s="54">
        <v>1000</v>
      </c>
      <c r="E12" s="11">
        <f t="shared" si="0"/>
        <v>3</v>
      </c>
      <c r="F12" s="58">
        <f t="shared" si="1"/>
        <v>65.959999999999994</v>
      </c>
      <c r="G12" s="57">
        <f t="shared" si="2"/>
        <v>10</v>
      </c>
      <c r="H12" s="19">
        <f t="shared" si="3"/>
        <v>340.34749999999997</v>
      </c>
      <c r="I12" s="37"/>
      <c r="J12" s="36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</row>
    <row r="13" spans="1:39" x14ac:dyDescent="0.25">
      <c r="A13" s="35"/>
      <c r="B13" s="52">
        <v>1761</v>
      </c>
      <c r="C13" s="2">
        <v>1</v>
      </c>
      <c r="D13" s="54">
        <v>1000</v>
      </c>
      <c r="E13" s="11">
        <f t="shared" si="0"/>
        <v>4</v>
      </c>
      <c r="F13" s="58">
        <f t="shared" si="1"/>
        <v>45.15</v>
      </c>
      <c r="G13" s="57">
        <f t="shared" si="2"/>
        <v>10</v>
      </c>
      <c r="H13" s="19">
        <f t="shared" si="3"/>
        <v>548.42999999999995</v>
      </c>
      <c r="I13" s="37"/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40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</row>
    <row r="14" spans="1:39" ht="16.5" thickBot="1" x14ac:dyDescent="0.3">
      <c r="A14" s="35"/>
      <c r="B14" s="52">
        <v>2201</v>
      </c>
      <c r="C14" s="2">
        <v>1</v>
      </c>
      <c r="D14" s="54">
        <v>1000</v>
      </c>
      <c r="E14" s="11">
        <f t="shared" si="0"/>
        <v>5</v>
      </c>
      <c r="F14" s="58">
        <f t="shared" si="1"/>
        <v>19.61</v>
      </c>
      <c r="G14" s="57">
        <f t="shared" si="2"/>
        <v>10</v>
      </c>
      <c r="H14" s="19">
        <f t="shared" si="3"/>
        <v>803.83499999999992</v>
      </c>
      <c r="I14" s="37"/>
      <c r="J14" s="111" t="s">
        <v>17</v>
      </c>
      <c r="K14" s="111"/>
      <c r="L14" s="15">
        <v>937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</row>
    <row r="15" spans="1:39" ht="16.5" thickTop="1" thickBot="1" x14ac:dyDescent="0.3">
      <c r="A15" s="35"/>
      <c r="B15" s="52">
        <v>2342.5</v>
      </c>
      <c r="C15" s="2">
        <v>1</v>
      </c>
      <c r="D15" s="54">
        <v>800</v>
      </c>
      <c r="E15" s="11">
        <f>IF(C15=0,"",IF((B15/C15)&lt;=$U$18,1,IF(AND((B15/C15)&lt;=$U$19,(B15/C15)&gt;$T$19),2,IF(AND((B15/C15)&lt;=$U$20,(B15/C15)&gt;$T$20),3,IF(AND((B15/C15)&lt;=$U$21,(B15/C15)&gt;$T$21),4,IF(AND((B15/C15)&lt;=$U$22,(B15/C15)&gt;$T$22),5,"Não pode financiar"))))))</f>
        <v>5</v>
      </c>
      <c r="F15" s="58">
        <f>IF(D15=0,"",ROUNDDOWN((1-((H15/D15)))*100,2))</f>
        <v>-11.26</v>
      </c>
      <c r="G15" s="57">
        <f t="shared" si="2"/>
        <v>15.000000000000002</v>
      </c>
      <c r="H15" s="19">
        <f t="shared" si="3"/>
        <v>890.15</v>
      </c>
      <c r="I15" s="37"/>
      <c r="J15" s="124" t="s">
        <v>8</v>
      </c>
      <c r="K15" s="98" t="s">
        <v>12</v>
      </c>
      <c r="L15" s="99"/>
      <c r="M15" s="92" t="s">
        <v>13</v>
      </c>
      <c r="N15" s="93"/>
      <c r="O15" s="90"/>
      <c r="P15" s="91"/>
      <c r="Q15" s="127" t="s">
        <v>15</v>
      </c>
      <c r="R15" s="121" t="s">
        <v>16</v>
      </c>
      <c r="S15" s="115" t="s">
        <v>11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ht="15.75" thickTop="1" x14ac:dyDescent="0.25">
      <c r="A16" s="35"/>
      <c r="B16" s="52">
        <v>2343</v>
      </c>
      <c r="C16" s="2">
        <v>1</v>
      </c>
      <c r="D16" s="54">
        <v>0</v>
      </c>
      <c r="E16" s="11" t="str">
        <f t="shared" ref="E16:E22" si="4">IF(C16=0,"",IF((B16/C16)&lt;=$U$18,1,IF(AND((B16/C16)&lt;=$U$19,(B16/C16)&gt;$T$19),2,IF(AND((B16/C16)&lt;=$U$20,(B16/C16)&gt;$T$20),3,IF(AND((B16/C16)&lt;=$U$21,(B16/C16)&gt;$T$21),4,IF(AND((B16/C16)&lt;=$U$22,(B16/C16)&gt;$T$22),5,"Não pode financiar"))))))</f>
        <v>Não pode financiar</v>
      </c>
      <c r="F16" s="58" t="str">
        <f t="shared" ref="F16:F22" si="5">IF(D16=0,"",ROUNDDOWN((1-((H16/D16)))*100,2))</f>
        <v/>
      </c>
      <c r="G16" s="57" t="str">
        <f t="shared" si="2"/>
        <v/>
      </c>
      <c r="H16" s="19">
        <f t="shared" si="3"/>
        <v>50</v>
      </c>
      <c r="I16" s="37"/>
      <c r="J16" s="125"/>
      <c r="K16" s="100"/>
      <c r="L16" s="101"/>
      <c r="M16" s="94"/>
      <c r="N16" s="95"/>
      <c r="O16" s="104"/>
      <c r="P16" s="105"/>
      <c r="Q16" s="128"/>
      <c r="R16" s="122"/>
      <c r="S16" s="116"/>
      <c r="T16" s="112" t="s">
        <v>8</v>
      </c>
      <c r="U16" s="113"/>
      <c r="V16" s="114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</row>
    <row r="17" spans="1:39" x14ac:dyDescent="0.25">
      <c r="A17" s="35"/>
      <c r="B17" s="52">
        <v>0</v>
      </c>
      <c r="C17" s="2">
        <v>0</v>
      </c>
      <c r="D17" s="54">
        <v>0</v>
      </c>
      <c r="E17" s="11" t="str">
        <f t="shared" si="4"/>
        <v/>
      </c>
      <c r="F17" s="58" t="str">
        <f t="shared" si="5"/>
        <v/>
      </c>
      <c r="G17" s="57" t="str">
        <f t="shared" si="2"/>
        <v/>
      </c>
      <c r="H17" s="19" t="str">
        <f t="shared" si="3"/>
        <v/>
      </c>
      <c r="I17" s="37"/>
      <c r="J17" s="126"/>
      <c r="K17" s="102"/>
      <c r="L17" s="103"/>
      <c r="M17" s="96"/>
      <c r="N17" s="97"/>
      <c r="O17" s="106"/>
      <c r="P17" s="107"/>
      <c r="Q17" s="129"/>
      <c r="R17" s="123"/>
      <c r="S17" s="102"/>
      <c r="T17" s="16" t="s">
        <v>19</v>
      </c>
      <c r="U17" s="17" t="s">
        <v>20</v>
      </c>
      <c r="V17" s="18" t="s">
        <v>10</v>
      </c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</row>
    <row r="18" spans="1:39" x14ac:dyDescent="0.25">
      <c r="A18" s="35"/>
      <c r="B18" s="52">
        <v>0</v>
      </c>
      <c r="C18" s="2">
        <v>0</v>
      </c>
      <c r="D18" s="54">
        <v>0</v>
      </c>
      <c r="E18" s="11" t="str">
        <f t="shared" si="4"/>
        <v/>
      </c>
      <c r="F18" s="58" t="str">
        <f t="shared" si="5"/>
        <v/>
      </c>
      <c r="G18" s="57" t="str">
        <f t="shared" si="2"/>
        <v/>
      </c>
      <c r="H18" s="19" t="str">
        <f t="shared" si="3"/>
        <v/>
      </c>
      <c r="I18" s="37"/>
      <c r="J18" s="12">
        <v>1</v>
      </c>
      <c r="K18" s="108" t="s">
        <v>3</v>
      </c>
      <c r="L18" s="108"/>
      <c r="M18" s="109">
        <v>0.15</v>
      </c>
      <c r="N18" s="109"/>
      <c r="O18" s="110"/>
      <c r="P18" s="110"/>
      <c r="Q18" s="9">
        <v>50</v>
      </c>
      <c r="R18" s="20">
        <v>0.15</v>
      </c>
      <c r="S18" s="21">
        <v>0</v>
      </c>
      <c r="T18" s="22">
        <v>0</v>
      </c>
      <c r="U18" s="23">
        <f>$L$14*0.5</f>
        <v>468.5</v>
      </c>
      <c r="V18" s="24">
        <v>0.15</v>
      </c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</row>
    <row r="19" spans="1:39" x14ac:dyDescent="0.25">
      <c r="A19" s="35"/>
      <c r="B19" s="52">
        <v>0</v>
      </c>
      <c r="C19" s="2">
        <v>0</v>
      </c>
      <c r="D19" s="54">
        <v>0</v>
      </c>
      <c r="E19" s="11" t="str">
        <f t="shared" si="4"/>
        <v/>
      </c>
      <c r="F19" s="58" t="str">
        <f t="shared" si="5"/>
        <v/>
      </c>
      <c r="G19" s="57" t="str">
        <f t="shared" si="2"/>
        <v/>
      </c>
      <c r="H19" s="19" t="str">
        <f t="shared" si="3"/>
        <v/>
      </c>
      <c r="I19" s="37"/>
      <c r="J19" s="13">
        <v>2</v>
      </c>
      <c r="K19" s="88" t="s">
        <v>4</v>
      </c>
      <c r="L19" s="88"/>
      <c r="M19" s="89">
        <v>0.26500000000000001</v>
      </c>
      <c r="N19" s="89"/>
      <c r="O19" s="119"/>
      <c r="P19" s="119"/>
      <c r="Q19" s="8">
        <v>50</v>
      </c>
      <c r="R19" s="25">
        <v>0.20749999999999999</v>
      </c>
      <c r="S19" s="26">
        <f>((0.5*$L$14)*(0.265-0.15))</f>
        <v>53.877500000000012</v>
      </c>
      <c r="T19" s="27">
        <f>$L$14*0.5</f>
        <v>468.5</v>
      </c>
      <c r="U19" s="28">
        <f>$L$14*1</f>
        <v>937</v>
      </c>
      <c r="V19" s="29">
        <v>0.26500000000000001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</row>
    <row r="20" spans="1:39" x14ac:dyDescent="0.25">
      <c r="A20" s="35"/>
      <c r="B20" s="52">
        <v>0</v>
      </c>
      <c r="C20" s="2">
        <v>0</v>
      </c>
      <c r="D20" s="54">
        <v>0</v>
      </c>
      <c r="E20" s="11" t="str">
        <f t="shared" si="4"/>
        <v/>
      </c>
      <c r="F20" s="58" t="str">
        <f t="shared" si="5"/>
        <v/>
      </c>
      <c r="G20" s="57" t="str">
        <f t="shared" si="2"/>
        <v/>
      </c>
      <c r="H20" s="19" t="str">
        <f t="shared" si="3"/>
        <v/>
      </c>
      <c r="I20" s="37"/>
      <c r="J20" s="13">
        <v>3</v>
      </c>
      <c r="K20" s="88" t="s">
        <v>5</v>
      </c>
      <c r="L20" s="88"/>
      <c r="M20" s="89">
        <v>0.38</v>
      </c>
      <c r="N20" s="89"/>
      <c r="O20" s="119"/>
      <c r="P20" s="119"/>
      <c r="Q20" s="8">
        <v>50</v>
      </c>
      <c r="R20" s="25">
        <v>0.26500000000000001</v>
      </c>
      <c r="S20" s="26">
        <f>((0.5*$L$14)*(0.265-0.15))+((0.5*L14)*(0.38-0.15))</f>
        <v>161.63250000000002</v>
      </c>
      <c r="T20" s="27">
        <f>$L$14*1</f>
        <v>937</v>
      </c>
      <c r="U20" s="28">
        <f>$L$14*1.5</f>
        <v>1405.5</v>
      </c>
      <c r="V20" s="29">
        <v>0.38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</row>
    <row r="21" spans="1:39" x14ac:dyDescent="0.25">
      <c r="A21" s="35"/>
      <c r="B21" s="52">
        <v>0</v>
      </c>
      <c r="C21" s="2">
        <v>0</v>
      </c>
      <c r="D21" s="54">
        <v>0</v>
      </c>
      <c r="E21" s="11" t="str">
        <f t="shared" si="4"/>
        <v/>
      </c>
      <c r="F21" s="58" t="str">
        <f t="shared" si="5"/>
        <v/>
      </c>
      <c r="G21" s="57" t="str">
        <f t="shared" si="2"/>
        <v/>
      </c>
      <c r="H21" s="19" t="str">
        <f t="shared" si="3"/>
        <v/>
      </c>
      <c r="I21" s="37"/>
      <c r="J21" s="13">
        <v>4</v>
      </c>
      <c r="K21" s="88" t="s">
        <v>6</v>
      </c>
      <c r="L21" s="88"/>
      <c r="M21" s="89">
        <v>0.495</v>
      </c>
      <c r="N21" s="89"/>
      <c r="O21" s="119"/>
      <c r="P21" s="119"/>
      <c r="Q21" s="8">
        <v>50</v>
      </c>
      <c r="R21" s="25">
        <v>0.32250000000000001</v>
      </c>
      <c r="S21" s="26">
        <f>((0.5*$L$14)*(0.265-0.15))+((0.5*L14)*(0.38-0.15))+((0.5*L14)*(0.495-0.15))</f>
        <v>323.26499999999999</v>
      </c>
      <c r="T21" s="28">
        <f>$L$14*1.5</f>
        <v>1405.5</v>
      </c>
      <c r="U21" s="28">
        <f>$L$14*2</f>
        <v>1874</v>
      </c>
      <c r="V21" s="29">
        <v>0.495</v>
      </c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</row>
    <row r="22" spans="1:39" ht="15.75" thickBot="1" x14ac:dyDescent="0.3">
      <c r="A22" s="35"/>
      <c r="B22" s="53">
        <v>0</v>
      </c>
      <c r="C22" s="5">
        <v>0</v>
      </c>
      <c r="D22" s="55">
        <v>0</v>
      </c>
      <c r="E22" s="59" t="str">
        <f t="shared" si="4"/>
        <v/>
      </c>
      <c r="F22" s="60" t="str">
        <f t="shared" si="5"/>
        <v/>
      </c>
      <c r="G22" s="61" t="str">
        <f t="shared" si="2"/>
        <v/>
      </c>
      <c r="H22" s="62" t="str">
        <f t="shared" si="3"/>
        <v/>
      </c>
      <c r="I22" s="35"/>
      <c r="J22" s="14">
        <v>5</v>
      </c>
      <c r="K22" s="117" t="s">
        <v>7</v>
      </c>
      <c r="L22" s="117"/>
      <c r="M22" s="118">
        <v>0.61</v>
      </c>
      <c r="N22" s="118"/>
      <c r="O22" s="120"/>
      <c r="P22" s="120"/>
      <c r="Q22" s="10">
        <v>50</v>
      </c>
      <c r="R22" s="30">
        <v>0.38</v>
      </c>
      <c r="S22" s="31">
        <f>((0.5*$L$14)*(0.265-0.15))+((0.5*L14)*(0.38-0.15))+((0.5*L14)*(0.495-0.15))+((0.5*L14)*(0.61-0.15))</f>
        <v>538.77499999999998</v>
      </c>
      <c r="T22" s="32">
        <f>$L$14*2</f>
        <v>1874</v>
      </c>
      <c r="U22" s="32">
        <f>$L$14*2.5</f>
        <v>2342.5</v>
      </c>
      <c r="V22" s="33">
        <v>0.61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spans="1:39" ht="15.75" thickTop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</row>
    <row r="24" spans="1:39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39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</row>
    <row r="26" spans="1:39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39" x14ac:dyDescent="0.25">
      <c r="A27" s="41"/>
      <c r="B27" s="35"/>
      <c r="C27" s="35"/>
      <c r="D27" s="4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x14ac:dyDescent="0.25">
      <c r="A28" s="41"/>
      <c r="B28" s="35"/>
      <c r="C28" s="35"/>
      <c r="D28" s="4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</row>
    <row r="29" spans="1:39" x14ac:dyDescent="0.25">
      <c r="A29" s="41"/>
      <c r="B29" s="35"/>
      <c r="C29" s="35"/>
      <c r="D29" s="4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x14ac:dyDescent="0.25">
      <c r="A30" s="41"/>
      <c r="B30" s="35"/>
      <c r="C30" s="35"/>
      <c r="D30" s="4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</row>
    <row r="31" spans="1:39" x14ac:dyDescent="0.25">
      <c r="A31" s="41"/>
      <c r="B31" s="35"/>
      <c r="C31" s="35"/>
      <c r="D31" s="4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x14ac:dyDescent="0.25">
      <c r="A32" s="41"/>
      <c r="B32" s="35"/>
      <c r="C32" s="35"/>
      <c r="D32" s="4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39" x14ac:dyDescent="0.25">
      <c r="A33" s="41"/>
      <c r="B33" s="35"/>
      <c r="C33" s="35"/>
      <c r="D33" s="4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x14ac:dyDescent="0.25">
      <c r="A34" s="41"/>
      <c r="B34" s="35"/>
      <c r="C34" s="35"/>
      <c r="D34" s="4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x14ac:dyDescent="0.25">
      <c r="A35" s="41"/>
      <c r="B35" s="35"/>
      <c r="C35" s="35"/>
      <c r="D35" s="4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x14ac:dyDescent="0.25">
      <c r="A36" s="41"/>
      <c r="B36" s="35"/>
      <c r="C36" s="35"/>
      <c r="D36" s="4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x14ac:dyDescent="0.25">
      <c r="A37" s="41"/>
      <c r="B37" s="35"/>
      <c r="C37" s="35"/>
      <c r="D37" s="4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41"/>
      <c r="B38" s="35"/>
      <c r="C38" s="35"/>
      <c r="D38" s="4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 x14ac:dyDescent="0.25">
      <c r="A39" s="41"/>
      <c r="B39" s="35"/>
      <c r="C39" s="35"/>
      <c r="D39" s="4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</row>
    <row r="40" spans="1:39" x14ac:dyDescent="0.25">
      <c r="A40" s="41"/>
      <c r="B40" s="35"/>
      <c r="C40" s="35"/>
      <c r="D40" s="4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x14ac:dyDescent="0.25">
      <c r="A41" s="41"/>
      <c r="B41" s="35"/>
      <c r="C41" s="35"/>
      <c r="D41" s="4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  <row r="42" spans="1:39" x14ac:dyDescent="0.25">
      <c r="A42" s="41"/>
      <c r="B42" s="35"/>
      <c r="C42" s="35"/>
      <c r="D42" s="4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</row>
    <row r="43" spans="1:39" x14ac:dyDescent="0.25">
      <c r="A43" s="41"/>
      <c r="B43" s="35"/>
      <c r="C43" s="35"/>
      <c r="D43" s="4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x14ac:dyDescent="0.25">
      <c r="A44" s="41"/>
      <c r="B44" s="35"/>
      <c r="C44" s="35"/>
      <c r="D44" s="4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</row>
    <row r="45" spans="1:39" x14ac:dyDescent="0.25">
      <c r="A45" s="41"/>
      <c r="B45" s="35"/>
      <c r="C45" s="35"/>
      <c r="D45" s="4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 x14ac:dyDescent="0.25">
      <c r="A46" s="41"/>
      <c r="B46" s="35"/>
      <c r="C46" s="35"/>
      <c r="D46" s="4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</row>
    <row r="47" spans="1:39" x14ac:dyDescent="0.25">
      <c r="A47" s="41"/>
      <c r="B47" s="35"/>
      <c r="C47" s="35"/>
      <c r="D47" s="4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</row>
    <row r="48" spans="1:39" x14ac:dyDescent="0.25">
      <c r="A48" s="41"/>
      <c r="B48" s="35"/>
      <c r="C48" s="35"/>
      <c r="D48" s="4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</row>
    <row r="49" spans="1:39" x14ac:dyDescent="0.25">
      <c r="A49" s="41"/>
      <c r="B49" s="35"/>
      <c r="C49" s="35"/>
      <c r="D49" s="4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x14ac:dyDescent="0.25">
      <c r="A50" s="41"/>
      <c r="B50" s="35"/>
      <c r="C50" s="35"/>
      <c r="D50" s="4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</row>
    <row r="51" spans="1:39" x14ac:dyDescent="0.25">
      <c r="A51" s="41"/>
      <c r="B51" s="35"/>
      <c r="C51" s="35"/>
      <c r="D51" s="4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</row>
    <row r="52" spans="1:39" x14ac:dyDescent="0.25">
      <c r="A52" s="41"/>
      <c r="B52" s="35"/>
      <c r="C52" s="35"/>
      <c r="D52" s="4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x14ac:dyDescent="0.25">
      <c r="A53" s="41"/>
      <c r="B53" s="35"/>
      <c r="C53" s="35"/>
      <c r="D53" s="4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</row>
    <row r="54" spans="1:39" x14ac:dyDescent="0.25">
      <c r="A54" s="41"/>
      <c r="B54" s="35"/>
      <c r="C54" s="35"/>
      <c r="D54" s="4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</row>
    <row r="55" spans="1:39" x14ac:dyDescent="0.25">
      <c r="A55" s="41"/>
      <c r="B55" s="35"/>
      <c r="C55" s="35"/>
      <c r="D55" s="4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</row>
    <row r="56" spans="1:39" x14ac:dyDescent="0.25">
      <c r="A56" s="41"/>
      <c r="B56" s="35"/>
      <c r="C56" s="35"/>
      <c r="D56" s="4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</row>
    <row r="57" spans="1:39" x14ac:dyDescent="0.25">
      <c r="A57" s="41"/>
      <c r="B57" s="35"/>
      <c r="C57" s="35"/>
      <c r="D57" s="4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x14ac:dyDescent="0.25">
      <c r="A58" s="41"/>
      <c r="B58" s="35"/>
      <c r="C58" s="35"/>
      <c r="D58" s="4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1:39" x14ac:dyDescent="0.25">
      <c r="A59" s="41"/>
      <c r="B59" s="35"/>
      <c r="C59" s="35"/>
      <c r="D59" s="4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x14ac:dyDescent="0.25">
      <c r="A60" s="41"/>
      <c r="B60" s="35"/>
      <c r="C60" s="35"/>
      <c r="D60" s="4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x14ac:dyDescent="0.25">
      <c r="A61" s="41"/>
      <c r="B61" s="35"/>
      <c r="C61" s="35"/>
      <c r="D61" s="4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x14ac:dyDescent="0.25">
      <c r="A62" s="41"/>
      <c r="B62" s="35"/>
      <c r="C62" s="35"/>
      <c r="D62" s="4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x14ac:dyDescent="0.25">
      <c r="A63" s="41"/>
      <c r="B63" s="35"/>
      <c r="C63" s="35"/>
      <c r="D63" s="4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x14ac:dyDescent="0.25">
      <c r="A64" s="41"/>
      <c r="B64" s="35"/>
      <c r="C64" s="35"/>
      <c r="D64" s="4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1:39" x14ac:dyDescent="0.25">
      <c r="A65" s="41"/>
      <c r="B65" s="35"/>
      <c r="C65" s="35"/>
      <c r="D65" s="4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x14ac:dyDescent="0.25">
      <c r="A66" s="41"/>
      <c r="B66" s="35"/>
      <c r="C66" s="35"/>
      <c r="D66" s="4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x14ac:dyDescent="0.25">
      <c r="A67" s="41"/>
      <c r="B67" s="35"/>
      <c r="C67" s="35"/>
      <c r="D67" s="4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1:39" x14ac:dyDescent="0.25">
      <c r="A68" s="41"/>
      <c r="B68" s="35"/>
      <c r="C68" s="35"/>
      <c r="D68" s="4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1:39" x14ac:dyDescent="0.25">
      <c r="A69" s="41"/>
      <c r="B69" s="35"/>
      <c r="C69" s="35"/>
      <c r="D69" s="4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1:39" x14ac:dyDescent="0.25">
      <c r="A70" s="41"/>
      <c r="B70" s="35"/>
      <c r="C70" s="35"/>
      <c r="D70" s="4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1:39" x14ac:dyDescent="0.25">
      <c r="A71" s="41"/>
      <c r="B71" s="35"/>
      <c r="C71" s="35"/>
      <c r="D71" s="4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 x14ac:dyDescent="0.25">
      <c r="A72" s="41"/>
      <c r="B72" s="35"/>
      <c r="C72" s="35"/>
      <c r="D72" s="4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1:39" x14ac:dyDescent="0.25">
      <c r="A73" s="41"/>
      <c r="B73" s="35"/>
      <c r="C73" s="35"/>
      <c r="D73" s="4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1:39" x14ac:dyDescent="0.25">
      <c r="A74" s="41"/>
      <c r="B74" s="35"/>
      <c r="C74" s="35"/>
      <c r="D74" s="4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x14ac:dyDescent="0.25">
      <c r="A75" s="41"/>
      <c r="B75" s="35"/>
      <c r="C75" s="35"/>
      <c r="D75" s="4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x14ac:dyDescent="0.25">
      <c r="A76" s="41"/>
      <c r="B76" s="35"/>
      <c r="C76" s="35"/>
      <c r="D76" s="4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x14ac:dyDescent="0.25">
      <c r="A77" s="41"/>
      <c r="B77" s="35"/>
      <c r="C77" s="35"/>
      <c r="D77" s="4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x14ac:dyDescent="0.25">
      <c r="A78" s="41"/>
      <c r="B78" s="35"/>
      <c r="C78" s="35"/>
      <c r="D78" s="4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1:39" x14ac:dyDescent="0.25">
      <c r="A79" s="41"/>
      <c r="B79" s="35"/>
      <c r="C79" s="35"/>
      <c r="D79" s="4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x14ac:dyDescent="0.25">
      <c r="A80" s="41"/>
      <c r="B80" s="35"/>
      <c r="C80" s="35"/>
      <c r="D80" s="4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:39" x14ac:dyDescent="0.25">
      <c r="A81" s="41"/>
      <c r="B81" s="35"/>
      <c r="C81" s="35"/>
      <c r="D81" s="4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5">
      <c r="A82" s="41"/>
      <c r="B82" s="35"/>
      <c r="C82" s="35"/>
      <c r="D82" s="4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:39" x14ac:dyDescent="0.25">
      <c r="A83" s="41"/>
      <c r="B83" s="35"/>
      <c r="C83" s="35"/>
      <c r="D83" s="4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 x14ac:dyDescent="0.25">
      <c r="A84" s="41"/>
      <c r="B84" s="35"/>
      <c r="C84" s="35"/>
      <c r="D84" s="4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:39" x14ac:dyDescent="0.25">
      <c r="A85" s="41"/>
      <c r="B85" s="35"/>
      <c r="C85" s="35"/>
      <c r="D85" s="4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x14ac:dyDescent="0.25">
      <c r="A86" s="41"/>
      <c r="B86" s="35"/>
      <c r="C86" s="35"/>
      <c r="D86" s="4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:39" x14ac:dyDescent="0.25">
      <c r="A87" s="41"/>
      <c r="B87" s="35"/>
      <c r="C87" s="35"/>
      <c r="D87" s="4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:39" x14ac:dyDescent="0.25">
      <c r="A88" s="41"/>
      <c r="B88" s="35"/>
      <c r="C88" s="35"/>
      <c r="D88" s="4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:39" x14ac:dyDescent="0.25">
      <c r="A89" s="41"/>
      <c r="B89" s="35"/>
      <c r="C89" s="35"/>
      <c r="D89" s="4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:39" x14ac:dyDescent="0.25">
      <c r="A90" s="41"/>
      <c r="B90" s="35"/>
      <c r="C90" s="35"/>
      <c r="D90" s="4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 x14ac:dyDescent="0.25">
      <c r="A91" s="41"/>
      <c r="B91" s="35"/>
      <c r="C91" s="35"/>
      <c r="D91" s="4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:39" x14ac:dyDescent="0.25">
      <c r="A92" s="41"/>
      <c r="B92" s="35"/>
      <c r="C92" s="35"/>
      <c r="D92" s="4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:39" x14ac:dyDescent="0.25">
      <c r="A93" s="41"/>
      <c r="B93" s="35"/>
      <c r="C93" s="35"/>
      <c r="D93" s="4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:39" x14ac:dyDescent="0.25">
      <c r="A94" s="41"/>
      <c r="B94" s="35"/>
      <c r="C94" s="35"/>
      <c r="D94" s="4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:39" x14ac:dyDescent="0.25">
      <c r="A95" s="41"/>
      <c r="B95" s="35"/>
      <c r="C95" s="35"/>
      <c r="D95" s="4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:39" x14ac:dyDescent="0.25">
      <c r="A96" s="41"/>
      <c r="B96" s="35"/>
      <c r="C96" s="35"/>
      <c r="D96" s="4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:39" x14ac:dyDescent="0.25">
      <c r="A97" s="41"/>
      <c r="B97" s="35"/>
      <c r="C97" s="35"/>
      <c r="D97" s="4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:39" x14ac:dyDescent="0.25">
      <c r="A98" s="41"/>
      <c r="B98" s="35"/>
      <c r="C98" s="35"/>
      <c r="D98" s="4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:39" x14ac:dyDescent="0.25">
      <c r="A99" s="41"/>
      <c r="B99" s="35"/>
      <c r="C99" s="35"/>
      <c r="D99" s="4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x14ac:dyDescent="0.25">
      <c r="A100" s="41"/>
      <c r="B100" s="35"/>
      <c r="C100" s="35"/>
      <c r="D100" s="4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:39" x14ac:dyDescent="0.25">
      <c r="A101" s="41"/>
      <c r="B101" s="35"/>
      <c r="C101" s="35"/>
      <c r="D101" s="4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:39" x14ac:dyDescent="0.25">
      <c r="A102" s="41"/>
      <c r="B102" s="35"/>
      <c r="C102" s="35"/>
      <c r="D102" s="4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x14ac:dyDescent="0.25">
      <c r="A103" s="41"/>
      <c r="B103" s="35"/>
      <c r="C103" s="35"/>
      <c r="D103" s="4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:39" x14ac:dyDescent="0.25">
      <c r="A104" s="41"/>
      <c r="B104" s="35"/>
      <c r="C104" s="35"/>
      <c r="D104" s="4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:39" x14ac:dyDescent="0.25">
      <c r="A105" s="41"/>
      <c r="B105" s="35"/>
      <c r="C105" s="35"/>
      <c r="D105" s="4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:39" x14ac:dyDescent="0.25">
      <c r="A106" s="41"/>
      <c r="B106" s="35"/>
      <c r="C106" s="35"/>
      <c r="D106" s="4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:39" x14ac:dyDescent="0.25">
      <c r="A107" s="41"/>
      <c r="B107" s="35"/>
      <c r="C107" s="35"/>
      <c r="D107" s="4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</row>
    <row r="108" spans="1:39" x14ac:dyDescent="0.25">
      <c r="A108" s="41"/>
      <c r="B108" s="35"/>
      <c r="C108" s="35"/>
      <c r="D108" s="4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</row>
    <row r="109" spans="1:39" x14ac:dyDescent="0.25">
      <c r="A109" s="41"/>
      <c r="B109" s="35"/>
      <c r="C109" s="35"/>
      <c r="D109" s="4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</row>
    <row r="110" spans="1:39" x14ac:dyDescent="0.25">
      <c r="A110" s="41"/>
      <c r="B110" s="35"/>
      <c r="C110" s="35"/>
      <c r="D110" s="4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</row>
    <row r="111" spans="1:39" x14ac:dyDescent="0.25">
      <c r="A111" s="41"/>
      <c r="B111" s="35"/>
      <c r="C111" s="35"/>
      <c r="D111" s="4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</row>
    <row r="112" spans="1:39" x14ac:dyDescent="0.25">
      <c r="A112" s="41"/>
      <c r="B112" s="35"/>
      <c r="C112" s="35"/>
      <c r="D112" s="4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</row>
    <row r="113" spans="1:39" x14ac:dyDescent="0.25">
      <c r="A113" s="41"/>
      <c r="B113" s="35"/>
      <c r="C113" s="35"/>
      <c r="D113" s="4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1:39" x14ac:dyDescent="0.25">
      <c r="A114" s="41"/>
      <c r="B114" s="35"/>
      <c r="C114" s="35"/>
      <c r="D114" s="4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</row>
    <row r="115" spans="1:39" x14ac:dyDescent="0.25">
      <c r="A115" s="41"/>
      <c r="B115" s="35"/>
      <c r="C115" s="35"/>
      <c r="D115" s="4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</row>
  </sheetData>
  <sheetProtection algorithmName="SHA-512" hashValue="VgQZBsKMx+JU/CrikG7qLGKQW0z4eW8g89nELsR2pArbz0z9twHlHkpjbJgo6IhGegIzYhULA0OmL6dt69ZOHg==" saltValue="iYFpebE+ZxR5l4jnoviEDg==" spinCount="100000" sheet="1" objects="1" scenarios="1"/>
  <protectedRanges>
    <protectedRange sqref="Q18:Q22" name="vmp"/>
    <protectedRange sqref="L14" name="salario"/>
    <protectedRange sqref="C9:D9 B10:D22" name="dados"/>
    <protectedRange sqref="B9" name="dados_1"/>
  </protectedRanges>
  <mergeCells count="26">
    <mergeCell ref="J14:K14"/>
    <mergeCell ref="T16:V16"/>
    <mergeCell ref="S15:S17"/>
    <mergeCell ref="K22:L22"/>
    <mergeCell ref="M22:N22"/>
    <mergeCell ref="O19:P19"/>
    <mergeCell ref="K20:L20"/>
    <mergeCell ref="M20:N20"/>
    <mergeCell ref="O20:P20"/>
    <mergeCell ref="K21:L21"/>
    <mergeCell ref="M21:N21"/>
    <mergeCell ref="O21:P21"/>
    <mergeCell ref="O22:P22"/>
    <mergeCell ref="R15:R17"/>
    <mergeCell ref="J15:J17"/>
    <mergeCell ref="Q15:Q17"/>
    <mergeCell ref="K19:L19"/>
    <mergeCell ref="M19:N19"/>
    <mergeCell ref="O15:P15"/>
    <mergeCell ref="M15:N17"/>
    <mergeCell ref="K15:L17"/>
    <mergeCell ref="O16:P16"/>
    <mergeCell ref="O17:P17"/>
    <mergeCell ref="K18:L18"/>
    <mergeCell ref="M18:N18"/>
    <mergeCell ref="O18:P18"/>
  </mergeCells>
  <conditionalFormatting sqref="F9:F22">
    <cfRule type="cellIs" dxfId="7" priority="2" operator="lessThan">
      <formula>$G$9</formula>
    </cfRule>
  </conditionalFormatting>
  <conditionalFormatting sqref="E9:E22">
    <cfRule type="containsText" dxfId="6" priority="1" operator="containsText" text="Não pode financiar">
      <formula>NOT(ISERROR(SEARCH("Não pode financiar",E9)))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workbookViewId="0">
      <selection activeCell="M15" sqref="M15:N23"/>
    </sheetView>
  </sheetViews>
  <sheetFormatPr defaultRowHeight="15" x14ac:dyDescent="0.25"/>
  <cols>
    <col min="1" max="1" width="2.42578125" style="1" customWidth="1"/>
    <col min="2" max="2" width="17.28515625" style="1" customWidth="1"/>
    <col min="3" max="3" width="14.85546875" style="1" customWidth="1"/>
    <col min="4" max="4" width="14.7109375" style="1" customWidth="1"/>
    <col min="5" max="5" width="21.140625" style="1" customWidth="1"/>
    <col min="6" max="6" width="18" style="1" customWidth="1"/>
    <col min="7" max="7" width="11.7109375" style="1" customWidth="1"/>
    <col min="8" max="8" width="12.42578125" style="1" customWidth="1"/>
    <col min="9" max="9" width="4.140625" style="1" customWidth="1"/>
    <col min="10" max="10" width="8.85546875" style="1" customWidth="1"/>
    <col min="11" max="11" width="9.85546875" style="1" customWidth="1"/>
    <col min="12" max="12" width="11.5703125" style="1" customWidth="1"/>
    <col min="13" max="13" width="10.7109375" style="1" customWidth="1"/>
    <col min="14" max="14" width="5" style="1" customWidth="1"/>
    <col min="15" max="15" width="13.28515625" style="1" hidden="1" customWidth="1"/>
    <col min="16" max="16" width="0.140625" style="1" customWidth="1"/>
    <col min="17" max="17" width="7.7109375" style="1" customWidth="1"/>
    <col min="18" max="18" width="9.140625" style="1"/>
    <col min="19" max="19" width="11.28515625" style="1" customWidth="1"/>
    <col min="20" max="21" width="12.140625" style="1" bestFit="1" customWidth="1"/>
    <col min="22" max="22" width="9.7109375" style="1" bestFit="1" customWidth="1"/>
    <col min="23" max="16384" width="9.140625" style="1"/>
  </cols>
  <sheetData>
    <row r="1" spans="1:39" ht="21" x14ac:dyDescent="0.35">
      <c r="A1" s="34" t="s">
        <v>33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</row>
    <row r="4" spans="1:39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ht="15.75" thickBo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</row>
    <row r="7" spans="1:39" ht="16.5" thickTop="1" thickBot="1" x14ac:dyDescent="0.3">
      <c r="A7" s="35"/>
      <c r="B7" s="35"/>
      <c r="C7" s="35"/>
      <c r="D7" s="35"/>
      <c r="E7" s="35"/>
      <c r="F7" s="35"/>
      <c r="G7" s="35"/>
      <c r="H7" s="7" t="s">
        <v>14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</row>
    <row r="8" spans="1:39" ht="15.75" thickTop="1" x14ac:dyDescent="0.25">
      <c r="A8" s="35"/>
      <c r="B8" s="3" t="s">
        <v>0</v>
      </c>
      <c r="C8" s="4" t="s">
        <v>1</v>
      </c>
      <c r="D8" s="4" t="s">
        <v>2</v>
      </c>
      <c r="E8" s="4" t="s">
        <v>8</v>
      </c>
      <c r="F8" s="46" t="s">
        <v>22</v>
      </c>
      <c r="G8" s="46" t="s">
        <v>21</v>
      </c>
      <c r="H8" s="6" t="s">
        <v>9</v>
      </c>
      <c r="I8" s="36"/>
      <c r="J8" s="36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</row>
    <row r="9" spans="1:39" x14ac:dyDescent="0.25">
      <c r="A9" s="35"/>
      <c r="B9" s="52">
        <v>3618.48</v>
      </c>
      <c r="C9" s="2">
        <v>4</v>
      </c>
      <c r="D9" s="54">
        <v>7163.95</v>
      </c>
      <c r="E9" s="11">
        <f>IF(C9=0,"",IF((B9/C9)&lt;=$U$18,1,IF(AND((B9/C9)&lt;=$U$19,(B9/C9)&gt;$T$19),2,IF(AND((B9/C9)&lt;=$U$20,(B9/C9)&gt;$T$20),3,IF(AND((B9/C9)&lt;=$U$21,(B9/C9)&gt;$T$21),4,IF(AND((B9/C9)&lt;=$U$22,(B9/C9)&gt;$T$22),5,IF(AND((B9/C9)&lt;=$U$23,(B9/C9)&gt;$T$23),6,"Não pode Financiar")))))))</f>
        <v>2</v>
      </c>
      <c r="F9" s="58">
        <f>IF(D9=0,"",ROUNDDOWN((1-((H9/D9)))*100,2))</f>
        <v>97.4</v>
      </c>
      <c r="G9" s="57">
        <f>IF(D9=0,"",CEILING((50/D9),0.05)*100)</f>
        <v>5</v>
      </c>
      <c r="H9" s="19">
        <f>IF(C9=0,"",IF(((IF(E9=$J$18,$V$18,IF(E9=$J$19,$V$19,IF(E9=$J$20,$V$20,IF(E9=$J$21,$V$21,IF(E9=$J$22,$V$22,IF(E9=$J$23,$V$23,0)))))))*(B9/C9))-IF(E9=$J$18,$S$18,IF(E9=$J$19,$S$19,IF(E9=$J$20,$S$20,IF(E9=$J$21,$S$21,IF(E9=$J$22,$S$22,IF(E9=$J$23,$S$23,0))))))&lt;50,50,((IF(E9=$J$18,$V$18,IF(E9=$J$19,$V$19,IF(E9=$J$20,$V$20,IF(E9=$J$21,$V$21,IF(E9=$J$22,$V$22,IF(E9=$J$23,$V$23,0))))))*(B9/C9))-IF(E9=$J$18,$S$18,IF(E9=$J$19,$S$19,IF(E9=$J$20,$S$20,IF(E9=$J$21,$S$21,IF(E9=$J$22,$S$22,IF(E9=$J$23,$S$23,0)))))))))</f>
        <v>185.84679999999997</v>
      </c>
      <c r="I9" s="37"/>
      <c r="J9" s="38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</row>
    <row r="10" spans="1:39" x14ac:dyDescent="0.25">
      <c r="A10" s="35"/>
      <c r="B10" s="52"/>
      <c r="C10" s="2"/>
      <c r="D10" s="54"/>
      <c r="E10" s="11" t="str">
        <f t="shared" ref="E10:E22" si="0">IF(C10=0,"",IF((B10/C10)&lt;=$U$18,1,IF(AND((B10/C10)&lt;=$U$19,(B10/C10)&gt;$T$19),2,IF(AND((B10/C10)&lt;=$U$20,(B10/C10)&gt;$T$20),3,IF(AND((B10/C10)&lt;=$U$21,(B10/C10)&gt;$T$21),4,IF(AND((B10/C10)&lt;=$U$22,(B10/C10)&gt;$T$22),5,IF(AND((B10/C10)&lt;=$U$23,(B10/C10)&gt;$T$23),6,"Não pode Financiar")))))))</f>
        <v/>
      </c>
      <c r="F10" s="58" t="str">
        <f t="shared" ref="F10:F22" si="1">IF(D10=0,"",ROUNDDOWN((1-((H10/D10)))*100,2))</f>
        <v/>
      </c>
      <c r="G10" s="57" t="str">
        <f t="shared" ref="G10:G22" si="2">IF(D10=0,"",CEILING((50/D10),0.05)*100)</f>
        <v/>
      </c>
      <c r="H10" s="19" t="str">
        <f t="shared" ref="H10:H22" si="3">IF(C10=0,"",IF(((IF(E10=$J$18,$V$18,IF(E10=$J$19,$V$19,IF(E10=$J$20,$V$20,IF(E10=$J$21,$V$21,IF(E10=$J$22,$V$22,IF(E10=$J$23,$V$23,0)))))))*(B10/C10))-IF(E10=$J$18,$S$18,IF(E10=$J$19,$S$19,IF(E10=$J$20,$S$20,IF(E10=$J$21,$S$21,IF(E10=$J$22,$S$22,IF(E10=$J$23,$S$23,0))))))&lt;50,50,((IF(E10=$J$18,$V$18,IF(E10=$J$19,$V$19,IF(E10=$J$20,$V$20,IF(E10=$J$21,$V$21,IF(E10=$J$22,$V$22,IF(E10=$J$23,$V$23,0))))))*(B10/C10))-IF(E10=$J$18,$S$18,IF(E10=$J$19,$S$19,IF(E10=$J$20,$S$20,IF(E10=$J$21,$S$21,IF(E10=$J$22,$S$22,IF(E10=$J$23,$S$23,0)))))))))</f>
        <v/>
      </c>
      <c r="I10" s="37"/>
      <c r="J10" s="39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</row>
    <row r="11" spans="1:39" x14ac:dyDescent="0.25">
      <c r="A11" s="35"/>
      <c r="B11" s="52"/>
      <c r="C11" s="2"/>
      <c r="D11" s="54"/>
      <c r="E11" s="11" t="str">
        <f t="shared" si="0"/>
        <v/>
      </c>
      <c r="F11" s="58" t="str">
        <f t="shared" si="1"/>
        <v/>
      </c>
      <c r="G11" s="57" t="str">
        <f t="shared" si="2"/>
        <v/>
      </c>
      <c r="H11" s="19" t="str">
        <f t="shared" si="3"/>
        <v/>
      </c>
      <c r="I11" s="35"/>
      <c r="J11" s="39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</row>
    <row r="12" spans="1:39" x14ac:dyDescent="0.25">
      <c r="A12" s="35"/>
      <c r="B12" s="52"/>
      <c r="C12" s="2"/>
      <c r="D12" s="54"/>
      <c r="E12" s="11" t="str">
        <f t="shared" si="0"/>
        <v/>
      </c>
      <c r="F12" s="58" t="str">
        <f t="shared" si="1"/>
        <v/>
      </c>
      <c r="G12" s="57" t="str">
        <f t="shared" si="2"/>
        <v/>
      </c>
      <c r="H12" s="19" t="str">
        <f t="shared" si="3"/>
        <v/>
      </c>
      <c r="I12" s="37"/>
      <c r="J12" s="36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</row>
    <row r="13" spans="1:39" x14ac:dyDescent="0.25">
      <c r="A13" s="35"/>
      <c r="B13" s="52"/>
      <c r="C13" s="2"/>
      <c r="D13" s="54"/>
      <c r="E13" s="11" t="str">
        <f t="shared" si="0"/>
        <v/>
      </c>
      <c r="F13" s="58" t="str">
        <f t="shared" si="1"/>
        <v/>
      </c>
      <c r="G13" s="57" t="str">
        <f t="shared" si="2"/>
        <v/>
      </c>
      <c r="H13" s="19" t="str">
        <f t="shared" si="3"/>
        <v/>
      </c>
      <c r="I13" s="37"/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40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</row>
    <row r="14" spans="1:39" ht="16.5" thickBot="1" x14ac:dyDescent="0.3">
      <c r="A14" s="35"/>
      <c r="B14" s="52"/>
      <c r="C14" s="2"/>
      <c r="D14" s="54"/>
      <c r="E14" s="11" t="str">
        <f t="shared" si="0"/>
        <v/>
      </c>
      <c r="F14" s="58" t="str">
        <f t="shared" si="1"/>
        <v/>
      </c>
      <c r="G14" s="57" t="str">
        <f t="shared" si="2"/>
        <v/>
      </c>
      <c r="H14" s="19" t="str">
        <f t="shared" si="3"/>
        <v/>
      </c>
      <c r="I14" s="37"/>
      <c r="J14" s="111" t="s">
        <v>17</v>
      </c>
      <c r="K14" s="111"/>
      <c r="L14" s="15">
        <v>937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</row>
    <row r="15" spans="1:39" ht="16.5" thickTop="1" thickBot="1" x14ac:dyDescent="0.3">
      <c r="A15" s="35"/>
      <c r="B15" s="52"/>
      <c r="C15" s="2"/>
      <c r="D15" s="54"/>
      <c r="E15" s="11" t="str">
        <f t="shared" si="0"/>
        <v/>
      </c>
      <c r="F15" s="58" t="str">
        <f t="shared" si="1"/>
        <v/>
      </c>
      <c r="G15" s="57" t="str">
        <f t="shared" si="2"/>
        <v/>
      </c>
      <c r="H15" s="19" t="str">
        <f t="shared" si="3"/>
        <v/>
      </c>
      <c r="I15" s="37"/>
      <c r="J15" s="124" t="s">
        <v>8</v>
      </c>
      <c r="K15" s="98" t="s">
        <v>12</v>
      </c>
      <c r="L15" s="99"/>
      <c r="M15" s="92" t="s">
        <v>13</v>
      </c>
      <c r="N15" s="93"/>
      <c r="O15" s="90"/>
      <c r="P15" s="91"/>
      <c r="Q15" s="127" t="s">
        <v>15</v>
      </c>
      <c r="R15" s="121" t="s">
        <v>16</v>
      </c>
      <c r="S15" s="115" t="s">
        <v>11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ht="15.75" thickTop="1" x14ac:dyDescent="0.25">
      <c r="A16" s="35"/>
      <c r="B16" s="52"/>
      <c r="C16" s="2"/>
      <c r="D16" s="54"/>
      <c r="E16" s="11" t="str">
        <f t="shared" si="0"/>
        <v/>
      </c>
      <c r="F16" s="58" t="str">
        <f t="shared" si="1"/>
        <v/>
      </c>
      <c r="G16" s="57" t="str">
        <f t="shared" si="2"/>
        <v/>
      </c>
      <c r="H16" s="19" t="str">
        <f t="shared" si="3"/>
        <v/>
      </c>
      <c r="I16" s="37"/>
      <c r="J16" s="125"/>
      <c r="K16" s="100"/>
      <c r="L16" s="101"/>
      <c r="M16" s="94"/>
      <c r="N16" s="95"/>
      <c r="O16" s="104"/>
      <c r="P16" s="105"/>
      <c r="Q16" s="128"/>
      <c r="R16" s="122"/>
      <c r="S16" s="116"/>
      <c r="T16" s="112" t="s">
        <v>8</v>
      </c>
      <c r="U16" s="113"/>
      <c r="V16" s="114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</row>
    <row r="17" spans="1:39" x14ac:dyDescent="0.25">
      <c r="A17" s="35"/>
      <c r="B17" s="52"/>
      <c r="C17" s="2"/>
      <c r="D17" s="54"/>
      <c r="E17" s="11" t="str">
        <f t="shared" si="0"/>
        <v/>
      </c>
      <c r="F17" s="58" t="str">
        <f t="shared" si="1"/>
        <v/>
      </c>
      <c r="G17" s="57" t="str">
        <f t="shared" si="2"/>
        <v/>
      </c>
      <c r="H17" s="19" t="str">
        <f t="shared" si="3"/>
        <v/>
      </c>
      <c r="I17" s="37"/>
      <c r="J17" s="126"/>
      <c r="K17" s="102"/>
      <c r="L17" s="103"/>
      <c r="M17" s="96"/>
      <c r="N17" s="97"/>
      <c r="O17" s="106"/>
      <c r="P17" s="107"/>
      <c r="Q17" s="129"/>
      <c r="R17" s="123"/>
      <c r="S17" s="102"/>
      <c r="T17" s="16" t="s">
        <v>19</v>
      </c>
      <c r="U17" s="17" t="s">
        <v>20</v>
      </c>
      <c r="V17" s="18" t="s">
        <v>10</v>
      </c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</row>
    <row r="18" spans="1:39" x14ac:dyDescent="0.25">
      <c r="A18" s="35"/>
      <c r="B18" s="52"/>
      <c r="C18" s="2"/>
      <c r="D18" s="54"/>
      <c r="E18" s="11" t="str">
        <f t="shared" si="0"/>
        <v/>
      </c>
      <c r="F18" s="58" t="str">
        <f t="shared" si="1"/>
        <v/>
      </c>
      <c r="G18" s="57" t="str">
        <f t="shared" si="2"/>
        <v/>
      </c>
      <c r="H18" s="19" t="str">
        <f t="shared" si="3"/>
        <v/>
      </c>
      <c r="I18" s="37"/>
      <c r="J18" s="12">
        <v>1</v>
      </c>
      <c r="K18" s="108" t="s">
        <v>3</v>
      </c>
      <c r="L18" s="108"/>
      <c r="M18" s="109">
        <v>0.15</v>
      </c>
      <c r="N18" s="109"/>
      <c r="O18" s="110"/>
      <c r="P18" s="110"/>
      <c r="Q18" s="45">
        <v>50</v>
      </c>
      <c r="R18" s="44">
        <v>0.15</v>
      </c>
      <c r="S18" s="21">
        <v>0</v>
      </c>
      <c r="T18" s="22">
        <v>0</v>
      </c>
      <c r="U18" s="23">
        <f>$L$14*0.5</f>
        <v>468.5</v>
      </c>
      <c r="V18" s="24">
        <v>0.15</v>
      </c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</row>
    <row r="19" spans="1:39" x14ac:dyDescent="0.25">
      <c r="A19" s="35"/>
      <c r="B19" s="52"/>
      <c r="C19" s="2"/>
      <c r="D19" s="54"/>
      <c r="E19" s="11" t="str">
        <f t="shared" si="0"/>
        <v/>
      </c>
      <c r="F19" s="58" t="str">
        <f t="shared" si="1"/>
        <v/>
      </c>
      <c r="G19" s="57" t="str">
        <f t="shared" si="2"/>
        <v/>
      </c>
      <c r="H19" s="19" t="str">
        <f t="shared" si="3"/>
        <v/>
      </c>
      <c r="I19" s="37"/>
      <c r="J19" s="13">
        <v>2</v>
      </c>
      <c r="K19" s="88" t="s">
        <v>4</v>
      </c>
      <c r="L19" s="88"/>
      <c r="M19" s="89">
        <v>0.26500000000000001</v>
      </c>
      <c r="N19" s="89"/>
      <c r="O19" s="119"/>
      <c r="P19" s="119"/>
      <c r="Q19" s="42">
        <v>50</v>
      </c>
      <c r="R19" s="43">
        <v>0.20749999999999999</v>
      </c>
      <c r="S19" s="26">
        <f>((0.5*$L$14)*(0.265-0.15))</f>
        <v>53.877500000000012</v>
      </c>
      <c r="T19" s="27">
        <f>$L$14*0.5</f>
        <v>468.5</v>
      </c>
      <c r="U19" s="28">
        <f>$L$14*1</f>
        <v>937</v>
      </c>
      <c r="V19" s="29">
        <v>0.26500000000000001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</row>
    <row r="20" spans="1:39" x14ac:dyDescent="0.25">
      <c r="A20" s="35"/>
      <c r="B20" s="52"/>
      <c r="C20" s="2"/>
      <c r="D20" s="54"/>
      <c r="E20" s="11" t="str">
        <f t="shared" si="0"/>
        <v/>
      </c>
      <c r="F20" s="58" t="str">
        <f t="shared" si="1"/>
        <v/>
      </c>
      <c r="G20" s="57" t="str">
        <f t="shared" si="2"/>
        <v/>
      </c>
      <c r="H20" s="19" t="str">
        <f t="shared" si="3"/>
        <v/>
      </c>
      <c r="I20" s="37"/>
      <c r="J20" s="13">
        <v>3</v>
      </c>
      <c r="K20" s="88" t="s">
        <v>5</v>
      </c>
      <c r="L20" s="88"/>
      <c r="M20" s="89">
        <v>0.38</v>
      </c>
      <c r="N20" s="89"/>
      <c r="O20" s="119"/>
      <c r="P20" s="119"/>
      <c r="Q20" s="42">
        <v>50</v>
      </c>
      <c r="R20" s="43">
        <v>0.26500000000000001</v>
      </c>
      <c r="S20" s="26">
        <f>((0.5*$L$14)*(0.265-0.15))+((0.5*$L$14)*(0.38-0.15))</f>
        <v>161.63250000000002</v>
      </c>
      <c r="T20" s="27">
        <f>$L$14*1</f>
        <v>937</v>
      </c>
      <c r="U20" s="28">
        <f>$L$14*1.5</f>
        <v>1405.5</v>
      </c>
      <c r="V20" s="29">
        <v>0.38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</row>
    <row r="21" spans="1:39" x14ac:dyDescent="0.25">
      <c r="A21" s="35"/>
      <c r="B21" s="52"/>
      <c r="C21" s="2"/>
      <c r="D21" s="54"/>
      <c r="E21" s="11" t="str">
        <f t="shared" si="0"/>
        <v/>
      </c>
      <c r="F21" s="58" t="str">
        <f t="shared" si="1"/>
        <v/>
      </c>
      <c r="G21" s="57" t="str">
        <f t="shared" si="2"/>
        <v/>
      </c>
      <c r="H21" s="19" t="str">
        <f t="shared" si="3"/>
        <v/>
      </c>
      <c r="I21" s="37"/>
      <c r="J21" s="13">
        <v>4</v>
      </c>
      <c r="K21" s="88" t="s">
        <v>6</v>
      </c>
      <c r="L21" s="88"/>
      <c r="M21" s="89">
        <v>0.495</v>
      </c>
      <c r="N21" s="89"/>
      <c r="O21" s="119"/>
      <c r="P21" s="119"/>
      <c r="Q21" s="42">
        <v>50</v>
      </c>
      <c r="R21" s="43">
        <v>0.32250000000000001</v>
      </c>
      <c r="S21" s="26">
        <f>((0.5*$L$14)*(0.265-0.15))+((0.5*$L$14)*(0.38-0.15))+((0.5*$L$14)*(0.495-0.15))</f>
        <v>323.26499999999999</v>
      </c>
      <c r="T21" s="28">
        <f>$L$14*1.5</f>
        <v>1405.5</v>
      </c>
      <c r="U21" s="28">
        <f>$L$14*2</f>
        <v>1874</v>
      </c>
      <c r="V21" s="29">
        <v>0.495</v>
      </c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</row>
    <row r="22" spans="1:39" ht="15.75" customHeight="1" thickBot="1" x14ac:dyDescent="0.3">
      <c r="A22" s="35"/>
      <c r="B22" s="53"/>
      <c r="C22" s="5"/>
      <c r="D22" s="55"/>
      <c r="E22" s="59" t="str">
        <f t="shared" si="0"/>
        <v/>
      </c>
      <c r="F22" s="60" t="str">
        <f t="shared" si="1"/>
        <v/>
      </c>
      <c r="G22" s="61" t="str">
        <f t="shared" si="2"/>
        <v/>
      </c>
      <c r="H22" s="62" t="str">
        <f t="shared" si="3"/>
        <v/>
      </c>
      <c r="I22" s="35"/>
      <c r="J22" s="13">
        <v>5</v>
      </c>
      <c r="K22" s="88" t="s">
        <v>7</v>
      </c>
      <c r="L22" s="88"/>
      <c r="M22" s="89">
        <v>0.61</v>
      </c>
      <c r="N22" s="89"/>
      <c r="O22" s="119"/>
      <c r="P22" s="119"/>
      <c r="Q22" s="48">
        <v>50</v>
      </c>
      <c r="R22" s="49">
        <v>0.38</v>
      </c>
      <c r="S22" s="51">
        <f>((0.5*$L$14)*(0.265-0.15))+((0.5*$L$14)*(0.38-0.15))+((0.5*$L$14)*(0.495-0.15))+((0.5*$L$14)*(0.61-0.15))</f>
        <v>538.77499999999998</v>
      </c>
      <c r="T22" s="28">
        <f>$L$14*2</f>
        <v>1874</v>
      </c>
      <c r="U22" s="28">
        <f>$L$14*2.5</f>
        <v>2342.5</v>
      </c>
      <c r="V22" s="29">
        <v>0.61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spans="1:39" ht="16.5" thickTop="1" thickBot="1" x14ac:dyDescent="0.3">
      <c r="A23" s="35"/>
      <c r="B23" s="35"/>
      <c r="C23" s="35"/>
      <c r="D23" s="35"/>
      <c r="E23" s="35"/>
      <c r="F23" s="35"/>
      <c r="G23" s="35"/>
      <c r="H23" s="35"/>
      <c r="I23" s="35"/>
      <c r="J23" s="14">
        <v>6</v>
      </c>
      <c r="K23" s="117" t="s">
        <v>18</v>
      </c>
      <c r="L23" s="117"/>
      <c r="M23" s="118">
        <v>0.72499999999999998</v>
      </c>
      <c r="N23" s="118"/>
      <c r="O23" s="120"/>
      <c r="P23" s="120"/>
      <c r="Q23" s="50">
        <v>50</v>
      </c>
      <c r="R23" s="47">
        <v>0.4375</v>
      </c>
      <c r="S23" s="31">
        <f>((0.5*$L$14)*(0.265-0.15))+((0.5*$L$14)*(0.38-0.15))+((0.5*$L$14)*(0.495-0.15))+((0.5*$L$14)*(0.61-0.15))+((0.5*$L$14)*(0.725-0.15))</f>
        <v>808.16249999999991</v>
      </c>
      <c r="T23" s="32">
        <f>$L$14*2.5</f>
        <v>2342.5</v>
      </c>
      <c r="U23" s="32">
        <f>$L$14*3</f>
        <v>2811</v>
      </c>
      <c r="V23" s="33">
        <v>0.72499999999999998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</row>
    <row r="24" spans="1:39" ht="15.75" thickTop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39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</row>
    <row r="26" spans="1:39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39" x14ac:dyDescent="0.25">
      <c r="A27" s="41"/>
      <c r="B27" s="35"/>
      <c r="C27" s="35"/>
      <c r="D27" s="41"/>
      <c r="E27" s="35"/>
      <c r="F27" s="5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x14ac:dyDescent="0.25">
      <c r="A28" s="41"/>
      <c r="B28" s="35"/>
      <c r="C28" s="35"/>
      <c r="D28" s="4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</row>
    <row r="29" spans="1:39" x14ac:dyDescent="0.25">
      <c r="A29" s="41"/>
      <c r="B29" s="35"/>
      <c r="C29" s="35"/>
      <c r="D29" s="4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x14ac:dyDescent="0.25">
      <c r="A30" s="41"/>
      <c r="B30" s="35"/>
      <c r="C30" s="35"/>
      <c r="D30" s="4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</row>
    <row r="31" spans="1:39" x14ac:dyDescent="0.25">
      <c r="A31" s="41"/>
      <c r="B31" s="35"/>
      <c r="C31" s="35"/>
      <c r="D31" s="4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x14ac:dyDescent="0.25">
      <c r="A32" s="41"/>
      <c r="B32" s="35"/>
      <c r="C32" s="35"/>
      <c r="D32" s="4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39" x14ac:dyDescent="0.25">
      <c r="A33" s="41"/>
      <c r="B33" s="35"/>
      <c r="C33" s="35"/>
      <c r="D33" s="4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x14ac:dyDescent="0.25">
      <c r="A34" s="41"/>
      <c r="B34" s="35"/>
      <c r="C34" s="35"/>
      <c r="D34" s="4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x14ac:dyDescent="0.25">
      <c r="A35" s="41"/>
      <c r="B35" s="35"/>
      <c r="C35" s="35"/>
      <c r="D35" s="4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x14ac:dyDescent="0.25">
      <c r="A36" s="41"/>
      <c r="B36" s="35"/>
      <c r="C36" s="35"/>
      <c r="D36" s="4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x14ac:dyDescent="0.25">
      <c r="A37" s="41"/>
      <c r="B37" s="35"/>
      <c r="C37" s="35"/>
      <c r="D37" s="4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41"/>
      <c r="B38" s="35"/>
      <c r="C38" s="35"/>
      <c r="D38" s="4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 x14ac:dyDescent="0.25">
      <c r="A39" s="41"/>
      <c r="B39" s="35"/>
      <c r="C39" s="35"/>
      <c r="D39" s="4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</row>
    <row r="40" spans="1:39" x14ac:dyDescent="0.25">
      <c r="A40" s="41"/>
      <c r="B40" s="35"/>
      <c r="C40" s="35"/>
      <c r="D40" s="4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x14ac:dyDescent="0.25">
      <c r="A41" s="41"/>
      <c r="B41" s="35"/>
      <c r="C41" s="35"/>
      <c r="D41" s="4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  <row r="42" spans="1:39" x14ac:dyDescent="0.25">
      <c r="A42" s="41"/>
      <c r="B42" s="35"/>
      <c r="C42" s="35"/>
      <c r="D42" s="4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</row>
    <row r="43" spans="1:39" x14ac:dyDescent="0.25">
      <c r="A43" s="41"/>
      <c r="B43" s="35"/>
      <c r="C43" s="35"/>
      <c r="D43" s="4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x14ac:dyDescent="0.25">
      <c r="A44" s="41"/>
      <c r="B44" s="35"/>
      <c r="C44" s="35"/>
      <c r="D44" s="4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</row>
    <row r="45" spans="1:39" x14ac:dyDescent="0.25">
      <c r="A45" s="41"/>
      <c r="B45" s="35"/>
      <c r="C45" s="35"/>
      <c r="D45" s="4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 x14ac:dyDescent="0.25">
      <c r="A46" s="41"/>
      <c r="B46" s="35"/>
      <c r="C46" s="35"/>
      <c r="D46" s="4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</row>
    <row r="47" spans="1:39" x14ac:dyDescent="0.25">
      <c r="A47" s="41"/>
      <c r="B47" s="35"/>
      <c r="C47" s="35"/>
      <c r="D47" s="4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</row>
    <row r="48" spans="1:39" x14ac:dyDescent="0.25">
      <c r="A48" s="41"/>
      <c r="B48" s="35"/>
      <c r="C48" s="35"/>
      <c r="D48" s="4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</row>
    <row r="49" spans="1:39" x14ac:dyDescent="0.25">
      <c r="A49" s="41"/>
      <c r="B49" s="35"/>
      <c r="C49" s="35"/>
      <c r="D49" s="4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x14ac:dyDescent="0.25">
      <c r="A50" s="41"/>
      <c r="B50" s="35"/>
      <c r="C50" s="35"/>
      <c r="D50" s="4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</row>
    <row r="51" spans="1:39" x14ac:dyDescent="0.25">
      <c r="A51" s="41"/>
      <c r="B51" s="35"/>
      <c r="C51" s="35"/>
      <c r="D51" s="4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</row>
    <row r="52" spans="1:39" x14ac:dyDescent="0.25">
      <c r="A52" s="41"/>
      <c r="B52" s="35"/>
      <c r="C52" s="35"/>
      <c r="D52" s="4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x14ac:dyDescent="0.25">
      <c r="A53" s="41"/>
      <c r="B53" s="35"/>
      <c r="C53" s="35"/>
      <c r="D53" s="4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</row>
    <row r="54" spans="1:39" x14ac:dyDescent="0.25">
      <c r="A54" s="41"/>
      <c r="B54" s="35"/>
      <c r="C54" s="35"/>
      <c r="D54" s="4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</row>
    <row r="55" spans="1:39" x14ac:dyDescent="0.25">
      <c r="A55" s="41"/>
      <c r="B55" s="35"/>
      <c r="C55" s="35"/>
      <c r="D55" s="4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</row>
    <row r="56" spans="1:39" x14ac:dyDescent="0.25">
      <c r="A56" s="41"/>
      <c r="B56" s="35"/>
      <c r="C56" s="35"/>
      <c r="D56" s="4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</row>
    <row r="57" spans="1:39" x14ac:dyDescent="0.25">
      <c r="A57" s="41"/>
      <c r="B57" s="35"/>
      <c r="C57" s="35"/>
      <c r="D57" s="4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x14ac:dyDescent="0.25">
      <c r="A58" s="41"/>
      <c r="B58" s="35"/>
      <c r="C58" s="35"/>
      <c r="D58" s="4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1:39" x14ac:dyDescent="0.25">
      <c r="A59" s="41"/>
      <c r="B59" s="35"/>
      <c r="C59" s="35"/>
      <c r="D59" s="4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x14ac:dyDescent="0.25">
      <c r="A60" s="41"/>
      <c r="B60" s="35"/>
      <c r="C60" s="35"/>
      <c r="D60" s="4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x14ac:dyDescent="0.25">
      <c r="A61" s="41"/>
      <c r="B61" s="35"/>
      <c r="C61" s="35"/>
      <c r="D61" s="4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x14ac:dyDescent="0.25">
      <c r="A62" s="41"/>
      <c r="B62" s="35"/>
      <c r="C62" s="35"/>
      <c r="D62" s="4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x14ac:dyDescent="0.25">
      <c r="A63" s="41"/>
      <c r="B63" s="35"/>
      <c r="C63" s="35"/>
      <c r="D63" s="4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x14ac:dyDescent="0.25">
      <c r="A64" s="41"/>
      <c r="B64" s="35"/>
      <c r="C64" s="35"/>
      <c r="D64" s="4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1:39" x14ac:dyDescent="0.25">
      <c r="A65" s="41"/>
      <c r="B65" s="35"/>
      <c r="C65" s="35"/>
      <c r="D65" s="4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x14ac:dyDescent="0.25">
      <c r="A66" s="41"/>
      <c r="B66" s="35"/>
      <c r="C66" s="35"/>
      <c r="D66" s="4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x14ac:dyDescent="0.25">
      <c r="A67" s="41"/>
      <c r="B67" s="35"/>
      <c r="C67" s="35"/>
      <c r="D67" s="4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1:39" x14ac:dyDescent="0.25">
      <c r="A68" s="41"/>
      <c r="B68" s="35"/>
      <c r="C68" s="35"/>
      <c r="D68" s="4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1:39" x14ac:dyDescent="0.25">
      <c r="A69" s="41"/>
      <c r="B69" s="35"/>
      <c r="C69" s="35"/>
      <c r="D69" s="4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1:39" x14ac:dyDescent="0.25">
      <c r="A70" s="41"/>
      <c r="B70" s="35"/>
      <c r="C70" s="35"/>
      <c r="D70" s="4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1:39" x14ac:dyDescent="0.25">
      <c r="A71" s="41"/>
      <c r="B71" s="35"/>
      <c r="C71" s="35"/>
      <c r="D71" s="4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 x14ac:dyDescent="0.25">
      <c r="A72" s="41"/>
      <c r="B72" s="35"/>
      <c r="C72" s="35"/>
      <c r="D72" s="4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1:39" x14ac:dyDescent="0.25">
      <c r="A73" s="41"/>
      <c r="B73" s="35"/>
      <c r="C73" s="35"/>
      <c r="D73" s="4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1:39" x14ac:dyDescent="0.25">
      <c r="A74" s="41"/>
      <c r="B74" s="35"/>
      <c r="C74" s="35"/>
      <c r="D74" s="4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x14ac:dyDescent="0.25">
      <c r="A75" s="41"/>
      <c r="B75" s="35"/>
      <c r="C75" s="35"/>
      <c r="D75" s="4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x14ac:dyDescent="0.25">
      <c r="A76" s="41"/>
      <c r="B76" s="35"/>
      <c r="C76" s="35"/>
      <c r="D76" s="4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x14ac:dyDescent="0.25">
      <c r="A77" s="41"/>
      <c r="B77" s="35"/>
      <c r="C77" s="35"/>
      <c r="D77" s="4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x14ac:dyDescent="0.25">
      <c r="A78" s="41"/>
      <c r="B78" s="35"/>
      <c r="C78" s="35"/>
      <c r="D78" s="4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1:39" x14ac:dyDescent="0.25">
      <c r="A79" s="41"/>
      <c r="B79" s="35"/>
      <c r="C79" s="35"/>
      <c r="D79" s="4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x14ac:dyDescent="0.25">
      <c r="A80" s="41"/>
      <c r="B80" s="35"/>
      <c r="C80" s="35"/>
      <c r="D80" s="4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:39" x14ac:dyDescent="0.25">
      <c r="A81" s="41"/>
      <c r="B81" s="35"/>
      <c r="C81" s="35"/>
      <c r="D81" s="4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5">
      <c r="A82" s="41"/>
      <c r="B82" s="35"/>
      <c r="C82" s="35"/>
      <c r="D82" s="4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:39" x14ac:dyDescent="0.25">
      <c r="A83" s="41"/>
      <c r="B83" s="35"/>
      <c r="C83" s="35"/>
      <c r="D83" s="4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 x14ac:dyDescent="0.25">
      <c r="A84" s="41"/>
      <c r="B84" s="35"/>
      <c r="C84" s="35"/>
      <c r="D84" s="4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:39" x14ac:dyDescent="0.25">
      <c r="A85" s="41"/>
      <c r="B85" s="35"/>
      <c r="C85" s="35"/>
      <c r="D85" s="4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x14ac:dyDescent="0.25">
      <c r="A86" s="41"/>
      <c r="B86" s="35"/>
      <c r="C86" s="35"/>
      <c r="D86" s="4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:39" x14ac:dyDescent="0.25">
      <c r="A87" s="41"/>
      <c r="B87" s="35"/>
      <c r="C87" s="35"/>
      <c r="D87" s="4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:39" x14ac:dyDescent="0.25">
      <c r="A88" s="41"/>
      <c r="B88" s="35"/>
      <c r="C88" s="35"/>
      <c r="D88" s="4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:39" x14ac:dyDescent="0.25">
      <c r="A89" s="41"/>
      <c r="B89" s="35"/>
      <c r="C89" s="35"/>
      <c r="D89" s="4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:39" x14ac:dyDescent="0.25">
      <c r="A90" s="41"/>
      <c r="B90" s="35"/>
      <c r="C90" s="35"/>
      <c r="D90" s="4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 x14ac:dyDescent="0.25">
      <c r="A91" s="41"/>
      <c r="B91" s="35"/>
      <c r="C91" s="35"/>
      <c r="D91" s="4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:39" x14ac:dyDescent="0.25">
      <c r="A92" s="41"/>
      <c r="B92" s="35"/>
      <c r="C92" s="35"/>
      <c r="D92" s="4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:39" x14ac:dyDescent="0.25">
      <c r="A93" s="41"/>
      <c r="B93" s="35"/>
      <c r="C93" s="35"/>
      <c r="D93" s="4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:39" x14ac:dyDescent="0.25">
      <c r="A94" s="41"/>
      <c r="B94" s="35"/>
      <c r="C94" s="35"/>
      <c r="D94" s="4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:39" x14ac:dyDescent="0.25">
      <c r="A95" s="41"/>
      <c r="B95" s="35"/>
      <c r="C95" s="35"/>
      <c r="D95" s="4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:39" x14ac:dyDescent="0.25">
      <c r="A96" s="41"/>
      <c r="B96" s="35"/>
      <c r="C96" s="35"/>
      <c r="D96" s="4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:39" x14ac:dyDescent="0.25">
      <c r="A97" s="41"/>
      <c r="B97" s="35"/>
      <c r="C97" s="35"/>
      <c r="D97" s="4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:39" x14ac:dyDescent="0.25">
      <c r="A98" s="41"/>
      <c r="B98" s="35"/>
      <c r="C98" s="35"/>
      <c r="D98" s="4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:39" x14ac:dyDescent="0.25">
      <c r="A99" s="41"/>
      <c r="B99" s="35"/>
      <c r="C99" s="35"/>
      <c r="D99" s="4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x14ac:dyDescent="0.25">
      <c r="A100" s="41"/>
      <c r="B100" s="35"/>
      <c r="C100" s="35"/>
      <c r="D100" s="4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:39" x14ac:dyDescent="0.25">
      <c r="A101" s="41"/>
      <c r="B101" s="35"/>
      <c r="C101" s="35"/>
      <c r="D101" s="4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:39" x14ac:dyDescent="0.25">
      <c r="A102" s="41"/>
      <c r="B102" s="35"/>
      <c r="C102" s="35"/>
      <c r="D102" s="4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x14ac:dyDescent="0.25">
      <c r="A103" s="41"/>
      <c r="B103" s="35"/>
      <c r="C103" s="35"/>
      <c r="D103" s="4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:39" x14ac:dyDescent="0.25">
      <c r="A104" s="41"/>
      <c r="B104" s="35"/>
      <c r="C104" s="35"/>
      <c r="D104" s="4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:39" x14ac:dyDescent="0.25">
      <c r="A105" s="41"/>
      <c r="B105" s="35"/>
      <c r="C105" s="35"/>
      <c r="D105" s="4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:39" x14ac:dyDescent="0.25">
      <c r="A106" s="41"/>
      <c r="B106" s="35"/>
      <c r="C106" s="35"/>
      <c r="D106" s="4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:39" x14ac:dyDescent="0.25">
      <c r="A107" s="41"/>
      <c r="B107" s="35"/>
      <c r="C107" s="35"/>
      <c r="D107" s="4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</row>
    <row r="108" spans="1:39" x14ac:dyDescent="0.25">
      <c r="A108" s="41"/>
      <c r="B108" s="35"/>
      <c r="C108" s="35"/>
      <c r="D108" s="4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</row>
    <row r="109" spans="1:39" x14ac:dyDescent="0.25">
      <c r="A109" s="41"/>
      <c r="B109" s="35"/>
      <c r="C109" s="35"/>
      <c r="D109" s="4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</row>
    <row r="110" spans="1:39" x14ac:dyDescent="0.25">
      <c r="A110" s="41"/>
      <c r="B110" s="35"/>
      <c r="C110" s="35"/>
      <c r="D110" s="4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</row>
    <row r="111" spans="1:39" x14ac:dyDescent="0.25">
      <c r="A111" s="41"/>
      <c r="B111" s="35"/>
      <c r="C111" s="35"/>
      <c r="D111" s="4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</row>
    <row r="112" spans="1:39" x14ac:dyDescent="0.25">
      <c r="A112" s="41"/>
      <c r="B112" s="35"/>
      <c r="C112" s="35"/>
      <c r="D112" s="4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</row>
    <row r="113" spans="1:39" x14ac:dyDescent="0.25">
      <c r="A113" s="41"/>
      <c r="B113" s="35"/>
      <c r="C113" s="35"/>
      <c r="D113" s="4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1:39" x14ac:dyDescent="0.25">
      <c r="A114" s="41"/>
      <c r="B114" s="35"/>
      <c r="C114" s="35"/>
      <c r="D114" s="4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</row>
    <row r="115" spans="1:39" x14ac:dyDescent="0.25">
      <c r="A115" s="41"/>
      <c r="B115" s="35"/>
      <c r="C115" s="35"/>
      <c r="D115" s="4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</row>
  </sheetData>
  <sheetProtection algorithmName="SHA-512" hashValue="2cIx8EZNUg3o5oMG54+Jffm6oY8SjqqmKtLSUrZyjUkkhVHZsh04w6B7CUpSJQsdk6AuLMttzLuihOTTKYLusw==" saltValue="s5diZSNxVY6LRHdxgBt8sw==" spinCount="100000" sheet="1" objects="1" scenarios="1"/>
  <protectedRanges>
    <protectedRange sqref="Q18:Q22" name="vmp"/>
    <protectedRange sqref="L14" name="salario"/>
    <protectedRange sqref="B9:D22" name="dados"/>
  </protectedRanges>
  <mergeCells count="29">
    <mergeCell ref="K23:L23"/>
    <mergeCell ref="M23:N23"/>
    <mergeCell ref="O23:P23"/>
    <mergeCell ref="K21:L21"/>
    <mergeCell ref="M21:N21"/>
    <mergeCell ref="O21:P21"/>
    <mergeCell ref="K22:L22"/>
    <mergeCell ref="M22:N22"/>
    <mergeCell ref="O22:P22"/>
    <mergeCell ref="K19:L19"/>
    <mergeCell ref="M19:N19"/>
    <mergeCell ref="O19:P19"/>
    <mergeCell ref="K20:L20"/>
    <mergeCell ref="M20:N20"/>
    <mergeCell ref="O20:P20"/>
    <mergeCell ref="R15:R17"/>
    <mergeCell ref="S15:S17"/>
    <mergeCell ref="O16:P16"/>
    <mergeCell ref="T16:V16"/>
    <mergeCell ref="O17:P17"/>
    <mergeCell ref="Q15:Q17"/>
    <mergeCell ref="K18:L18"/>
    <mergeCell ref="M18:N18"/>
    <mergeCell ref="O18:P18"/>
    <mergeCell ref="J14:K14"/>
    <mergeCell ref="J15:J17"/>
    <mergeCell ref="K15:L17"/>
    <mergeCell ref="M15:N17"/>
    <mergeCell ref="O15:P15"/>
  </mergeCells>
  <conditionalFormatting sqref="F9:F22">
    <cfRule type="cellIs" dxfId="5" priority="2" operator="lessThan">
      <formula>$G$9</formula>
    </cfRule>
  </conditionalFormatting>
  <conditionalFormatting sqref="E9:E22">
    <cfRule type="containsText" dxfId="4" priority="1" operator="containsText" text="Não pode Financiar">
      <formula>NOT(ISERROR(SEARCH("Não pode Financiar",E9)))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L115"/>
  <sheetViews>
    <sheetView zoomScaleNormal="100" workbookViewId="0">
      <selection activeCell="B10" sqref="B10"/>
    </sheetView>
  </sheetViews>
  <sheetFormatPr defaultRowHeight="15" x14ac:dyDescent="0.25"/>
  <cols>
    <col min="1" max="1" width="2.42578125" style="1" customWidth="1"/>
    <col min="2" max="2" width="17.28515625" style="1" customWidth="1"/>
    <col min="3" max="3" width="14.85546875" style="1" customWidth="1"/>
    <col min="4" max="4" width="14.7109375" style="1" customWidth="1"/>
    <col min="5" max="5" width="21.28515625" style="1" customWidth="1"/>
    <col min="6" max="6" width="18" style="1" customWidth="1"/>
    <col min="7" max="7" width="11.7109375" style="1" customWidth="1"/>
    <col min="8" max="8" width="4.140625" style="1" customWidth="1"/>
    <col min="9" max="9" width="8.85546875" style="1" customWidth="1"/>
    <col min="10" max="10" width="12.42578125" style="1" customWidth="1"/>
    <col min="11" max="11" width="11.5703125" style="1" customWidth="1"/>
    <col min="12" max="12" width="18.7109375" style="1" customWidth="1"/>
    <col min="13" max="13" width="13.85546875" style="1" customWidth="1"/>
    <col min="14" max="14" width="3.28515625" style="1" hidden="1" customWidth="1"/>
    <col min="15" max="15" width="0.140625" style="1" customWidth="1"/>
    <col min="16" max="16" width="7.7109375" style="1" customWidth="1"/>
    <col min="17" max="17" width="9.140625" style="1"/>
    <col min="18" max="18" width="11.28515625" style="1" customWidth="1"/>
    <col min="19" max="20" width="12.140625" style="1" bestFit="1" customWidth="1"/>
    <col min="21" max="21" width="9.7109375" style="1" bestFit="1" customWidth="1"/>
    <col min="22" max="16384" width="9.140625" style="1"/>
  </cols>
  <sheetData>
    <row r="1" spans="1:38" ht="21" x14ac:dyDescent="0.35">
      <c r="A1" s="34" t="s">
        <v>23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</row>
    <row r="3" spans="1:38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</row>
    <row r="4" spans="1:38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 ht="15.75" thickBo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</row>
    <row r="6" spans="1:38" ht="15.75" thickBo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70" t="s">
        <v>26</v>
      </c>
      <c r="M6" s="75">
        <f>IF(AND(K15&gt;=3,K15&lt;&gt; ""),K15,IF(AND(K16&gt;=3,OR(K18&gt;K17,AND(K17 = "",K18 &lt;&gt; ""))),K16,3))</f>
        <v>3</v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</row>
    <row r="7" spans="1:38" ht="15.75" thickBot="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69" t="s">
        <v>25</v>
      </c>
      <c r="M7" s="69" t="s">
        <v>31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</row>
    <row r="8" spans="1:38" ht="15.75" thickTop="1" x14ac:dyDescent="0.25">
      <c r="A8" s="35"/>
      <c r="B8" s="3" t="s">
        <v>0</v>
      </c>
      <c r="C8" s="4" t="s">
        <v>1</v>
      </c>
      <c r="D8" s="4" t="s">
        <v>2</v>
      </c>
      <c r="E8" s="46" t="s">
        <v>24</v>
      </c>
      <c r="F8" s="46" t="s">
        <v>22</v>
      </c>
      <c r="G8" s="84" t="s">
        <v>21</v>
      </c>
      <c r="H8" s="36"/>
      <c r="I8" s="36"/>
      <c r="J8" s="35"/>
      <c r="K8" s="35"/>
      <c r="L8" s="76">
        <v>5</v>
      </c>
      <c r="M8" s="77">
        <v>1.4999999999999999E-2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</row>
    <row r="9" spans="1:38" x14ac:dyDescent="0.25">
      <c r="A9" s="35"/>
      <c r="B9" s="52">
        <v>2454</v>
      </c>
      <c r="C9" s="2">
        <v>3</v>
      </c>
      <c r="D9" s="54">
        <v>203.8</v>
      </c>
      <c r="E9" s="58">
        <f>IF(C9=0,"",((0.16+0.0002*(B9/C9))*(B9/C9)+(IF($M$6=$L$8,$M$8,IF($M$6=$L$9,$M$9,$M$10)))*D9))</f>
        <v>273.87579999999997</v>
      </c>
      <c r="F9" s="63">
        <f>IF(E9="","",IF(1-(E9/D9)&lt;$K$21/100,$K$21/100,1-(E9/D9)))</f>
        <v>0.5</v>
      </c>
      <c r="G9" s="85">
        <f>IF(D9=0,"",CEILING((50/D9),$K$21/100))</f>
        <v>0.5</v>
      </c>
      <c r="H9" s="37"/>
      <c r="I9" s="38"/>
      <c r="J9" s="35"/>
      <c r="K9" s="35"/>
      <c r="L9" s="76">
        <v>4</v>
      </c>
      <c r="M9" s="77">
        <v>0.03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</row>
    <row r="10" spans="1:38" x14ac:dyDescent="0.25">
      <c r="A10" s="35"/>
      <c r="B10" s="52"/>
      <c r="C10" s="2"/>
      <c r="D10" s="54"/>
      <c r="E10" s="58" t="str">
        <f>IF(C10=0,"",((0.16+0.0002*(B10/C10))*(B10/C10)+(IF($M$6=$L$8,$M$8,IF($M$6=$L$9,$M$9,$M$10)))*D10))</f>
        <v/>
      </c>
      <c r="F10" s="63" t="str">
        <f>IF(E10="","",IF(1-(E10/D10)&lt;$K$21/100,$K$21/100,1-(E10/D10)))</f>
        <v/>
      </c>
      <c r="G10" s="85" t="str">
        <f t="shared" ref="G10:G22" si="0">IF(D10=0,"",CEILING((50/D10),$K$21/100))</f>
        <v/>
      </c>
      <c r="H10" s="37"/>
      <c r="I10" s="39"/>
      <c r="J10" s="35"/>
      <c r="K10" s="35"/>
      <c r="L10" s="76">
        <v>3</v>
      </c>
      <c r="M10" s="77">
        <v>4.4999999999999998E-2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spans="1:38" x14ac:dyDescent="0.25">
      <c r="A11" s="35"/>
      <c r="B11" s="52"/>
      <c r="C11" s="2"/>
      <c r="D11" s="54"/>
      <c r="E11" s="58" t="str">
        <f t="shared" ref="E11:E22" si="1">IF(C11=0,"",((0.16+0.0002*(B11/C11))*(B11/C11)+(IF($M$6=$L$8,$M$8,IF($M$6=$L$9,$M$9,$M$10)))*D11))</f>
        <v/>
      </c>
      <c r="F11" s="63" t="str">
        <f t="shared" ref="F11:F22" si="2">IF(E11="","",IF(1-(E11/D11)&lt;$K$21/100,$K$21/100,1-(E11/D11)))</f>
        <v/>
      </c>
      <c r="G11" s="85" t="str">
        <f t="shared" si="0"/>
        <v/>
      </c>
      <c r="H11" s="35"/>
      <c r="I11" s="39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</row>
    <row r="12" spans="1:38" x14ac:dyDescent="0.25">
      <c r="A12" s="35"/>
      <c r="B12" s="52"/>
      <c r="C12" s="2"/>
      <c r="D12" s="54"/>
      <c r="E12" s="58" t="str">
        <f t="shared" si="1"/>
        <v/>
      </c>
      <c r="F12" s="63" t="str">
        <f t="shared" si="2"/>
        <v/>
      </c>
      <c r="G12" s="85" t="str">
        <f t="shared" si="0"/>
        <v/>
      </c>
      <c r="H12" s="37"/>
      <c r="I12" s="36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</row>
    <row r="13" spans="1:38" x14ac:dyDescent="0.25">
      <c r="A13" s="35"/>
      <c r="B13" s="52"/>
      <c r="C13" s="2"/>
      <c r="D13" s="54"/>
      <c r="E13" s="58" t="str">
        <f t="shared" si="1"/>
        <v/>
      </c>
      <c r="F13" s="63" t="str">
        <f t="shared" si="2"/>
        <v/>
      </c>
      <c r="G13" s="85" t="str">
        <f t="shared" si="0"/>
        <v/>
      </c>
      <c r="H13" s="37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40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 spans="1:38" ht="15.75" thickBot="1" x14ac:dyDescent="0.3">
      <c r="A14" s="35"/>
      <c r="B14" s="52"/>
      <c r="C14" s="2"/>
      <c r="D14" s="54"/>
      <c r="E14" s="58" t="str">
        <f t="shared" si="1"/>
        <v/>
      </c>
      <c r="F14" s="63" t="str">
        <f t="shared" si="2"/>
        <v/>
      </c>
      <c r="G14" s="85" t="str">
        <f t="shared" si="0"/>
        <v/>
      </c>
      <c r="H14" s="37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</row>
    <row r="15" spans="1:38" ht="16.5" customHeight="1" x14ac:dyDescent="0.25">
      <c r="A15" s="35"/>
      <c r="B15" s="52"/>
      <c r="C15" s="2"/>
      <c r="D15" s="54"/>
      <c r="E15" s="58" t="str">
        <f t="shared" si="1"/>
        <v/>
      </c>
      <c r="F15" s="63" t="str">
        <f t="shared" si="2"/>
        <v/>
      </c>
      <c r="G15" s="85" t="str">
        <f t="shared" si="0"/>
        <v/>
      </c>
      <c r="H15" s="37"/>
      <c r="I15" s="134" t="s">
        <v>27</v>
      </c>
      <c r="J15" s="135"/>
      <c r="K15" s="87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 spans="1:38" x14ac:dyDescent="0.25">
      <c r="A16" s="35"/>
      <c r="B16" s="52"/>
      <c r="C16" s="2"/>
      <c r="D16" s="54"/>
      <c r="E16" s="58" t="str">
        <f t="shared" si="1"/>
        <v/>
      </c>
      <c r="F16" s="63" t="str">
        <f t="shared" si="2"/>
        <v/>
      </c>
      <c r="G16" s="85" t="str">
        <f t="shared" si="0"/>
        <v/>
      </c>
      <c r="H16" s="37"/>
      <c r="I16" s="136" t="s">
        <v>28</v>
      </c>
      <c r="J16" s="137"/>
      <c r="K16" s="72">
        <v>3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</row>
    <row r="17" spans="1:38" x14ac:dyDescent="0.25">
      <c r="A17" s="35"/>
      <c r="B17" s="52"/>
      <c r="C17" s="2"/>
      <c r="D17" s="54"/>
      <c r="E17" s="58" t="str">
        <f t="shared" si="1"/>
        <v/>
      </c>
      <c r="F17" s="63" t="str">
        <f t="shared" si="2"/>
        <v/>
      </c>
      <c r="G17" s="85" t="str">
        <f t="shared" si="0"/>
        <v/>
      </c>
      <c r="H17" s="37"/>
      <c r="I17" s="136" t="s">
        <v>29</v>
      </c>
      <c r="J17" s="137"/>
      <c r="K17" s="73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</row>
    <row r="18" spans="1:38" ht="15" customHeight="1" thickBot="1" x14ac:dyDescent="0.3">
      <c r="A18" s="35"/>
      <c r="B18" s="52"/>
      <c r="C18" s="2"/>
      <c r="D18" s="54"/>
      <c r="E18" s="58" t="str">
        <f t="shared" si="1"/>
        <v/>
      </c>
      <c r="F18" s="63" t="str">
        <f t="shared" si="2"/>
        <v/>
      </c>
      <c r="G18" s="85" t="str">
        <f t="shared" si="0"/>
        <v/>
      </c>
      <c r="H18" s="37"/>
      <c r="I18" s="132" t="s">
        <v>30</v>
      </c>
      <c r="J18" s="133"/>
      <c r="K18" s="74">
        <v>42801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</row>
    <row r="19" spans="1:38" ht="15" customHeight="1" x14ac:dyDescent="0.25">
      <c r="A19" s="35"/>
      <c r="B19" s="52"/>
      <c r="C19" s="2"/>
      <c r="D19" s="54"/>
      <c r="E19" s="58" t="str">
        <f t="shared" si="1"/>
        <v/>
      </c>
      <c r="F19" s="63" t="str">
        <f t="shared" si="2"/>
        <v/>
      </c>
      <c r="G19" s="85" t="str">
        <f t="shared" si="0"/>
        <v/>
      </c>
      <c r="H19" s="3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spans="1:38" ht="15" customHeight="1" thickBot="1" x14ac:dyDescent="0.3">
      <c r="A20" s="35"/>
      <c r="B20" s="52"/>
      <c r="C20" s="2"/>
      <c r="D20" s="54"/>
      <c r="E20" s="58" t="str">
        <f t="shared" si="1"/>
        <v/>
      </c>
      <c r="F20" s="63" t="str">
        <f t="shared" si="2"/>
        <v/>
      </c>
      <c r="G20" s="85" t="str">
        <f t="shared" si="0"/>
        <v/>
      </c>
      <c r="H20" s="37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</row>
    <row r="21" spans="1:38" ht="15" customHeight="1" thickBot="1" x14ac:dyDescent="0.3">
      <c r="A21" s="35"/>
      <c r="B21" s="52"/>
      <c r="C21" s="2"/>
      <c r="D21" s="54"/>
      <c r="E21" s="58" t="str">
        <f t="shared" si="1"/>
        <v/>
      </c>
      <c r="F21" s="63" t="str">
        <f t="shared" si="2"/>
        <v/>
      </c>
      <c r="G21" s="85" t="str">
        <f t="shared" si="0"/>
        <v/>
      </c>
      <c r="H21" s="37"/>
      <c r="I21" s="130" t="s">
        <v>32</v>
      </c>
      <c r="J21" s="131"/>
      <c r="K21" s="68">
        <v>50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</row>
    <row r="22" spans="1:38" ht="15.75" customHeight="1" thickBot="1" x14ac:dyDescent="0.3">
      <c r="A22" s="35"/>
      <c r="B22" s="53"/>
      <c r="C22" s="5"/>
      <c r="D22" s="55"/>
      <c r="E22" s="60" t="str">
        <f t="shared" si="1"/>
        <v/>
      </c>
      <c r="F22" s="64" t="str">
        <f t="shared" si="2"/>
        <v/>
      </c>
      <c r="G22" s="86" t="str">
        <f t="shared" si="0"/>
        <v/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</row>
    <row r="23" spans="1:38" ht="16.5" customHeight="1" thickTop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x14ac:dyDescent="0.25">
      <c r="A25" s="35"/>
      <c r="B25" s="35"/>
      <c r="C25" s="35"/>
      <c r="D25" s="35"/>
      <c r="E25" s="35"/>
      <c r="F25" s="35"/>
      <c r="G25" s="67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spans="1:38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 spans="1:38" x14ac:dyDescent="0.25">
      <c r="A27" s="41"/>
      <c r="B27" s="35"/>
      <c r="C27" s="35"/>
      <c r="D27" s="41"/>
      <c r="E27" s="56"/>
      <c r="F27" s="5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x14ac:dyDescent="0.25">
      <c r="A28" s="41"/>
      <c r="B28" s="35"/>
      <c r="C28" s="35"/>
      <c r="D28" s="4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x14ac:dyDescent="0.25">
      <c r="A29" s="41"/>
      <c r="B29" s="35"/>
      <c r="C29" s="35"/>
      <c r="D29" s="4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x14ac:dyDescent="0.25">
      <c r="A30" s="41"/>
      <c r="B30" s="35"/>
      <c r="C30" s="35"/>
      <c r="D30" s="4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x14ac:dyDescent="0.25">
      <c r="A31" s="41"/>
      <c r="B31" s="35"/>
      <c r="C31" s="35"/>
      <c r="D31" s="4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x14ac:dyDescent="0.25">
      <c r="A32" s="41"/>
      <c r="B32" s="35"/>
      <c r="C32" s="35"/>
      <c r="D32" s="4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8" x14ac:dyDescent="0.25">
      <c r="A33" s="41"/>
      <c r="B33" s="35"/>
      <c r="C33" s="35"/>
      <c r="D33" s="4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</row>
    <row r="34" spans="1:38" x14ac:dyDescent="0.25">
      <c r="A34" s="41"/>
      <c r="B34" s="35"/>
      <c r="C34" s="35"/>
      <c r="D34" s="4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spans="1:38" x14ac:dyDescent="0.25">
      <c r="A35" s="41"/>
      <c r="B35" s="35"/>
      <c r="C35" s="35"/>
      <c r="D35" s="4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spans="1:38" x14ac:dyDescent="0.25">
      <c r="A36" s="41"/>
      <c r="B36" s="35"/>
      <c r="C36" s="35"/>
      <c r="D36" s="4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x14ac:dyDescent="0.25">
      <c r="A37" s="41"/>
      <c r="B37" s="35"/>
      <c r="C37" s="35"/>
      <c r="D37" s="4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 x14ac:dyDescent="0.25">
      <c r="A38" s="41"/>
      <c r="B38" s="35"/>
      <c r="C38" s="35"/>
      <c r="D38" s="4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</row>
    <row r="39" spans="1:38" x14ac:dyDescent="0.25">
      <c r="A39" s="41"/>
      <c r="B39" s="35"/>
      <c r="C39" s="35"/>
      <c r="D39" s="4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</row>
    <row r="40" spans="1:38" x14ac:dyDescent="0.25">
      <c r="A40" s="41"/>
      <c r="B40" s="35"/>
      <c r="C40" s="35"/>
      <c r="D40" s="4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 x14ac:dyDescent="0.25">
      <c r="A41" s="41"/>
      <c r="B41" s="35"/>
      <c r="C41" s="35"/>
      <c r="D41" s="4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x14ac:dyDescent="0.25">
      <c r="A42" s="41"/>
      <c r="B42" s="35"/>
      <c r="C42" s="35"/>
      <c r="D42" s="4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x14ac:dyDescent="0.25">
      <c r="A43" s="41"/>
      <c r="B43" s="35"/>
      <c r="C43" s="35"/>
      <c r="D43" s="4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</row>
    <row r="44" spans="1:38" x14ac:dyDescent="0.25">
      <c r="A44" s="41"/>
      <c r="B44" s="35"/>
      <c r="C44" s="35"/>
      <c r="D44" s="4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</row>
    <row r="45" spans="1:38" x14ac:dyDescent="0.25">
      <c r="A45" s="41"/>
      <c r="B45" s="35"/>
      <c r="C45" s="35"/>
      <c r="D45" s="4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</row>
    <row r="46" spans="1:38" x14ac:dyDescent="0.25">
      <c r="A46" s="41"/>
      <c r="B46" s="35"/>
      <c r="C46" s="35"/>
      <c r="D46" s="4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</row>
    <row r="47" spans="1:38" x14ac:dyDescent="0.25">
      <c r="A47" s="41"/>
      <c r="B47" s="35"/>
      <c r="C47" s="35"/>
      <c r="D47" s="4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</row>
    <row r="48" spans="1:38" x14ac:dyDescent="0.25">
      <c r="A48" s="41"/>
      <c r="B48" s="35"/>
      <c r="C48" s="35"/>
      <c r="D48" s="4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</row>
    <row r="49" spans="1:38" x14ac:dyDescent="0.25">
      <c r="A49" s="41"/>
      <c r="B49" s="35"/>
      <c r="C49" s="35"/>
      <c r="D49" s="4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x14ac:dyDescent="0.25">
      <c r="A50" s="41"/>
      <c r="B50" s="35"/>
      <c r="C50" s="35"/>
      <c r="D50" s="4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</row>
    <row r="51" spans="1:38" x14ac:dyDescent="0.25">
      <c r="A51" s="41"/>
      <c r="B51" s="35"/>
      <c r="C51" s="35"/>
      <c r="D51" s="4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</row>
    <row r="52" spans="1:38" x14ac:dyDescent="0.25">
      <c r="A52" s="41"/>
      <c r="B52" s="35"/>
      <c r="C52" s="35"/>
      <c r="D52" s="4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</row>
    <row r="53" spans="1:38" x14ac:dyDescent="0.25">
      <c r="A53" s="41"/>
      <c r="B53" s="35"/>
      <c r="C53" s="35"/>
      <c r="D53" s="4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</row>
    <row r="54" spans="1:38" x14ac:dyDescent="0.25">
      <c r="A54" s="41"/>
      <c r="B54" s="35"/>
      <c r="C54" s="35"/>
      <c r="D54" s="4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</row>
    <row r="55" spans="1:38" x14ac:dyDescent="0.25">
      <c r="A55" s="41"/>
      <c r="B55" s="35"/>
      <c r="C55" s="35"/>
      <c r="D55" s="4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</row>
    <row r="56" spans="1:38" x14ac:dyDescent="0.25">
      <c r="A56" s="41"/>
      <c r="B56" s="35"/>
      <c r="C56" s="35"/>
      <c r="D56" s="4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</row>
    <row r="57" spans="1:38" x14ac:dyDescent="0.25">
      <c r="A57" s="41"/>
      <c r="B57" s="35"/>
      <c r="C57" s="35"/>
      <c r="D57" s="4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38" x14ac:dyDescent="0.25">
      <c r="A58" s="41"/>
      <c r="B58" s="35"/>
      <c r="C58" s="35"/>
      <c r="D58" s="4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</row>
    <row r="59" spans="1:38" x14ac:dyDescent="0.25">
      <c r="A59" s="41"/>
      <c r="B59" s="35"/>
      <c r="C59" s="35"/>
      <c r="D59" s="4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x14ac:dyDescent="0.25">
      <c r="A60" s="41"/>
      <c r="B60" s="35"/>
      <c r="C60" s="35"/>
      <c r="D60" s="4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x14ac:dyDescent="0.25">
      <c r="A61" s="41"/>
      <c r="B61" s="35"/>
      <c r="C61" s="35"/>
      <c r="D61" s="4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x14ac:dyDescent="0.25">
      <c r="A62" s="41"/>
      <c r="B62" s="35"/>
      <c r="C62" s="35"/>
      <c r="D62" s="4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x14ac:dyDescent="0.25">
      <c r="A63" s="41"/>
      <c r="B63" s="35"/>
      <c r="C63" s="35"/>
      <c r="D63" s="4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x14ac:dyDescent="0.25">
      <c r="A64" s="41"/>
      <c r="B64" s="35"/>
      <c r="C64" s="35"/>
      <c r="D64" s="4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1:38" x14ac:dyDescent="0.25">
      <c r="A65" s="41"/>
      <c r="B65" s="35"/>
      <c r="C65" s="35"/>
      <c r="D65" s="4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1:38" x14ac:dyDescent="0.25">
      <c r="A66" s="41"/>
      <c r="B66" s="35"/>
      <c r="C66" s="35"/>
      <c r="D66" s="4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1:38" x14ac:dyDescent="0.25">
      <c r="A67" s="41"/>
      <c r="B67" s="35"/>
      <c r="C67" s="35"/>
      <c r="D67" s="4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1:38" x14ac:dyDescent="0.25">
      <c r="A68" s="41"/>
      <c r="B68" s="35"/>
      <c r="C68" s="35"/>
      <c r="D68" s="4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1:38" x14ac:dyDescent="0.25">
      <c r="A69" s="41"/>
      <c r="B69" s="35"/>
      <c r="C69" s="35"/>
      <c r="D69" s="4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1:38" x14ac:dyDescent="0.25">
      <c r="A70" s="41"/>
      <c r="B70" s="35"/>
      <c r="C70" s="35"/>
      <c r="D70" s="4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1:38" x14ac:dyDescent="0.25">
      <c r="A71" s="41"/>
      <c r="B71" s="35"/>
      <c r="C71" s="35"/>
      <c r="D71" s="4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1:38" x14ac:dyDescent="0.25">
      <c r="A72" s="41"/>
      <c r="B72" s="35"/>
      <c r="C72" s="35"/>
      <c r="D72" s="4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 x14ac:dyDescent="0.25">
      <c r="A73" s="41"/>
      <c r="B73" s="35"/>
      <c r="C73" s="35"/>
      <c r="D73" s="4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1:38" x14ac:dyDescent="0.25">
      <c r="A74" s="41"/>
      <c r="B74" s="35"/>
      <c r="C74" s="35"/>
      <c r="D74" s="4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1:38" x14ac:dyDescent="0.25">
      <c r="A75" s="41"/>
      <c r="B75" s="35"/>
      <c r="C75" s="35"/>
      <c r="D75" s="4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1:38" x14ac:dyDescent="0.25">
      <c r="A76" s="41"/>
      <c r="B76" s="35"/>
      <c r="C76" s="35"/>
      <c r="D76" s="4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 x14ac:dyDescent="0.25">
      <c r="A77" s="41"/>
      <c r="B77" s="35"/>
      <c r="C77" s="35"/>
      <c r="D77" s="4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1:38" x14ac:dyDescent="0.25">
      <c r="A78" s="41"/>
      <c r="B78" s="35"/>
      <c r="C78" s="35"/>
      <c r="D78" s="4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 x14ac:dyDescent="0.25">
      <c r="A79" s="41"/>
      <c r="B79" s="35"/>
      <c r="C79" s="35"/>
      <c r="D79" s="4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1:38" x14ac:dyDescent="0.25">
      <c r="A80" s="41"/>
      <c r="B80" s="35"/>
      <c r="C80" s="35"/>
      <c r="D80" s="4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:38" x14ac:dyDescent="0.25">
      <c r="A81" s="41"/>
      <c r="B81" s="35"/>
      <c r="C81" s="35"/>
      <c r="D81" s="4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:38" x14ac:dyDescent="0.25">
      <c r="A82" s="41"/>
      <c r="B82" s="35"/>
      <c r="C82" s="35"/>
      <c r="D82" s="4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:38" x14ac:dyDescent="0.25">
      <c r="A83" s="41"/>
      <c r="B83" s="35"/>
      <c r="C83" s="35"/>
      <c r="D83" s="4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:38" x14ac:dyDescent="0.25">
      <c r="A84" s="41"/>
      <c r="B84" s="35"/>
      <c r="C84" s="35"/>
      <c r="D84" s="4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:38" x14ac:dyDescent="0.25">
      <c r="A85" s="41"/>
      <c r="B85" s="35"/>
      <c r="C85" s="35"/>
      <c r="D85" s="4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:38" x14ac:dyDescent="0.25">
      <c r="A86" s="41"/>
      <c r="B86" s="35"/>
      <c r="C86" s="35"/>
      <c r="D86" s="4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:38" x14ac:dyDescent="0.25">
      <c r="A87" s="41"/>
      <c r="B87" s="35"/>
      <c r="C87" s="35"/>
      <c r="D87" s="4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:38" x14ac:dyDescent="0.25">
      <c r="A88" s="41"/>
      <c r="B88" s="35"/>
      <c r="C88" s="35"/>
      <c r="D88" s="4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:38" x14ac:dyDescent="0.25">
      <c r="A89" s="41"/>
      <c r="B89" s="35"/>
      <c r="C89" s="35"/>
      <c r="D89" s="4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:38" x14ac:dyDescent="0.25">
      <c r="A90" s="41"/>
      <c r="B90" s="35"/>
      <c r="C90" s="35"/>
      <c r="D90" s="4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:38" x14ac:dyDescent="0.25">
      <c r="A91" s="41"/>
      <c r="B91" s="35"/>
      <c r="C91" s="35"/>
      <c r="D91" s="4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:38" x14ac:dyDescent="0.25">
      <c r="A92" s="41"/>
      <c r="B92" s="35"/>
      <c r="C92" s="35"/>
      <c r="D92" s="4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:38" x14ac:dyDescent="0.25">
      <c r="A93" s="41"/>
      <c r="B93" s="35"/>
      <c r="C93" s="35"/>
      <c r="D93" s="4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:38" x14ac:dyDescent="0.25">
      <c r="A94" s="41"/>
      <c r="B94" s="35"/>
      <c r="C94" s="35"/>
      <c r="D94" s="4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:38" x14ac:dyDescent="0.25">
      <c r="A95" s="41"/>
      <c r="B95" s="35"/>
      <c r="C95" s="35"/>
      <c r="D95" s="4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:38" x14ac:dyDescent="0.25">
      <c r="A96" s="41"/>
      <c r="B96" s="35"/>
      <c r="C96" s="35"/>
      <c r="D96" s="4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:38" x14ac:dyDescent="0.25">
      <c r="A97" s="41"/>
      <c r="B97" s="35"/>
      <c r="C97" s="35"/>
      <c r="D97" s="4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:38" x14ac:dyDescent="0.25">
      <c r="A98" s="41"/>
      <c r="B98" s="35"/>
      <c r="C98" s="35"/>
      <c r="D98" s="4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:38" x14ac:dyDescent="0.25">
      <c r="A99" s="41"/>
      <c r="B99" s="35"/>
      <c r="C99" s="35"/>
      <c r="D99" s="4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:38" x14ac:dyDescent="0.25">
      <c r="A100" s="41"/>
      <c r="B100" s="35"/>
      <c r="C100" s="35"/>
      <c r="D100" s="4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:38" x14ac:dyDescent="0.25">
      <c r="A101" s="41"/>
      <c r="B101" s="35"/>
      <c r="C101" s="35"/>
      <c r="D101" s="4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:38" x14ac:dyDescent="0.25">
      <c r="A102" s="41"/>
      <c r="B102" s="35"/>
      <c r="C102" s="35"/>
      <c r="D102" s="4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:38" x14ac:dyDescent="0.25">
      <c r="A103" s="41"/>
      <c r="B103" s="35"/>
      <c r="C103" s="35"/>
      <c r="D103" s="4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:38" x14ac:dyDescent="0.25">
      <c r="A104" s="41"/>
      <c r="B104" s="35"/>
      <c r="C104" s="35"/>
      <c r="D104" s="4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:38" x14ac:dyDescent="0.25">
      <c r="A105" s="41"/>
      <c r="B105" s="35"/>
      <c r="C105" s="35"/>
      <c r="D105" s="4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:38" x14ac:dyDescent="0.25">
      <c r="A106" s="41"/>
      <c r="B106" s="35"/>
      <c r="C106" s="35"/>
      <c r="D106" s="4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spans="1:38" x14ac:dyDescent="0.25">
      <c r="A107" s="41"/>
      <c r="B107" s="35"/>
      <c r="C107" s="35"/>
      <c r="D107" s="4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 spans="1:38" x14ac:dyDescent="0.25">
      <c r="A108" s="41"/>
      <c r="B108" s="35"/>
      <c r="C108" s="35"/>
      <c r="D108" s="4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 spans="1:38" x14ac:dyDescent="0.25">
      <c r="A109" s="41"/>
      <c r="B109" s="35"/>
      <c r="C109" s="35"/>
      <c r="D109" s="4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 spans="1:38" x14ac:dyDescent="0.25">
      <c r="A110" s="41"/>
      <c r="B110" s="35"/>
      <c r="C110" s="35"/>
      <c r="D110" s="4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 spans="1:38" x14ac:dyDescent="0.25">
      <c r="A111" s="41"/>
      <c r="B111" s="35"/>
      <c r="C111" s="35"/>
      <c r="D111" s="4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 spans="1:38" x14ac:dyDescent="0.25">
      <c r="A112" s="41"/>
      <c r="B112" s="35"/>
      <c r="C112" s="35"/>
      <c r="D112" s="4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 spans="1:38" x14ac:dyDescent="0.25">
      <c r="A113" s="41"/>
      <c r="B113" s="35"/>
      <c r="C113" s="35"/>
      <c r="D113" s="4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 spans="1:38" x14ac:dyDescent="0.25">
      <c r="A114" s="41"/>
      <c r="B114" s="35"/>
      <c r="C114" s="35"/>
      <c r="D114" s="4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 spans="1:38" x14ac:dyDescent="0.25">
      <c r="A115" s="41"/>
      <c r="B115" s="35"/>
      <c r="C115" s="35"/>
      <c r="D115" s="4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</sheetData>
  <sheetProtection algorithmName="SHA-512" hashValue="QcamhwsxwssMtZtYaOvVbajcGhu91KslZRCOfj1jC/9IzGTLnlgAghrmRkySDzJxSSQOrBrHdnzRVsEWMeXRrg==" saltValue="JdiP2t51bUVHXYxu6r8xmg==" spinCount="100000" sheet="1" objects="1" scenarios="1"/>
  <protectedRanges>
    <protectedRange sqref="K21" name="percentual minimo"/>
    <protectedRange sqref="K15:K18" name="nota curso"/>
    <protectedRange sqref="K14" name="salario"/>
    <protectedRange sqref="B9:D22" name="dados"/>
  </protectedRanges>
  <mergeCells count="5">
    <mergeCell ref="I21:J21"/>
    <mergeCell ref="I18:J18"/>
    <mergeCell ref="I15:J15"/>
    <mergeCell ref="I16:J16"/>
    <mergeCell ref="I17:J17"/>
  </mergeCells>
  <conditionalFormatting sqref="F9:F22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5"/>
  <sheetViews>
    <sheetView tabSelected="1" workbookViewId="0">
      <selection activeCell="B10" sqref="B10"/>
    </sheetView>
  </sheetViews>
  <sheetFormatPr defaultRowHeight="15" x14ac:dyDescent="0.25"/>
  <cols>
    <col min="1" max="1" width="2.42578125" style="1" customWidth="1"/>
    <col min="2" max="2" width="17.28515625" style="1" customWidth="1"/>
    <col min="3" max="3" width="14.85546875" style="1" customWidth="1"/>
    <col min="4" max="4" width="14.7109375" style="1" customWidth="1"/>
    <col min="5" max="5" width="21.28515625" style="1" customWidth="1"/>
    <col min="6" max="6" width="18" style="1" customWidth="1"/>
    <col min="7" max="7" width="11.7109375" style="1" customWidth="1"/>
    <col min="8" max="8" width="4.140625" style="1" customWidth="1"/>
    <col min="9" max="9" width="8.85546875" style="1" customWidth="1"/>
    <col min="10" max="10" width="13.85546875" style="1" customWidth="1"/>
    <col min="11" max="11" width="11.5703125" style="1" customWidth="1"/>
    <col min="12" max="12" width="17.5703125" style="1" bestFit="1" customWidth="1"/>
    <col min="13" max="13" width="15.85546875" style="1" customWidth="1"/>
    <col min="14" max="14" width="13.28515625" style="1" hidden="1" customWidth="1"/>
    <col min="15" max="15" width="0.140625" style="1" customWidth="1"/>
    <col min="16" max="16" width="7.7109375" style="1" customWidth="1"/>
    <col min="17" max="17" width="9.140625" style="1"/>
    <col min="18" max="18" width="11.28515625" style="1" customWidth="1"/>
    <col min="19" max="20" width="12.140625" style="1" bestFit="1" customWidth="1"/>
    <col min="21" max="21" width="9.7109375" style="1" bestFit="1" customWidth="1"/>
    <col min="22" max="16384" width="9.140625" style="1"/>
  </cols>
  <sheetData>
    <row r="1" spans="1:38" ht="21" x14ac:dyDescent="0.35">
      <c r="A1" s="34" t="s">
        <v>23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</row>
    <row r="3" spans="1:38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</row>
    <row r="4" spans="1:38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 ht="15.75" thickBo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</row>
    <row r="6" spans="1:38" ht="15.75" thickBo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78" t="s">
        <v>26</v>
      </c>
      <c r="M6" s="70">
        <f>IF(AND(K15&gt;=3,K15&lt;&gt; ""),K15,IF(AND(K16&gt;=3,OR(K18&gt;K17,AND(K17 = "",K18 &lt;&gt; ""))),K16,3))</f>
        <v>4</v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</row>
    <row r="7" spans="1:38" ht="15.75" thickBot="1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79" t="s">
        <v>25</v>
      </c>
      <c r="M7" s="71" t="s">
        <v>31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</row>
    <row r="8" spans="1:38" ht="15.75" thickTop="1" x14ac:dyDescent="0.25">
      <c r="A8" s="35"/>
      <c r="B8" s="3" t="s">
        <v>0</v>
      </c>
      <c r="C8" s="4" t="s">
        <v>1</v>
      </c>
      <c r="D8" s="4" t="s">
        <v>2</v>
      </c>
      <c r="E8" s="46" t="s">
        <v>24</v>
      </c>
      <c r="F8" s="46" t="s">
        <v>22</v>
      </c>
      <c r="G8" s="84" t="s">
        <v>21</v>
      </c>
      <c r="H8" s="36"/>
      <c r="I8" s="36"/>
      <c r="J8" s="35"/>
      <c r="K8" s="35"/>
      <c r="L8" s="80">
        <v>5</v>
      </c>
      <c r="M8" s="81">
        <v>5.0000000000000001E-3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</row>
    <row r="9" spans="1:38" x14ac:dyDescent="0.25">
      <c r="A9" s="35"/>
      <c r="B9" s="52">
        <v>7800</v>
      </c>
      <c r="C9" s="2">
        <v>3</v>
      </c>
      <c r="D9" s="54">
        <v>7163.95</v>
      </c>
      <c r="E9" s="58">
        <f>IF(C9=0,"",((0.16+0.0002*(B9/C9))*(B9/C9)+(IF($M$6=$L$8,$M$8,IF($M$6=$L$9,$M$9,$M$10)))*D9))</f>
        <v>1839.6395000000002</v>
      </c>
      <c r="F9" s="63">
        <f>IF(E9="","",IF(1-(E9/D9)&lt;$K$21/100,$K$21/100,1-(E9/D9)))</f>
        <v>0.74320877448893419</v>
      </c>
      <c r="G9" s="85">
        <f>IF(D9=0,"",CEILING((50/D9),$K$21/100))</f>
        <v>0.5</v>
      </c>
      <c r="H9" s="37"/>
      <c r="I9" s="38"/>
      <c r="J9" s="35"/>
      <c r="K9" s="35"/>
      <c r="L9" s="80">
        <v>4</v>
      </c>
      <c r="M9" s="81">
        <v>0.01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</row>
    <row r="10" spans="1:38" ht="15.75" thickBot="1" x14ac:dyDescent="0.3">
      <c r="A10" s="35"/>
      <c r="B10" s="52"/>
      <c r="C10" s="2"/>
      <c r="D10" s="54"/>
      <c r="E10" s="58" t="str">
        <f t="shared" ref="E10:E22" si="0">IF(C10=0,"",((0.16+0.0002*(B10/C10))*(B10/C10)+(IF($M$6=$L$8,$M$8,IF($M$6=$L$9,$M$9,$M$10)))*D10))</f>
        <v/>
      </c>
      <c r="F10" s="63" t="str">
        <f t="shared" ref="F10:F22" si="1">IF(E10="","",IF(1-(E10/D10)&lt;$K$21/100,$K$21/100,1-(E10/D10)))</f>
        <v/>
      </c>
      <c r="G10" s="85" t="str">
        <f t="shared" ref="G10:G22" si="2">IF(D10=0,"",CEILING((50/D10),$K$21/100))</f>
        <v/>
      </c>
      <c r="H10" s="37"/>
      <c r="I10" s="39"/>
      <c r="J10" s="35"/>
      <c r="K10" s="35"/>
      <c r="L10" s="82">
        <v>3</v>
      </c>
      <c r="M10" s="83">
        <v>1.4999999999999999E-2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spans="1:38" x14ac:dyDescent="0.25">
      <c r="A11" s="35"/>
      <c r="B11" s="52"/>
      <c r="C11" s="2"/>
      <c r="D11" s="54"/>
      <c r="E11" s="58" t="str">
        <f t="shared" si="0"/>
        <v/>
      </c>
      <c r="F11" s="63" t="str">
        <f t="shared" si="1"/>
        <v/>
      </c>
      <c r="G11" s="85" t="str">
        <f t="shared" si="2"/>
        <v/>
      </c>
      <c r="H11" s="35"/>
      <c r="I11" s="39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</row>
    <row r="12" spans="1:38" x14ac:dyDescent="0.25">
      <c r="A12" s="35"/>
      <c r="B12" s="52"/>
      <c r="C12" s="2"/>
      <c r="D12" s="54"/>
      <c r="E12" s="58" t="str">
        <f t="shared" si="0"/>
        <v/>
      </c>
      <c r="F12" s="63" t="str">
        <f t="shared" si="1"/>
        <v/>
      </c>
      <c r="G12" s="85" t="str">
        <f t="shared" si="2"/>
        <v/>
      </c>
      <c r="H12" s="37"/>
      <c r="I12" s="36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</row>
    <row r="13" spans="1:38" x14ac:dyDescent="0.25">
      <c r="A13" s="35"/>
      <c r="B13" s="52"/>
      <c r="C13" s="2"/>
      <c r="D13" s="54"/>
      <c r="E13" s="58" t="str">
        <f t="shared" si="0"/>
        <v/>
      </c>
      <c r="F13" s="63" t="str">
        <f t="shared" si="1"/>
        <v/>
      </c>
      <c r="G13" s="85" t="str">
        <f t="shared" si="2"/>
        <v/>
      </c>
      <c r="H13" s="37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40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 spans="1:38" x14ac:dyDescent="0.25">
      <c r="A14" s="35"/>
      <c r="B14" s="52"/>
      <c r="C14" s="2"/>
      <c r="D14" s="54"/>
      <c r="E14" s="58" t="str">
        <f t="shared" si="0"/>
        <v/>
      </c>
      <c r="F14" s="63" t="str">
        <f t="shared" si="1"/>
        <v/>
      </c>
      <c r="G14" s="85" t="str">
        <f t="shared" si="2"/>
        <v/>
      </c>
      <c r="H14" s="37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</row>
    <row r="15" spans="1:38" ht="16.5" customHeight="1" x14ac:dyDescent="0.25">
      <c r="A15" s="35"/>
      <c r="B15" s="52"/>
      <c r="C15" s="2"/>
      <c r="D15" s="54"/>
      <c r="E15" s="58" t="str">
        <f t="shared" si="0"/>
        <v/>
      </c>
      <c r="F15" s="63" t="str">
        <f t="shared" si="1"/>
        <v/>
      </c>
      <c r="G15" s="85" t="str">
        <f t="shared" si="2"/>
        <v/>
      </c>
      <c r="H15" s="37"/>
      <c r="I15" s="137" t="s">
        <v>27</v>
      </c>
      <c r="J15" s="137"/>
      <c r="K15" s="65">
        <v>4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 spans="1:38" x14ac:dyDescent="0.25">
      <c r="A16" s="35"/>
      <c r="B16" s="52"/>
      <c r="C16" s="2"/>
      <c r="D16" s="54"/>
      <c r="E16" s="58" t="str">
        <f t="shared" si="0"/>
        <v/>
      </c>
      <c r="F16" s="63" t="str">
        <f t="shared" si="1"/>
        <v/>
      </c>
      <c r="G16" s="85" t="str">
        <f t="shared" si="2"/>
        <v/>
      </c>
      <c r="H16" s="37"/>
      <c r="I16" s="137" t="s">
        <v>28</v>
      </c>
      <c r="J16" s="137"/>
      <c r="K16" s="65">
        <v>4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</row>
    <row r="17" spans="1:38" x14ac:dyDescent="0.25">
      <c r="A17" s="35"/>
      <c r="B17" s="52"/>
      <c r="C17" s="2"/>
      <c r="D17" s="54"/>
      <c r="E17" s="58" t="str">
        <f t="shared" si="0"/>
        <v/>
      </c>
      <c r="F17" s="63" t="str">
        <f t="shared" si="1"/>
        <v/>
      </c>
      <c r="G17" s="85" t="str">
        <f t="shared" si="2"/>
        <v/>
      </c>
      <c r="H17" s="37"/>
      <c r="I17" s="137" t="s">
        <v>29</v>
      </c>
      <c r="J17" s="137"/>
      <c r="K17" s="66">
        <v>43343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</row>
    <row r="18" spans="1:38" ht="15" customHeight="1" x14ac:dyDescent="0.25">
      <c r="A18" s="35"/>
      <c r="B18" s="52"/>
      <c r="C18" s="2"/>
      <c r="D18" s="54"/>
      <c r="E18" s="58" t="str">
        <f t="shared" si="0"/>
        <v/>
      </c>
      <c r="F18" s="63" t="str">
        <f t="shared" si="1"/>
        <v/>
      </c>
      <c r="G18" s="85" t="str">
        <f t="shared" si="2"/>
        <v/>
      </c>
      <c r="H18" s="37"/>
      <c r="I18" s="137" t="s">
        <v>30</v>
      </c>
      <c r="J18" s="137"/>
      <c r="K18" s="66">
        <v>43066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</row>
    <row r="19" spans="1:38" ht="15" customHeight="1" x14ac:dyDescent="0.25">
      <c r="A19" s="35"/>
      <c r="B19" s="52"/>
      <c r="C19" s="2"/>
      <c r="D19" s="54"/>
      <c r="E19" s="58" t="str">
        <f t="shared" si="0"/>
        <v/>
      </c>
      <c r="F19" s="63" t="str">
        <f t="shared" si="1"/>
        <v/>
      </c>
      <c r="G19" s="85" t="str">
        <f t="shared" si="2"/>
        <v/>
      </c>
      <c r="H19" s="3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spans="1:38" ht="15" customHeight="1" thickBot="1" x14ac:dyDescent="0.3">
      <c r="A20" s="35"/>
      <c r="B20" s="52"/>
      <c r="C20" s="2"/>
      <c r="D20" s="54"/>
      <c r="E20" s="58" t="str">
        <f t="shared" si="0"/>
        <v/>
      </c>
      <c r="F20" s="63" t="str">
        <f t="shared" si="1"/>
        <v/>
      </c>
      <c r="G20" s="85" t="str">
        <f t="shared" si="2"/>
        <v/>
      </c>
      <c r="H20" s="37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</row>
    <row r="21" spans="1:38" ht="15" customHeight="1" thickBot="1" x14ac:dyDescent="0.3">
      <c r="A21" s="35"/>
      <c r="B21" s="52"/>
      <c r="C21" s="2"/>
      <c r="D21" s="54"/>
      <c r="E21" s="58" t="str">
        <f t="shared" si="0"/>
        <v/>
      </c>
      <c r="F21" s="63" t="str">
        <f t="shared" si="1"/>
        <v/>
      </c>
      <c r="G21" s="85" t="str">
        <f t="shared" si="2"/>
        <v/>
      </c>
      <c r="H21" s="37"/>
      <c r="I21" s="130" t="s">
        <v>32</v>
      </c>
      <c r="J21" s="131"/>
      <c r="K21" s="68">
        <v>50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</row>
    <row r="22" spans="1:38" ht="15.75" customHeight="1" thickBot="1" x14ac:dyDescent="0.3">
      <c r="A22" s="35"/>
      <c r="B22" s="53"/>
      <c r="C22" s="5"/>
      <c r="D22" s="55"/>
      <c r="E22" s="60" t="str">
        <f t="shared" si="0"/>
        <v/>
      </c>
      <c r="F22" s="64" t="str">
        <f t="shared" si="1"/>
        <v/>
      </c>
      <c r="G22" s="86" t="str">
        <f t="shared" si="2"/>
        <v/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</row>
    <row r="23" spans="1:38" ht="16.5" customHeight="1" thickTop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x14ac:dyDescent="0.25">
      <c r="A25" s="35"/>
      <c r="B25" s="35"/>
      <c r="C25" s="35"/>
      <c r="D25" s="67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spans="1:38" x14ac:dyDescent="0.25">
      <c r="A26" s="35"/>
      <c r="B26" s="35"/>
      <c r="C26" s="35"/>
      <c r="D26" s="67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 spans="1:38" x14ac:dyDescent="0.25">
      <c r="A27" s="41"/>
      <c r="B27" s="35"/>
      <c r="C27" s="35"/>
      <c r="D27" s="41"/>
      <c r="E27" s="56"/>
      <c r="F27" s="5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x14ac:dyDescent="0.25">
      <c r="A28" s="41"/>
      <c r="B28" s="35"/>
      <c r="C28" s="35"/>
      <c r="D28" s="4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x14ac:dyDescent="0.25">
      <c r="A29" s="41"/>
      <c r="B29" s="35"/>
      <c r="C29" s="35"/>
      <c r="D29" s="4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x14ac:dyDescent="0.25">
      <c r="A30" s="41"/>
      <c r="B30" s="35"/>
      <c r="C30" s="35"/>
      <c r="D30" s="4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x14ac:dyDescent="0.25">
      <c r="A31" s="41"/>
      <c r="B31" s="35"/>
      <c r="C31" s="35"/>
      <c r="D31" s="4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x14ac:dyDescent="0.25">
      <c r="A32" s="41"/>
      <c r="B32" s="35"/>
      <c r="C32" s="35"/>
      <c r="D32" s="4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8" x14ac:dyDescent="0.25">
      <c r="A33" s="41"/>
      <c r="B33" s="35"/>
      <c r="C33" s="35"/>
      <c r="D33" s="4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</row>
    <row r="34" spans="1:38" x14ac:dyDescent="0.25">
      <c r="A34" s="41"/>
      <c r="B34" s="35"/>
      <c r="C34" s="35"/>
      <c r="D34" s="4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spans="1:38" x14ac:dyDescent="0.25">
      <c r="A35" s="41"/>
      <c r="B35" s="35"/>
      <c r="C35" s="35"/>
      <c r="D35" s="4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spans="1:38" x14ac:dyDescent="0.25">
      <c r="A36" s="41"/>
      <c r="B36" s="35"/>
      <c r="C36" s="35"/>
      <c r="D36" s="4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x14ac:dyDescent="0.25">
      <c r="A37" s="41"/>
      <c r="B37" s="35"/>
      <c r="C37" s="35"/>
      <c r="D37" s="4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 x14ac:dyDescent="0.25">
      <c r="A38" s="41"/>
      <c r="B38" s="35"/>
      <c r="C38" s="35"/>
      <c r="D38" s="4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</row>
    <row r="39" spans="1:38" x14ac:dyDescent="0.25">
      <c r="A39" s="41"/>
      <c r="B39" s="35"/>
      <c r="C39" s="35"/>
      <c r="D39" s="4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</row>
    <row r="40" spans="1:38" x14ac:dyDescent="0.25">
      <c r="A40" s="41"/>
      <c r="B40" s="35"/>
      <c r="C40" s="35"/>
      <c r="D40" s="4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 x14ac:dyDescent="0.25">
      <c r="A41" s="41"/>
      <c r="B41" s="35"/>
      <c r="C41" s="35"/>
      <c r="D41" s="4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x14ac:dyDescent="0.25">
      <c r="A42" s="41"/>
      <c r="B42" s="35"/>
      <c r="C42" s="35"/>
      <c r="D42" s="4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x14ac:dyDescent="0.25">
      <c r="A43" s="41"/>
      <c r="B43" s="35"/>
      <c r="C43" s="35"/>
      <c r="D43" s="4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</row>
    <row r="44" spans="1:38" x14ac:dyDescent="0.25">
      <c r="A44" s="41"/>
      <c r="B44" s="35"/>
      <c r="C44" s="35"/>
      <c r="D44" s="4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</row>
    <row r="45" spans="1:38" x14ac:dyDescent="0.25">
      <c r="A45" s="41"/>
      <c r="B45" s="35"/>
      <c r="C45" s="35"/>
      <c r="D45" s="4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</row>
    <row r="46" spans="1:38" x14ac:dyDescent="0.25">
      <c r="A46" s="41"/>
      <c r="B46" s="35"/>
      <c r="C46" s="35"/>
      <c r="D46" s="4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</row>
    <row r="47" spans="1:38" x14ac:dyDescent="0.25">
      <c r="A47" s="41"/>
      <c r="B47" s="35"/>
      <c r="C47" s="35"/>
      <c r="D47" s="4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</row>
    <row r="48" spans="1:38" x14ac:dyDescent="0.25">
      <c r="A48" s="41"/>
      <c r="B48" s="35"/>
      <c r="C48" s="35"/>
      <c r="D48" s="4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</row>
    <row r="49" spans="1:38" x14ac:dyDescent="0.25">
      <c r="A49" s="41"/>
      <c r="B49" s="35"/>
      <c r="C49" s="35"/>
      <c r="D49" s="4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x14ac:dyDescent="0.25">
      <c r="A50" s="41"/>
      <c r="B50" s="35"/>
      <c r="C50" s="35"/>
      <c r="D50" s="4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</row>
    <row r="51" spans="1:38" x14ac:dyDescent="0.25">
      <c r="A51" s="41"/>
      <c r="B51" s="35"/>
      <c r="C51" s="35"/>
      <c r="D51" s="4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</row>
    <row r="52" spans="1:38" x14ac:dyDescent="0.25">
      <c r="A52" s="41"/>
      <c r="B52" s="35"/>
      <c r="C52" s="35"/>
      <c r="D52" s="4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</row>
    <row r="53" spans="1:38" x14ac:dyDescent="0.25">
      <c r="A53" s="41"/>
      <c r="B53" s="35"/>
      <c r="C53" s="35"/>
      <c r="D53" s="4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</row>
    <row r="54" spans="1:38" x14ac:dyDescent="0.25">
      <c r="A54" s="41"/>
      <c r="B54" s="35"/>
      <c r="C54" s="35"/>
      <c r="D54" s="4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</row>
    <row r="55" spans="1:38" x14ac:dyDescent="0.25">
      <c r="A55" s="41"/>
      <c r="B55" s="35"/>
      <c r="C55" s="35"/>
      <c r="D55" s="4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</row>
    <row r="56" spans="1:38" x14ac:dyDescent="0.25">
      <c r="A56" s="41"/>
      <c r="B56" s="35"/>
      <c r="C56" s="35"/>
      <c r="D56" s="4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</row>
    <row r="57" spans="1:38" x14ac:dyDescent="0.25">
      <c r="A57" s="41"/>
      <c r="B57" s="35"/>
      <c r="C57" s="35"/>
      <c r="D57" s="4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38" x14ac:dyDescent="0.25">
      <c r="A58" s="41"/>
      <c r="B58" s="35"/>
      <c r="C58" s="35"/>
      <c r="D58" s="4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</row>
    <row r="59" spans="1:38" x14ac:dyDescent="0.25">
      <c r="A59" s="41"/>
      <c r="B59" s="35"/>
      <c r="C59" s="35"/>
      <c r="D59" s="4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x14ac:dyDescent="0.25">
      <c r="A60" s="41"/>
      <c r="B60" s="35"/>
      <c r="C60" s="35"/>
      <c r="D60" s="4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x14ac:dyDescent="0.25">
      <c r="A61" s="41"/>
      <c r="B61" s="35"/>
      <c r="C61" s="35"/>
      <c r="D61" s="4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x14ac:dyDescent="0.25">
      <c r="A62" s="41"/>
      <c r="B62" s="35"/>
      <c r="C62" s="35"/>
      <c r="D62" s="4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x14ac:dyDescent="0.25">
      <c r="A63" s="41"/>
      <c r="B63" s="35"/>
      <c r="C63" s="35"/>
      <c r="D63" s="4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x14ac:dyDescent="0.25">
      <c r="A64" s="41"/>
      <c r="B64" s="35"/>
      <c r="C64" s="35"/>
      <c r="D64" s="4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1:38" x14ac:dyDescent="0.25">
      <c r="A65" s="41"/>
      <c r="B65" s="35"/>
      <c r="C65" s="35"/>
      <c r="D65" s="4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1:38" x14ac:dyDescent="0.25">
      <c r="A66" s="41"/>
      <c r="B66" s="35"/>
      <c r="C66" s="35"/>
      <c r="D66" s="4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1:38" x14ac:dyDescent="0.25">
      <c r="A67" s="41"/>
      <c r="B67" s="35"/>
      <c r="C67" s="35"/>
      <c r="D67" s="4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1:38" x14ac:dyDescent="0.25">
      <c r="A68" s="41"/>
      <c r="B68" s="35"/>
      <c r="C68" s="35"/>
      <c r="D68" s="4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1:38" x14ac:dyDescent="0.25">
      <c r="A69" s="41"/>
      <c r="B69" s="35"/>
      <c r="C69" s="35"/>
      <c r="D69" s="4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1:38" x14ac:dyDescent="0.25">
      <c r="A70" s="41"/>
      <c r="B70" s="35"/>
      <c r="C70" s="35"/>
      <c r="D70" s="4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1:38" x14ac:dyDescent="0.25">
      <c r="A71" s="41"/>
      <c r="B71" s="35"/>
      <c r="C71" s="35"/>
      <c r="D71" s="4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1:38" x14ac:dyDescent="0.25">
      <c r="A72" s="41"/>
      <c r="B72" s="35"/>
      <c r="C72" s="35"/>
      <c r="D72" s="4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 x14ac:dyDescent="0.25">
      <c r="A73" s="41"/>
      <c r="B73" s="35"/>
      <c r="C73" s="35"/>
      <c r="D73" s="4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1:38" x14ac:dyDescent="0.25">
      <c r="A74" s="41"/>
      <c r="B74" s="35"/>
      <c r="C74" s="35"/>
      <c r="D74" s="4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1:38" x14ac:dyDescent="0.25">
      <c r="A75" s="41"/>
      <c r="B75" s="35"/>
      <c r="C75" s="35"/>
      <c r="D75" s="4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1:38" x14ac:dyDescent="0.25">
      <c r="A76" s="41"/>
      <c r="B76" s="35"/>
      <c r="C76" s="35"/>
      <c r="D76" s="4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 x14ac:dyDescent="0.25">
      <c r="A77" s="41"/>
      <c r="B77" s="35"/>
      <c r="C77" s="35"/>
      <c r="D77" s="4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1:38" x14ac:dyDescent="0.25">
      <c r="A78" s="41"/>
      <c r="B78" s="35"/>
      <c r="C78" s="35"/>
      <c r="D78" s="4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 x14ac:dyDescent="0.25">
      <c r="A79" s="41"/>
      <c r="B79" s="35"/>
      <c r="C79" s="35"/>
      <c r="D79" s="4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1:38" x14ac:dyDescent="0.25">
      <c r="A80" s="41"/>
      <c r="B80" s="35"/>
      <c r="C80" s="35"/>
      <c r="D80" s="4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:38" x14ac:dyDescent="0.25">
      <c r="A81" s="41"/>
      <c r="B81" s="35"/>
      <c r="C81" s="35"/>
      <c r="D81" s="4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:38" x14ac:dyDescent="0.25">
      <c r="A82" s="41"/>
      <c r="B82" s="35"/>
      <c r="C82" s="35"/>
      <c r="D82" s="4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:38" x14ac:dyDescent="0.25">
      <c r="A83" s="41"/>
      <c r="B83" s="35"/>
      <c r="C83" s="35"/>
      <c r="D83" s="4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:38" x14ac:dyDescent="0.25">
      <c r="A84" s="41"/>
      <c r="B84" s="35"/>
      <c r="C84" s="35"/>
      <c r="D84" s="4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:38" x14ac:dyDescent="0.25">
      <c r="A85" s="41"/>
      <c r="B85" s="35"/>
      <c r="C85" s="35"/>
      <c r="D85" s="4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:38" x14ac:dyDescent="0.25">
      <c r="A86" s="41"/>
      <c r="B86" s="35"/>
      <c r="C86" s="35"/>
      <c r="D86" s="4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:38" x14ac:dyDescent="0.25">
      <c r="A87" s="41"/>
      <c r="B87" s="35"/>
      <c r="C87" s="35"/>
      <c r="D87" s="4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:38" x14ac:dyDescent="0.25">
      <c r="A88" s="41"/>
      <c r="B88" s="35"/>
      <c r="C88" s="35"/>
      <c r="D88" s="4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:38" x14ac:dyDescent="0.25">
      <c r="A89" s="41"/>
      <c r="B89" s="35"/>
      <c r="C89" s="35"/>
      <c r="D89" s="4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:38" x14ac:dyDescent="0.25">
      <c r="A90" s="41"/>
      <c r="B90" s="35"/>
      <c r="C90" s="35"/>
      <c r="D90" s="4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:38" x14ac:dyDescent="0.25">
      <c r="A91" s="41"/>
      <c r="B91" s="35"/>
      <c r="C91" s="35"/>
      <c r="D91" s="4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:38" x14ac:dyDescent="0.25">
      <c r="A92" s="41"/>
      <c r="B92" s="35"/>
      <c r="C92" s="35"/>
      <c r="D92" s="4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:38" x14ac:dyDescent="0.25">
      <c r="A93" s="41"/>
      <c r="B93" s="35"/>
      <c r="C93" s="35"/>
      <c r="D93" s="4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:38" x14ac:dyDescent="0.25">
      <c r="A94" s="41"/>
      <c r="B94" s="35"/>
      <c r="C94" s="35"/>
      <c r="D94" s="4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:38" x14ac:dyDescent="0.25">
      <c r="A95" s="41"/>
      <c r="B95" s="35"/>
      <c r="C95" s="35"/>
      <c r="D95" s="4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:38" x14ac:dyDescent="0.25">
      <c r="A96" s="41"/>
      <c r="B96" s="35"/>
      <c r="C96" s="35"/>
      <c r="D96" s="4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:38" x14ac:dyDescent="0.25">
      <c r="A97" s="41"/>
      <c r="B97" s="35"/>
      <c r="C97" s="35"/>
      <c r="D97" s="4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:38" x14ac:dyDescent="0.25">
      <c r="A98" s="41"/>
      <c r="B98" s="35"/>
      <c r="C98" s="35"/>
      <c r="D98" s="4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:38" x14ac:dyDescent="0.25">
      <c r="A99" s="41"/>
      <c r="B99" s="35"/>
      <c r="C99" s="35"/>
      <c r="D99" s="4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:38" x14ac:dyDescent="0.25">
      <c r="A100" s="41"/>
      <c r="B100" s="35"/>
      <c r="C100" s="35"/>
      <c r="D100" s="4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:38" x14ac:dyDescent="0.25">
      <c r="A101" s="41"/>
      <c r="B101" s="35"/>
      <c r="C101" s="35"/>
      <c r="D101" s="4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:38" x14ac:dyDescent="0.25">
      <c r="A102" s="41"/>
      <c r="B102" s="35"/>
      <c r="C102" s="35"/>
      <c r="D102" s="4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:38" x14ac:dyDescent="0.25">
      <c r="A103" s="41"/>
      <c r="B103" s="35"/>
      <c r="C103" s="35"/>
      <c r="D103" s="4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:38" x14ac:dyDescent="0.25">
      <c r="A104" s="41"/>
      <c r="B104" s="35"/>
      <c r="C104" s="35"/>
      <c r="D104" s="4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:38" x14ac:dyDescent="0.25">
      <c r="A105" s="41"/>
      <c r="B105" s="35"/>
      <c r="C105" s="35"/>
      <c r="D105" s="4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:38" x14ac:dyDescent="0.25">
      <c r="A106" s="41"/>
      <c r="B106" s="35"/>
      <c r="C106" s="35"/>
      <c r="D106" s="4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spans="1:38" x14ac:dyDescent="0.25">
      <c r="A107" s="41"/>
      <c r="B107" s="35"/>
      <c r="C107" s="35"/>
      <c r="D107" s="4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 spans="1:38" x14ac:dyDescent="0.25">
      <c r="A108" s="41"/>
      <c r="B108" s="35"/>
      <c r="C108" s="35"/>
      <c r="D108" s="4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 spans="1:38" x14ac:dyDescent="0.25">
      <c r="A109" s="41"/>
      <c r="B109" s="35"/>
      <c r="C109" s="35"/>
      <c r="D109" s="4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 spans="1:38" x14ac:dyDescent="0.25">
      <c r="A110" s="41"/>
      <c r="B110" s="35"/>
      <c r="C110" s="35"/>
      <c r="D110" s="4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 spans="1:38" x14ac:dyDescent="0.25">
      <c r="A111" s="41"/>
      <c r="B111" s="35"/>
      <c r="C111" s="35"/>
      <c r="D111" s="4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 spans="1:38" x14ac:dyDescent="0.25">
      <c r="A112" s="41"/>
      <c r="B112" s="35"/>
      <c r="C112" s="35"/>
      <c r="D112" s="4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 spans="1:38" x14ac:dyDescent="0.25">
      <c r="A113" s="41"/>
      <c r="B113" s="35"/>
      <c r="C113" s="35"/>
      <c r="D113" s="4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 spans="1:38" x14ac:dyDescent="0.25">
      <c r="A114" s="41"/>
      <c r="B114" s="35"/>
      <c r="C114" s="35"/>
      <c r="D114" s="4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 spans="1:38" x14ac:dyDescent="0.25">
      <c r="A115" s="41"/>
      <c r="B115" s="35"/>
      <c r="C115" s="35"/>
      <c r="D115" s="4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</sheetData>
  <sheetProtection algorithmName="SHA-512" hashValue="lfoocGtLSAfnp7MF3Y4B3fM1TZAr9CsLEMWwLh2slu3U3ZsTeF9olP8tosmO67IYnszO6vLuYEpkK5t/qC8pUA==" saltValue="HmO6n7zfFeidOKxLUFSAJg==" spinCount="100000" sheet="1" objects="1" scenarios="1"/>
  <protectedRanges>
    <protectedRange sqref="K21" name="percentual minimo"/>
    <protectedRange sqref="K15:K18" name="conceito"/>
    <protectedRange sqref="K14" name="salario_1"/>
    <protectedRange sqref="B9:D22" name="dados"/>
  </protectedRanges>
  <mergeCells count="5">
    <mergeCell ref="I21:J21"/>
    <mergeCell ref="I15:J15"/>
    <mergeCell ref="I16:J16"/>
    <mergeCell ref="I17:J17"/>
    <mergeCell ref="I18:J18"/>
  </mergeCells>
  <conditionalFormatting sqref="E9:E22">
    <cfRule type="cellIs" dxfId="2" priority="4" operator="lessThan">
      <formula>$G$9</formula>
    </cfRule>
  </conditionalFormatting>
  <conditionalFormatting sqref="F9:F22">
    <cfRule type="cellIs" dxfId="1" priority="2" operator="lessThan">
      <formula>F9</formula>
    </cfRule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2-15 até 1-16</vt:lpstr>
      <vt:lpstr>2-16 até 2-17</vt:lpstr>
      <vt:lpstr>1-18 Todos cursos</vt:lpstr>
      <vt:lpstr>1-18 Medicina</vt:lpstr>
    </vt:vector>
  </TitlesOfParts>
  <Company>Ministério da Educação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de Lyra</dc:creator>
  <cp:lastModifiedBy>Daniela de Arruda Cavalcanti</cp:lastModifiedBy>
  <dcterms:created xsi:type="dcterms:W3CDTF">2015-07-01T20:22:32Z</dcterms:created>
  <dcterms:modified xsi:type="dcterms:W3CDTF">2019-03-21T20:38:41Z</dcterms:modified>
</cp:coreProperties>
</file>