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APTADOR T" sheetId="1" r:id="rId4"/>
    <sheet state="visible" name="Cuadripolo T" sheetId="2" r:id="rId5"/>
    <sheet state="visible" name="Cudripolo π" sheetId="3" r:id="rId6"/>
    <sheet state="visible" name="Filtros Kcte" sheetId="4" r:id="rId7"/>
  </sheets>
  <definedNames/>
  <calcPr/>
  <extLst>
    <ext uri="GoogleSheetsCustomDataVersion1">
      <go:sheetsCustomData xmlns:go="http://customooxmlschemas.google.com/" r:id="rId8" roundtripDataSignature="AMtx7mg3CtNJb7/9ybsjQwaxeIY2kOTq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119">
      <text>
        <t xml:space="preserve">======
ID#AAAAKmgsyXw
     (2020-10-28 19:10:35)
Imaginario menor que cero y Real mayor que cero</t>
      </text>
    </comment>
    <comment authorId="0" ref="AK105">
      <text>
        <t xml:space="preserve">======
ID#AAAAKmgsyX0
     (2020-10-28 19:10:35)
Imaginario menor que cero y Real mayor que cero</t>
      </text>
    </comment>
    <comment authorId="0" ref="AJ133">
      <text>
        <t xml:space="preserve">======
ID#AAAAKmgsyXs
     (2020-10-28 19:10:35)
Real menor que cero</t>
      </text>
    </comment>
    <comment authorId="0" ref="AK133">
      <text>
        <t xml:space="preserve">======
ID#AAAAKmgsyXo
     (2020-10-28 19:10:35)
Imaginario menor que cero y Real mayor que cero</t>
      </text>
    </comment>
    <comment authorId="0" ref="AK76">
      <text>
        <t xml:space="preserve">======
ID#AAAAKmgsyXk
     (2020-10-28 19:10:35)
Imaginario menor que cero y Real mayor que cero</t>
      </text>
    </comment>
    <comment authorId="0" ref="AJ126">
      <text>
        <t xml:space="preserve">======
ID#AAAAKmgsyXg
     (2020-10-28 19:10:35)
Real menor que cero</t>
      </text>
    </comment>
    <comment authorId="0" ref="AJ97">
      <text>
        <t xml:space="preserve">======
ID#AAAAKmgsyXc
     (2020-10-28 19:10:35)
Real menor que cero</t>
      </text>
    </comment>
    <comment authorId="0" ref="AK88">
      <text>
        <t xml:space="preserve">======
ID#AAAAKmgsyXY
     (2020-10-28 19:10:35)
Imaginario menor que cero y Real mayor que cero</t>
      </text>
    </comment>
    <comment authorId="0" ref="AK97">
      <text>
        <t xml:space="preserve">======
ID#AAAAKmgsyXU
     (2020-10-28 19:10:35)
Imaginario menor que cero y Real mayor que cero</t>
      </text>
    </comment>
    <comment authorId="0" ref="AJ140">
      <text>
        <t xml:space="preserve">======
ID#AAAAKmgsyXM
     (2020-10-28 19:10:35)
Real menor que cero</t>
      </text>
    </comment>
    <comment authorId="0" ref="AJ112">
      <text>
        <t xml:space="preserve">======
ID#AAAAKmgsyXQ
     (2020-10-28 19:10:35)
Real menor que cero</t>
      </text>
    </comment>
    <comment authorId="0" ref="AK140">
      <text>
        <t xml:space="preserve">======
ID#AAAAKmgsyXE
     (2020-10-28 19:10:35)
Imaginario menor que cero y Real mayor que cero</t>
      </text>
    </comment>
    <comment authorId="0" ref="AJ105">
      <text>
        <t xml:space="preserve">======
ID#AAAAKmgsyXI
     (2020-10-28 19:10:35)
Real menor que cero</t>
      </text>
    </comment>
    <comment authorId="0" ref="AK126">
      <text>
        <t xml:space="preserve">======
ID#AAAAKmgsyXA
     (2020-10-28 19:10:35)
Imaginario menor que cero y Real mayor que cero</t>
      </text>
    </comment>
    <comment authorId="0" ref="AK33">
      <text>
        <t xml:space="preserve">======
ID#AAAAKmgsyW8
     (2020-10-28 19:10:35)
Imaginario menor que cero y Real mayor que cero</t>
      </text>
    </comment>
    <comment authorId="0" ref="AJ76">
      <text>
        <t xml:space="preserve">======
ID#AAAAKmgsyW4
     (2020-10-28 19:10:35)
Real menor que cero</t>
      </text>
    </comment>
    <comment authorId="0" ref="AJ33">
      <text>
        <t xml:space="preserve">======
ID#AAAAKmgsyW0
     (2020-10-28 19:10:35)
Real menor que cero</t>
      </text>
    </comment>
    <comment authorId="0" ref="AJ88">
      <text>
        <t xml:space="preserve">======
ID#AAAAKmgsyWw
     (2020-10-28 19:10:35)
Real menor que cero</t>
      </text>
    </comment>
    <comment authorId="0" ref="AK112">
      <text>
        <t xml:space="preserve">======
ID#AAAAKmgsyWo
     (2020-10-28 19:10:35)
Imaginario menor que cero y Real mayor que cero</t>
      </text>
    </comment>
    <comment authorId="0" ref="AJ119">
      <text>
        <t xml:space="preserve">======
ID#AAAAKmgsyWs
     (2020-10-28 19:10:35)
Real menor que cero</t>
      </text>
    </comment>
  </commentList>
  <extLst>
    <ext uri="GoogleSheetsCustomDataVersion1">
      <go:sheetsCustomData xmlns:go="http://customooxmlschemas.google.com/" r:id="rId1" roundtripDataSignature="AMtx7mj6EUt38M3iDWJacPL6GO1TFdgavw=="/>
    </ext>
  </extLst>
</comments>
</file>

<file path=xl/sharedStrings.xml><?xml version="1.0" encoding="utf-8"?>
<sst xmlns="http://schemas.openxmlformats.org/spreadsheetml/2006/main" count="206" uniqueCount="103">
  <si>
    <t>CÁLCULO DE PARÁMETROS DE CUADRIPOLOS CARGADOS TIPO T</t>
  </si>
  <si>
    <t>DATOS :</t>
  </si>
  <si>
    <t>Impedancia Z1 :</t>
  </si>
  <si>
    <t>[ Ω ]</t>
  </si>
  <si>
    <t>Impedancia Z2 :</t>
  </si>
  <si>
    <t>Impedancia Z3 :</t>
  </si>
  <si>
    <t>CÁLCULO DE LOS PARÁMETROS DE IMPEDANCIA :</t>
  </si>
  <si>
    <t>Z11 = Z1 + Z2 =</t>
  </si>
  <si>
    <t>Z12 = Z21 = Z2 =</t>
  </si>
  <si>
    <t xml:space="preserve">Z22 = Z2 + Z3 = </t>
  </si>
  <si>
    <t>ΔZ = (Z11 * Z22 - Z12 * Z21) / Z21 =</t>
  </si>
  <si>
    <t>CÁLCULO DE LOS PARÁMETROS DE TRANSMISIÓN DIRECTA</t>
  </si>
  <si>
    <t>A = Z11 / Z21 = ( Z1 + Z2) / Z2  =</t>
  </si>
  <si>
    <t>Adim.</t>
  </si>
  <si>
    <t>B = AZ / Z21 = (Z11 * Z22 - Z12 * Z21) / Z21 =</t>
  </si>
  <si>
    <t>C = 1 / Z21 = 1 / Z2 =</t>
  </si>
  <si>
    <t>[mho]</t>
  </si>
  <si>
    <t>D = Z22 / Z21 = ( Z2 + Z3) / Z2 =</t>
  </si>
  <si>
    <r>
      <rPr>
        <rFont val="Arial"/>
        <b/>
        <i/>
        <color rgb="FF000000"/>
        <sz val="11.0"/>
        <u/>
      </rPr>
      <t>CÁLCULO DE LA IMPEDANCIA ITERATIVA DE ENTRADA Z</t>
    </r>
    <r>
      <rPr>
        <rFont val="Arial"/>
        <b/>
        <i/>
        <color rgb="FF000000"/>
        <sz val="9.0"/>
        <u/>
      </rPr>
      <t>K1</t>
    </r>
    <r>
      <rPr>
        <rFont val="Arial"/>
        <b/>
        <i/>
        <color rgb="FF000000"/>
        <sz val="11.0"/>
        <u/>
      </rPr>
      <t xml:space="preserve"> Y DE SALIDA Z</t>
    </r>
    <r>
      <rPr>
        <rFont val="Arial"/>
        <b/>
        <i/>
        <color rgb="FF000000"/>
        <sz val="9.0"/>
        <u/>
      </rPr>
      <t>K2</t>
    </r>
  </si>
  <si>
    <r>
      <rPr>
        <rFont val="Arial"/>
        <b/>
        <color rgb="FF000000"/>
        <sz val="11.0"/>
      </rPr>
      <t>Z</t>
    </r>
    <r>
      <rPr>
        <rFont val="Arial"/>
        <b/>
        <color rgb="FF000000"/>
        <sz val="9.0"/>
      </rPr>
      <t>K1</t>
    </r>
    <r>
      <rPr>
        <rFont val="Arial"/>
        <b/>
        <color rgb="FF000000"/>
        <sz val="11.0"/>
      </rPr>
      <t>=[-(A-D)/(2*C)]+sqrt[((A-D)/(2*C))^2+(B/C)] =</t>
    </r>
  </si>
  <si>
    <r>
      <rPr>
        <rFont val="Arial"/>
        <b/>
        <color rgb="FF000000"/>
        <sz val="11.0"/>
      </rPr>
      <t>Z</t>
    </r>
    <r>
      <rPr>
        <rFont val="Arial"/>
        <b/>
        <color rgb="FF000000"/>
        <sz val="9.0"/>
      </rPr>
      <t>K2</t>
    </r>
    <r>
      <rPr>
        <rFont val="Arial"/>
        <b/>
        <color rgb="FF000000"/>
        <sz val="11.0"/>
      </rPr>
      <t>=[-(D-A)/(2*C)]+sqrt[((D-A)/(2*C))^2+(B/C)] =</t>
    </r>
  </si>
  <si>
    <r>
      <rPr>
        <rFont val="Arial"/>
        <b/>
        <i/>
        <color rgb="FF000000"/>
        <sz val="11.0"/>
        <u/>
      </rPr>
      <t>CÁLCULO DE LA IMPEDANCIA IMAGEN DE ENTRADA Z</t>
    </r>
    <r>
      <rPr>
        <rFont val="Arial"/>
        <b/>
        <i/>
        <color rgb="FF000000"/>
        <sz val="9.0"/>
        <u/>
      </rPr>
      <t>IM1</t>
    </r>
    <r>
      <rPr>
        <rFont val="Arial"/>
        <b/>
        <i/>
        <color rgb="FF000000"/>
        <sz val="11.0"/>
        <u/>
      </rPr>
      <t xml:space="preserve"> Y DE SALIDA Z</t>
    </r>
    <r>
      <rPr>
        <rFont val="Arial"/>
        <b/>
        <i/>
        <color rgb="FF000000"/>
        <sz val="9.0"/>
        <u/>
      </rPr>
      <t>IM2</t>
    </r>
  </si>
  <si>
    <r>
      <rPr>
        <rFont val="Arial"/>
        <b/>
        <color rgb="FF000000"/>
        <sz val="11.0"/>
      </rPr>
      <t>Z</t>
    </r>
    <r>
      <rPr>
        <rFont val="Arial"/>
        <b/>
        <color rgb="FF000000"/>
        <sz val="9.0"/>
      </rPr>
      <t>IM1</t>
    </r>
    <r>
      <rPr>
        <rFont val="Arial"/>
        <b/>
        <color rgb="FF000000"/>
        <sz val="11.0"/>
      </rPr>
      <t>=sqrt [(A*B)/(C*D)]  =</t>
    </r>
  </si>
  <si>
    <r>
      <rPr>
        <rFont val="Arial"/>
        <b/>
        <color rgb="FF000000"/>
        <sz val="11.0"/>
      </rPr>
      <t>Z</t>
    </r>
    <r>
      <rPr>
        <rFont val="Arial"/>
        <b/>
        <color rgb="FF000000"/>
        <sz val="9.0"/>
      </rPr>
      <t>IM2</t>
    </r>
    <r>
      <rPr>
        <rFont val="Arial"/>
        <b/>
        <color rgb="FF000000"/>
        <sz val="11.0"/>
      </rPr>
      <t>=sqrt [(B*D)/(A*C)]  =</t>
    </r>
  </si>
  <si>
    <t>CÁLCULO DE LA FUNCIÓN DE PROPAGACIÓN EN BASE ITERATIVA</t>
  </si>
  <si>
    <r>
      <rPr>
        <rFont val="Arial"/>
        <b/>
        <color rgb="FF000000"/>
        <sz val="11.0"/>
      </rPr>
      <t>Fun_Prop_It = E</t>
    </r>
    <r>
      <rPr>
        <rFont val="Arial"/>
        <b/>
        <color rgb="FF000000"/>
        <sz val="9.0"/>
      </rPr>
      <t>IN</t>
    </r>
    <r>
      <rPr>
        <rFont val="Arial"/>
        <b/>
        <color rgb="FF000000"/>
        <sz val="11.0"/>
      </rPr>
      <t xml:space="preserve"> / E</t>
    </r>
    <r>
      <rPr>
        <rFont val="Arial"/>
        <b/>
        <color rgb="FF000000"/>
        <sz val="9.0"/>
      </rPr>
      <t>OUT</t>
    </r>
    <r>
      <rPr>
        <rFont val="Arial"/>
        <b/>
        <color rgb="FF000000"/>
        <sz val="11.0"/>
      </rPr>
      <t xml:space="preserve"> = [(A+D)/2]+sqrt [((A+D)/2)^2-1]  =</t>
    </r>
  </si>
  <si>
    <t>Adim</t>
  </si>
  <si>
    <t>CÁLCULO DE LA FUNCIÓN DE PROPAGACIÓN EN BASE IMAGEN</t>
  </si>
  <si>
    <r>
      <rPr>
        <rFont val="Arial"/>
        <b/>
        <color rgb="FF000000"/>
        <sz val="11.0"/>
      </rPr>
      <t>Fun_Prop_Im = E</t>
    </r>
    <r>
      <rPr>
        <rFont val="Arial"/>
        <b/>
        <color rgb="FF000000"/>
        <sz val="9.0"/>
      </rPr>
      <t>IN</t>
    </r>
    <r>
      <rPr>
        <rFont val="Arial"/>
        <b/>
        <color rgb="FF000000"/>
        <sz val="11.0"/>
      </rPr>
      <t>/E</t>
    </r>
    <r>
      <rPr>
        <rFont val="Arial"/>
        <b/>
        <color rgb="FF000000"/>
        <sz val="9.0"/>
      </rPr>
      <t>OUT</t>
    </r>
    <r>
      <rPr>
        <rFont val="Arial"/>
        <b/>
        <color rgb="FF000000"/>
        <sz val="11.0"/>
      </rPr>
      <t xml:space="preserve"> = sqrt(A/D)*[(sqrt(A*D))+sqrt((A*D)-1)] =</t>
    </r>
  </si>
  <si>
    <t>COMPROBACIÓN DE RESULTADOS OBTENIDOS</t>
  </si>
  <si>
    <r>
      <rPr>
        <rFont val="Arial"/>
        <b/>
        <i/>
        <color rgb="FF000000"/>
        <sz val="11.0"/>
        <u/>
      </rPr>
      <t>COMPROBACIÓN DE Z</t>
    </r>
    <r>
      <rPr>
        <rFont val="Arial"/>
        <b/>
        <i/>
        <color rgb="FF000000"/>
        <sz val="9.0"/>
        <u/>
      </rPr>
      <t>IN</t>
    </r>
    <r>
      <rPr>
        <rFont val="Arial"/>
        <b/>
        <i/>
        <color rgb="FF000000"/>
        <sz val="11.0"/>
        <u/>
      </rPr>
      <t xml:space="preserve"> = Z</t>
    </r>
    <r>
      <rPr>
        <rFont val="Arial"/>
        <b/>
        <i/>
        <color rgb="FF000000"/>
        <sz val="9.0"/>
        <u/>
      </rPr>
      <t xml:space="preserve">K2 </t>
    </r>
    <r>
      <rPr>
        <rFont val="Arial"/>
        <b/>
        <i/>
        <color rgb="FF000000"/>
        <sz val="11.0"/>
        <u/>
      </rPr>
      <t xml:space="preserve"> CON Z</t>
    </r>
    <r>
      <rPr>
        <rFont val="Arial"/>
        <b/>
        <i/>
        <color rgb="FF000000"/>
        <sz val="9.0"/>
        <u/>
      </rPr>
      <t>K2</t>
    </r>
    <r>
      <rPr>
        <rFont val="Arial"/>
        <b/>
        <i/>
        <color rgb="FF000000"/>
        <sz val="11.0"/>
        <u/>
      </rPr>
      <t xml:space="preserve"> CONECTADA A LA SALIDA POR LEY DE Ω</t>
    </r>
  </si>
  <si>
    <r>
      <rPr>
        <rFont val="Arial"/>
        <b/>
        <color rgb="FF000000"/>
        <sz val="12.0"/>
      </rPr>
      <t>Z</t>
    </r>
    <r>
      <rPr>
        <rFont val="Arial"/>
        <b/>
        <color rgb="FF000000"/>
        <sz val="10.0"/>
      </rPr>
      <t xml:space="preserve">IN </t>
    </r>
    <r>
      <rPr>
        <rFont val="Arial"/>
        <b/>
        <color rgb="FF000000"/>
        <sz val="12.0"/>
      </rPr>
      <t>= Z</t>
    </r>
    <r>
      <rPr>
        <rFont val="Arial"/>
        <b/>
        <color rgb="FF000000"/>
        <sz val="9.0"/>
      </rPr>
      <t>K2</t>
    </r>
    <r>
      <rPr>
        <rFont val="Arial"/>
        <b/>
        <color rgb="FF000000"/>
        <sz val="12.0"/>
      </rPr>
      <t xml:space="preserve"> = </t>
    </r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11.0"/>
      </rPr>
      <t>Z1+[ Z2*(Z3+Z</t>
    </r>
    <r>
      <rPr>
        <rFont val="Arial"/>
        <b/>
        <color rgb="FF000000"/>
        <sz val="9.0"/>
      </rPr>
      <t>K2</t>
    </r>
    <r>
      <rPr>
        <rFont val="Arial"/>
        <b/>
        <color rgb="FF000000"/>
        <sz val="11.0"/>
      </rPr>
      <t>)/(Z2+Z3+Z</t>
    </r>
    <r>
      <rPr>
        <rFont val="Arial"/>
        <b/>
        <color rgb="FF000000"/>
        <sz val="9.0"/>
      </rPr>
      <t>K2</t>
    </r>
    <r>
      <rPr>
        <rFont val="Arial"/>
        <b/>
        <color rgb="FF000000"/>
        <sz val="11.0"/>
      </rPr>
      <t>) ]</t>
    </r>
    <r>
      <rPr>
        <rFont val="Arial"/>
        <b/>
        <color rgb="FF000000"/>
        <sz val="10.0"/>
      </rPr>
      <t xml:space="preserve">  =</t>
    </r>
  </si>
  <si>
    <r>
      <rPr>
        <rFont val="Arial"/>
        <b/>
        <i/>
        <color rgb="FF000000"/>
        <sz val="11.0"/>
        <u/>
      </rPr>
      <t>COMPROBACIÓN DE Z</t>
    </r>
    <r>
      <rPr>
        <rFont val="Arial"/>
        <b/>
        <i/>
        <color rgb="FF000000"/>
        <sz val="9.0"/>
        <u/>
      </rPr>
      <t>OUT</t>
    </r>
    <r>
      <rPr>
        <rFont val="Arial"/>
        <b/>
        <i/>
        <color rgb="FF000000"/>
        <sz val="11.0"/>
        <u/>
      </rPr>
      <t xml:space="preserve"> = Z</t>
    </r>
    <r>
      <rPr>
        <rFont val="Arial"/>
        <b/>
        <i/>
        <color rgb="FF000000"/>
        <sz val="9.0"/>
        <u/>
      </rPr>
      <t xml:space="preserve">K1 </t>
    </r>
    <r>
      <rPr>
        <rFont val="Arial"/>
        <b/>
        <i/>
        <color rgb="FF000000"/>
        <sz val="11.0"/>
        <u/>
      </rPr>
      <t xml:space="preserve"> CON Z</t>
    </r>
    <r>
      <rPr>
        <rFont val="Arial"/>
        <b/>
        <i/>
        <color rgb="FF000000"/>
        <sz val="9.0"/>
        <u/>
      </rPr>
      <t>K1</t>
    </r>
    <r>
      <rPr>
        <rFont val="Arial"/>
        <b/>
        <i/>
        <color rgb="FF000000"/>
        <sz val="11.0"/>
        <u/>
      </rPr>
      <t xml:space="preserve"> CONECTADA A LA ENTRADA POR LEY DE</t>
    </r>
    <r>
      <rPr>
        <rFont val="Arial"/>
        <b/>
        <i/>
        <color rgb="FF000000"/>
        <sz val="14.0"/>
        <u/>
      </rPr>
      <t xml:space="preserve"> </t>
    </r>
    <r>
      <rPr>
        <rFont val="Calibri"/>
        <b/>
        <color rgb="FF000000"/>
        <sz val="14.0"/>
        <u/>
      </rPr>
      <t>Ω</t>
    </r>
  </si>
  <si>
    <r>
      <rPr>
        <rFont val="Arial"/>
        <b/>
        <color rgb="FF000000"/>
        <sz val="12.0"/>
      </rPr>
      <t>Z</t>
    </r>
    <r>
      <rPr>
        <rFont val="Arial"/>
        <b/>
        <color rgb="FF000000"/>
        <sz val="10.0"/>
      </rPr>
      <t xml:space="preserve">OUT </t>
    </r>
    <r>
      <rPr>
        <rFont val="Arial"/>
        <b/>
        <color rgb="FF000000"/>
        <sz val="12.0"/>
      </rPr>
      <t>= Z</t>
    </r>
    <r>
      <rPr>
        <rFont val="Arial"/>
        <b/>
        <color rgb="FF000000"/>
        <sz val="9.0"/>
      </rPr>
      <t>K1</t>
    </r>
    <r>
      <rPr>
        <rFont val="Arial"/>
        <b/>
        <color rgb="FF000000"/>
        <sz val="12.0"/>
      </rPr>
      <t xml:space="preserve"> = </t>
    </r>
    <r>
      <rPr>
        <rFont val="Arial"/>
        <b/>
        <color rgb="FF000000"/>
        <sz val="11.0"/>
      </rPr>
      <t xml:space="preserve"> Z3+[ Z2*(Z1+Z</t>
    </r>
    <r>
      <rPr>
        <rFont val="Arial"/>
        <b/>
        <color rgb="FF000000"/>
        <sz val="9.0"/>
      </rPr>
      <t>K1</t>
    </r>
    <r>
      <rPr>
        <rFont val="Arial"/>
        <b/>
        <color rgb="FF000000"/>
        <sz val="11.0"/>
      </rPr>
      <t>)/(Z1+Z2+Z</t>
    </r>
    <r>
      <rPr>
        <rFont val="Arial"/>
        <b/>
        <color rgb="FF000000"/>
        <sz val="9.0"/>
      </rPr>
      <t>K1</t>
    </r>
    <r>
      <rPr>
        <rFont val="Arial"/>
        <b/>
        <color rgb="FF000000"/>
        <sz val="11.0"/>
      </rPr>
      <t>) ]  =</t>
    </r>
  </si>
  <si>
    <r>
      <rPr>
        <rFont val="Arial"/>
        <b/>
        <i/>
        <color rgb="FF000000"/>
        <sz val="11.0"/>
        <u/>
      </rPr>
      <t>COMPROBACIÓN DE Z</t>
    </r>
    <r>
      <rPr>
        <rFont val="Arial"/>
        <b/>
        <i/>
        <color rgb="FF000000"/>
        <sz val="9.0"/>
        <u/>
      </rPr>
      <t>IN</t>
    </r>
    <r>
      <rPr>
        <rFont val="Arial"/>
        <b/>
        <i/>
        <color rgb="FF000000"/>
        <sz val="11.0"/>
        <u/>
      </rPr>
      <t xml:space="preserve"> = Z</t>
    </r>
    <r>
      <rPr>
        <rFont val="Arial"/>
        <b/>
        <i/>
        <color rgb="FF000000"/>
        <sz val="9.0"/>
        <u/>
      </rPr>
      <t xml:space="preserve">IM1 </t>
    </r>
    <r>
      <rPr>
        <rFont val="Arial"/>
        <b/>
        <i/>
        <color rgb="FF000000"/>
        <sz val="11.0"/>
        <u/>
      </rPr>
      <t xml:space="preserve"> CON Z</t>
    </r>
    <r>
      <rPr>
        <rFont val="Arial"/>
        <b/>
        <i/>
        <color rgb="FF000000"/>
        <sz val="9.0"/>
        <u/>
      </rPr>
      <t>IM2</t>
    </r>
    <r>
      <rPr>
        <rFont val="Arial"/>
        <b/>
        <i/>
        <color rgb="FF000000"/>
        <sz val="11.0"/>
        <u/>
      </rPr>
      <t xml:space="preserve"> CONECTADA A LA SALIDA POR LEY DE Ω</t>
    </r>
  </si>
  <si>
    <r>
      <rPr>
        <rFont val="Arial"/>
        <b/>
        <color rgb="FF000000"/>
        <sz val="12.0"/>
      </rPr>
      <t>Z</t>
    </r>
    <r>
      <rPr>
        <rFont val="Arial"/>
        <b/>
        <color rgb="FF000000"/>
        <sz val="9.0"/>
      </rPr>
      <t>IN</t>
    </r>
    <r>
      <rPr>
        <rFont val="Arial"/>
        <b/>
        <color rgb="FF000000"/>
        <sz val="12.0"/>
      </rPr>
      <t xml:space="preserve"> = Z</t>
    </r>
    <r>
      <rPr>
        <rFont val="Arial"/>
        <b/>
        <color rgb="FF000000"/>
        <sz val="10.0"/>
      </rPr>
      <t>IM1</t>
    </r>
    <r>
      <rPr>
        <rFont val="Arial"/>
        <b/>
        <color rgb="FF000000"/>
        <sz val="12.0"/>
      </rPr>
      <t xml:space="preserve"> =</t>
    </r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11.0"/>
      </rPr>
      <t>Z1+(Z2*(Z3+Z</t>
    </r>
    <r>
      <rPr>
        <rFont val="Arial"/>
        <b/>
        <color rgb="FF000000"/>
        <sz val="9.0"/>
      </rPr>
      <t>IM2</t>
    </r>
    <r>
      <rPr>
        <rFont val="Arial"/>
        <b/>
        <color rgb="FF000000"/>
        <sz val="11.0"/>
      </rPr>
      <t>)/(Z2+Z3+Z</t>
    </r>
    <r>
      <rPr>
        <rFont val="Arial"/>
        <b/>
        <color rgb="FF000000"/>
        <sz val="9.0"/>
      </rPr>
      <t>IM2</t>
    </r>
    <r>
      <rPr>
        <rFont val="Arial"/>
        <b/>
        <color rgb="FF000000"/>
        <sz val="11.0"/>
      </rPr>
      <t>))  =</t>
    </r>
  </si>
  <si>
    <r>
      <rPr>
        <rFont val="Arial"/>
        <b/>
        <i/>
        <color rgb="FF000000"/>
        <sz val="11.0"/>
        <u/>
      </rPr>
      <t>COMPROBACIÓN DE Z</t>
    </r>
    <r>
      <rPr>
        <rFont val="Arial"/>
        <b/>
        <i/>
        <color rgb="FF000000"/>
        <sz val="9.0"/>
        <u/>
      </rPr>
      <t>OUT</t>
    </r>
    <r>
      <rPr>
        <rFont val="Arial"/>
        <b/>
        <i/>
        <color rgb="FF000000"/>
        <sz val="11.0"/>
        <u/>
      </rPr>
      <t xml:space="preserve"> = Z</t>
    </r>
    <r>
      <rPr>
        <rFont val="Arial"/>
        <b/>
        <i/>
        <color rgb="FF000000"/>
        <sz val="9.0"/>
        <u/>
      </rPr>
      <t xml:space="preserve">IM2 </t>
    </r>
    <r>
      <rPr>
        <rFont val="Arial"/>
        <b/>
        <i/>
        <color rgb="FF000000"/>
        <sz val="11.0"/>
        <u/>
      </rPr>
      <t xml:space="preserve"> CON Z</t>
    </r>
    <r>
      <rPr>
        <rFont val="Arial"/>
        <b/>
        <i/>
        <color rgb="FF000000"/>
        <sz val="9.0"/>
        <u/>
      </rPr>
      <t>IM1</t>
    </r>
    <r>
      <rPr>
        <rFont val="Arial"/>
        <b/>
        <i/>
        <color rgb="FF000000"/>
        <sz val="11.0"/>
        <u/>
      </rPr>
      <t xml:space="preserve"> CONECTADA A LA ENTRADA POR LEY DE</t>
    </r>
    <r>
      <rPr>
        <rFont val="Arial"/>
        <b/>
        <i/>
        <color rgb="FF000000"/>
        <sz val="14.0"/>
        <u/>
      </rPr>
      <t xml:space="preserve"> </t>
    </r>
    <r>
      <rPr>
        <rFont val="Calibri"/>
        <b/>
        <color rgb="FF000000"/>
        <sz val="14.0"/>
        <u/>
      </rPr>
      <t>Ω</t>
    </r>
  </si>
  <si>
    <r>
      <rPr>
        <rFont val="Arial"/>
        <b/>
        <color rgb="FF000000"/>
        <sz val="12.0"/>
      </rPr>
      <t>Z</t>
    </r>
    <r>
      <rPr>
        <rFont val="Arial"/>
        <b/>
        <color rgb="FF000000"/>
        <sz val="9.0"/>
      </rPr>
      <t>OUT</t>
    </r>
    <r>
      <rPr>
        <rFont val="Arial"/>
        <b/>
        <color rgb="FF000000"/>
        <sz val="12.0"/>
      </rPr>
      <t xml:space="preserve"> = Z</t>
    </r>
    <r>
      <rPr>
        <rFont val="Arial"/>
        <b/>
        <color rgb="FF000000"/>
        <sz val="10.0"/>
      </rPr>
      <t>IM2</t>
    </r>
    <r>
      <rPr>
        <rFont val="Arial"/>
        <b/>
        <color rgb="FF000000"/>
        <sz val="12.0"/>
      </rPr>
      <t xml:space="preserve"> =</t>
    </r>
    <r>
      <rPr>
        <rFont val="Arial"/>
        <b/>
        <color rgb="FF000000"/>
        <sz val="10.0"/>
      </rPr>
      <t xml:space="preserve"> </t>
    </r>
    <r>
      <rPr>
        <rFont val="Arial"/>
        <b/>
        <color rgb="FF000000"/>
        <sz val="11.0"/>
      </rPr>
      <t>Z3+(Z2*(Z1+Z</t>
    </r>
    <r>
      <rPr>
        <rFont val="Arial"/>
        <b/>
        <color rgb="FF000000"/>
        <sz val="9.0"/>
      </rPr>
      <t>IM1</t>
    </r>
    <r>
      <rPr>
        <rFont val="Arial"/>
        <b/>
        <color rgb="FF000000"/>
        <sz val="11.0"/>
      </rPr>
      <t>)/(Z1+Z2+Z</t>
    </r>
    <r>
      <rPr>
        <rFont val="Arial"/>
        <b/>
        <color rgb="FF000000"/>
        <sz val="9.0"/>
      </rPr>
      <t>IM1</t>
    </r>
    <r>
      <rPr>
        <rFont val="Arial"/>
        <b/>
        <color rgb="FF000000"/>
        <sz val="11.0"/>
      </rPr>
      <t>))  =</t>
    </r>
  </si>
  <si>
    <t>COMPROBACIÓN DE LA FUNCIÓN DE PROPAGACIÓN EN BASE ITERATIVA  POR LEY DE Ω</t>
  </si>
  <si>
    <r>
      <rPr>
        <rFont val="Calibri"/>
        <b/>
        <color rgb="FF000000"/>
        <sz val="12.0"/>
      </rPr>
      <t>E</t>
    </r>
    <r>
      <rPr>
        <rFont val="Calibri"/>
        <b/>
        <color rgb="FF000000"/>
        <sz val="9.0"/>
      </rPr>
      <t>IN</t>
    </r>
    <r>
      <rPr>
        <rFont val="Calibri"/>
        <b/>
        <color rgb="FF000000"/>
        <sz val="12.0"/>
      </rPr>
      <t xml:space="preserve"> / E</t>
    </r>
    <r>
      <rPr>
        <rFont val="Calibri"/>
        <b/>
        <color rgb="FF000000"/>
        <sz val="10.0"/>
      </rPr>
      <t>OUT</t>
    </r>
    <r>
      <rPr>
        <rFont val="Calibri"/>
        <b/>
        <color rgb="FF000000"/>
        <sz val="12.0"/>
      </rPr>
      <t xml:space="preserve"> =</t>
    </r>
    <r>
      <rPr>
        <rFont val="Calibri"/>
        <b/>
        <color rgb="FF000000"/>
        <sz val="10.0"/>
      </rPr>
      <t xml:space="preserve"> </t>
    </r>
    <r>
      <rPr>
        <rFont val="Calibri"/>
        <b/>
        <color rgb="FF000000"/>
        <sz val="9.0"/>
      </rPr>
      <t xml:space="preserve">(Z1+(Z2*(Z3+ZK2)/(Z2+Z3+ZK2)))/((Z2*(Z3+ZK2)/(Z2+Z3+ZK2))*(ZK2/(Z3+ZK2))) </t>
    </r>
    <r>
      <rPr>
        <rFont val="Calibri"/>
        <b/>
        <color rgb="FF000000"/>
        <sz val="10.0"/>
      </rPr>
      <t>=</t>
    </r>
  </si>
  <si>
    <t>COMPROBACIÓN DE LA FUNCIÓN DE PROPAGACIÓN EN BASE IMAGEN  POR LEY DE Ω</t>
  </si>
  <si>
    <r>
      <rPr>
        <rFont val="Calibri"/>
        <b/>
        <color rgb="FF000000"/>
        <sz val="12.0"/>
      </rPr>
      <t>E</t>
    </r>
    <r>
      <rPr>
        <rFont val="Calibri"/>
        <b/>
        <color rgb="FF000000"/>
        <sz val="9.0"/>
      </rPr>
      <t>IN</t>
    </r>
    <r>
      <rPr>
        <rFont val="Calibri"/>
        <b/>
        <color rgb="FF000000"/>
        <sz val="12.0"/>
      </rPr>
      <t xml:space="preserve"> / E</t>
    </r>
    <r>
      <rPr>
        <rFont val="Calibri"/>
        <b/>
        <color rgb="FF000000"/>
        <sz val="10.0"/>
      </rPr>
      <t>OUT</t>
    </r>
    <r>
      <rPr>
        <rFont val="Calibri"/>
        <b/>
        <color rgb="FF000000"/>
        <sz val="12.0"/>
      </rPr>
      <t xml:space="preserve"> =</t>
    </r>
    <r>
      <rPr>
        <rFont val="Calibri"/>
        <b/>
        <color rgb="FF000000"/>
        <sz val="10.0"/>
      </rPr>
      <t xml:space="preserve"> </t>
    </r>
    <r>
      <rPr>
        <rFont val="Calibri"/>
        <b/>
        <color rgb="FF000000"/>
        <sz val="9.0"/>
      </rPr>
      <t xml:space="preserve">(Z1+(Z2*(Z3+ZIM2)/(Z2+Z3+ZIM2)))/((Z2*(Z3+ZIM2)/(Z2+Z3+ZIM2))*(ZIM2/(Z3+ZIM2))) </t>
    </r>
    <r>
      <rPr>
        <rFont val="Calibri"/>
        <b/>
        <color rgb="FF000000"/>
        <sz val="10.0"/>
      </rPr>
      <t>=</t>
    </r>
  </si>
  <si>
    <t>neper</t>
  </si>
  <si>
    <t>alfa = Ln (Ein/Eout)</t>
  </si>
  <si>
    <t>Ein:</t>
  </si>
  <si>
    <t>Eout:</t>
  </si>
  <si>
    <t>Ro:</t>
  </si>
  <si>
    <t>Zin:</t>
  </si>
  <si>
    <t>Impedancia OC</t>
  </si>
  <si>
    <t>Zout:</t>
  </si>
  <si>
    <t>impedancia SH</t>
  </si>
  <si>
    <t>Atenuacion alfa</t>
  </si>
  <si>
    <t>Z1=</t>
  </si>
  <si>
    <t>Z1:</t>
  </si>
  <si>
    <t>Z2=</t>
  </si>
  <si>
    <t>Z2:</t>
  </si>
  <si>
    <t>Z3=</t>
  </si>
  <si>
    <t>Z3:</t>
  </si>
  <si>
    <t>Parametros de impedancia</t>
  </si>
  <si>
    <t>Z11=</t>
  </si>
  <si>
    <t>Z12=</t>
  </si>
  <si>
    <t>Z22=</t>
  </si>
  <si>
    <t>ΔZ=</t>
  </si>
  <si>
    <t>PAR. TRANS. DIRECTA</t>
  </si>
  <si>
    <t>A=</t>
  </si>
  <si>
    <t>B=</t>
  </si>
  <si>
    <t>C=</t>
  </si>
  <si>
    <t>D=</t>
  </si>
  <si>
    <t>IMPEDANCIA ITERATIVA</t>
  </si>
  <si>
    <t>Zk1=</t>
  </si>
  <si>
    <t>Zk2=</t>
  </si>
  <si>
    <t>IMPEDANCIA IMAGEN</t>
  </si>
  <si>
    <t>Zim1=</t>
  </si>
  <si>
    <t>Zim2=</t>
  </si>
  <si>
    <t>FUN. DE PROPAGACIÓN EN B. IT.</t>
  </si>
  <si>
    <t>Fun_prop_it</t>
  </si>
  <si>
    <t>Fun_Prop_Zit</t>
  </si>
  <si>
    <t>FUN. DE PROPAGACIÓN EN B. IM.</t>
  </si>
  <si>
    <t>Fun_Prop_Im</t>
  </si>
  <si>
    <t>Fun_Prop_ZIm</t>
  </si>
  <si>
    <t>ZA=</t>
  </si>
  <si>
    <t>ZA:</t>
  </si>
  <si>
    <t>ZB=</t>
  </si>
  <si>
    <t>ZB:</t>
  </si>
  <si>
    <t>ZC=</t>
  </si>
  <si>
    <t>ZC:</t>
  </si>
  <si>
    <t>Y11=</t>
  </si>
  <si>
    <t>Y12=</t>
  </si>
  <si>
    <t>Y22=</t>
  </si>
  <si>
    <t>ΔY=</t>
  </si>
  <si>
    <t>Fc:</t>
  </si>
  <si>
    <t>Fcs:</t>
  </si>
  <si>
    <t>Fci:</t>
  </si>
  <si>
    <r>
      <rPr>
        <rFont val="Calibri"/>
        <color rgb="FF000000"/>
        <sz val="13.0"/>
      </rPr>
      <t>ω</t>
    </r>
    <r>
      <rPr>
        <rFont val="Calibri"/>
        <color rgb="FF000000"/>
        <sz val="11.0"/>
      </rPr>
      <t>o=</t>
    </r>
  </si>
  <si>
    <t>BW=</t>
  </si>
  <si>
    <t>Pasa Bajos</t>
  </si>
  <si>
    <t>Pasa Altos</t>
  </si>
  <si>
    <t>Elimina Banda</t>
  </si>
  <si>
    <t>Pasa Banda</t>
  </si>
  <si>
    <t>L1=</t>
  </si>
  <si>
    <t>C2=</t>
  </si>
  <si>
    <t>L2=</t>
  </si>
  <si>
    <t>C1=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</si>
</sst>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#,##0.000"/>
    <numFmt numFmtId="165" formatCode="0.0000"/>
    <numFmt numFmtId="166" formatCode="0.000"/>
    <numFmt numFmtId="167" formatCode="#,##0.0000"/>
    <numFmt numFmtId="168" formatCode="0.000E+00"/>
    <numFmt numFmtId="169" formatCode="#.000&quot; Ω&quot;"/>
    <numFmt numFmtId="170" formatCode="###\Ω"/>
    <numFmt numFmtId="171" formatCode="###&quot;Ω²&quot;"/>
    <numFmt numFmtId="172" formatCode="0.000&quot; [Adim]&quot;"/>
    <numFmt numFmtId="173" formatCode="0.000&quot; [1/Ω]&quot;"/>
    <numFmt numFmtId="174" formatCode="##0.###&quot; [1/Ω]&quot;"/>
    <numFmt numFmtId="175" formatCode="##0.###&quot; [1/Ω²]&quot;"/>
    <numFmt numFmtId="176" formatCode="##0.###\Ω"/>
    <numFmt numFmtId="177" formatCode="###&quot; kHz&quot;"/>
    <numFmt numFmtId="178" formatCode="#.000&quot; Rad/s&quot;"/>
    <numFmt numFmtId="179" formatCode="000.000E+00&quot; μf&quot;"/>
    <numFmt numFmtId="180" formatCode="###.00#E+00&quot; mH&quot;"/>
    <numFmt numFmtId="181" formatCode="##0.000E+00&quot; μf&quot;"/>
  </numFmts>
  <fonts count="44">
    <font>
      <sz val="11.0"/>
      <color rgb="FF000000"/>
      <name val="Calibri"/>
    </font>
    <font>
      <b/>
      <i/>
      <u/>
      <sz val="15.0"/>
      <color rgb="FF000000"/>
      <name val="Arial"/>
    </font>
    <font>
      <b/>
      <sz val="12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/>
    <font>
      <b/>
      <sz val="14.0"/>
      <color rgb="FF000000"/>
      <name val="Calibri"/>
    </font>
    <font>
      <b/>
      <sz val="14.0"/>
      <color rgb="FFFF0000"/>
      <name val="Calibri"/>
    </font>
    <font>
      <b/>
      <i/>
      <u/>
      <sz val="11.0"/>
      <color rgb="FF000000"/>
      <name val="Arial"/>
    </font>
    <font>
      <b/>
      <u/>
      <sz val="11.0"/>
      <color rgb="FF000000"/>
      <name val="Calibri"/>
    </font>
    <font>
      <b/>
      <sz val="11.0"/>
      <color rgb="FF000000"/>
      <name val="Arial"/>
    </font>
    <font>
      <b/>
      <i/>
      <sz val="11.0"/>
      <color rgb="FF000000"/>
      <name val="Calibri"/>
    </font>
    <font>
      <b/>
      <i/>
      <sz val="14.0"/>
      <color rgb="FF000000"/>
      <name val="Calibri"/>
    </font>
    <font>
      <sz val="11.0"/>
      <color rgb="FF000000"/>
      <name val="Noto Sans Symbols"/>
    </font>
    <font>
      <sz val="11.0"/>
      <color rgb="FF0070C0"/>
      <name val="Calibri"/>
    </font>
    <font>
      <b/>
      <sz val="11.0"/>
      <color rgb="FF0070C0"/>
      <name val="Calibri"/>
    </font>
    <font>
      <b/>
      <i/>
      <u/>
      <sz val="11.0"/>
      <color rgb="FF000000"/>
      <name val="Calibri"/>
    </font>
    <font>
      <sz val="12.0"/>
      <color rgb="FF000000"/>
      <name val="Calibri"/>
    </font>
    <font>
      <sz val="11.0"/>
      <color rgb="FF000000"/>
      <name val="Arial"/>
    </font>
    <font>
      <b/>
      <i/>
      <sz val="14.0"/>
      <color rgb="FFFF0000"/>
      <name val="Arial"/>
    </font>
    <font>
      <b/>
      <i/>
      <sz val="10.0"/>
      <color theme="1"/>
      <name val="Arial"/>
    </font>
    <font>
      <b/>
      <i/>
      <sz val="12.0"/>
      <color theme="1"/>
      <name val="Arial"/>
    </font>
    <font>
      <b/>
      <i/>
      <sz val="12.0"/>
      <color rgb="FFFFFFFF"/>
      <name val="Arial"/>
    </font>
    <font>
      <sz val="10.0"/>
      <color theme="1"/>
      <name val="Arial"/>
    </font>
    <font>
      <sz val="9.0"/>
      <color rgb="FF000000"/>
      <name val="Calibri"/>
    </font>
    <font>
      <b/>
      <i/>
      <u/>
      <sz val="11.0"/>
      <color rgb="FF000000"/>
      <name val="Arial"/>
    </font>
    <font>
      <b/>
      <sz val="10.0"/>
      <color rgb="FFFF0000"/>
      <name val="Arial"/>
    </font>
    <font>
      <b/>
      <sz val="8.0"/>
      <color rgb="FF000000"/>
      <name val="Arial"/>
    </font>
    <font>
      <sz val="10.0"/>
      <color rgb="FFFFFFFF"/>
      <name val="Arial"/>
    </font>
    <font>
      <sz val="10.0"/>
      <color theme="1"/>
      <name val="Noto Sans Symbols"/>
    </font>
    <font>
      <b/>
      <sz val="11.0"/>
      <color theme="1"/>
      <name val="Arial"/>
    </font>
    <font>
      <b/>
      <i/>
      <sz val="9.0"/>
      <color theme="1"/>
      <name val="Arial"/>
    </font>
    <font>
      <sz val="8.0"/>
      <color rgb="FF000000"/>
      <name val="Calibri"/>
    </font>
    <font>
      <b/>
      <u/>
      <sz val="11.0"/>
      <color rgb="FF000000"/>
      <name val="Arial"/>
    </font>
    <font>
      <b/>
      <i/>
      <u/>
      <sz val="14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0.0"/>
      <color rgb="FF000000"/>
      <name val="Calibri"/>
    </font>
    <font>
      <b/>
      <i/>
      <sz val="8.0"/>
      <color theme="1"/>
      <name val="Arial"/>
    </font>
    <font>
      <sz val="10.0"/>
      <color rgb="FF000000"/>
      <name val="Calibri"/>
    </font>
    <font>
      <b/>
      <i/>
      <u/>
      <sz val="11.0"/>
      <color rgb="FF000000"/>
      <name val="Calibri"/>
    </font>
    <font>
      <b/>
      <i/>
      <sz val="10.0"/>
      <color rgb="FF000000"/>
      <name val="Arial"/>
    </font>
    <font>
      <sz val="13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CF4C6"/>
        <bgColor rgb="FFCCF4C6"/>
      </patternFill>
    </fill>
    <fill>
      <patternFill patternType="solid">
        <fgColor rgb="FFFFE699"/>
        <bgColor rgb="FFFFE699"/>
      </patternFill>
    </fill>
    <fill>
      <patternFill patternType="solid">
        <fgColor rgb="FFEDEDED"/>
        <bgColor rgb="FFEDEDED"/>
      </patternFill>
    </fill>
    <fill>
      <patternFill patternType="solid">
        <fgColor rgb="FFFDE9A9"/>
        <bgColor rgb="FFFDE9A9"/>
      </patternFill>
    </fill>
    <fill>
      <patternFill patternType="solid">
        <fgColor rgb="FFFFD966"/>
        <bgColor rgb="FFFFD966"/>
      </patternFill>
    </fill>
    <fill>
      <patternFill patternType="solid">
        <fgColor rgb="FFF9CFB5"/>
        <bgColor rgb="FFF9CFB5"/>
      </patternFill>
    </fill>
    <fill>
      <patternFill patternType="solid">
        <fgColor rgb="FFAADCF7"/>
        <bgColor rgb="FFAADCF7"/>
      </patternFill>
    </fill>
  </fills>
  <borders count="27">
    <border/>
    <border>
      <left/>
      <top/>
      <bottom/>
    </border>
    <border>
      <right style="thin">
        <color rgb="FF7030A0"/>
      </right>
      <top/>
      <bottom/>
    </border>
    <border>
      <right/>
      <top/>
      <bottom/>
    </border>
    <border>
      <left/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top/>
      <bottom/>
    </border>
    <border>
      <right style="hair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2" fontId="5" numFmtId="164" xfId="0" applyAlignment="1" applyBorder="1" applyFill="1" applyFont="1" applyNumberFormat="1">
      <alignment horizontal="center" readingOrder="0" shrinkToFit="0" vertical="bottom" wrapText="0"/>
    </xf>
    <xf borderId="2" fillId="0" fontId="6" numFmtId="0" xfId="0" applyBorder="1" applyFont="1"/>
    <xf borderId="0" fillId="0" fontId="7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8" numFmtId="0" xfId="0" applyAlignment="1" applyFont="1">
      <alignment shrinkToFit="0" vertical="bottom" wrapText="0"/>
    </xf>
    <xf borderId="3" fillId="0" fontId="6" numFmtId="0" xfId="0" applyBorder="1" applyFont="1"/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1" fillId="3" fontId="11" numFmtId="165" xfId="0" applyAlignment="1" applyBorder="1" applyFill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11" numFmtId="0" xfId="0" applyAlignment="1" applyFont="1">
      <alignment horizontal="left" shrinkToFit="0" vertical="bottom" wrapText="0"/>
    </xf>
    <xf borderId="1" fillId="3" fontId="11" numFmtId="165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left" shrinkToFit="0" vertical="top" wrapText="0"/>
    </xf>
    <xf borderId="0" fillId="0" fontId="14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horizontal="right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horizontal="left" shrinkToFit="0" vertical="bottom" wrapText="0"/>
    </xf>
    <xf borderId="0" fillId="0" fontId="18" numFmtId="0" xfId="0" applyAlignment="1" applyFont="1">
      <alignment horizontal="center" shrinkToFit="0" vertical="center" wrapText="0"/>
    </xf>
    <xf borderId="1" fillId="3" fontId="1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shrinkToFit="0" vertical="bottom" wrapText="0"/>
    </xf>
    <xf borderId="0" fillId="0" fontId="19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0" fontId="24" numFmtId="0" xfId="0" applyAlignment="1" applyFont="1">
      <alignment horizontal="center" shrinkToFit="0" vertical="center" wrapText="0"/>
    </xf>
    <xf borderId="0" fillId="0" fontId="24" numFmtId="166" xfId="0" applyAlignment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25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left" shrinkToFit="0" vertical="center" wrapText="0"/>
    </xf>
    <xf borderId="0" fillId="0" fontId="0" numFmtId="166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0"/>
    </xf>
    <xf borderId="0" fillId="0" fontId="11" numFmtId="165" xfId="0" applyAlignment="1" applyFont="1" applyNumberFormat="1">
      <alignment shrinkToFit="0" vertical="center" wrapText="0"/>
    </xf>
    <xf borderId="0" fillId="0" fontId="11" numFmtId="166" xfId="0" applyAlignment="1" applyFont="1" applyNumberFormat="1">
      <alignment horizontal="center" shrinkToFit="0" vertical="center" wrapText="0"/>
    </xf>
    <xf borderId="1" fillId="3" fontId="1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2" numFmtId="166" xfId="0" applyAlignment="1" applyFont="1" applyNumberFormat="1">
      <alignment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left" shrinkToFit="0" vertical="center" wrapText="0"/>
    </xf>
    <xf borderId="0" fillId="0" fontId="26" numFmtId="0" xfId="0" applyAlignment="1" applyFont="1">
      <alignment horizontal="left" shrinkToFit="0" vertical="center" wrapText="0"/>
    </xf>
    <xf borderId="0" fillId="0" fontId="27" numFmtId="2" xfId="0" applyAlignment="1" applyFont="1" applyNumberFormat="1">
      <alignment horizontal="right" shrinkToFit="0" vertical="center" wrapText="0"/>
    </xf>
    <xf borderId="0" fillId="0" fontId="27" numFmtId="0" xfId="0" applyAlignment="1" applyFont="1">
      <alignment horizontal="left" shrinkToFit="0" vertical="center" wrapText="0"/>
    </xf>
    <xf borderId="0" fillId="0" fontId="27" numFmtId="2" xfId="0" applyAlignment="1" applyFont="1" applyNumberFormat="1">
      <alignment horizontal="left" shrinkToFit="0" vertical="center" wrapText="0"/>
    </xf>
    <xf borderId="0" fillId="0" fontId="24" numFmtId="2" xfId="0" applyAlignment="1" applyFont="1" applyNumberFormat="1">
      <alignment horizontal="right" shrinkToFit="0" vertical="center" wrapText="0"/>
    </xf>
    <xf borderId="0" fillId="0" fontId="24" numFmtId="2" xfId="0" applyAlignment="1" applyFont="1" applyNumberFormat="1">
      <alignment horizontal="left" shrinkToFit="0" vertical="center" wrapText="0"/>
    </xf>
    <xf borderId="0" fillId="0" fontId="24" numFmtId="2" xfId="0" applyAlignment="1" applyFont="1" applyNumberFormat="1">
      <alignment horizontal="center" shrinkToFit="0" vertical="center" wrapText="0"/>
    </xf>
    <xf borderId="0" fillId="0" fontId="0" numFmtId="2" xfId="0" applyAlignment="1" applyFont="1" applyNumberFormat="1">
      <alignment horizontal="center" shrinkToFit="0" vertical="center" wrapText="0"/>
    </xf>
    <xf borderId="0" fillId="0" fontId="28" numFmtId="1" xfId="0" applyAlignment="1" applyFont="1" applyNumberFormat="1">
      <alignment horizontal="center" shrinkToFit="0" vertical="bottom" wrapText="0"/>
    </xf>
    <xf borderId="0" fillId="0" fontId="29" numFmtId="166" xfId="0" applyAlignment="1" applyFont="1" applyNumberFormat="1">
      <alignment horizontal="center" shrinkToFit="0" vertical="center" wrapText="0"/>
    </xf>
    <xf borderId="0" fillId="0" fontId="30" numFmtId="166" xfId="0" applyAlignment="1" applyFont="1" applyNumberFormat="1">
      <alignment horizontal="center" shrinkToFit="0" vertical="center" wrapText="0"/>
    </xf>
    <xf borderId="1" fillId="3" fontId="31" numFmtId="165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0" fillId="0" fontId="32" numFmtId="0" xfId="0" applyAlignment="1" applyFont="1">
      <alignment horizontal="center" shrinkToFit="0" vertical="center" wrapText="0"/>
    </xf>
    <xf borderId="0" fillId="0" fontId="33" numFmtId="11" xfId="0" applyAlignment="1" applyFont="1" applyNumberFormat="1">
      <alignment horizontal="center" shrinkToFit="0" vertical="center" wrapText="0"/>
    </xf>
    <xf borderId="0" fillId="0" fontId="2" numFmtId="166" xfId="0" applyAlignment="1" applyFont="1" applyNumberFormat="1">
      <alignment horizontal="center" shrinkToFit="0" vertical="center" wrapText="0"/>
    </xf>
    <xf borderId="0" fillId="0" fontId="2" numFmtId="2" xfId="0" applyAlignment="1" applyFont="1" applyNumberFormat="1">
      <alignment horizontal="center" shrinkToFit="0" vertical="center" wrapText="0"/>
    </xf>
    <xf borderId="0" fillId="0" fontId="34" numFmtId="0" xfId="0" applyAlignment="1" applyFont="1">
      <alignment horizontal="left" shrinkToFit="0" vertical="bottom" wrapText="0"/>
    </xf>
    <xf borderId="0" fillId="0" fontId="35" numFmtId="0" xfId="0" applyAlignment="1" applyFont="1">
      <alignment shrinkToFit="0" vertical="bottom" wrapText="0"/>
    </xf>
    <xf borderId="0" fillId="0" fontId="19" numFmtId="0" xfId="0" applyAlignment="1" applyFont="1">
      <alignment horizontal="right" shrinkToFit="0" vertical="center" wrapText="0"/>
    </xf>
    <xf borderId="0" fillId="0" fontId="18" numFmtId="4" xfId="0" applyAlignment="1" applyFont="1" applyNumberFormat="1">
      <alignment horizontal="left" shrinkToFit="0" vertical="center" wrapText="0"/>
    </xf>
    <xf borderId="0" fillId="0" fontId="18" numFmtId="4" xfId="0" applyAlignment="1" applyFont="1" applyNumberFormat="1">
      <alignment shrinkToFit="0" vertical="center" wrapText="0"/>
    </xf>
    <xf borderId="0" fillId="0" fontId="0" numFmtId="49" xfId="0" applyAlignment="1" applyFont="1" applyNumberFormat="1">
      <alignment horizontal="center" shrinkToFit="0" vertical="center" wrapText="0"/>
    </xf>
    <xf borderId="0" fillId="0" fontId="36" numFmtId="166" xfId="0" applyAlignment="1" applyFont="1" applyNumberFormat="1">
      <alignment horizontal="center" shrinkToFit="0" vertical="bottom" wrapText="0"/>
    </xf>
    <xf borderId="0" fillId="0" fontId="36" numFmtId="166" xfId="0" applyAlignment="1" applyFont="1" applyNumberFormat="1">
      <alignment horizontal="left" shrinkToFit="0" vertical="center" wrapText="0"/>
    </xf>
    <xf borderId="0" fillId="0" fontId="37" numFmtId="4" xfId="0" applyAlignment="1" applyFont="1" applyNumberFormat="1">
      <alignment horizontal="left" shrinkToFit="0" vertical="center" wrapText="0"/>
    </xf>
    <xf borderId="0" fillId="0" fontId="37" numFmtId="4" xfId="0" applyAlignment="1" applyFont="1" applyNumberFormat="1">
      <alignment shrinkToFit="0" vertical="center" wrapText="0"/>
    </xf>
    <xf borderId="0" fillId="0" fontId="19" numFmtId="0" xfId="0" applyAlignment="1" applyFont="1">
      <alignment horizontal="center" shrinkToFit="0" vertical="bottom" wrapText="0"/>
    </xf>
    <xf borderId="1" fillId="3" fontId="11" numFmtId="167" xfId="0" applyAlignment="1" applyBorder="1" applyFont="1" applyNumberFormat="1">
      <alignment horizontal="center" shrinkToFit="0" vertical="center" wrapText="0"/>
    </xf>
    <xf borderId="0" fillId="0" fontId="7" numFmtId="2" xfId="0" applyAlignment="1" applyFont="1" applyNumberFormat="1">
      <alignment horizontal="center" shrinkToFit="0" vertical="center" wrapText="0"/>
    </xf>
    <xf borderId="0" fillId="0" fontId="7" numFmtId="2" xfId="0" applyAlignment="1" applyFont="1" applyNumberFormat="1">
      <alignment shrinkToFit="0" vertical="center" wrapText="0"/>
    </xf>
    <xf borderId="0" fillId="0" fontId="38" numFmtId="0" xfId="0" applyAlignment="1" applyFont="1">
      <alignment horizontal="center" shrinkToFit="0" vertical="bottom" wrapText="0"/>
    </xf>
    <xf borderId="0" fillId="0" fontId="18" numFmtId="2" xfId="0" applyAlignment="1" applyFont="1" applyNumberFormat="1">
      <alignment horizontal="left" shrinkToFit="0" vertical="center" wrapText="0"/>
    </xf>
    <xf borderId="0" fillId="0" fontId="24" numFmtId="0" xfId="0" applyAlignment="1" applyFont="1">
      <alignment horizontal="left" shrinkToFit="0" vertical="center" wrapText="0"/>
    </xf>
    <xf borderId="0" fillId="0" fontId="2" numFmtId="166" xfId="0" applyAlignment="1" applyFont="1" applyNumberFormat="1">
      <alignment horizontal="left" shrinkToFit="0" vertical="center" wrapText="0"/>
    </xf>
    <xf borderId="0" fillId="0" fontId="39" numFmtId="0" xfId="0" applyAlignment="1" applyFont="1">
      <alignment horizontal="center" shrinkToFit="0" vertical="center" wrapText="0"/>
    </xf>
    <xf borderId="4" fillId="3" fontId="2" numFmtId="165" xfId="0" applyAlignment="1" applyBorder="1" applyFont="1" applyNumberFormat="1">
      <alignment shrinkToFit="0" vertical="bottom" wrapText="0"/>
    </xf>
    <xf borderId="0" fillId="0" fontId="27" numFmtId="0" xfId="0" applyAlignment="1" applyFont="1">
      <alignment horizontal="center" shrinkToFit="0" vertical="center" wrapText="0"/>
    </xf>
    <xf borderId="0" fillId="0" fontId="4" numFmtId="166" xfId="0" applyAlignment="1" applyFont="1" applyNumberFormat="1">
      <alignment horizontal="center" shrinkToFit="0" vertical="bottom" wrapText="0"/>
    </xf>
    <xf borderId="0" fillId="0" fontId="40" numFmtId="165" xfId="0" applyAlignment="1" applyFont="1" applyNumberFormat="1">
      <alignment horizontal="center" shrinkToFit="0" vertical="center" wrapText="0"/>
    </xf>
    <xf borderId="0" fillId="0" fontId="41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center" shrinkToFit="0" vertical="bottom" wrapText="0"/>
    </xf>
    <xf borderId="0" fillId="0" fontId="0" numFmtId="168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1" xfId="0" applyAlignment="1" applyFont="1" applyNumberFormat="1">
      <alignment horizontal="center" shrinkToFit="0" vertical="center" wrapText="0"/>
    </xf>
    <xf borderId="0" fillId="0" fontId="40" numFmtId="4" xfId="0" applyAlignment="1" applyFont="1" applyNumberFormat="1">
      <alignment horizontal="center" shrinkToFit="0" vertical="center" wrapText="0"/>
    </xf>
    <xf borderId="0" fillId="0" fontId="0" numFmtId="4" xfId="0" applyAlignment="1" applyFont="1" applyNumberFormat="1">
      <alignment horizontal="center" shrinkToFit="0" vertical="center" wrapText="0"/>
    </xf>
    <xf borderId="0" fillId="0" fontId="42" numFmtId="0" xfId="0" applyAlignment="1" applyFont="1">
      <alignment horizontal="center" shrinkToFit="0" vertical="center" wrapText="0"/>
    </xf>
    <xf borderId="0" fillId="0" fontId="0" numFmtId="165" xfId="0" applyAlignment="1" applyFont="1" applyNumberFormat="1">
      <alignment horizontal="center" shrinkToFit="0" vertical="center" wrapText="0"/>
    </xf>
    <xf borderId="0" fillId="0" fontId="0" numFmtId="11" xfId="0" applyAlignment="1" applyFont="1" applyNumberFormat="1">
      <alignment horizontal="center" shrinkToFit="0" vertical="center" wrapText="0"/>
    </xf>
    <xf borderId="0" fillId="0" fontId="25" numFmtId="0" xfId="0" applyAlignment="1" applyFont="1">
      <alignment horizontal="center" shrinkToFit="0" vertical="bottom" wrapText="0"/>
    </xf>
    <xf borderId="5" fillId="4" fontId="4" numFmtId="0" xfId="0" applyAlignment="1" applyBorder="1" applyFill="1" applyFont="1">
      <alignment horizontal="right" shrinkToFit="0" vertical="bottom" wrapText="0"/>
    </xf>
    <xf borderId="6" fillId="4" fontId="0" numFmtId="0" xfId="0" applyAlignment="1" applyBorder="1" applyFont="1">
      <alignment horizontal="left" shrinkToFit="0" vertical="bottom" wrapText="0"/>
    </xf>
    <xf borderId="7" fillId="5" fontId="0" numFmtId="0" xfId="0" applyAlignment="1" applyBorder="1" applyFill="1" applyFont="1">
      <alignment shrinkToFit="0" vertical="bottom" wrapText="0"/>
    </xf>
    <xf borderId="7" fillId="6" fontId="0" numFmtId="0" xfId="0" applyAlignment="1" applyBorder="1" applyFill="1" applyFont="1">
      <alignment shrinkToFit="0" vertical="bottom" wrapText="0"/>
    </xf>
    <xf borderId="8" fillId="6" fontId="0" numFmtId="0" xfId="0" applyAlignment="1" applyBorder="1" applyFont="1">
      <alignment shrinkToFit="0" vertical="bottom" wrapText="0"/>
    </xf>
    <xf borderId="9" fillId="6" fontId="0" numFmtId="166" xfId="0" applyAlignment="1" applyBorder="1" applyFont="1" applyNumberFormat="1">
      <alignment shrinkToFit="0" vertical="bottom" wrapText="0"/>
    </xf>
    <xf borderId="8" fillId="7" fontId="0" numFmtId="0" xfId="0" applyAlignment="1" applyBorder="1" applyFill="1" applyFont="1">
      <alignment horizontal="right" shrinkToFit="0" vertical="bottom" wrapText="0"/>
    </xf>
    <xf borderId="9" fillId="7" fontId="0" numFmtId="169" xfId="0" applyAlignment="1" applyBorder="1" applyFont="1" applyNumberFormat="1">
      <alignment horizontal="left" shrinkToFit="0" vertical="bottom" wrapText="0"/>
    </xf>
    <xf borderId="8" fillId="4" fontId="0" numFmtId="0" xfId="0" applyAlignment="1" applyBorder="1" applyFont="1">
      <alignment horizontal="right" shrinkToFit="0" vertical="bottom" wrapText="0"/>
    </xf>
    <xf borderId="9" fillId="4" fontId="0" numFmtId="170" xfId="0" applyAlignment="1" applyBorder="1" applyFont="1" applyNumberFormat="1">
      <alignment horizontal="left" shrinkToFit="0" vertical="bottom" wrapText="0"/>
    </xf>
    <xf borderId="10" fillId="7" fontId="0" numFmtId="0" xfId="0" applyAlignment="1" applyBorder="1" applyFont="1">
      <alignment horizontal="right" shrinkToFit="0" vertical="bottom" wrapText="0"/>
    </xf>
    <xf borderId="11" fillId="7" fontId="0" numFmtId="169" xfId="0" applyAlignment="1" applyBorder="1" applyFont="1" applyNumberFormat="1">
      <alignment horizontal="left" shrinkToFit="0" vertical="bottom" wrapText="0"/>
    </xf>
    <xf borderId="10" fillId="4" fontId="0" numFmtId="0" xfId="0" applyAlignment="1" applyBorder="1" applyFont="1">
      <alignment horizontal="right" shrinkToFit="0" vertical="bottom" wrapText="0"/>
    </xf>
    <xf borderId="11" fillId="4" fontId="0" numFmtId="170" xfId="0" applyAlignment="1" applyBorder="1" applyFont="1" applyNumberFormat="1">
      <alignment horizontal="left" shrinkToFit="0" vertical="bottom" wrapText="0"/>
    </xf>
    <xf borderId="12" fillId="7" fontId="0" numFmtId="0" xfId="0" applyAlignment="1" applyBorder="1" applyFont="1">
      <alignment horizontal="right" shrinkToFit="0" vertical="bottom" wrapText="0"/>
    </xf>
    <xf borderId="13" fillId="7" fontId="0" numFmtId="169" xfId="0" applyAlignment="1" applyBorder="1" applyFont="1" applyNumberFormat="1">
      <alignment horizontal="left" shrinkToFit="0" vertical="bottom" wrapText="0"/>
    </xf>
    <xf borderId="12" fillId="4" fontId="0" numFmtId="0" xfId="0" applyAlignment="1" applyBorder="1" applyFont="1">
      <alignment horizontal="right" shrinkToFit="0" vertical="bottom" wrapText="0"/>
    </xf>
    <xf borderId="13" fillId="4" fontId="0" numFmtId="170" xfId="0" applyAlignment="1" applyBorder="1" applyFont="1" applyNumberFormat="1">
      <alignment horizontal="left" shrinkToFit="0" vertical="bottom" wrapText="0"/>
    </xf>
    <xf borderId="14" fillId="8" fontId="4" numFmtId="0" xfId="0" applyAlignment="1" applyBorder="1" applyFill="1" applyFont="1">
      <alignment horizontal="center" shrinkToFit="0" vertical="center" wrapText="0"/>
    </xf>
    <xf borderId="15" fillId="0" fontId="6" numFmtId="0" xfId="0" applyBorder="1" applyFont="1"/>
    <xf borderId="11" fillId="7" fontId="0" numFmtId="170" xfId="0" applyAlignment="1" applyBorder="1" applyFont="1" applyNumberFormat="1">
      <alignment horizontal="left" shrinkToFit="0" vertical="bottom" wrapText="0"/>
    </xf>
    <xf borderId="13" fillId="7" fontId="0" numFmtId="171" xfId="0" applyAlignment="1" applyBorder="1" applyFont="1" applyNumberFormat="1">
      <alignment horizontal="left" shrinkToFit="0" vertical="bottom" wrapText="0"/>
    </xf>
    <xf borderId="11" fillId="7" fontId="0" numFmtId="172" xfId="0" applyAlignment="1" applyBorder="1" applyFont="1" applyNumberFormat="1">
      <alignment horizontal="left" shrinkToFit="0" vertical="bottom" wrapText="0"/>
    </xf>
    <xf borderId="11" fillId="7" fontId="0" numFmtId="173" xfId="0" applyAlignment="1" applyBorder="1" applyFont="1" applyNumberFormat="1">
      <alignment horizontal="left" shrinkToFit="0" vertical="bottom" wrapText="0"/>
    </xf>
    <xf borderId="13" fillId="7" fontId="0" numFmtId="172" xfId="0" applyAlignment="1" applyBorder="1" applyFont="1" applyNumberFormat="1">
      <alignment horizontal="left" shrinkToFit="0" vertical="bottom" wrapText="0"/>
    </xf>
    <xf borderId="13" fillId="7" fontId="0" numFmtId="170" xfId="0" applyAlignment="1" applyBorder="1" applyFont="1" applyNumberFormat="1">
      <alignment horizontal="left" shrinkToFit="0" vertical="bottom" wrapText="0"/>
    </xf>
    <xf borderId="11" fillId="7" fontId="0" numFmtId="2" xfId="0" applyAlignment="1" applyBorder="1" applyFont="1" applyNumberFormat="1">
      <alignment horizontal="right" shrinkToFit="0" vertical="bottom" wrapText="0"/>
    </xf>
    <xf borderId="11" fillId="7" fontId="0" numFmtId="166" xfId="0" applyAlignment="1" applyBorder="1" applyFont="1" applyNumberFormat="1">
      <alignment horizontal="right" shrinkToFit="0" vertical="bottom" wrapText="0"/>
    </xf>
    <xf borderId="13" fillId="7" fontId="0" numFmtId="2" xfId="0" applyAlignment="1" applyBorder="1" applyFont="1" applyNumberFormat="1">
      <alignment horizontal="right" shrinkToFit="0" vertical="bottom" wrapText="0"/>
    </xf>
    <xf borderId="13" fillId="7" fontId="0" numFmtId="166" xfId="0" applyAlignment="1" applyBorder="1" applyFont="1" applyNumberFormat="1">
      <alignment horizontal="right" shrinkToFit="0" vertical="bottom" wrapText="0"/>
    </xf>
    <xf borderId="16" fillId="8" fontId="4" numFmtId="0" xfId="0" applyAlignment="1" applyBorder="1" applyFont="1">
      <alignment horizontal="center" shrinkToFit="0" vertical="center" wrapText="0"/>
    </xf>
    <xf borderId="17" fillId="0" fontId="6" numFmtId="0" xfId="0" applyBorder="1" applyFont="1"/>
    <xf borderId="11" fillId="7" fontId="0" numFmtId="2" xfId="0" applyAlignment="1" applyBorder="1" applyFont="1" applyNumberFormat="1">
      <alignment shrinkToFit="0" vertical="bottom" wrapText="0"/>
    </xf>
    <xf borderId="11" fillId="7" fontId="0" numFmtId="166" xfId="0" applyAlignment="1" applyBorder="1" applyFont="1" applyNumberFormat="1">
      <alignment shrinkToFit="0" vertical="bottom" wrapText="0"/>
    </xf>
    <xf borderId="13" fillId="7" fontId="0" numFmtId="2" xfId="0" applyAlignment="1" applyBorder="1" applyFont="1" applyNumberFormat="1">
      <alignment shrinkToFit="0" vertical="bottom" wrapText="0"/>
    </xf>
    <xf borderId="13" fillId="7" fontId="0" numFmtId="166" xfId="0" applyAlignment="1" applyBorder="1" applyFont="1" applyNumberFormat="1">
      <alignment shrinkToFit="0" vertical="bottom" wrapText="0"/>
    </xf>
    <xf borderId="11" fillId="7" fontId="0" numFmtId="174" xfId="0" applyAlignment="1" applyBorder="1" applyFont="1" applyNumberFormat="1">
      <alignment horizontal="left" shrinkToFit="0" vertical="bottom" wrapText="0"/>
    </xf>
    <xf borderId="13" fillId="7" fontId="0" numFmtId="175" xfId="0" applyAlignment="1" applyBorder="1" applyFont="1" applyNumberFormat="1">
      <alignment horizontal="left" shrinkToFit="0" vertical="bottom" wrapText="0"/>
    </xf>
    <xf borderId="11" fillId="7" fontId="0" numFmtId="176" xfId="0" applyAlignment="1" applyBorder="1" applyFont="1" applyNumberFormat="1">
      <alignment horizontal="left" shrinkToFit="0" vertical="bottom" wrapText="0"/>
    </xf>
    <xf borderId="0" fillId="0" fontId="0" numFmtId="177" xfId="0" applyAlignment="1" applyFont="1" applyNumberFormat="1">
      <alignment shrinkToFit="0" vertical="bottom" wrapText="0"/>
    </xf>
    <xf borderId="18" fillId="4" fontId="0" numFmtId="0" xfId="0" applyAlignment="1" applyBorder="1" applyFont="1">
      <alignment horizontal="right" shrinkToFit="0" vertical="bottom" wrapText="0"/>
    </xf>
    <xf borderId="19" fillId="4" fontId="0" numFmtId="177" xfId="0" applyAlignment="1" applyBorder="1" applyFont="1" applyNumberFormat="1">
      <alignment horizontal="left" shrinkToFit="0" vertical="bottom" wrapText="0"/>
    </xf>
    <xf borderId="19" fillId="4" fontId="0" numFmtId="170" xfId="0" applyAlignment="1" applyBorder="1" applyFont="1" applyNumberFormat="1">
      <alignment horizontal="left" shrinkToFit="0" vertical="bottom" wrapText="0"/>
    </xf>
    <xf borderId="18" fillId="9" fontId="43" numFmtId="0" xfId="0" applyAlignment="1" applyBorder="1" applyFill="1" applyFont="1">
      <alignment horizontal="right" shrinkToFit="0" vertical="bottom" wrapText="0"/>
    </xf>
    <xf borderId="19" fillId="9" fontId="0" numFmtId="178" xfId="0" applyAlignment="1" applyBorder="1" applyFont="1" applyNumberFormat="1">
      <alignment horizontal="left" shrinkToFit="0" vertical="bottom" wrapText="0"/>
    </xf>
    <xf borderId="18" fillId="9" fontId="0" numFmtId="0" xfId="0" applyAlignment="1" applyBorder="1" applyFont="1">
      <alignment horizontal="right" shrinkToFit="0" vertical="bottom" wrapText="0"/>
    </xf>
    <xf borderId="20" fillId="10" fontId="0" numFmtId="179" xfId="0" applyAlignment="1" applyBorder="1" applyFill="1" applyFont="1" applyNumberFormat="1">
      <alignment horizontal="center" shrinkToFit="0" vertical="center" wrapText="0"/>
    </xf>
    <xf borderId="21" fillId="0" fontId="6" numFmtId="0" xfId="0" applyBorder="1" applyFont="1"/>
    <xf borderId="22" fillId="0" fontId="6" numFmtId="0" xfId="0" applyBorder="1" applyFont="1"/>
    <xf borderId="23" fillId="0" fontId="0" numFmtId="0" xfId="0" applyAlignment="1" applyBorder="1" applyFont="1">
      <alignment shrinkToFit="0" vertical="bottom" wrapText="0"/>
    </xf>
    <xf borderId="24" fillId="0" fontId="0" numFmtId="0" xfId="0" applyAlignment="1" applyBorder="1" applyFont="1">
      <alignment shrinkToFit="0" vertical="bottom" wrapText="0"/>
    </xf>
    <xf borderId="25" fillId="7" fontId="0" numFmtId="0" xfId="0" applyAlignment="1" applyBorder="1" applyFont="1">
      <alignment horizontal="right" shrinkToFit="0" vertical="bottom" wrapText="0"/>
    </xf>
    <xf borderId="26" fillId="7" fontId="4" numFmtId="180" xfId="0" applyAlignment="1" applyBorder="1" applyFont="1" applyNumberFormat="1">
      <alignment horizontal="right" shrinkToFit="0" vertical="bottom" wrapText="0"/>
    </xf>
    <xf borderId="26" fillId="7" fontId="4" numFmtId="181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228600</xdr:colOff>
      <xdr:row>31</xdr:row>
      <xdr:rowOff>104775</xdr:rowOff>
    </xdr:from>
    <xdr:ext cx="866775" cy="257175"/>
    <xdr:sp>
      <xdr:nvSpPr>
        <xdr:cNvPr id="3" name="Shape 3"/>
        <xdr:cNvSpPr/>
      </xdr:nvSpPr>
      <xdr:spPr>
        <a:xfrm>
          <a:off x="4917375" y="3656175"/>
          <a:ext cx="85725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247650</xdr:colOff>
      <xdr:row>5</xdr:row>
      <xdr:rowOff>19050</xdr:rowOff>
    </xdr:from>
    <xdr:ext cx="2428875" cy="1295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0</xdr:rowOff>
    </xdr:from>
    <xdr:ext cx="7200900" cy="533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0</xdr:row>
      <xdr:rowOff>104775</xdr:rowOff>
    </xdr:from>
    <xdr:ext cx="2466975" cy="1304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0</xdr:rowOff>
    </xdr:from>
    <xdr:ext cx="2676525" cy="14097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5</xdr:row>
      <xdr:rowOff>9525</xdr:rowOff>
    </xdr:from>
    <xdr:ext cx="2800350" cy="17526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5</xdr:row>
      <xdr:rowOff>104775</xdr:rowOff>
    </xdr:from>
    <xdr:ext cx="2914650" cy="1657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5</xdr:row>
      <xdr:rowOff>19050</xdr:rowOff>
    </xdr:from>
    <xdr:ext cx="2647950" cy="17526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5</xdr:row>
      <xdr:rowOff>104775</xdr:rowOff>
    </xdr:from>
    <xdr:ext cx="2638425" cy="16668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.57"/>
    <col customWidth="1" min="3" max="3" width="3.0"/>
    <col customWidth="1" min="4" max="4" width="7.71"/>
    <col customWidth="1" min="5" max="5" width="8.57"/>
    <col customWidth="1" min="6" max="6" width="5.57"/>
    <col customWidth="1" min="7" max="7" width="7.71"/>
    <col customWidth="1" min="8" max="8" width="5.86"/>
    <col customWidth="1" min="9" max="10" width="7.71"/>
    <col customWidth="1" min="11" max="11" width="6.0"/>
    <col customWidth="1" min="12" max="12" width="7.71"/>
    <col customWidth="1" min="13" max="13" width="4.43"/>
    <col customWidth="1" min="14" max="14" width="7.71"/>
    <col customWidth="1" min="15" max="15" width="9.29"/>
    <col customWidth="1" min="16" max="16" width="6.29"/>
    <col customWidth="1" min="17" max="17" width="6.0"/>
    <col customWidth="1" min="18" max="19" width="7.71"/>
    <col customWidth="1" min="20" max="20" width="8.14"/>
    <col customWidth="1" min="21" max="21" width="7.57"/>
    <col customWidth="1" min="22" max="22" width="7.14"/>
    <col customWidth="1" min="23" max="24" width="7.71"/>
    <col customWidth="1" min="25" max="25" width="8.71"/>
    <col customWidth="1" min="26" max="26" width="9.14"/>
    <col customWidth="1" min="27" max="27" width="8.71"/>
    <col customWidth="1" min="28" max="28" width="11.43"/>
    <col customWidth="1" min="29" max="29" width="9.43"/>
    <col customWidth="1" min="30" max="30" width="4.57"/>
    <col customWidth="1" min="31" max="31" width="7.86"/>
    <col customWidth="1" min="32" max="32" width="4.0"/>
    <col customWidth="1" min="33" max="35" width="11.43"/>
    <col customWidth="1" min="36" max="37" width="10.71"/>
  </cols>
  <sheetData>
    <row r="1">
      <c r="C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C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C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C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B5" s="3" t="s">
        <v>0</v>
      </c>
      <c r="C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ht="7.5" customHeight="1">
      <c r="C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ht="15.0" customHeight="1">
      <c r="C7" s="5" t="s">
        <v>1</v>
      </c>
      <c r="E7" s="6" t="s">
        <v>2</v>
      </c>
      <c r="G7" s="7">
        <v>44.6516</v>
      </c>
      <c r="H7" s="8"/>
      <c r="I7" s="9" t="s">
        <v>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ht="7.5" customHeight="1">
      <c r="C8" s="1"/>
      <c r="G8" s="1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ht="15.0" customHeight="1">
      <c r="C9" s="1"/>
      <c r="E9" s="6" t="s">
        <v>4</v>
      </c>
      <c r="G9" s="7">
        <v>48.96421</v>
      </c>
      <c r="H9" s="8"/>
      <c r="I9" s="9" t="s">
        <v>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ht="7.5" customHeight="1">
      <c r="C10" s="1"/>
      <c r="G10" s="10"/>
      <c r="P10" s="1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ht="15.0" customHeight="1">
      <c r="C11" s="1"/>
      <c r="E11" s="6" t="s">
        <v>5</v>
      </c>
      <c r="G11" s="7">
        <v>289.0929</v>
      </c>
      <c r="H11" s="12"/>
      <c r="I11" s="9" t="s">
        <v>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ht="7.5" customHeight="1">
      <c r="C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ht="15.0" customHeight="1">
      <c r="C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15.0" customHeight="1">
      <c r="B14" s="13" t="s">
        <v>6</v>
      </c>
      <c r="C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ht="4.5" customHeight="1">
      <c r="C15" s="14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ht="15.0" customHeight="1">
      <c r="C16" s="1"/>
      <c r="D16" s="15" t="s">
        <v>7</v>
      </c>
      <c r="E16" s="15"/>
      <c r="F16" s="16">
        <f>G7+G9</f>
        <v>93.61581</v>
      </c>
      <c r="G16" s="12"/>
      <c r="H16" s="9" t="s">
        <v>3</v>
      </c>
      <c r="J16" s="15" t="s">
        <v>8</v>
      </c>
      <c r="K16" s="15"/>
      <c r="M16" s="16">
        <f t="shared" ref="M16:M17" si="1">G9</f>
        <v>48.96421</v>
      </c>
      <c r="N16" s="12"/>
      <c r="O16" s="16" t="str">
        <f t="shared" ref="O16:O17" si="2">I9</f>
        <v>[ Ω ]</v>
      </c>
      <c r="P16" s="1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ht="4.5" customHeight="1">
      <c r="C17" s="1"/>
      <c r="D17" s="15"/>
      <c r="E17" s="15"/>
      <c r="F17" s="17"/>
      <c r="G17" s="17"/>
      <c r="H17" s="9"/>
      <c r="I17" s="2"/>
      <c r="J17" s="2"/>
      <c r="K17" s="2"/>
      <c r="L17" s="2"/>
      <c r="M17" s="16" t="str">
        <f t="shared" si="1"/>
        <v/>
      </c>
      <c r="N17" s="12"/>
      <c r="O17" s="16" t="str">
        <f t="shared" si="2"/>
        <v/>
      </c>
      <c r="P17" s="1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ht="15.0" customHeight="1">
      <c r="C18" s="1"/>
      <c r="D18" s="15" t="s">
        <v>9</v>
      </c>
      <c r="E18" s="15"/>
      <c r="F18" s="16">
        <f>G9+G11</f>
        <v>338.05711</v>
      </c>
      <c r="G18" s="12"/>
      <c r="H18" s="9" t="s">
        <v>3</v>
      </c>
      <c r="K18" s="18"/>
      <c r="L18" s="19"/>
      <c r="M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ht="4.5" customHeight="1">
      <c r="C19" s="1"/>
      <c r="D19" s="6"/>
      <c r="E19" s="6"/>
      <c r="F19" s="6"/>
      <c r="G19" s="6"/>
      <c r="H19" s="6"/>
      <c r="I19" s="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ht="15.0" customHeight="1">
      <c r="C20" s="1"/>
      <c r="D20" s="20" t="s">
        <v>10</v>
      </c>
      <c r="E20" s="15"/>
      <c r="F20" s="17"/>
      <c r="G20" s="17"/>
      <c r="H20" s="9"/>
      <c r="I20" s="21">
        <f>(F16*F18-M16^2)</f>
        <v>29249.99632</v>
      </c>
      <c r="J20" s="12"/>
      <c r="K20" s="22" t="s">
        <v>3</v>
      </c>
      <c r="L20" s="23">
        <v>2.0</v>
      </c>
      <c r="N20" s="2"/>
      <c r="O20" s="2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4.5" customHeight="1">
      <c r="C21" s="1"/>
      <c r="D21" s="6"/>
      <c r="E21" s="6"/>
      <c r="F21" s="6"/>
      <c r="G21" s="6"/>
      <c r="H21" s="6"/>
      <c r="J21" s="25"/>
      <c r="K21" s="26"/>
      <c r="L21" s="27"/>
      <c r="M21" s="28"/>
      <c r="N21" s="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5.0" customHeight="1">
      <c r="B22" s="13" t="s">
        <v>11</v>
      </c>
      <c r="C22" s="1"/>
      <c r="D22" s="6"/>
      <c r="E22" s="6"/>
      <c r="F22" s="6"/>
      <c r="G22" s="6"/>
      <c r="H22" s="6"/>
      <c r="J22" s="25"/>
      <c r="K22" s="26"/>
      <c r="L22" s="27"/>
      <c r="M22" s="28"/>
      <c r="N22" s="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7.5" customHeight="1">
      <c r="C23" s="29"/>
      <c r="D23" s="6"/>
      <c r="E23" s="6"/>
      <c r="F23" s="6"/>
      <c r="G23" s="6"/>
      <c r="H23" s="6"/>
      <c r="J23" s="25"/>
      <c r="K23" s="26"/>
      <c r="L23" s="27"/>
      <c r="M23" s="28"/>
      <c r="N23" s="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5.0" customHeight="1">
      <c r="C24" s="1"/>
      <c r="D24" s="15" t="s">
        <v>12</v>
      </c>
      <c r="E24" s="30"/>
      <c r="F24" s="2"/>
      <c r="G24" s="2"/>
      <c r="I24" s="31">
        <f>F16/M16</f>
        <v>1.911923219</v>
      </c>
      <c r="J24" s="12"/>
      <c r="K24" s="32" t="s">
        <v>13</v>
      </c>
      <c r="L24" s="2"/>
      <c r="M24" s="2"/>
      <c r="N24" s="19"/>
      <c r="O24" s="3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4.5" customHeight="1">
      <c r="C25" s="1"/>
      <c r="D25" s="15"/>
      <c r="E25" s="30"/>
      <c r="F25" s="2"/>
      <c r="G25" s="2"/>
      <c r="H25" s="2"/>
      <c r="I25" s="34"/>
      <c r="J25" s="34"/>
      <c r="K25" s="32"/>
      <c r="L25" s="2"/>
      <c r="M25" s="2"/>
      <c r="N25" s="35"/>
      <c r="O25" s="30"/>
      <c r="P25" s="11"/>
      <c r="Q25" s="36"/>
      <c r="R25" s="36"/>
      <c r="S25" s="36"/>
      <c r="T25" s="37"/>
      <c r="U25" s="37"/>
      <c r="V25" s="38"/>
      <c r="W25" s="38"/>
      <c r="X25" s="38"/>
      <c r="Y25" s="37"/>
      <c r="Z25" s="39"/>
      <c r="AA25" s="37"/>
      <c r="AB25" s="38"/>
      <c r="AC25" s="37"/>
      <c r="AD25" s="37"/>
      <c r="AE25" s="37"/>
      <c r="AF25" s="40"/>
      <c r="AG25" s="41"/>
      <c r="AH25" s="41"/>
      <c r="AI25" s="42"/>
      <c r="AJ25" s="2"/>
      <c r="AK25" s="2"/>
    </row>
    <row r="26" ht="15.0" customHeight="1">
      <c r="C26" s="43"/>
      <c r="D26" s="44" t="s">
        <v>14</v>
      </c>
      <c r="E26" s="45"/>
      <c r="F26" s="2"/>
      <c r="G26" s="19"/>
      <c r="H26" s="19"/>
      <c r="I26" s="18"/>
      <c r="J26" s="21">
        <f>I20/M16</f>
        <v>597.375028</v>
      </c>
      <c r="K26" s="12"/>
      <c r="L26" s="46" t="s">
        <v>3</v>
      </c>
      <c r="M26" s="47"/>
      <c r="N26" s="35"/>
      <c r="O26" s="30"/>
      <c r="P26" s="11"/>
      <c r="Q26" s="36"/>
      <c r="R26" s="36"/>
      <c r="S26" s="36"/>
      <c r="T26" s="37"/>
      <c r="U26" s="37"/>
      <c r="V26" s="38"/>
      <c r="W26" s="38"/>
      <c r="X26" s="38"/>
      <c r="Y26" s="37"/>
      <c r="Z26" s="39"/>
      <c r="AA26" s="37"/>
      <c r="AB26" s="38"/>
      <c r="AC26" s="37"/>
      <c r="AD26" s="37"/>
      <c r="AE26" s="37"/>
      <c r="AF26" s="40"/>
      <c r="AG26" s="41"/>
      <c r="AH26" s="41"/>
      <c r="AI26" s="42"/>
      <c r="AJ26" s="2"/>
      <c r="AK26" s="2"/>
    </row>
    <row r="27" ht="4.5" customHeight="1">
      <c r="C27" s="43"/>
      <c r="D27" s="44"/>
      <c r="E27" s="45"/>
      <c r="F27" s="2"/>
      <c r="G27" s="19"/>
      <c r="H27" s="19"/>
      <c r="I27" s="18"/>
      <c r="J27" s="48"/>
      <c r="K27" s="48"/>
      <c r="L27" s="46"/>
      <c r="M27" s="47"/>
      <c r="N27" s="35"/>
      <c r="O27" s="30"/>
      <c r="P27" s="11"/>
      <c r="Q27" s="36"/>
      <c r="R27" s="36"/>
      <c r="S27" s="36"/>
      <c r="T27" s="37"/>
      <c r="U27" s="37"/>
      <c r="V27" s="38"/>
      <c r="W27" s="38"/>
      <c r="X27" s="38"/>
      <c r="Y27" s="37"/>
      <c r="Z27" s="39"/>
      <c r="AA27" s="37"/>
      <c r="AB27" s="38"/>
      <c r="AC27" s="37"/>
      <c r="AD27" s="37"/>
      <c r="AE27" s="37"/>
      <c r="AF27" s="40"/>
      <c r="AG27" s="41"/>
      <c r="AH27" s="41"/>
      <c r="AI27" s="42"/>
      <c r="AJ27" s="2"/>
      <c r="AK27" s="2"/>
    </row>
    <row r="28" ht="15.0" customHeight="1">
      <c r="C28" s="43"/>
      <c r="D28" s="15" t="s">
        <v>15</v>
      </c>
      <c r="E28" s="45"/>
      <c r="F28" s="18"/>
      <c r="G28" s="49">
        <f>1/M16</f>
        <v>0.02042308045</v>
      </c>
      <c r="H28" s="12"/>
      <c r="I28" s="34" t="s">
        <v>16</v>
      </c>
      <c r="J28" s="45"/>
      <c r="K28" s="50"/>
      <c r="L28" s="2"/>
      <c r="M28" s="51"/>
      <c r="N28" s="35"/>
      <c r="O28" s="30"/>
      <c r="P28" s="11"/>
      <c r="Q28" s="36"/>
      <c r="R28" s="36"/>
      <c r="S28" s="36"/>
      <c r="T28" s="37"/>
      <c r="U28" s="37"/>
      <c r="V28" s="38"/>
      <c r="W28" s="38"/>
      <c r="X28" s="38"/>
      <c r="Y28" s="37"/>
      <c r="Z28" s="39"/>
      <c r="AA28" s="37"/>
      <c r="AB28" s="38"/>
      <c r="AC28" s="37"/>
      <c r="AD28" s="37"/>
      <c r="AE28" s="37"/>
      <c r="AF28" s="40"/>
      <c r="AG28" s="41"/>
      <c r="AH28" s="41"/>
      <c r="AI28" s="42"/>
      <c r="AJ28" s="2"/>
      <c r="AK28" s="2"/>
    </row>
    <row r="29" ht="4.5" customHeight="1">
      <c r="C29" s="43"/>
      <c r="D29" s="15"/>
      <c r="E29" s="45"/>
      <c r="F29" s="18"/>
      <c r="G29" s="52"/>
      <c r="H29" s="52"/>
      <c r="I29" s="34"/>
      <c r="J29" s="45"/>
      <c r="K29" s="50"/>
      <c r="L29" s="2"/>
      <c r="M29" s="51"/>
      <c r="N29" s="35"/>
      <c r="O29" s="30"/>
      <c r="P29" s="11"/>
      <c r="Q29" s="36"/>
      <c r="R29" s="36"/>
      <c r="S29" s="36"/>
      <c r="T29" s="37"/>
      <c r="U29" s="37"/>
      <c r="V29" s="38"/>
      <c r="W29" s="38"/>
      <c r="X29" s="38"/>
      <c r="Y29" s="37"/>
      <c r="Z29" s="39"/>
      <c r="AA29" s="37"/>
      <c r="AB29" s="38"/>
      <c r="AC29" s="37"/>
      <c r="AD29" s="37"/>
      <c r="AE29" s="37"/>
      <c r="AF29" s="40"/>
      <c r="AG29" s="41"/>
      <c r="AH29" s="41"/>
      <c r="AI29" s="42"/>
      <c r="AJ29" s="2"/>
      <c r="AK29" s="2"/>
    </row>
    <row r="30" ht="15.0" customHeight="1">
      <c r="C30" s="43"/>
      <c r="D30" s="15" t="s">
        <v>17</v>
      </c>
      <c r="E30" s="30"/>
      <c r="F30" s="2"/>
      <c r="G30" s="2"/>
      <c r="H30" s="2"/>
      <c r="I30" s="16">
        <f>F18/M16</f>
        <v>6.904167554</v>
      </c>
      <c r="J30" s="12"/>
      <c r="K30" s="32" t="s">
        <v>13</v>
      </c>
      <c r="L30" s="2"/>
      <c r="M30" s="2"/>
      <c r="N30" s="35"/>
      <c r="O30" s="30"/>
      <c r="P30" s="11"/>
      <c r="Q30" s="36"/>
      <c r="R30" s="36"/>
      <c r="S30" s="36"/>
      <c r="T30" s="37"/>
      <c r="U30" s="37"/>
      <c r="V30" s="38"/>
      <c r="W30" s="38"/>
      <c r="X30" s="38"/>
      <c r="Y30" s="37"/>
      <c r="Z30" s="39"/>
      <c r="AA30" s="37"/>
      <c r="AB30" s="38"/>
      <c r="AC30" s="37"/>
      <c r="AD30" s="37"/>
      <c r="AE30" s="37"/>
      <c r="AF30" s="40"/>
      <c r="AG30" s="41"/>
      <c r="AH30" s="41"/>
      <c r="AI30" s="42"/>
      <c r="AJ30" s="2"/>
      <c r="AK30" s="2"/>
    </row>
    <row r="31" ht="4.5" customHeight="1">
      <c r="C31" s="43"/>
      <c r="D31" s="53"/>
      <c r="E31" s="30"/>
      <c r="F31" s="2"/>
      <c r="G31" s="2"/>
      <c r="H31" s="2"/>
      <c r="I31" s="35"/>
      <c r="J31" s="30"/>
      <c r="K31" s="2"/>
      <c r="L31" s="2"/>
      <c r="M31" s="2"/>
      <c r="N31" s="35"/>
      <c r="O31" s="30"/>
      <c r="P31" s="11"/>
      <c r="Q31" s="36"/>
      <c r="R31" s="36"/>
      <c r="S31" s="36"/>
      <c r="T31" s="37"/>
      <c r="U31" s="37"/>
      <c r="V31" s="38"/>
      <c r="W31" s="38"/>
      <c r="X31" s="38"/>
      <c r="Y31" s="37"/>
      <c r="Z31" s="39"/>
      <c r="AA31" s="37"/>
      <c r="AB31" s="38"/>
      <c r="AC31" s="37"/>
      <c r="AD31" s="37"/>
      <c r="AE31" s="37"/>
      <c r="AF31" s="40"/>
      <c r="AG31" s="41"/>
      <c r="AH31" s="41"/>
      <c r="AI31" s="42"/>
      <c r="AJ31" s="2"/>
      <c r="AK31" s="2"/>
    </row>
    <row r="32" ht="15.0" customHeight="1">
      <c r="B32" s="54" t="s">
        <v>18</v>
      </c>
      <c r="C32" s="1"/>
      <c r="D32" s="53"/>
      <c r="E32" s="30"/>
      <c r="F32" s="2"/>
      <c r="G32" s="2"/>
      <c r="H32" s="2"/>
      <c r="I32" s="35"/>
      <c r="J32" s="30"/>
      <c r="K32" s="2"/>
      <c r="L32" s="2"/>
      <c r="M32" s="2"/>
      <c r="N32" s="35"/>
      <c r="O32" s="30"/>
      <c r="P32" s="11"/>
      <c r="Q32" s="36"/>
      <c r="R32" s="36"/>
      <c r="S32" s="36"/>
      <c r="T32" s="37"/>
      <c r="U32" s="37"/>
      <c r="V32" s="38"/>
      <c r="W32" s="38"/>
      <c r="X32" s="38"/>
      <c r="Y32" s="37"/>
      <c r="Z32" s="39"/>
      <c r="AA32" s="37"/>
      <c r="AB32" s="38"/>
      <c r="AC32" s="37"/>
      <c r="AD32" s="37"/>
      <c r="AE32" s="37"/>
      <c r="AF32" s="40"/>
      <c r="AG32" s="41"/>
      <c r="AH32" s="41"/>
      <c r="AI32" s="42"/>
      <c r="AJ32" s="2"/>
      <c r="AK32" s="2"/>
    </row>
    <row r="33" ht="4.5" customHeight="1">
      <c r="C33" s="1"/>
      <c r="N33" s="35"/>
      <c r="O33" s="30"/>
      <c r="P33" s="11"/>
      <c r="Q33" s="55"/>
      <c r="R33" s="56"/>
      <c r="S33" s="57"/>
      <c r="T33" s="45"/>
      <c r="U33" s="45"/>
      <c r="V33" s="58"/>
      <c r="W33" s="40"/>
      <c r="X33" s="59"/>
      <c r="Y33" s="41"/>
      <c r="Z33" s="41"/>
      <c r="AA33" s="41"/>
      <c r="AB33" s="41"/>
      <c r="AC33" s="60"/>
      <c r="AD33" s="60"/>
      <c r="AE33" s="60"/>
      <c r="AF33" s="60"/>
      <c r="AG33" s="45"/>
      <c r="AH33" s="41"/>
      <c r="AI33" s="61"/>
      <c r="AJ33" s="2"/>
      <c r="AK33" s="2"/>
    </row>
    <row r="34" ht="15.0" customHeight="1">
      <c r="C34" s="1"/>
      <c r="D34" s="15" t="s">
        <v>19</v>
      </c>
      <c r="E34" s="15"/>
      <c r="F34" s="15"/>
      <c r="G34" s="15"/>
      <c r="H34" s="15"/>
      <c r="I34" s="15"/>
      <c r="K34" s="16">
        <f>(-(I24-I30)/(2*G28))+SQRT(((I24-I30)/(2*G28))^2+(J26/G28))</f>
        <v>332.4297925</v>
      </c>
      <c r="L34" s="12"/>
      <c r="M34" s="22" t="s">
        <v>3</v>
      </c>
      <c r="N34" s="23"/>
      <c r="Q34" s="55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3"/>
      <c r="AC34" s="41"/>
      <c r="AD34" s="64"/>
      <c r="AE34" s="41"/>
      <c r="AF34" s="64"/>
      <c r="AG34" s="18"/>
      <c r="AH34" s="18"/>
      <c r="AI34" s="18"/>
      <c r="AJ34" s="2"/>
      <c r="AK34" s="2"/>
    </row>
    <row r="35" ht="4.5" customHeight="1">
      <c r="C35" s="1"/>
      <c r="D35" s="15"/>
      <c r="E35" s="15"/>
      <c r="F35" s="15"/>
      <c r="G35" s="15"/>
      <c r="H35" s="15"/>
      <c r="I35" s="15"/>
      <c r="N35" s="18"/>
      <c r="Q35" s="55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3"/>
      <c r="AC35" s="41"/>
      <c r="AD35" s="64"/>
      <c r="AE35" s="41"/>
      <c r="AF35" s="64"/>
      <c r="AG35" s="18"/>
      <c r="AH35" s="18"/>
      <c r="AI35" s="18"/>
      <c r="AJ35" s="2"/>
      <c r="AK35" s="2"/>
    </row>
    <row r="36" ht="15.0" customHeight="1">
      <c r="A36" s="2"/>
      <c r="B36" s="2"/>
      <c r="C36" s="2"/>
      <c r="D36" s="15" t="s">
        <v>20</v>
      </c>
      <c r="E36" s="15"/>
      <c r="F36" s="15"/>
      <c r="G36" s="15"/>
      <c r="H36" s="15"/>
      <c r="I36" s="15"/>
      <c r="J36" s="2"/>
      <c r="K36" s="65">
        <f>(-(I30-I24)/(2*G28))+SQRT(((I30-I24)/(2*G28))^2+(J26/G28))</f>
        <v>87.98849253</v>
      </c>
      <c r="L36" s="12"/>
      <c r="M36" s="22" t="s">
        <v>3</v>
      </c>
      <c r="N36" s="18"/>
      <c r="O36" s="2"/>
      <c r="P36" s="2"/>
      <c r="Q36" s="55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3"/>
      <c r="AC36" s="41"/>
      <c r="AD36" s="64"/>
      <c r="AE36" s="41"/>
      <c r="AF36" s="64"/>
      <c r="AG36" s="18"/>
      <c r="AH36" s="18"/>
      <c r="AI36" s="18"/>
      <c r="AJ36" s="2"/>
      <c r="AK36" s="2"/>
    </row>
    <row r="37" ht="4.5" customHeight="1">
      <c r="A37" s="2"/>
      <c r="B37" s="2"/>
      <c r="C37" s="1"/>
      <c r="D37" s="15"/>
      <c r="E37" s="15"/>
      <c r="F37" s="17"/>
      <c r="G37" s="17"/>
      <c r="H37" s="9"/>
      <c r="I37" s="2"/>
      <c r="J37" s="2"/>
      <c r="K37" s="18"/>
      <c r="L37" s="19"/>
      <c r="M37" s="2"/>
      <c r="N37" s="24"/>
      <c r="O37" s="45"/>
      <c r="P37" s="2"/>
      <c r="Q37" s="55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3"/>
      <c r="AC37" s="41"/>
      <c r="AD37" s="64"/>
      <c r="AE37" s="41"/>
      <c r="AF37" s="64"/>
      <c r="AG37" s="18"/>
      <c r="AH37" s="18"/>
      <c r="AI37" s="18"/>
      <c r="AJ37" s="2"/>
      <c r="AK37" s="2"/>
    </row>
    <row r="38" ht="15.0" customHeight="1">
      <c r="B38" s="54" t="s">
        <v>21</v>
      </c>
      <c r="C38" s="1"/>
      <c r="D38" s="53"/>
      <c r="E38" s="30"/>
      <c r="F38" s="2"/>
      <c r="G38" s="2"/>
      <c r="H38" s="2"/>
      <c r="I38" s="35"/>
      <c r="J38" s="30"/>
      <c r="K38" s="2"/>
      <c r="M38" s="2"/>
      <c r="N38" s="24"/>
      <c r="O38" s="45"/>
      <c r="Q38" s="55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3"/>
      <c r="AC38" s="41"/>
      <c r="AD38" s="64"/>
      <c r="AE38" s="41"/>
      <c r="AF38" s="64"/>
      <c r="AG38" s="18"/>
      <c r="AH38" s="18"/>
      <c r="AI38" s="18"/>
      <c r="AJ38" s="2"/>
      <c r="AK38" s="2"/>
    </row>
    <row r="39" ht="4.5" customHeight="1">
      <c r="C39" s="1"/>
      <c r="D39" s="15"/>
      <c r="E39" s="15"/>
      <c r="F39" s="17"/>
      <c r="G39" s="17"/>
      <c r="H39" s="9"/>
      <c r="K39" s="18"/>
      <c r="L39" s="19"/>
      <c r="M39" s="2"/>
      <c r="N39" s="24"/>
      <c r="O39" s="45"/>
      <c r="Q39" s="55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3"/>
      <c r="AC39" s="41"/>
      <c r="AD39" s="64"/>
      <c r="AE39" s="41"/>
      <c r="AF39" s="64"/>
      <c r="AG39" s="18"/>
      <c r="AH39" s="18"/>
      <c r="AI39" s="18"/>
      <c r="AJ39" s="2"/>
      <c r="AK39" s="2"/>
    </row>
    <row r="40" ht="15.0" customHeight="1">
      <c r="C40" s="1"/>
      <c r="D40" s="15" t="s">
        <v>22</v>
      </c>
      <c r="E40" s="15"/>
      <c r="F40" s="15"/>
      <c r="G40" s="15"/>
      <c r="H40" s="16">
        <f>SQRT((I24*J26)/(G28*I30))</f>
        <v>89.99999189</v>
      </c>
      <c r="I40" s="12"/>
      <c r="J40" s="22" t="s">
        <v>3</v>
      </c>
      <c r="N40" s="24"/>
      <c r="O40" s="30"/>
      <c r="P40" s="11"/>
      <c r="Q40" s="66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4.5" customHeight="1">
      <c r="C41" s="1"/>
      <c r="D41" s="15"/>
      <c r="E41" s="15"/>
      <c r="F41" s="15"/>
      <c r="G41" s="15"/>
      <c r="N41" s="24"/>
      <c r="O41" s="30"/>
      <c r="P41" s="11"/>
      <c r="Q41" s="66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.0" customHeight="1">
      <c r="A42" s="2"/>
      <c r="B42" s="2"/>
      <c r="C42" s="2"/>
      <c r="D42" s="15" t="s">
        <v>23</v>
      </c>
      <c r="E42" s="15"/>
      <c r="F42" s="15"/>
      <c r="G42" s="15"/>
      <c r="H42" s="65">
        <f>SQRT((J26*I30)/(I24*G28))</f>
        <v>324.9999884</v>
      </c>
      <c r="I42" s="12"/>
      <c r="J42" s="22" t="s">
        <v>3</v>
      </c>
      <c r="K42" s="2"/>
      <c r="L42" s="2"/>
      <c r="M42" s="2"/>
      <c r="N42" s="24"/>
      <c r="O42" s="30"/>
      <c r="P42" s="11"/>
      <c r="Q42" s="66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7"/>
      <c r="O43" s="67"/>
      <c r="P43" s="2"/>
      <c r="Q43" s="35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.0" customHeight="1">
      <c r="B44" s="13" t="s">
        <v>24</v>
      </c>
      <c r="C44" s="1"/>
      <c r="N44" s="69"/>
      <c r="O44" s="70"/>
      <c r="P44" s="11"/>
      <c r="Q44" s="24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4.5" customHeight="1">
      <c r="C45" s="71"/>
      <c r="N45" s="69"/>
      <c r="O45" s="70"/>
      <c r="P45" s="11"/>
      <c r="Q45" s="24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.0" customHeight="1">
      <c r="C46" s="1"/>
      <c r="D46" s="20" t="s">
        <v>25</v>
      </c>
      <c r="M46" s="16">
        <f>((I24+I30)/2)+SQRT(((I24+I30)/2)^2-1)</f>
        <v>8.701163616</v>
      </c>
      <c r="N46" s="12"/>
      <c r="O46" s="15" t="s">
        <v>26</v>
      </c>
      <c r="P46" s="11"/>
      <c r="Q46" s="24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7.5" customHeight="1">
      <c r="C47" s="1"/>
      <c r="D47" s="20"/>
      <c r="K47" s="15"/>
      <c r="N47" s="69"/>
      <c r="O47" s="70"/>
      <c r="P47" s="11"/>
      <c r="Q47" s="24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.0" customHeight="1">
      <c r="B48" s="13" t="s">
        <v>27</v>
      </c>
      <c r="C48" s="1"/>
      <c r="N48" s="69"/>
      <c r="O48" s="70"/>
      <c r="P48" s="11"/>
      <c r="Q48" s="24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4.5" customHeight="1">
      <c r="C49" s="71"/>
      <c r="N49" s="69"/>
      <c r="O49" s="70"/>
      <c r="P49" s="11"/>
      <c r="Q49" s="24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.0" customHeight="1">
      <c r="C50" s="1"/>
      <c r="D50" s="20" t="s">
        <v>28</v>
      </c>
      <c r="M50" s="16">
        <f>SQRT(I24/I30)*((SQRT(I24*I30))+SQRT((I24*I30)-1))</f>
        <v>3.750000294</v>
      </c>
      <c r="N50" s="12"/>
      <c r="O50" s="15" t="s">
        <v>26</v>
      </c>
      <c r="P50" s="11"/>
      <c r="Q50" s="24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.0" customHeight="1">
      <c r="C51" s="1"/>
      <c r="D51" s="20"/>
      <c r="M51" s="17"/>
      <c r="N51" s="17"/>
      <c r="O51" s="15"/>
      <c r="P51" s="11"/>
      <c r="Q51" s="24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8.0" customHeight="1">
      <c r="B52" s="72" t="s">
        <v>29</v>
      </c>
      <c r="C52" s="1"/>
      <c r="D52" s="20"/>
      <c r="L52" s="17"/>
      <c r="M52" s="17"/>
      <c r="N52" s="15"/>
      <c r="P52" s="11"/>
      <c r="Q52" s="24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.0" customHeight="1">
      <c r="C53" s="1"/>
      <c r="D53" s="20"/>
      <c r="L53" s="17"/>
      <c r="M53" s="17"/>
      <c r="N53" s="15"/>
      <c r="P53" s="11"/>
      <c r="Q53" s="24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.0" customHeight="1">
      <c r="B54" s="54" t="s">
        <v>30</v>
      </c>
      <c r="C54" s="1"/>
      <c r="D54" s="2"/>
      <c r="E54" s="73"/>
      <c r="F54" s="74"/>
      <c r="G54" s="74"/>
      <c r="H54" s="75"/>
      <c r="I54" s="2"/>
      <c r="J54" s="73"/>
      <c r="K54" s="74"/>
      <c r="L54" s="74"/>
      <c r="M54" s="76"/>
      <c r="N54" s="2"/>
      <c r="O54" s="73"/>
      <c r="P54" s="11"/>
      <c r="Q54" s="24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4.5" customHeight="1">
      <c r="C55" s="43"/>
      <c r="D55" s="35"/>
      <c r="E55" s="30"/>
      <c r="F55" s="2"/>
      <c r="G55" s="66"/>
      <c r="H55" s="77"/>
      <c r="I55" s="35"/>
      <c r="J55" s="30"/>
      <c r="K55" s="2"/>
      <c r="L55" s="66"/>
      <c r="M55" s="47"/>
      <c r="N55" s="35"/>
      <c r="O55" s="30"/>
      <c r="Q55" s="35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.0" customHeight="1">
      <c r="C56" s="43"/>
      <c r="D56" s="78" t="s">
        <v>31</v>
      </c>
      <c r="E56" s="73"/>
      <c r="F56" s="79"/>
      <c r="G56" s="79"/>
      <c r="H56" s="80"/>
      <c r="I56" s="81"/>
      <c r="K56" s="82">
        <f>G7+(G9*(G11+K36)/(G9+G11+K36))</f>
        <v>87.98849253</v>
      </c>
      <c r="L56" s="12"/>
      <c r="M56" s="46" t="s">
        <v>3</v>
      </c>
      <c r="N56" s="24"/>
      <c r="O56" s="73"/>
      <c r="Q56" s="35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4.5" customHeight="1">
      <c r="C57" s="43"/>
      <c r="D57" s="2"/>
      <c r="E57" s="2"/>
      <c r="F57" s="2"/>
      <c r="G57" s="35"/>
      <c r="H57" s="83"/>
      <c r="I57" s="2"/>
      <c r="J57" s="2"/>
      <c r="K57" s="2"/>
      <c r="L57" s="35"/>
      <c r="M57" s="84"/>
      <c r="N57" s="2"/>
      <c r="O57" s="2"/>
      <c r="Q57" s="35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.0" customHeight="1">
      <c r="B58" s="54" t="s">
        <v>32</v>
      </c>
      <c r="C58" s="1"/>
      <c r="D58" s="2"/>
      <c r="E58" s="73"/>
      <c r="F58" s="74"/>
      <c r="G58" s="74"/>
      <c r="H58" s="75"/>
      <c r="I58" s="2"/>
      <c r="J58" s="73"/>
      <c r="K58" s="74"/>
      <c r="L58" s="74"/>
      <c r="M58" s="76"/>
      <c r="N58" s="2"/>
      <c r="O58" s="10"/>
      <c r="Q58" s="2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4.5" customHeight="1">
      <c r="C59" s="43"/>
      <c r="D59" s="35"/>
      <c r="E59" s="30"/>
      <c r="F59" s="2"/>
      <c r="G59" s="66"/>
      <c r="H59" s="77"/>
      <c r="I59" s="35"/>
      <c r="J59" s="30"/>
      <c r="K59" s="2"/>
      <c r="L59" s="66"/>
      <c r="M59" s="47"/>
      <c r="N59" s="35"/>
      <c r="O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.0" customHeight="1">
      <c r="C60" s="43"/>
      <c r="D60" s="78" t="s">
        <v>33</v>
      </c>
      <c r="E60" s="73"/>
      <c r="F60" s="79"/>
      <c r="G60" s="79"/>
      <c r="H60" s="80"/>
      <c r="I60" s="81"/>
      <c r="K60" s="82">
        <f>G11+(G9*(G7+K34)/(G7+G9+K34))</f>
        <v>332.4297925</v>
      </c>
      <c r="L60" s="12"/>
      <c r="M60" s="46" t="s">
        <v>3</v>
      </c>
      <c r="N60" s="24"/>
      <c r="O60" s="1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4.5" customHeight="1">
      <c r="C61" s="43"/>
      <c r="D61" s="85"/>
      <c r="E61" s="85"/>
      <c r="F61" s="2"/>
      <c r="G61" s="42"/>
      <c r="H61" s="2"/>
      <c r="I61" s="85"/>
      <c r="J61" s="85"/>
      <c r="K61" s="2"/>
      <c r="L61" s="42"/>
      <c r="M61" s="2"/>
      <c r="N61" s="85"/>
      <c r="O61" s="8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.0" customHeight="1">
      <c r="B62" s="54" t="s">
        <v>34</v>
      </c>
      <c r="C62" s="1"/>
      <c r="D62" s="2"/>
      <c r="E62" s="73"/>
      <c r="F62" s="74"/>
      <c r="G62" s="74"/>
      <c r="H62" s="75"/>
      <c r="I62" s="2"/>
      <c r="J62" s="73"/>
      <c r="K62" s="74"/>
      <c r="L62" s="74"/>
      <c r="M62" s="76"/>
      <c r="N62" s="2"/>
      <c r="O62" s="7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4.5" customHeight="1">
      <c r="C63" s="43"/>
      <c r="D63" s="35"/>
      <c r="E63" s="30"/>
      <c r="F63" s="2"/>
      <c r="G63" s="66"/>
      <c r="H63" s="77"/>
      <c r="I63" s="35"/>
      <c r="J63" s="30"/>
      <c r="K63" s="2"/>
      <c r="L63" s="66"/>
      <c r="M63" s="47"/>
      <c r="N63" s="35"/>
      <c r="O63" s="3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.0" customHeight="1">
      <c r="C64" s="43"/>
      <c r="D64" s="78" t="s">
        <v>35</v>
      </c>
      <c r="E64" s="73"/>
      <c r="F64" s="79"/>
      <c r="G64" s="79"/>
      <c r="H64" s="80"/>
      <c r="I64" s="81"/>
      <c r="K64" s="82">
        <f>G7+(G9*(G11+H42)/(G9+G11+H42))</f>
        <v>89.99999189</v>
      </c>
      <c r="L64" s="12"/>
      <c r="M64" s="46" t="s">
        <v>3</v>
      </c>
      <c r="N64" s="24"/>
      <c r="O64" s="7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4.5" customHeight="1">
      <c r="C65" s="43"/>
      <c r="D65" s="2"/>
      <c r="E65" s="2"/>
      <c r="F65" s="2"/>
      <c r="G65" s="35"/>
      <c r="H65" s="83"/>
      <c r="I65" s="2"/>
      <c r="J65" s="2"/>
      <c r="K65" s="2"/>
      <c r="L65" s="35"/>
      <c r="M65" s="84"/>
      <c r="N65" s="2"/>
      <c r="O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.0" customHeight="1">
      <c r="B66" s="54" t="s">
        <v>36</v>
      </c>
      <c r="C66" s="1"/>
      <c r="D66" s="2"/>
      <c r="E66" s="73"/>
      <c r="F66" s="74"/>
      <c r="G66" s="74"/>
      <c r="H66" s="75"/>
      <c r="I66" s="2"/>
      <c r="J66" s="73"/>
      <c r="K66" s="74"/>
      <c r="L66" s="74"/>
      <c r="M66" s="76"/>
      <c r="N66" s="2"/>
      <c r="O66" s="1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4.5" customHeight="1">
      <c r="C67" s="43"/>
      <c r="D67" s="35"/>
      <c r="E67" s="30"/>
      <c r="F67" s="2"/>
      <c r="G67" s="66"/>
      <c r="H67" s="77"/>
      <c r="I67" s="35"/>
      <c r="J67" s="30"/>
      <c r="K67" s="2"/>
      <c r="L67" s="66"/>
      <c r="M67" s="47"/>
      <c r="N67" s="35"/>
      <c r="O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.0" customHeight="1">
      <c r="C68" s="43"/>
      <c r="D68" s="78" t="s">
        <v>37</v>
      </c>
      <c r="E68" s="73"/>
      <c r="F68" s="79"/>
      <c r="G68" s="79"/>
      <c r="H68" s="80"/>
      <c r="I68" s="81"/>
      <c r="K68" s="82">
        <f>G11+(G9*(G7+H40)/(G7+G9+H40))</f>
        <v>324.9999884</v>
      </c>
      <c r="L68" s="12"/>
      <c r="M68" s="46" t="s">
        <v>3</v>
      </c>
      <c r="N68" s="24"/>
      <c r="O68" s="1"/>
      <c r="P68" s="2"/>
      <c r="Q68" s="36"/>
      <c r="R68" s="36"/>
      <c r="S68" s="36"/>
      <c r="T68" s="37"/>
      <c r="U68" s="37"/>
      <c r="V68" s="38"/>
      <c r="W68" s="38"/>
      <c r="X68" s="38"/>
      <c r="Y68" s="37"/>
      <c r="Z68" s="39"/>
      <c r="AA68" s="37"/>
      <c r="AB68" s="38"/>
      <c r="AC68" s="37"/>
      <c r="AD68" s="37"/>
      <c r="AE68" s="37"/>
      <c r="AF68" s="40"/>
      <c r="AG68" s="41"/>
      <c r="AH68" s="41"/>
      <c r="AI68" s="42"/>
      <c r="AJ68" s="2"/>
      <c r="AK68" s="2"/>
    </row>
    <row r="69" ht="4.5" customHeight="1">
      <c r="C69" s="43"/>
      <c r="D69" s="2"/>
      <c r="E69" s="35"/>
      <c r="F69" s="86"/>
      <c r="H69" s="19"/>
      <c r="I69" s="2"/>
      <c r="J69" s="35"/>
      <c r="K69" s="86"/>
      <c r="M69" s="2"/>
      <c r="N69" s="2"/>
      <c r="O69" s="35"/>
      <c r="P69" s="2"/>
      <c r="Q69" s="55"/>
      <c r="R69" s="56"/>
      <c r="S69" s="57"/>
      <c r="T69" s="45"/>
      <c r="U69" s="45"/>
      <c r="V69" s="58"/>
      <c r="W69" s="87"/>
      <c r="X69" s="59"/>
      <c r="Y69" s="63"/>
      <c r="Z69" s="63"/>
      <c r="AA69" s="63"/>
      <c r="AB69" s="63"/>
      <c r="AC69" s="41"/>
      <c r="AD69" s="64"/>
      <c r="AE69" s="41"/>
      <c r="AF69" s="64"/>
      <c r="AG69" s="18"/>
      <c r="AH69" s="18"/>
      <c r="AI69" s="18"/>
      <c r="AJ69" s="2"/>
      <c r="AK69" s="2"/>
    </row>
    <row r="70" ht="15.0" customHeight="1">
      <c r="B70" s="54" t="s">
        <v>38</v>
      </c>
      <c r="C70" s="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7.5" customHeight="1">
      <c r="C71" s="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.0" customHeight="1">
      <c r="C72" s="1"/>
      <c r="D72" s="88" t="s">
        <v>39</v>
      </c>
      <c r="N72" s="16">
        <f>(G7+(G9*(G11+K36)/(G9+G11+K36)))/((G9*(G11+K36)/(G9+G11+K36))*(K36/(G11+K36)))</f>
        <v>8.701163616</v>
      </c>
      <c r="O72" s="1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7.5" customHeight="1">
      <c r="C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.0" customHeight="1">
      <c r="B74" s="54" t="s">
        <v>40</v>
      </c>
      <c r="C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7.5" customHeight="1">
      <c r="C75" s="1"/>
      <c r="P75" s="2"/>
      <c r="Q75" s="36"/>
      <c r="R75" s="36"/>
      <c r="S75" s="36"/>
      <c r="T75" s="89"/>
      <c r="U75" s="89"/>
      <c r="V75" s="38"/>
      <c r="W75" s="38"/>
      <c r="X75" s="38"/>
      <c r="Y75" s="89"/>
      <c r="Z75" s="39"/>
      <c r="AA75" s="89"/>
      <c r="AB75" s="38"/>
      <c r="AC75" s="37"/>
      <c r="AD75" s="37"/>
      <c r="AE75" s="37"/>
      <c r="AF75" s="40"/>
      <c r="AG75" s="41"/>
      <c r="AH75" s="41"/>
      <c r="AI75" s="42"/>
      <c r="AJ75" s="2"/>
      <c r="AK75" s="2"/>
    </row>
    <row r="76" ht="15.0" customHeight="1">
      <c r="C76" s="1"/>
      <c r="D76" s="88" t="s">
        <v>41</v>
      </c>
      <c r="O76" s="90">
        <f>(G7+(G9*(G11+H42)/(G9+G11+H42)))/((G9*(G11+H42)/(G9+G11+H42))*(H42/(G11+H42)))</f>
        <v>3.750000294</v>
      </c>
      <c r="P76" s="2"/>
      <c r="Q76" s="55"/>
      <c r="R76" s="91"/>
      <c r="S76" s="57"/>
      <c r="T76" s="45"/>
      <c r="U76" s="45"/>
      <c r="V76" s="60"/>
      <c r="W76" s="40"/>
      <c r="X76" s="59"/>
      <c r="Y76" s="41"/>
      <c r="Z76" s="41"/>
      <c r="AA76" s="41"/>
      <c r="AB76" s="41"/>
      <c r="AC76" s="60"/>
      <c r="AD76" s="60"/>
      <c r="AE76" s="60"/>
      <c r="AF76" s="60"/>
      <c r="AG76" s="45"/>
      <c r="AH76" s="41"/>
      <c r="AI76" s="61"/>
      <c r="AJ76" s="2"/>
      <c r="AK76" s="2"/>
    </row>
    <row r="77" ht="15.0" customHeight="1">
      <c r="C77" s="1"/>
      <c r="D77" s="70"/>
      <c r="E77" s="70"/>
      <c r="F77" s="60"/>
      <c r="G77" s="42"/>
      <c r="H77" s="2"/>
      <c r="I77" s="70"/>
      <c r="J77" s="70"/>
      <c r="K77" s="60"/>
      <c r="L77" s="42"/>
      <c r="M77" s="2"/>
      <c r="N77" s="70"/>
      <c r="O77" s="70"/>
      <c r="P77" s="2"/>
      <c r="Q77" s="55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3"/>
      <c r="AC77" s="41"/>
      <c r="AD77" s="64"/>
      <c r="AE77" s="41"/>
      <c r="AF77" s="64"/>
      <c r="AG77" s="18"/>
      <c r="AH77" s="18"/>
      <c r="AI77" s="18"/>
      <c r="AJ77" s="2"/>
      <c r="AK77" s="2"/>
    </row>
    <row r="78" ht="15.0" customHeight="1">
      <c r="C78" s="43"/>
      <c r="D78" s="69"/>
      <c r="E78" s="69"/>
      <c r="F78" s="64"/>
      <c r="G78" s="42"/>
      <c r="H78" s="2"/>
      <c r="I78" s="69"/>
      <c r="J78" s="69"/>
      <c r="K78" s="64"/>
      <c r="L78" s="42"/>
      <c r="M78" s="2"/>
      <c r="N78" s="69"/>
      <c r="O78" s="69"/>
      <c r="P78" s="2"/>
      <c r="Q78" s="66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.0" customHeight="1">
      <c r="C79" s="43"/>
      <c r="D79" s="88"/>
      <c r="E79" s="69"/>
      <c r="F79" s="60"/>
      <c r="G79" s="42"/>
      <c r="H79" s="2"/>
      <c r="I79" s="69"/>
      <c r="J79" s="69"/>
      <c r="K79" s="60"/>
      <c r="L79" s="42"/>
      <c r="M79" s="92"/>
      <c r="O79" s="69"/>
      <c r="P79" s="2"/>
      <c r="Q79" s="66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.0" customHeight="1">
      <c r="C80" s="43"/>
      <c r="D80" s="69"/>
      <c r="E80" s="69"/>
      <c r="F80" s="64"/>
      <c r="G80" s="42"/>
      <c r="H80" s="2"/>
      <c r="I80" s="69"/>
      <c r="J80" s="69"/>
      <c r="K80" s="64"/>
      <c r="L80" s="42"/>
      <c r="M80" s="2"/>
      <c r="N80" s="69"/>
      <c r="O80" s="69"/>
      <c r="P80" s="2"/>
      <c r="Q80" s="35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8.0" customHeight="1">
      <c r="C81" s="94"/>
      <c r="D81" s="70"/>
      <c r="E81" s="70"/>
      <c r="F81" s="83"/>
      <c r="G81" s="42"/>
      <c r="H81" s="2"/>
      <c r="I81" s="95"/>
      <c r="J81" s="95"/>
      <c r="K81" s="83"/>
      <c r="L81" s="42"/>
      <c r="M81" s="2"/>
      <c r="N81" s="95"/>
      <c r="O81" s="95"/>
      <c r="P81" s="2"/>
      <c r="Q81" s="24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8.0" customHeight="1">
      <c r="C82" s="43"/>
      <c r="D82" s="69"/>
      <c r="E82" s="69"/>
      <c r="F82" s="42"/>
      <c r="G82" s="42"/>
      <c r="H82" s="2"/>
      <c r="I82" s="70"/>
      <c r="J82" s="70"/>
      <c r="K82" s="42"/>
      <c r="L82" s="42"/>
      <c r="M82" s="2"/>
      <c r="N82" s="70"/>
      <c r="O82" s="70"/>
      <c r="P82" s="2"/>
      <c r="Q82" s="35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8.0" customHeight="1">
      <c r="C83" s="43"/>
      <c r="D83" s="88"/>
      <c r="E83" s="69"/>
      <c r="F83" s="74"/>
      <c r="G83" s="74"/>
      <c r="H83" s="96"/>
      <c r="I83" s="2"/>
      <c r="J83" s="35"/>
      <c r="K83" s="74"/>
      <c r="L83" s="74"/>
      <c r="M83" s="2"/>
      <c r="N83" s="2"/>
      <c r="O83" s="9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.75" customHeight="1">
      <c r="C84" s="43"/>
      <c r="D84" s="98"/>
      <c r="E84" s="99"/>
      <c r="F84" s="100"/>
      <c r="G84" s="101"/>
      <c r="H84" s="2"/>
      <c r="I84" s="98"/>
      <c r="J84" s="99"/>
      <c r="K84" s="100"/>
      <c r="L84" s="101"/>
      <c r="M84" s="2"/>
      <c r="N84" s="98"/>
      <c r="O84" s="9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.75" customHeight="1">
      <c r="C85" s="43"/>
      <c r="D85" s="2"/>
      <c r="E85" s="2"/>
      <c r="F85" s="2"/>
      <c r="G85" s="24"/>
      <c r="H85" s="61"/>
      <c r="I85" s="2"/>
      <c r="J85" s="2"/>
      <c r="K85" s="2"/>
      <c r="L85" s="2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.75" customHeight="1">
      <c r="C86" s="43"/>
      <c r="D86" s="19"/>
      <c r="E86" s="33"/>
      <c r="F86" s="2"/>
      <c r="G86" s="2"/>
      <c r="H86" s="2"/>
      <c r="I86" s="19"/>
      <c r="J86" s="33"/>
      <c r="K86" s="2"/>
      <c r="L86" s="2"/>
      <c r="M86" s="2"/>
      <c r="N86" s="19"/>
      <c r="O86" s="3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.75" customHeight="1">
      <c r="C87" s="43"/>
      <c r="D87" s="42"/>
      <c r="E87" s="30"/>
      <c r="F87" s="2"/>
      <c r="G87" s="66"/>
      <c r="H87" s="96"/>
      <c r="I87" s="42"/>
      <c r="J87" s="30"/>
      <c r="K87" s="2"/>
      <c r="L87" s="66"/>
      <c r="M87" s="2"/>
      <c r="N87" s="42"/>
      <c r="O87" s="30"/>
      <c r="P87" s="2"/>
      <c r="Q87" s="36"/>
      <c r="R87" s="36"/>
      <c r="S87" s="36"/>
      <c r="T87" s="37"/>
      <c r="U87" s="37"/>
      <c r="V87" s="38"/>
      <c r="W87" s="38"/>
      <c r="X87" s="38"/>
      <c r="Y87" s="37"/>
      <c r="Z87" s="39"/>
      <c r="AA87" s="37"/>
      <c r="AB87" s="38"/>
      <c r="AC87" s="37"/>
      <c r="AD87" s="37"/>
      <c r="AE87" s="37"/>
      <c r="AF87" s="40"/>
      <c r="AG87" s="41"/>
      <c r="AH87" s="41"/>
      <c r="AI87" s="42"/>
      <c r="AJ87" s="2"/>
      <c r="AK87" s="2"/>
    </row>
    <row r="88" ht="15.75" customHeight="1">
      <c r="C88" s="43"/>
      <c r="D88" s="42"/>
      <c r="E88" s="30"/>
      <c r="F88" s="2"/>
      <c r="G88" s="66"/>
      <c r="H88" s="96"/>
      <c r="I88" s="42"/>
      <c r="J88" s="30"/>
      <c r="K88" s="2"/>
      <c r="L88" s="66"/>
      <c r="M88" s="2"/>
      <c r="N88" s="42"/>
      <c r="O88" s="30"/>
      <c r="P88" s="2"/>
      <c r="Q88" s="55"/>
      <c r="R88" s="56"/>
      <c r="S88" s="57"/>
      <c r="T88" s="45"/>
      <c r="U88" s="45"/>
      <c r="V88" s="58"/>
      <c r="W88" s="40"/>
      <c r="X88" s="59"/>
      <c r="Y88" s="41"/>
      <c r="Z88" s="41"/>
      <c r="AA88" s="41"/>
      <c r="AB88" s="41"/>
      <c r="AC88" s="60"/>
      <c r="AD88" s="60"/>
      <c r="AE88" s="60"/>
      <c r="AF88" s="60"/>
      <c r="AG88" s="45"/>
      <c r="AH88" s="41"/>
      <c r="AI88" s="61"/>
      <c r="AJ88" s="2"/>
      <c r="AK88" s="2"/>
    </row>
    <row r="89" ht="15.75" customHeight="1">
      <c r="C89" s="43"/>
      <c r="D89" s="42"/>
      <c r="E89" s="30"/>
      <c r="F89" s="2"/>
      <c r="G89" s="19"/>
      <c r="H89" s="19"/>
      <c r="I89" s="42"/>
      <c r="J89" s="30"/>
      <c r="K89" s="2"/>
      <c r="L89" s="19"/>
      <c r="M89" s="2"/>
      <c r="N89" s="42"/>
      <c r="O89" s="30"/>
      <c r="P89" s="2"/>
      <c r="Q89" s="55"/>
      <c r="R89" s="56"/>
      <c r="S89" s="57"/>
      <c r="T89" s="45"/>
      <c r="U89" s="45"/>
      <c r="V89" s="58"/>
      <c r="W89" s="87"/>
      <c r="X89" s="59"/>
      <c r="Y89" s="63"/>
      <c r="Z89" s="63"/>
      <c r="AA89" s="63"/>
      <c r="AB89" s="63"/>
      <c r="AC89" s="41"/>
      <c r="AD89" s="64"/>
      <c r="AE89" s="41"/>
      <c r="AF89" s="64"/>
      <c r="AG89" s="18"/>
      <c r="AH89" s="18"/>
      <c r="AI89" s="18"/>
      <c r="AJ89" s="2"/>
      <c r="AK89" s="2"/>
    </row>
    <row r="90" ht="15.75" customHeight="1">
      <c r="C90" s="43"/>
      <c r="D90" s="42"/>
      <c r="E90" s="30"/>
      <c r="F90" s="2"/>
      <c r="G90" s="66"/>
      <c r="H90" s="83"/>
      <c r="I90" s="42"/>
      <c r="J90" s="30"/>
      <c r="K90" s="2"/>
      <c r="L90" s="66"/>
      <c r="M90" s="76"/>
      <c r="N90" s="42"/>
      <c r="O90" s="30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.75" customHeight="1">
      <c r="C91" s="43"/>
      <c r="D91" s="1"/>
      <c r="E91" s="30"/>
      <c r="F91" s="2"/>
      <c r="G91" s="66"/>
      <c r="H91" s="83"/>
      <c r="I91" s="1"/>
      <c r="J91" s="30"/>
      <c r="K91" s="2"/>
      <c r="L91" s="66"/>
      <c r="M91" s="76"/>
      <c r="N91" s="1"/>
      <c r="O91" s="30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.75" customHeight="1">
      <c r="C92" s="43"/>
      <c r="D92" s="1"/>
      <c r="E92" s="42"/>
      <c r="F92" s="2"/>
      <c r="G92" s="66"/>
      <c r="H92" s="83"/>
      <c r="I92" s="1"/>
      <c r="J92" s="42"/>
      <c r="K92" s="2"/>
      <c r="L92" s="66"/>
      <c r="M92" s="76"/>
      <c r="N92" s="1"/>
      <c r="O92" s="4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.75" customHeight="1">
      <c r="C93" s="43"/>
      <c r="D93" s="35"/>
      <c r="E93" s="30"/>
      <c r="F93" s="2"/>
      <c r="G93" s="35"/>
      <c r="H93" s="83"/>
      <c r="I93" s="35"/>
      <c r="J93" s="30"/>
      <c r="K93" s="2"/>
      <c r="L93" s="35"/>
      <c r="M93" s="84"/>
      <c r="N93" s="35"/>
      <c r="O93" s="30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.75" customHeight="1">
      <c r="C94" s="43"/>
      <c r="D94" s="2"/>
      <c r="E94" s="2"/>
      <c r="F94" s="2"/>
      <c r="G94" s="24"/>
      <c r="H94" s="61"/>
      <c r="I94" s="2"/>
      <c r="J94" s="2"/>
      <c r="K94" s="2"/>
      <c r="L94" s="2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.75" customHeight="1">
      <c r="C95" s="43"/>
      <c r="D95" s="19"/>
      <c r="E95" s="3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.75" customHeight="1">
      <c r="C96" s="43"/>
      <c r="D96" s="66"/>
      <c r="E96" s="42"/>
      <c r="F96" s="2"/>
      <c r="G96" s="66"/>
      <c r="H96" s="96"/>
      <c r="I96" s="42"/>
      <c r="J96" s="2"/>
      <c r="K96" s="102"/>
      <c r="L96" s="61"/>
      <c r="M96" s="2"/>
      <c r="N96" s="2"/>
      <c r="O96" s="2"/>
      <c r="P96" s="2"/>
      <c r="Q96" s="36"/>
      <c r="R96" s="36"/>
      <c r="S96" s="36"/>
      <c r="T96" s="37"/>
      <c r="U96" s="37"/>
      <c r="V96" s="38"/>
      <c r="W96" s="38"/>
      <c r="X96" s="38"/>
      <c r="Y96" s="37"/>
      <c r="Z96" s="39"/>
      <c r="AA96" s="37"/>
      <c r="AB96" s="38"/>
      <c r="AC96" s="37"/>
      <c r="AD96" s="37"/>
      <c r="AE96" s="37"/>
      <c r="AF96" s="40"/>
      <c r="AG96" s="41"/>
      <c r="AH96" s="41"/>
      <c r="AI96" s="42"/>
      <c r="AJ96" s="2"/>
      <c r="AK96" s="2"/>
    </row>
    <row r="97" ht="15.75" customHeight="1">
      <c r="C97" s="43"/>
      <c r="D97" s="66"/>
      <c r="E97" s="42"/>
      <c r="F97" s="2"/>
      <c r="G97" s="66"/>
      <c r="H97" s="96"/>
      <c r="I97" s="42"/>
      <c r="J97" s="2"/>
      <c r="K97" s="2"/>
      <c r="L97" s="2"/>
      <c r="M97" s="2"/>
      <c r="N97" s="2"/>
      <c r="O97" s="2"/>
      <c r="P97" s="2"/>
      <c r="Q97" s="55"/>
      <c r="R97" s="56"/>
      <c r="S97" s="57"/>
      <c r="T97" s="45"/>
      <c r="U97" s="45"/>
      <c r="V97" s="58"/>
      <c r="W97" s="40"/>
      <c r="X97" s="59"/>
      <c r="Y97" s="41"/>
      <c r="Z97" s="41"/>
      <c r="AA97" s="41"/>
      <c r="AB97" s="41"/>
      <c r="AC97" s="60"/>
      <c r="AD97" s="60"/>
      <c r="AE97" s="60"/>
      <c r="AF97" s="60"/>
      <c r="AG97" s="45"/>
      <c r="AH97" s="41"/>
      <c r="AI97" s="61"/>
      <c r="AJ97" s="2"/>
      <c r="AK97" s="2"/>
    </row>
    <row r="98" ht="15.75" customHeight="1">
      <c r="C98" s="43"/>
      <c r="D98" s="66"/>
      <c r="E98" s="103"/>
      <c r="F98" s="2"/>
      <c r="G98" s="19"/>
      <c r="H98" s="19"/>
      <c r="I98" s="19"/>
      <c r="J98" s="2"/>
      <c r="K98" s="2"/>
      <c r="L98" s="2"/>
      <c r="M98" s="2"/>
      <c r="N98" s="2"/>
      <c r="O98" s="2"/>
      <c r="P98" s="2"/>
      <c r="Q98" s="55"/>
      <c r="R98" s="56"/>
      <c r="S98" s="57"/>
      <c r="T98" s="45"/>
      <c r="U98" s="45"/>
      <c r="V98" s="58"/>
      <c r="W98" s="87"/>
      <c r="X98" s="59"/>
      <c r="Y98" s="63"/>
      <c r="Z98" s="63"/>
      <c r="AA98" s="63"/>
      <c r="AB98" s="63"/>
      <c r="AC98" s="41"/>
      <c r="AD98" s="64"/>
      <c r="AE98" s="41"/>
      <c r="AF98" s="64"/>
      <c r="AG98" s="18"/>
      <c r="AH98" s="18"/>
      <c r="AI98" s="18"/>
      <c r="AJ98" s="2"/>
      <c r="AK98" s="2"/>
    </row>
    <row r="99" ht="15.75" customHeight="1">
      <c r="C99" s="43"/>
      <c r="D99" s="35"/>
      <c r="E99" s="104"/>
      <c r="F99" s="2"/>
      <c r="G99" s="66"/>
      <c r="H99" s="61"/>
      <c r="I99" s="42"/>
      <c r="J99" s="2"/>
      <c r="K99" s="24"/>
      <c r="L99" s="61"/>
      <c r="M99" s="76"/>
      <c r="N99" s="61"/>
      <c r="O99" s="6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5.75" customHeight="1">
      <c r="C100" s="43"/>
      <c r="D100" s="24"/>
      <c r="E100" s="42"/>
      <c r="F100" s="2"/>
      <c r="G100" s="66"/>
      <c r="H100" s="61"/>
      <c r="I100" s="42"/>
      <c r="J100" s="2"/>
      <c r="K100" s="66"/>
      <c r="L100" s="61"/>
      <c r="M100" s="76"/>
      <c r="N100" s="61"/>
      <c r="O100" s="6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5.75" customHeight="1">
      <c r="C101" s="43"/>
      <c r="D101" s="2"/>
      <c r="E101" s="2"/>
      <c r="F101" s="2"/>
      <c r="G101" s="24"/>
      <c r="H101" s="61"/>
      <c r="I101" s="6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5.75" customHeight="1">
      <c r="C102" s="10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5.75" customHeight="1">
      <c r="C103" s="43"/>
      <c r="D103" s="19"/>
      <c r="E103" s="3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5.75" customHeight="1">
      <c r="C104" s="43"/>
      <c r="D104" s="66"/>
      <c r="E104" s="42"/>
      <c r="F104" s="2"/>
      <c r="G104" s="66"/>
      <c r="H104" s="96"/>
      <c r="I104" s="42"/>
      <c r="J104" s="2"/>
      <c r="K104" s="102"/>
      <c r="L104" s="61"/>
      <c r="M104" s="2"/>
      <c r="N104" s="2"/>
      <c r="O104" s="2"/>
      <c r="P104" s="2"/>
      <c r="Q104" s="36"/>
      <c r="R104" s="36"/>
      <c r="S104" s="36"/>
      <c r="T104" s="37"/>
      <c r="U104" s="37"/>
      <c r="V104" s="38"/>
      <c r="W104" s="38"/>
      <c r="X104" s="38"/>
      <c r="Y104" s="37"/>
      <c r="Z104" s="39"/>
      <c r="AA104" s="37"/>
      <c r="AB104" s="38"/>
      <c r="AC104" s="37"/>
      <c r="AD104" s="37"/>
      <c r="AE104" s="37"/>
      <c r="AF104" s="40"/>
      <c r="AG104" s="41"/>
      <c r="AH104" s="41"/>
      <c r="AI104" s="42"/>
      <c r="AJ104" s="2"/>
      <c r="AK104" s="2"/>
    </row>
    <row r="105" ht="15.75" customHeight="1">
      <c r="C105" s="43"/>
      <c r="D105" s="66"/>
      <c r="E105" s="42"/>
      <c r="F105" s="2"/>
      <c r="G105" s="66"/>
      <c r="H105" s="96"/>
      <c r="I105" s="42"/>
      <c r="J105" s="2"/>
      <c r="K105" s="2"/>
      <c r="L105" s="2"/>
      <c r="M105" s="2"/>
      <c r="N105" s="2"/>
      <c r="O105" s="2"/>
      <c r="P105" s="2"/>
      <c r="Q105" s="55"/>
      <c r="R105" s="56"/>
      <c r="S105" s="57"/>
      <c r="T105" s="45"/>
      <c r="U105" s="45"/>
      <c r="V105" s="58"/>
      <c r="W105" s="40"/>
      <c r="X105" s="59"/>
      <c r="Y105" s="41"/>
      <c r="Z105" s="41"/>
      <c r="AA105" s="41"/>
      <c r="AB105" s="41"/>
      <c r="AC105" s="60"/>
      <c r="AD105" s="60"/>
      <c r="AE105" s="60"/>
      <c r="AF105" s="60"/>
      <c r="AG105" s="45"/>
      <c r="AH105" s="41"/>
      <c r="AI105" s="61"/>
      <c r="AJ105" s="2"/>
      <c r="AK105" s="2"/>
    </row>
    <row r="106" ht="15.75" customHeight="1">
      <c r="C106" s="43"/>
      <c r="D106" s="66"/>
      <c r="E106" s="45"/>
      <c r="F106" s="2"/>
      <c r="G106" s="19"/>
      <c r="H106" s="19"/>
      <c r="I106" s="19"/>
      <c r="J106" s="2"/>
      <c r="K106" s="2"/>
      <c r="L106" s="2"/>
      <c r="M106" s="2"/>
      <c r="N106" s="2"/>
      <c r="O106" s="2"/>
      <c r="P106" s="2"/>
      <c r="Q106" s="55"/>
      <c r="R106" s="56"/>
      <c r="S106" s="57"/>
      <c r="T106" s="45"/>
      <c r="U106" s="45"/>
      <c r="V106" s="58"/>
      <c r="W106" s="87"/>
      <c r="X106" s="59"/>
      <c r="Y106" s="63"/>
      <c r="Z106" s="63"/>
      <c r="AA106" s="63"/>
      <c r="AB106" s="63"/>
      <c r="AC106" s="41"/>
      <c r="AD106" s="64"/>
      <c r="AE106" s="41"/>
      <c r="AF106" s="64"/>
      <c r="AG106" s="18"/>
      <c r="AH106" s="18"/>
      <c r="AI106" s="18"/>
      <c r="AJ106" s="2"/>
      <c r="AK106" s="2"/>
    </row>
    <row r="107" ht="15.75" customHeight="1">
      <c r="C107" s="43"/>
      <c r="D107" s="35"/>
      <c r="E107" s="104"/>
      <c r="F107" s="2"/>
      <c r="G107" s="66"/>
      <c r="H107" s="61"/>
      <c r="I107" s="42"/>
      <c r="J107" s="2"/>
      <c r="K107" s="24"/>
      <c r="L107" s="61"/>
      <c r="M107" s="76"/>
      <c r="N107" s="61"/>
      <c r="O107" s="6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5.75" customHeight="1">
      <c r="C108" s="43"/>
      <c r="D108" s="24"/>
      <c r="E108" s="42"/>
      <c r="F108" s="2"/>
      <c r="G108" s="66"/>
      <c r="H108" s="61"/>
      <c r="I108" s="42"/>
      <c r="J108" s="2"/>
      <c r="K108" s="66"/>
      <c r="L108" s="61"/>
      <c r="M108" s="76"/>
      <c r="N108" s="61"/>
      <c r="O108" s="6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5.75" customHeight="1">
      <c r="C109" s="4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5.75" customHeight="1">
      <c r="C110" s="43"/>
      <c r="D110" s="19"/>
      <c r="E110" s="3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5.75" customHeight="1">
      <c r="C111" s="43"/>
      <c r="D111" s="66"/>
      <c r="E111" s="42"/>
      <c r="F111" s="2"/>
      <c r="G111" s="66"/>
      <c r="H111" s="96"/>
      <c r="I111" s="42"/>
      <c r="J111" s="2"/>
      <c r="K111" s="102"/>
      <c r="L111" s="61"/>
      <c r="M111" s="2"/>
      <c r="N111" s="2"/>
      <c r="O111" s="2"/>
      <c r="P111" s="2"/>
      <c r="Q111" s="36"/>
      <c r="R111" s="36"/>
      <c r="S111" s="36"/>
      <c r="T111" s="37"/>
      <c r="U111" s="37"/>
      <c r="V111" s="38"/>
      <c r="W111" s="38"/>
      <c r="X111" s="38"/>
      <c r="Y111" s="37"/>
      <c r="Z111" s="39"/>
      <c r="AA111" s="37"/>
      <c r="AB111" s="38"/>
      <c r="AC111" s="37"/>
      <c r="AD111" s="37"/>
      <c r="AE111" s="37"/>
      <c r="AF111" s="40"/>
      <c r="AG111" s="41"/>
      <c r="AH111" s="41"/>
      <c r="AI111" s="42"/>
      <c r="AJ111" s="2"/>
      <c r="AK111" s="2"/>
    </row>
    <row r="112" ht="15.75" customHeight="1">
      <c r="C112" s="43"/>
      <c r="D112" s="66"/>
      <c r="E112" s="42"/>
      <c r="F112" s="2"/>
      <c r="G112" s="66"/>
      <c r="H112" s="96"/>
      <c r="I112" s="42"/>
      <c r="J112" s="2"/>
      <c r="K112" s="2"/>
      <c r="L112" s="2"/>
      <c r="M112" s="2"/>
      <c r="N112" s="2"/>
      <c r="O112" s="2"/>
      <c r="P112" s="2"/>
      <c r="Q112" s="55"/>
      <c r="R112" s="56"/>
      <c r="S112" s="57"/>
      <c r="T112" s="45"/>
      <c r="U112" s="45"/>
      <c r="V112" s="58"/>
      <c r="W112" s="40"/>
      <c r="X112" s="59"/>
      <c r="Y112" s="41"/>
      <c r="Z112" s="41"/>
      <c r="AA112" s="41"/>
      <c r="AB112" s="41"/>
      <c r="AC112" s="60"/>
      <c r="AD112" s="60"/>
      <c r="AE112" s="60"/>
      <c r="AF112" s="60"/>
      <c r="AG112" s="45"/>
      <c r="AH112" s="41"/>
      <c r="AI112" s="61"/>
      <c r="AJ112" s="2"/>
      <c r="AK112" s="2"/>
    </row>
    <row r="113" ht="15.75" customHeight="1">
      <c r="C113" s="43"/>
      <c r="D113" s="66"/>
      <c r="E113" s="45"/>
      <c r="F113" s="2"/>
      <c r="G113" s="19"/>
      <c r="H113" s="19"/>
      <c r="I113" s="19"/>
      <c r="J113" s="2"/>
      <c r="K113" s="2"/>
      <c r="L113" s="2"/>
      <c r="M113" s="2"/>
      <c r="N113" s="2"/>
      <c r="O113" s="2"/>
      <c r="P113" s="2"/>
      <c r="Q113" s="55"/>
      <c r="R113" s="56"/>
      <c r="S113" s="57"/>
      <c r="T113" s="45"/>
      <c r="U113" s="45"/>
      <c r="V113" s="58"/>
      <c r="W113" s="87"/>
      <c r="X113" s="59"/>
      <c r="Y113" s="63"/>
      <c r="Z113" s="63"/>
      <c r="AA113" s="63"/>
      <c r="AB113" s="63"/>
      <c r="AC113" s="41"/>
      <c r="AD113" s="64"/>
      <c r="AE113" s="41"/>
      <c r="AF113" s="64"/>
      <c r="AG113" s="18"/>
      <c r="AH113" s="18"/>
      <c r="AI113" s="18"/>
      <c r="AJ113" s="2"/>
      <c r="AK113" s="2"/>
    </row>
    <row r="114" ht="15.75" customHeight="1">
      <c r="C114" s="43"/>
      <c r="D114" s="35"/>
      <c r="E114" s="104"/>
      <c r="F114" s="2"/>
      <c r="G114" s="66"/>
      <c r="H114" s="61"/>
      <c r="I114" s="42"/>
      <c r="J114" s="2"/>
      <c r="K114" s="24"/>
      <c r="L114" s="61"/>
      <c r="M114" s="76"/>
      <c r="N114" s="61"/>
      <c r="O114" s="6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5.75" customHeight="1">
      <c r="C115" s="43"/>
      <c r="D115" s="24"/>
      <c r="E115" s="42"/>
      <c r="F115" s="2"/>
      <c r="G115" s="66"/>
      <c r="H115" s="61"/>
      <c r="I115" s="42"/>
      <c r="J115" s="2"/>
      <c r="K115" s="66"/>
      <c r="L115" s="61"/>
      <c r="M115" s="76"/>
      <c r="N115" s="61"/>
      <c r="O115" s="6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5.75" customHeight="1">
      <c r="C116" s="4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5.75" customHeight="1">
      <c r="C117" s="43"/>
      <c r="D117" s="19"/>
      <c r="E117" s="3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5.75" customHeight="1">
      <c r="C118" s="43"/>
      <c r="D118" s="66"/>
      <c r="E118" s="42"/>
      <c r="F118" s="2"/>
      <c r="G118" s="66"/>
      <c r="H118" s="96"/>
      <c r="I118" s="42"/>
      <c r="J118" s="2"/>
      <c r="K118" s="102"/>
      <c r="L118" s="61"/>
      <c r="M118" s="2"/>
      <c r="N118" s="2"/>
      <c r="O118" s="2"/>
      <c r="P118" s="2"/>
      <c r="Q118" s="36"/>
      <c r="R118" s="36"/>
      <c r="S118" s="36"/>
      <c r="T118" s="37"/>
      <c r="U118" s="37"/>
      <c r="V118" s="38"/>
      <c r="W118" s="38"/>
      <c r="X118" s="38"/>
      <c r="Y118" s="37"/>
      <c r="Z118" s="39"/>
      <c r="AA118" s="37"/>
      <c r="AB118" s="38"/>
      <c r="AC118" s="37"/>
      <c r="AD118" s="37"/>
      <c r="AE118" s="37"/>
      <c r="AF118" s="40"/>
      <c r="AG118" s="41"/>
      <c r="AH118" s="41"/>
      <c r="AI118" s="42"/>
      <c r="AJ118" s="2"/>
      <c r="AK118" s="2"/>
    </row>
    <row r="119" ht="15.75" customHeight="1">
      <c r="C119" s="43"/>
      <c r="D119" s="66"/>
      <c r="E119" s="42"/>
      <c r="F119" s="2"/>
      <c r="G119" s="66"/>
      <c r="H119" s="96"/>
      <c r="I119" s="42"/>
      <c r="J119" s="2"/>
      <c r="K119" s="2"/>
      <c r="L119" s="2"/>
      <c r="M119" s="2"/>
      <c r="N119" s="2"/>
      <c r="O119" s="2"/>
      <c r="P119" s="2"/>
      <c r="Q119" s="55"/>
      <c r="R119" s="56"/>
      <c r="S119" s="57"/>
      <c r="T119" s="45"/>
      <c r="U119" s="45"/>
      <c r="V119" s="58"/>
      <c r="W119" s="40"/>
      <c r="X119" s="59"/>
      <c r="Y119" s="41"/>
      <c r="Z119" s="41"/>
      <c r="AA119" s="41"/>
      <c r="AB119" s="41"/>
      <c r="AC119" s="60"/>
      <c r="AD119" s="60"/>
      <c r="AE119" s="60"/>
      <c r="AF119" s="60"/>
      <c r="AG119" s="45"/>
      <c r="AH119" s="41"/>
      <c r="AI119" s="61"/>
      <c r="AJ119" s="2"/>
      <c r="AK119" s="2"/>
    </row>
    <row r="120" ht="15.75" customHeight="1">
      <c r="C120" s="43"/>
      <c r="D120" s="66"/>
      <c r="E120" s="45"/>
      <c r="F120" s="2"/>
      <c r="G120" s="19"/>
      <c r="H120" s="19"/>
      <c r="I120" s="19"/>
      <c r="J120" s="2"/>
      <c r="K120" s="2"/>
      <c r="L120" s="2"/>
      <c r="M120" s="2"/>
      <c r="N120" s="2"/>
      <c r="O120" s="2"/>
      <c r="P120" s="2"/>
      <c r="Q120" s="55"/>
      <c r="R120" s="56"/>
      <c r="S120" s="57"/>
      <c r="T120" s="45"/>
      <c r="U120" s="45"/>
      <c r="V120" s="58"/>
      <c r="W120" s="87"/>
      <c r="X120" s="59"/>
      <c r="Y120" s="63"/>
      <c r="Z120" s="63"/>
      <c r="AA120" s="63"/>
      <c r="AB120" s="63"/>
      <c r="AC120" s="41"/>
      <c r="AD120" s="64"/>
      <c r="AE120" s="41"/>
      <c r="AF120" s="64"/>
      <c r="AG120" s="18"/>
      <c r="AH120" s="18"/>
      <c r="AI120" s="18"/>
      <c r="AJ120" s="2"/>
      <c r="AK120" s="2"/>
    </row>
    <row r="121" ht="15.75" customHeight="1">
      <c r="C121" s="43"/>
      <c r="D121" s="35"/>
      <c r="E121" s="104"/>
      <c r="F121" s="2"/>
      <c r="G121" s="66"/>
      <c r="H121" s="61"/>
      <c r="I121" s="42"/>
      <c r="J121" s="2"/>
      <c r="K121" s="24"/>
      <c r="L121" s="61"/>
      <c r="M121" s="76"/>
      <c r="N121" s="61"/>
      <c r="O121" s="6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5.75" customHeight="1">
      <c r="C122" s="43"/>
      <c r="D122" s="24"/>
      <c r="E122" s="42"/>
      <c r="F122" s="2"/>
      <c r="G122" s="66"/>
      <c r="H122" s="61"/>
      <c r="I122" s="42"/>
      <c r="J122" s="2"/>
      <c r="K122" s="66"/>
      <c r="L122" s="61"/>
      <c r="M122" s="76"/>
      <c r="N122" s="61"/>
      <c r="O122" s="6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5.75" customHeight="1">
      <c r="C123" s="4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5.75" customHeight="1">
      <c r="C124" s="43"/>
      <c r="D124" s="19"/>
      <c r="E124" s="3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5.75" customHeight="1">
      <c r="C125" s="43"/>
      <c r="D125" s="66"/>
      <c r="E125" s="42"/>
      <c r="F125" s="2"/>
      <c r="G125" s="66"/>
      <c r="H125" s="96"/>
      <c r="I125" s="42"/>
      <c r="J125" s="2"/>
      <c r="K125" s="102"/>
      <c r="L125" s="61"/>
      <c r="M125" s="2"/>
      <c r="N125" s="2"/>
      <c r="O125" s="2"/>
      <c r="P125" s="2"/>
      <c r="Q125" s="36"/>
      <c r="R125" s="36"/>
      <c r="S125" s="36"/>
      <c r="T125" s="37"/>
      <c r="U125" s="37"/>
      <c r="V125" s="38"/>
      <c r="W125" s="38"/>
      <c r="X125" s="38"/>
      <c r="Y125" s="37"/>
      <c r="Z125" s="39"/>
      <c r="AA125" s="37"/>
      <c r="AB125" s="38"/>
      <c r="AC125" s="37"/>
      <c r="AD125" s="37"/>
      <c r="AE125" s="37"/>
      <c r="AF125" s="40"/>
      <c r="AG125" s="41"/>
      <c r="AH125" s="41"/>
      <c r="AI125" s="42"/>
      <c r="AJ125" s="2"/>
      <c r="AK125" s="2"/>
    </row>
    <row r="126" ht="15.75" customHeight="1">
      <c r="C126" s="43"/>
      <c r="D126" s="66"/>
      <c r="E126" s="42"/>
      <c r="F126" s="2"/>
      <c r="G126" s="66"/>
      <c r="H126" s="96"/>
      <c r="I126" s="42"/>
      <c r="J126" s="2"/>
      <c r="K126" s="2"/>
      <c r="L126" s="2"/>
      <c r="M126" s="2"/>
      <c r="N126" s="2"/>
      <c r="O126" s="2"/>
      <c r="P126" s="2"/>
      <c r="Q126" s="55"/>
      <c r="R126" s="56"/>
      <c r="S126" s="57"/>
      <c r="T126" s="45"/>
      <c r="U126" s="45"/>
      <c r="V126" s="58"/>
      <c r="W126" s="40"/>
      <c r="X126" s="59"/>
      <c r="Y126" s="41"/>
      <c r="Z126" s="41"/>
      <c r="AA126" s="41"/>
      <c r="AB126" s="41"/>
      <c r="AC126" s="60"/>
      <c r="AD126" s="60"/>
      <c r="AE126" s="60"/>
      <c r="AF126" s="60"/>
      <c r="AG126" s="45"/>
      <c r="AH126" s="41"/>
      <c r="AI126" s="61"/>
      <c r="AJ126" s="2"/>
      <c r="AK126" s="2"/>
    </row>
    <row r="127" ht="15.75" customHeight="1">
      <c r="C127" s="43"/>
      <c r="D127" s="66"/>
      <c r="E127" s="45"/>
      <c r="F127" s="2"/>
      <c r="G127" s="19"/>
      <c r="H127" s="19"/>
      <c r="I127" s="19"/>
      <c r="J127" s="2"/>
      <c r="K127" s="2"/>
      <c r="L127" s="2"/>
      <c r="M127" s="2"/>
      <c r="N127" s="2"/>
      <c r="O127" s="2"/>
      <c r="P127" s="2"/>
      <c r="Q127" s="55"/>
      <c r="R127" s="56"/>
      <c r="S127" s="57"/>
      <c r="T127" s="45"/>
      <c r="U127" s="45"/>
      <c r="V127" s="58"/>
      <c r="W127" s="87"/>
      <c r="X127" s="59"/>
      <c r="Y127" s="63"/>
      <c r="Z127" s="63"/>
      <c r="AA127" s="63"/>
      <c r="AB127" s="63"/>
      <c r="AC127" s="41"/>
      <c r="AD127" s="64"/>
      <c r="AE127" s="41"/>
      <c r="AF127" s="64"/>
      <c r="AG127" s="18"/>
      <c r="AH127" s="18"/>
      <c r="AI127" s="18"/>
      <c r="AJ127" s="2"/>
      <c r="AK127" s="2"/>
    </row>
    <row r="128" ht="15.75" customHeight="1">
      <c r="C128" s="43"/>
      <c r="D128" s="35"/>
      <c r="E128" s="104"/>
      <c r="F128" s="2"/>
      <c r="G128" s="66"/>
      <c r="H128" s="61"/>
      <c r="I128" s="42"/>
      <c r="J128" s="2"/>
      <c r="K128" s="24"/>
      <c r="L128" s="61"/>
      <c r="M128" s="76"/>
      <c r="N128" s="61"/>
      <c r="O128" s="6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5.75" customHeight="1">
      <c r="C129" s="43"/>
      <c r="D129" s="24"/>
      <c r="E129" s="42"/>
      <c r="F129" s="2"/>
      <c r="G129" s="66"/>
      <c r="H129" s="61"/>
      <c r="I129" s="42"/>
      <c r="J129" s="2"/>
      <c r="K129" s="66"/>
      <c r="L129" s="61"/>
      <c r="M129" s="76"/>
      <c r="N129" s="61"/>
      <c r="O129" s="6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5.75" customHeight="1">
      <c r="C130" s="4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5.75" customHeight="1">
      <c r="C131" s="43"/>
      <c r="D131" s="19"/>
      <c r="E131" s="3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5.75" customHeight="1">
      <c r="C132" s="43"/>
      <c r="D132" s="66"/>
      <c r="E132" s="42"/>
      <c r="F132" s="2"/>
      <c r="G132" s="66"/>
      <c r="H132" s="96"/>
      <c r="I132" s="42"/>
      <c r="J132" s="2"/>
      <c r="K132" s="102"/>
      <c r="L132" s="61"/>
      <c r="M132" s="2"/>
      <c r="N132" s="2"/>
      <c r="O132" s="2"/>
      <c r="P132" s="2"/>
      <c r="Q132" s="36"/>
      <c r="R132" s="36"/>
      <c r="S132" s="36"/>
      <c r="T132" s="37"/>
      <c r="U132" s="37"/>
      <c r="V132" s="38"/>
      <c r="W132" s="38"/>
      <c r="X132" s="38"/>
      <c r="Y132" s="37"/>
      <c r="Z132" s="39"/>
      <c r="AA132" s="37"/>
      <c r="AB132" s="38"/>
      <c r="AC132" s="37"/>
      <c r="AD132" s="37"/>
      <c r="AE132" s="37"/>
      <c r="AF132" s="40"/>
      <c r="AG132" s="41"/>
      <c r="AH132" s="41"/>
      <c r="AI132" s="42"/>
      <c r="AJ132" s="2"/>
      <c r="AK132" s="2"/>
    </row>
    <row r="133" ht="15.75" customHeight="1">
      <c r="C133" s="43"/>
      <c r="D133" s="66"/>
      <c r="E133" s="42"/>
      <c r="F133" s="2"/>
      <c r="G133" s="66"/>
      <c r="H133" s="96"/>
      <c r="I133" s="42"/>
      <c r="J133" s="2"/>
      <c r="K133" s="2"/>
      <c r="L133" s="2"/>
      <c r="M133" s="2"/>
      <c r="N133" s="2"/>
      <c r="O133" s="2"/>
      <c r="P133" s="2"/>
      <c r="Q133" s="55"/>
      <c r="R133" s="56"/>
      <c r="S133" s="57"/>
      <c r="T133" s="45"/>
      <c r="U133" s="45"/>
      <c r="V133" s="58"/>
      <c r="W133" s="40"/>
      <c r="X133" s="59"/>
      <c r="Y133" s="41"/>
      <c r="Z133" s="41"/>
      <c r="AA133" s="41"/>
      <c r="AB133" s="41"/>
      <c r="AC133" s="60"/>
      <c r="AD133" s="60"/>
      <c r="AE133" s="60"/>
      <c r="AF133" s="60"/>
      <c r="AG133" s="45"/>
      <c r="AH133" s="41"/>
      <c r="AI133" s="61"/>
      <c r="AJ133" s="2"/>
      <c r="AK133" s="2"/>
    </row>
    <row r="134" ht="15.75" customHeight="1">
      <c r="C134" s="43"/>
      <c r="D134" s="66"/>
      <c r="E134" s="45"/>
      <c r="F134" s="2"/>
      <c r="G134" s="19"/>
      <c r="H134" s="19"/>
      <c r="I134" s="19"/>
      <c r="J134" s="2"/>
      <c r="K134" s="2"/>
      <c r="L134" s="2"/>
      <c r="M134" s="2"/>
      <c r="N134" s="2"/>
      <c r="O134" s="2"/>
      <c r="P134" s="2"/>
      <c r="Q134" s="55"/>
      <c r="R134" s="56"/>
      <c r="S134" s="57"/>
      <c r="T134" s="45"/>
      <c r="U134" s="45"/>
      <c r="V134" s="58"/>
      <c r="W134" s="87"/>
      <c r="X134" s="59"/>
      <c r="Y134" s="63"/>
      <c r="Z134" s="63"/>
      <c r="AA134" s="63"/>
      <c r="AB134" s="63"/>
      <c r="AC134" s="41"/>
      <c r="AD134" s="64"/>
      <c r="AE134" s="41"/>
      <c r="AF134" s="64"/>
      <c r="AG134" s="18"/>
      <c r="AH134" s="18"/>
      <c r="AI134" s="18"/>
      <c r="AJ134" s="2"/>
      <c r="AK134" s="2"/>
    </row>
    <row r="135" ht="15.75" customHeight="1">
      <c r="C135" s="43"/>
      <c r="D135" s="35"/>
      <c r="E135" s="104"/>
      <c r="F135" s="2"/>
      <c r="G135" s="66"/>
      <c r="H135" s="61"/>
      <c r="I135" s="42"/>
      <c r="J135" s="2"/>
      <c r="K135" s="24"/>
      <c r="L135" s="61"/>
      <c r="M135" s="76"/>
      <c r="N135" s="61"/>
      <c r="O135" s="6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5.75" customHeight="1">
      <c r="C136" s="43"/>
      <c r="D136" s="24"/>
      <c r="E136" s="42"/>
      <c r="F136" s="2"/>
      <c r="G136" s="66"/>
      <c r="H136" s="61"/>
      <c r="I136" s="42"/>
      <c r="J136" s="2"/>
      <c r="K136" s="66"/>
      <c r="L136" s="61"/>
      <c r="M136" s="76"/>
      <c r="N136" s="61"/>
      <c r="O136" s="6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C137" s="4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C138" s="43"/>
      <c r="D138" s="19"/>
      <c r="E138" s="3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C139" s="43"/>
      <c r="D139" s="66"/>
      <c r="E139" s="42"/>
      <c r="F139" s="2"/>
      <c r="G139" s="66"/>
      <c r="H139" s="96"/>
      <c r="I139" s="42"/>
      <c r="J139" s="2"/>
      <c r="K139" s="102"/>
      <c r="L139" s="61"/>
      <c r="M139" s="2"/>
      <c r="N139" s="2"/>
      <c r="O139" s="2"/>
      <c r="P139" s="2"/>
      <c r="Q139" s="36"/>
      <c r="R139" s="36"/>
      <c r="S139" s="36"/>
      <c r="T139" s="37"/>
      <c r="U139" s="37"/>
      <c r="V139" s="38"/>
      <c r="W139" s="38"/>
      <c r="X139" s="38"/>
      <c r="Y139" s="37"/>
      <c r="Z139" s="39"/>
      <c r="AA139" s="37"/>
      <c r="AB139" s="38"/>
      <c r="AC139" s="37"/>
      <c r="AD139" s="37"/>
      <c r="AE139" s="37"/>
      <c r="AF139" s="40"/>
      <c r="AG139" s="41"/>
      <c r="AH139" s="41"/>
      <c r="AI139" s="42"/>
      <c r="AJ139" s="2"/>
      <c r="AK139" s="2"/>
    </row>
    <row r="140" ht="15.75" customHeight="1">
      <c r="C140" s="43"/>
      <c r="D140" s="66"/>
      <c r="E140" s="42"/>
      <c r="F140" s="2"/>
      <c r="G140" s="66"/>
      <c r="H140" s="96"/>
      <c r="I140" s="42"/>
      <c r="J140" s="2"/>
      <c r="K140" s="2"/>
      <c r="L140" s="2"/>
      <c r="M140" s="2"/>
      <c r="N140" s="2"/>
      <c r="O140" s="2"/>
      <c r="P140" s="2"/>
      <c r="Q140" s="55"/>
      <c r="R140" s="56"/>
      <c r="S140" s="57"/>
      <c r="T140" s="45"/>
      <c r="U140" s="45"/>
      <c r="V140" s="58"/>
      <c r="W140" s="40"/>
      <c r="X140" s="59"/>
      <c r="Y140" s="41"/>
      <c r="Z140" s="41"/>
      <c r="AA140" s="41"/>
      <c r="AB140" s="41"/>
      <c r="AC140" s="60"/>
      <c r="AD140" s="60"/>
      <c r="AE140" s="60"/>
      <c r="AF140" s="60"/>
      <c r="AG140" s="45"/>
      <c r="AH140" s="41"/>
      <c r="AI140" s="61"/>
      <c r="AJ140" s="2"/>
      <c r="AK140" s="2"/>
    </row>
    <row r="141" ht="15.75" customHeight="1">
      <c r="C141" s="43"/>
      <c r="D141" s="66"/>
      <c r="E141" s="45"/>
      <c r="F141" s="2"/>
      <c r="G141" s="19"/>
      <c r="H141" s="19"/>
      <c r="I141" s="19"/>
      <c r="J141" s="2"/>
      <c r="K141" s="2"/>
      <c r="L141" s="2"/>
      <c r="M141" s="2"/>
      <c r="N141" s="2"/>
      <c r="O141" s="2"/>
      <c r="P141" s="2"/>
      <c r="Q141" s="55"/>
      <c r="R141" s="56"/>
      <c r="S141" s="57"/>
      <c r="T141" s="45"/>
      <c r="U141" s="45"/>
      <c r="V141" s="58"/>
      <c r="W141" s="87"/>
      <c r="X141" s="59"/>
      <c r="Y141" s="63"/>
      <c r="Z141" s="63"/>
      <c r="AA141" s="63"/>
      <c r="AB141" s="63"/>
      <c r="AC141" s="41"/>
      <c r="AD141" s="64"/>
      <c r="AE141" s="41"/>
      <c r="AF141" s="64"/>
      <c r="AG141" s="18"/>
      <c r="AH141" s="18"/>
      <c r="AI141" s="18"/>
      <c r="AJ141" s="2"/>
      <c r="AK141" s="2"/>
    </row>
    <row r="142" ht="15.75" customHeight="1">
      <c r="C142" s="43"/>
      <c r="D142" s="35"/>
      <c r="E142" s="104"/>
      <c r="F142" s="2"/>
      <c r="G142" s="66"/>
      <c r="H142" s="61"/>
      <c r="I142" s="42"/>
      <c r="J142" s="2"/>
      <c r="K142" s="24"/>
      <c r="L142" s="61"/>
      <c r="M142" s="76"/>
      <c r="N142" s="61"/>
      <c r="O142" s="6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C143" s="43"/>
      <c r="D143" s="24"/>
      <c r="E143" s="42"/>
      <c r="F143" s="2"/>
      <c r="G143" s="66"/>
      <c r="H143" s="61"/>
      <c r="I143" s="42"/>
      <c r="J143" s="2"/>
      <c r="K143" s="66"/>
      <c r="L143" s="61"/>
      <c r="M143" s="76"/>
      <c r="N143" s="61"/>
      <c r="O143" s="6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C144" s="4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C145" s="105"/>
      <c r="D145" s="2"/>
      <c r="E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C146" s="10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C147" s="10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C148" s="10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C149" s="10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C150" s="10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C151" s="10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C152" s="10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C153" s="10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C154" s="10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C155" s="1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C156" s="1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C157" s="1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C158" s="1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C159" s="1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C160" s="1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C161" s="1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C162" s="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C163" s="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C164" s="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C165" s="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C166" s="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C167" s="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1"/>
      <c r="A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1"/>
      <c r="A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1"/>
      <c r="A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1"/>
      <c r="A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1"/>
      <c r="A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1"/>
      <c r="A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1"/>
      <c r="A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1"/>
      <c r="A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1"/>
      <c r="A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1"/>
      <c r="AK177" s="1"/>
    </row>
    <row r="178" ht="15.75" customHeight="1">
      <c r="C178" s="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C179" s="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C180" s="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C181" s="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C182" s="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C183" s="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C184" s="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C185" s="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C186" s="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C187" s="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C188" s="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C189" s="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C190" s="1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C191" s="1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C192" s="1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C193" s="1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C194" s="1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C195" s="1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C196" s="1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C197" s="1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C198" s="1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C199" s="1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C200" s="1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C201" s="1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C202" s="1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C203" s="1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C204" s="1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C205" s="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C206" s="1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C207" s="1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C208" s="1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C209" s="1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C210" s="1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C211" s="1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C212" s="1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C213" s="1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C214" s="1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C215" s="1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C216" s="1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C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C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C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C220" s="1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C221" s="1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C222" s="1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C223" s="1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C224" s="1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C225" s="1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C226" s="1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C227" s="1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C228" s="1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5.75" customHeight="1">
      <c r="C229" s="1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5.75" customHeight="1">
      <c r="C230" s="1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5.75" customHeight="1">
      <c r="C231" s="1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5.75" customHeight="1">
      <c r="C232" s="1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5.75" customHeight="1">
      <c r="C233" s="1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5.75" customHeight="1">
      <c r="C234" s="1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5.75" customHeight="1">
      <c r="C235" s="1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5.75" customHeight="1">
      <c r="C236" s="1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5.75" customHeight="1">
      <c r="C237" s="1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5.75" customHeight="1">
      <c r="C238" s="1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5.75" customHeight="1">
      <c r="C239" s="1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5.75" customHeight="1">
      <c r="C240" s="1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5.75" customHeight="1">
      <c r="C241" s="1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5.75" customHeight="1">
      <c r="C242" s="1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5.75" customHeight="1">
      <c r="C243" s="1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5.75" customHeight="1">
      <c r="C244" s="1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5.75" customHeight="1">
      <c r="C245" s="1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5.75" customHeight="1">
      <c r="C246" s="1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5.75" customHeight="1">
      <c r="C247" s="1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5.75" customHeight="1">
      <c r="C248" s="1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5.75" customHeight="1">
      <c r="C249" s="1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5.75" customHeight="1">
      <c r="C250" s="1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5.75" customHeight="1">
      <c r="C251" s="1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5.75" customHeight="1">
      <c r="C252" s="1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5.75" customHeight="1">
      <c r="C253" s="1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5.75" customHeight="1">
      <c r="C254" s="1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5.75" customHeight="1">
      <c r="C255" s="1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5.75" customHeight="1">
      <c r="C256" s="1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5.75" customHeight="1">
      <c r="C257" s="1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5.75" customHeight="1">
      <c r="C258" s="1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5.75" customHeight="1">
      <c r="C259" s="1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5.75" customHeight="1">
      <c r="C260" s="1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5.75" customHeight="1">
      <c r="C261" s="1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5.75" customHeight="1">
      <c r="C262" s="1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5.75" customHeight="1">
      <c r="C263" s="1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5.75" customHeight="1">
      <c r="C264" s="1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5.75" customHeight="1">
      <c r="C265" s="1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5.75" customHeight="1">
      <c r="C266" s="1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5.75" customHeight="1">
      <c r="C267" s="1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5.75" customHeight="1">
      <c r="C268" s="1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5.75" customHeight="1">
      <c r="C269" s="1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5.75" customHeight="1">
      <c r="C270" s="1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5.75" customHeight="1">
      <c r="C271" s="1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5.75" customHeight="1">
      <c r="C272" s="1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5.75" customHeight="1">
      <c r="C273" s="1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5.75" customHeight="1">
      <c r="C274" s="1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5.75" customHeight="1">
      <c r="C275" s="1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5.75" customHeight="1">
      <c r="C276" s="1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5.75" customHeight="1">
      <c r="C277" s="1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5.75" customHeight="1">
      <c r="C278" s="1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5.75" customHeight="1">
      <c r="C279" s="1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5.75" customHeight="1">
      <c r="C280" s="1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5.75" customHeight="1">
      <c r="C281" s="1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5.75" customHeight="1">
      <c r="C282" s="1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5.75" customHeight="1">
      <c r="C283" s="1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5.75" customHeight="1">
      <c r="C284" s="1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5.75" customHeight="1">
      <c r="C285" s="1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5.75" customHeight="1">
      <c r="C286" s="1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5.75" customHeight="1">
      <c r="C287" s="1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5.75" customHeight="1">
      <c r="C288" s="1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5.75" customHeight="1">
      <c r="C289" s="1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5.75" customHeight="1">
      <c r="C290" s="1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5.75" customHeight="1">
      <c r="C291" s="1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5.75" customHeight="1">
      <c r="C292" s="1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5.75" customHeight="1">
      <c r="C293" s="1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5.75" customHeight="1">
      <c r="C294" s="1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5.75" customHeight="1">
      <c r="C295" s="1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5.75" customHeight="1">
      <c r="C296" s="1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5.75" customHeight="1">
      <c r="C297" s="1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5.75" customHeight="1">
      <c r="C298" s="1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5.75" customHeight="1">
      <c r="C299" s="1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5.75" customHeight="1">
      <c r="C300" s="1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5.75" customHeight="1">
      <c r="C301" s="1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5.75" customHeight="1">
      <c r="C302" s="1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5.75" customHeight="1">
      <c r="C303" s="1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5.75" customHeight="1">
      <c r="C304" s="1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5.75" customHeight="1">
      <c r="C305" s="1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5.75" customHeight="1">
      <c r="C306" s="1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5.75" customHeight="1">
      <c r="C307" s="1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5.75" customHeight="1">
      <c r="C308" s="1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5.75" customHeight="1">
      <c r="C309" s="1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5.75" customHeight="1">
      <c r="C310" s="1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5.75" customHeight="1">
      <c r="C311" s="1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5.75" customHeight="1">
      <c r="C312" s="1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5.75" customHeight="1">
      <c r="C313" s="1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5.75" customHeight="1">
      <c r="C314" s="1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5.75" customHeight="1">
      <c r="C315" s="1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5.75" customHeight="1">
      <c r="C316" s="1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5.75" customHeight="1">
      <c r="C317" s="1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5.75" customHeight="1">
      <c r="C318" s="1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5.75" customHeight="1">
      <c r="C319" s="1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5.75" customHeight="1">
      <c r="C320" s="1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5.75" customHeight="1">
      <c r="C321" s="1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5.75" customHeight="1">
      <c r="C322" s="1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5.75" customHeight="1">
      <c r="C323" s="1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5.75" customHeight="1">
      <c r="C324" s="1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5.75" customHeight="1">
      <c r="C325" s="1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5.75" customHeight="1">
      <c r="C326" s="1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5.75" customHeight="1">
      <c r="C327" s="1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5.75" customHeight="1">
      <c r="C328" s="1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5.75" customHeight="1">
      <c r="C329" s="1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5.75" customHeight="1">
      <c r="C330" s="1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5.75" customHeight="1">
      <c r="C331" s="1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5.75" customHeight="1">
      <c r="C332" s="1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5.75" customHeight="1">
      <c r="C333" s="1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5.75" customHeight="1">
      <c r="C334" s="1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5.75" customHeight="1">
      <c r="C335" s="1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5.75" customHeight="1">
      <c r="C336" s="1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5.75" customHeight="1">
      <c r="C337" s="1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5.75" customHeight="1">
      <c r="C338" s="1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5.75" customHeight="1">
      <c r="C339" s="1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5.75" customHeight="1">
      <c r="C340" s="1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5.75" customHeight="1">
      <c r="C341" s="1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5.75" customHeight="1">
      <c r="C342" s="1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5.75" customHeight="1">
      <c r="C343" s="1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5.75" customHeight="1">
      <c r="C344" s="1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5.75" customHeight="1">
      <c r="C345" s="1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5.75" customHeight="1">
      <c r="C346" s="1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5.75" customHeight="1">
      <c r="C347" s="1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5.75" customHeight="1">
      <c r="C348" s="1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5.75" customHeight="1">
      <c r="C349" s="1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5.75" customHeight="1">
      <c r="C350" s="1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5.75" customHeight="1">
      <c r="C351" s="1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5.75" customHeight="1">
      <c r="C352" s="1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5.75" customHeight="1">
      <c r="C353" s="1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5.75" customHeight="1">
      <c r="C354" s="1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5.75" customHeight="1">
      <c r="C355" s="1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5.75" customHeight="1">
      <c r="C356" s="1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5.75" customHeight="1">
      <c r="C357" s="1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5.75" customHeight="1">
      <c r="C358" s="1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5.75" customHeight="1">
      <c r="C359" s="1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5.75" customHeight="1">
      <c r="C360" s="1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5.75" customHeight="1">
      <c r="C361" s="1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5.75" customHeight="1">
      <c r="C362" s="1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5.75" customHeight="1">
      <c r="C363" s="1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5.75" customHeight="1">
      <c r="C364" s="1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5.75" customHeight="1">
      <c r="C365" s="1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5.75" customHeight="1">
      <c r="C366" s="1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5.75" customHeight="1">
      <c r="C367" s="1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5.75" customHeight="1">
      <c r="C368" s="1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5.75" customHeight="1">
      <c r="C369" s="1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5.75" customHeight="1">
      <c r="C370" s="1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5.75" customHeight="1">
      <c r="C371" s="1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5.75" customHeight="1">
      <c r="C372" s="1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5.75" customHeight="1">
      <c r="C373" s="1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5.75" customHeight="1">
      <c r="C374" s="1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5.75" customHeight="1">
      <c r="C375" s="1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5.75" customHeight="1">
      <c r="C376" s="1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5.75" customHeight="1">
      <c r="C377" s="1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5.75" customHeight="1">
      <c r="C378" s="1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5.75" customHeight="1">
      <c r="C379" s="1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5.75" customHeight="1">
      <c r="C380" s="1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5.75" customHeight="1">
      <c r="C381" s="1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5.75" customHeight="1">
      <c r="C382" s="1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5.75" customHeight="1">
      <c r="C383" s="1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5.75" customHeight="1">
      <c r="C384" s="1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5.75" customHeight="1">
      <c r="C385" s="1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5.75" customHeight="1">
      <c r="C386" s="1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5.75" customHeight="1">
      <c r="C387" s="1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5.75" customHeight="1">
      <c r="C388" s="1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5.75" customHeight="1">
      <c r="C389" s="1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5.75" customHeight="1">
      <c r="C390" s="1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5.75" customHeight="1">
      <c r="C391" s="1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5.75" customHeight="1">
      <c r="C392" s="1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5.75" customHeight="1">
      <c r="C393" s="1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5.75" customHeight="1">
      <c r="C394" s="1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5.75" customHeight="1">
      <c r="C395" s="1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5.75" customHeight="1">
      <c r="C396" s="1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5.75" customHeight="1">
      <c r="C397" s="1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5.75" customHeight="1">
      <c r="C398" s="1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5.75" customHeight="1">
      <c r="C399" s="1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5.75" customHeight="1">
      <c r="C400" s="1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5.75" customHeight="1">
      <c r="C401" s="1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5.75" customHeight="1">
      <c r="C402" s="1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5.75" customHeight="1">
      <c r="C403" s="1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5.75" customHeight="1">
      <c r="C404" s="1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5.75" customHeight="1">
      <c r="C405" s="1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5.75" customHeight="1">
      <c r="C406" s="1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5.75" customHeight="1">
      <c r="C407" s="1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5.75" customHeight="1">
      <c r="C408" s="1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5.75" customHeight="1">
      <c r="C409" s="1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5.75" customHeight="1">
      <c r="C410" s="1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5.75" customHeight="1">
      <c r="C411" s="1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5.75" customHeight="1">
      <c r="C412" s="1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5.75" customHeight="1">
      <c r="C413" s="1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5.75" customHeight="1">
      <c r="C414" s="1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5.75" customHeight="1">
      <c r="C415" s="1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5.75" customHeight="1">
      <c r="C416" s="1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5.75" customHeight="1">
      <c r="C417" s="1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5.75" customHeight="1">
      <c r="C418" s="1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5.75" customHeight="1">
      <c r="C419" s="1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5.75" customHeight="1">
      <c r="C420" s="1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5.75" customHeight="1">
      <c r="C421" s="1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5.75" customHeight="1">
      <c r="C422" s="1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5.75" customHeight="1">
      <c r="C423" s="1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5.75" customHeight="1">
      <c r="C424" s="1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5.75" customHeight="1">
      <c r="C425" s="1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5.75" customHeight="1">
      <c r="C426" s="1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5.75" customHeight="1">
      <c r="C427" s="1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5.75" customHeight="1">
      <c r="C428" s="1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5.75" customHeight="1">
      <c r="C429" s="1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5.75" customHeight="1">
      <c r="C430" s="1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5.75" customHeight="1">
      <c r="C431" s="1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5.75" customHeight="1">
      <c r="C432" s="1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5.75" customHeight="1">
      <c r="C433" s="1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5.75" customHeight="1">
      <c r="C434" s="1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5.75" customHeight="1">
      <c r="C435" s="1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5.75" customHeight="1">
      <c r="C436" s="1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5.75" customHeight="1">
      <c r="C437" s="1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5.75" customHeight="1">
      <c r="C438" s="1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5.75" customHeight="1">
      <c r="C439" s="1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5.75" customHeight="1">
      <c r="C440" s="1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5.75" customHeight="1">
      <c r="C441" s="1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5.75" customHeight="1">
      <c r="C442" s="1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5.75" customHeight="1">
      <c r="C443" s="1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5.75" customHeight="1">
      <c r="C444" s="1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5.75" customHeight="1">
      <c r="C445" s="1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5.75" customHeight="1">
      <c r="C446" s="1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5.75" customHeight="1">
      <c r="C447" s="1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5.75" customHeight="1">
      <c r="C448" s="1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5.75" customHeight="1">
      <c r="C449" s="1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5.75" customHeight="1">
      <c r="C450" s="1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5.75" customHeight="1">
      <c r="C451" s="1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5.75" customHeight="1">
      <c r="C452" s="1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5.75" customHeight="1">
      <c r="C453" s="1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5.75" customHeight="1">
      <c r="C454" s="1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5.75" customHeight="1">
      <c r="C455" s="1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5.75" customHeight="1">
      <c r="C456" s="1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5.75" customHeight="1">
      <c r="C457" s="1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5.75" customHeight="1">
      <c r="C458" s="1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5.75" customHeight="1">
      <c r="C459" s="1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5.75" customHeight="1">
      <c r="C460" s="1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5.75" customHeight="1">
      <c r="C461" s="1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5.75" customHeight="1">
      <c r="C462" s="1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5.75" customHeight="1">
      <c r="C463" s="1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5.75" customHeight="1">
      <c r="C464" s="1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5.75" customHeight="1">
      <c r="C465" s="1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5.75" customHeight="1">
      <c r="C466" s="1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5.75" customHeight="1">
      <c r="C467" s="1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5.75" customHeight="1">
      <c r="C468" s="1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5.75" customHeight="1">
      <c r="C469" s="1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5.75" customHeight="1">
      <c r="C470" s="1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5.75" customHeight="1">
      <c r="C471" s="1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5.75" customHeight="1">
      <c r="C472" s="1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5.75" customHeight="1">
      <c r="C473" s="1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5.75" customHeight="1">
      <c r="C474" s="1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5.75" customHeight="1">
      <c r="C475" s="1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5.75" customHeight="1">
      <c r="C476" s="1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5.75" customHeight="1">
      <c r="C477" s="1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5.75" customHeight="1">
      <c r="C478" s="1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5.75" customHeight="1">
      <c r="C479" s="1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5.75" customHeight="1">
      <c r="C480" s="1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5.75" customHeight="1">
      <c r="C481" s="1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5.75" customHeight="1">
      <c r="C482" s="1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5.75" customHeight="1">
      <c r="C483" s="1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5.75" customHeight="1">
      <c r="C484" s="1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5.75" customHeight="1">
      <c r="C485" s="1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5.75" customHeight="1">
      <c r="C486" s="1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5.75" customHeight="1">
      <c r="C487" s="1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5.75" customHeight="1">
      <c r="C488" s="1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5.75" customHeight="1">
      <c r="C489" s="1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5.75" customHeight="1">
      <c r="C490" s="1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5.75" customHeight="1">
      <c r="C491" s="1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5.75" customHeight="1">
      <c r="C492" s="1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5.75" customHeight="1">
      <c r="C493" s="1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5.75" customHeight="1">
      <c r="C494" s="1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5.75" customHeight="1">
      <c r="C495" s="1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5.75" customHeight="1">
      <c r="C496" s="1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5.75" customHeight="1">
      <c r="C497" s="1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5.75" customHeight="1">
      <c r="C498" s="1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5.75" customHeight="1">
      <c r="C499" s="1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5.75" customHeight="1">
      <c r="C500" s="1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5.75" customHeight="1">
      <c r="C501" s="1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5.75" customHeight="1">
      <c r="C502" s="1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5.75" customHeight="1">
      <c r="C503" s="1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5.75" customHeight="1">
      <c r="C504" s="1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5.75" customHeight="1">
      <c r="C505" s="1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5.75" customHeight="1">
      <c r="C506" s="1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5.75" customHeight="1">
      <c r="C507" s="1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5.75" customHeight="1">
      <c r="C508" s="1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5.75" customHeight="1">
      <c r="C509" s="1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5.75" customHeight="1">
      <c r="C510" s="1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5.75" customHeight="1">
      <c r="C511" s="1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5.75" customHeight="1">
      <c r="C512" s="1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5.75" customHeight="1">
      <c r="C513" s="1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5.75" customHeight="1">
      <c r="C514" s="1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5.75" customHeight="1">
      <c r="C515" s="1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5.75" customHeight="1">
      <c r="C516" s="1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5.75" customHeight="1">
      <c r="C517" s="1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5.75" customHeight="1">
      <c r="C518" s="1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5.75" customHeight="1">
      <c r="C519" s="1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5.75" customHeight="1">
      <c r="C520" s="1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5.75" customHeight="1">
      <c r="C521" s="1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5.75" customHeight="1">
      <c r="C522" s="1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5.75" customHeight="1">
      <c r="C523" s="1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5.75" customHeight="1">
      <c r="C524" s="1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5.75" customHeight="1">
      <c r="C525" s="1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5.75" customHeight="1">
      <c r="C526" s="1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5.75" customHeight="1">
      <c r="C527" s="1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5.75" customHeight="1">
      <c r="C528" s="1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5.75" customHeight="1">
      <c r="C529" s="1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5.75" customHeight="1">
      <c r="C530" s="1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5.75" customHeight="1">
      <c r="C531" s="1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5.75" customHeight="1">
      <c r="C532" s="1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5.75" customHeight="1">
      <c r="C533" s="1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5.75" customHeight="1">
      <c r="C534" s="1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5.75" customHeight="1">
      <c r="C535" s="1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5.75" customHeight="1">
      <c r="C536" s="1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5.75" customHeight="1">
      <c r="C537" s="1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5.75" customHeight="1">
      <c r="C538" s="1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5.75" customHeight="1">
      <c r="C539" s="1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5.75" customHeight="1">
      <c r="C540" s="1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5.75" customHeight="1">
      <c r="C541" s="1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5.75" customHeight="1">
      <c r="C542" s="1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5.75" customHeight="1">
      <c r="C543" s="1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5.75" customHeight="1">
      <c r="C544" s="1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5.75" customHeight="1">
      <c r="C545" s="1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5.75" customHeight="1">
      <c r="C546" s="1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5.75" customHeight="1">
      <c r="C547" s="1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5.75" customHeight="1">
      <c r="C548" s="1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5.75" customHeight="1">
      <c r="C549" s="1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5.75" customHeight="1">
      <c r="C550" s="1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5.75" customHeight="1">
      <c r="C551" s="1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5.75" customHeight="1">
      <c r="C552" s="1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5.75" customHeight="1">
      <c r="C553" s="1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5.75" customHeight="1">
      <c r="C554" s="1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5.75" customHeight="1">
      <c r="C555" s="1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5.75" customHeight="1">
      <c r="C556" s="1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5.75" customHeight="1">
      <c r="C557" s="1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5.75" customHeight="1">
      <c r="C558" s="1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5.75" customHeight="1">
      <c r="C559" s="1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5.75" customHeight="1">
      <c r="C560" s="1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5.75" customHeight="1">
      <c r="C561" s="1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5.75" customHeight="1">
      <c r="C562" s="1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5.75" customHeight="1">
      <c r="C563" s="1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5.75" customHeight="1">
      <c r="C564" s="1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5.75" customHeight="1">
      <c r="C565" s="1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5.75" customHeight="1">
      <c r="C566" s="1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5.75" customHeight="1">
      <c r="C567" s="1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5.75" customHeight="1">
      <c r="C568" s="1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5.75" customHeight="1">
      <c r="C569" s="1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5.75" customHeight="1">
      <c r="C570" s="1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5.75" customHeight="1">
      <c r="C571" s="1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5.75" customHeight="1">
      <c r="C572" s="1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5.75" customHeight="1">
      <c r="C573" s="1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5.75" customHeight="1">
      <c r="C574" s="1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5.75" customHeight="1">
      <c r="C575" s="1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5.75" customHeight="1">
      <c r="C576" s="1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5.75" customHeight="1">
      <c r="C577" s="1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5.75" customHeight="1">
      <c r="C578" s="1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5.75" customHeight="1">
      <c r="C579" s="1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5.75" customHeight="1">
      <c r="C580" s="1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5.75" customHeight="1">
      <c r="C581" s="1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5.75" customHeight="1">
      <c r="C582" s="1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5.75" customHeight="1">
      <c r="C583" s="1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5.75" customHeight="1">
      <c r="C584" s="1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5.75" customHeight="1">
      <c r="C585" s="1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5.75" customHeight="1">
      <c r="C586" s="1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5.75" customHeight="1">
      <c r="C587" s="1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5.75" customHeight="1">
      <c r="C588" s="1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5.75" customHeight="1">
      <c r="C589" s="1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5.75" customHeight="1">
      <c r="C590" s="1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5.75" customHeight="1">
      <c r="C591" s="1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5.75" customHeight="1">
      <c r="C592" s="1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5.75" customHeight="1">
      <c r="C593" s="1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5.75" customHeight="1">
      <c r="C594" s="1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5.75" customHeight="1">
      <c r="C595" s="1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5.75" customHeight="1">
      <c r="C596" s="1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5.75" customHeight="1">
      <c r="C597" s="1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5.75" customHeight="1">
      <c r="C598" s="1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5.75" customHeight="1">
      <c r="C599" s="1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5.75" customHeight="1">
      <c r="C600" s="1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5.75" customHeight="1">
      <c r="C601" s="1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5.75" customHeight="1">
      <c r="C602" s="1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5.75" customHeight="1">
      <c r="C603" s="1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5.75" customHeight="1">
      <c r="C604" s="1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5.75" customHeight="1">
      <c r="C605" s="1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5.75" customHeight="1">
      <c r="C606" s="1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5.75" customHeight="1">
      <c r="C607" s="1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5.75" customHeight="1">
      <c r="C608" s="1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5.75" customHeight="1">
      <c r="C609" s="1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5.75" customHeight="1">
      <c r="C610" s="1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5.75" customHeight="1">
      <c r="C611" s="1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5.75" customHeight="1">
      <c r="C612" s="1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5.75" customHeight="1">
      <c r="C613" s="1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5.75" customHeight="1">
      <c r="C614" s="1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5.75" customHeight="1">
      <c r="C615" s="1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5.75" customHeight="1">
      <c r="C616" s="1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5.75" customHeight="1">
      <c r="C617" s="1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5.75" customHeight="1">
      <c r="C618" s="1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5.75" customHeight="1">
      <c r="C619" s="1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5.75" customHeight="1">
      <c r="C620" s="1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5.75" customHeight="1">
      <c r="C621" s="1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5.75" customHeight="1">
      <c r="C622" s="1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5.75" customHeight="1">
      <c r="C623" s="1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5.75" customHeight="1">
      <c r="C624" s="1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5.75" customHeight="1">
      <c r="C625" s="1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5.75" customHeight="1">
      <c r="C626" s="1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5.75" customHeight="1">
      <c r="C627" s="1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5.75" customHeight="1">
      <c r="C628" s="1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5.75" customHeight="1">
      <c r="C629" s="1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5.75" customHeight="1">
      <c r="C630" s="1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5.75" customHeight="1">
      <c r="C631" s="1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5.75" customHeight="1">
      <c r="C632" s="1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5.75" customHeight="1">
      <c r="C633" s="1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5.75" customHeight="1">
      <c r="C634" s="1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5.75" customHeight="1">
      <c r="C635" s="1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5.75" customHeight="1">
      <c r="C636" s="1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5.75" customHeight="1">
      <c r="C637" s="1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5.75" customHeight="1">
      <c r="C638" s="1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5.75" customHeight="1">
      <c r="C639" s="1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5.75" customHeight="1">
      <c r="C640" s="1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5.75" customHeight="1">
      <c r="C641" s="1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5.75" customHeight="1">
      <c r="C642" s="1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5.75" customHeight="1">
      <c r="C643" s="1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5.75" customHeight="1">
      <c r="C644" s="1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5.75" customHeight="1">
      <c r="C645" s="1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5.75" customHeight="1">
      <c r="C646" s="1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5.75" customHeight="1">
      <c r="C647" s="1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5.75" customHeight="1">
      <c r="C648" s="1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5.75" customHeight="1">
      <c r="C649" s="1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5.75" customHeight="1">
      <c r="C650" s="1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5.75" customHeight="1">
      <c r="C651" s="1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5.75" customHeight="1">
      <c r="C652" s="1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5.75" customHeight="1">
      <c r="C653" s="1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5.75" customHeight="1">
      <c r="C654" s="1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5.75" customHeight="1">
      <c r="C655" s="1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5.75" customHeight="1">
      <c r="C656" s="1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5.75" customHeight="1">
      <c r="C657" s="1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5.75" customHeight="1">
      <c r="C658" s="1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5.75" customHeight="1">
      <c r="C659" s="1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5.75" customHeight="1">
      <c r="C660" s="1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5.75" customHeight="1">
      <c r="C661" s="1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5.75" customHeight="1">
      <c r="C662" s="1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5.75" customHeight="1">
      <c r="C663" s="1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5.75" customHeight="1">
      <c r="C664" s="1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5.75" customHeight="1">
      <c r="C665" s="1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5.75" customHeight="1">
      <c r="C666" s="1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5.75" customHeight="1">
      <c r="C667" s="1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5.75" customHeight="1">
      <c r="C668" s="1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5.75" customHeight="1">
      <c r="C669" s="1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5.75" customHeight="1">
      <c r="C670" s="1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5.75" customHeight="1">
      <c r="C671" s="1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5.75" customHeight="1">
      <c r="C672" s="1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5.75" customHeight="1">
      <c r="C673" s="1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5.75" customHeight="1">
      <c r="C674" s="1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5.75" customHeight="1">
      <c r="C675" s="1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5.75" customHeight="1">
      <c r="C676" s="1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5.75" customHeight="1">
      <c r="C677" s="1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5.75" customHeight="1">
      <c r="C678" s="1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5.75" customHeight="1">
      <c r="C679" s="1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5.75" customHeight="1">
      <c r="C680" s="1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5.75" customHeight="1">
      <c r="C681" s="1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5.75" customHeight="1">
      <c r="C682" s="1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5.75" customHeight="1">
      <c r="C683" s="1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5.75" customHeight="1">
      <c r="C684" s="1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5.75" customHeight="1">
      <c r="C685" s="1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5.75" customHeight="1">
      <c r="C686" s="1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5.75" customHeight="1">
      <c r="C687" s="1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5.75" customHeight="1">
      <c r="C688" s="1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5.75" customHeight="1">
      <c r="C689" s="1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5.75" customHeight="1">
      <c r="C690" s="1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5.75" customHeight="1">
      <c r="C691" s="1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5.75" customHeight="1">
      <c r="C692" s="1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5.75" customHeight="1">
      <c r="C693" s="1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5.75" customHeight="1">
      <c r="C694" s="1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5.75" customHeight="1">
      <c r="C695" s="1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5.75" customHeight="1">
      <c r="C696" s="1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5.75" customHeight="1">
      <c r="C697" s="1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5.75" customHeight="1">
      <c r="C698" s="1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5.75" customHeight="1">
      <c r="C699" s="1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5.75" customHeight="1">
      <c r="C700" s="1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5.75" customHeight="1">
      <c r="C701" s="1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5.75" customHeight="1">
      <c r="C702" s="1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5.75" customHeight="1">
      <c r="C703" s="1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5.75" customHeight="1">
      <c r="C704" s="1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5.75" customHeight="1">
      <c r="C705" s="1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5.75" customHeight="1">
      <c r="C706" s="1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5.75" customHeight="1">
      <c r="C707" s="1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5.75" customHeight="1">
      <c r="C708" s="1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5.75" customHeight="1">
      <c r="C709" s="1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5.75" customHeight="1">
      <c r="C710" s="1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5.75" customHeight="1">
      <c r="C711" s="1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5.75" customHeight="1">
      <c r="C712" s="1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5.75" customHeight="1">
      <c r="C713" s="1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5.75" customHeight="1">
      <c r="C714" s="1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5.75" customHeight="1">
      <c r="C715" s="1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5.75" customHeight="1">
      <c r="C716" s="1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5.75" customHeight="1">
      <c r="C717" s="1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5.75" customHeight="1">
      <c r="C718" s="1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5.75" customHeight="1">
      <c r="C719" s="1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5.75" customHeight="1">
      <c r="C720" s="1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5.75" customHeight="1">
      <c r="C721" s="1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5.75" customHeight="1">
      <c r="C722" s="1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5.75" customHeight="1">
      <c r="C723" s="1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5.75" customHeight="1">
      <c r="C724" s="1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5.75" customHeight="1">
      <c r="C725" s="1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5.75" customHeight="1">
      <c r="C726" s="1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5.75" customHeight="1">
      <c r="C727" s="1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5.75" customHeight="1">
      <c r="C728" s="1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5.75" customHeight="1">
      <c r="C729" s="1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5.75" customHeight="1">
      <c r="C730" s="1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5.75" customHeight="1">
      <c r="C731" s="1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5.75" customHeight="1">
      <c r="C732" s="1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5.75" customHeight="1">
      <c r="C733" s="1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5.75" customHeight="1">
      <c r="C734" s="1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5.75" customHeight="1">
      <c r="C735" s="1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5.75" customHeight="1">
      <c r="C736" s="1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5.75" customHeight="1">
      <c r="C737" s="1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5.75" customHeight="1">
      <c r="C738" s="1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5.75" customHeight="1">
      <c r="C739" s="1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5.75" customHeight="1">
      <c r="C740" s="1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5.75" customHeight="1">
      <c r="C741" s="1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5.75" customHeight="1">
      <c r="C742" s="1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5.75" customHeight="1">
      <c r="C743" s="1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5.75" customHeight="1">
      <c r="C744" s="1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5.75" customHeight="1">
      <c r="C745" s="1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5.75" customHeight="1">
      <c r="C746" s="1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5.75" customHeight="1">
      <c r="C747" s="1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5.75" customHeight="1">
      <c r="C748" s="1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5.75" customHeight="1">
      <c r="C749" s="1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5.75" customHeight="1">
      <c r="C750" s="1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5.75" customHeight="1">
      <c r="C751" s="1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5.75" customHeight="1">
      <c r="C752" s="1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5.75" customHeight="1">
      <c r="C753" s="1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5.75" customHeight="1">
      <c r="C754" s="1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5.75" customHeight="1">
      <c r="C755" s="1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5.75" customHeight="1">
      <c r="C756" s="1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5.75" customHeight="1">
      <c r="C757" s="1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5.75" customHeight="1">
      <c r="C758" s="1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5.75" customHeight="1">
      <c r="C759" s="1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5.75" customHeight="1">
      <c r="C760" s="1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5.75" customHeight="1">
      <c r="C761" s="1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5.75" customHeight="1">
      <c r="C762" s="1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5.75" customHeight="1">
      <c r="C763" s="1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5.75" customHeight="1">
      <c r="C764" s="1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5.75" customHeight="1">
      <c r="C765" s="1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5.75" customHeight="1">
      <c r="C766" s="1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5.75" customHeight="1">
      <c r="C767" s="1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5.75" customHeight="1">
      <c r="C768" s="1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5.75" customHeight="1">
      <c r="C769" s="1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5.75" customHeight="1">
      <c r="C770" s="1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5.75" customHeight="1">
      <c r="C771" s="1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5.75" customHeight="1">
      <c r="C772" s="1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5.75" customHeight="1">
      <c r="C773" s="1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5.75" customHeight="1">
      <c r="C774" s="1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5.75" customHeight="1">
      <c r="C775" s="1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5.75" customHeight="1">
      <c r="C776" s="1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5.75" customHeight="1">
      <c r="C777" s="1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5.75" customHeight="1">
      <c r="C778" s="1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5.75" customHeight="1">
      <c r="C779" s="1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5.75" customHeight="1">
      <c r="C780" s="1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5.75" customHeight="1">
      <c r="C781" s="1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5.75" customHeight="1">
      <c r="C782" s="1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5.75" customHeight="1">
      <c r="C783" s="1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5.75" customHeight="1">
      <c r="C784" s="1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5.75" customHeight="1">
      <c r="C785" s="1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5.75" customHeight="1">
      <c r="C786" s="1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5.75" customHeight="1">
      <c r="C787" s="1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5.75" customHeight="1">
      <c r="C788" s="1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5.75" customHeight="1">
      <c r="C789" s="1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5.75" customHeight="1">
      <c r="C790" s="1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5.75" customHeight="1">
      <c r="C791" s="1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5.75" customHeight="1">
      <c r="C792" s="1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5.75" customHeight="1">
      <c r="C793" s="1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5.75" customHeight="1">
      <c r="C794" s="1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5.75" customHeight="1">
      <c r="C795" s="1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5.75" customHeight="1">
      <c r="C796" s="1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5.75" customHeight="1">
      <c r="C797" s="1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5.75" customHeight="1">
      <c r="C798" s="1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5.75" customHeight="1">
      <c r="C799" s="1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5.75" customHeight="1">
      <c r="C800" s="1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5.75" customHeight="1">
      <c r="C801" s="1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5.75" customHeight="1">
      <c r="C802" s="1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5.75" customHeight="1">
      <c r="C803" s="1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5.75" customHeight="1">
      <c r="C804" s="1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5.75" customHeight="1">
      <c r="C805" s="1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5.75" customHeight="1">
      <c r="C806" s="1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5.75" customHeight="1">
      <c r="C807" s="1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5.75" customHeight="1">
      <c r="C808" s="1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5.75" customHeight="1">
      <c r="C809" s="1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5.75" customHeight="1">
      <c r="C810" s="1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5.75" customHeight="1">
      <c r="C811" s="1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5.75" customHeight="1">
      <c r="C812" s="1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5.75" customHeight="1">
      <c r="C813" s="1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5.75" customHeight="1">
      <c r="C814" s="1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5.75" customHeight="1">
      <c r="C815" s="1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5.75" customHeight="1">
      <c r="C816" s="1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5.75" customHeight="1">
      <c r="C817" s="1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5.75" customHeight="1">
      <c r="C818" s="1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5.75" customHeight="1">
      <c r="C819" s="1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5.75" customHeight="1">
      <c r="C820" s="1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5.75" customHeight="1">
      <c r="C821" s="1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5.75" customHeight="1">
      <c r="C822" s="1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5.75" customHeight="1">
      <c r="C823" s="1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5.75" customHeight="1">
      <c r="C824" s="1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5.75" customHeight="1">
      <c r="C825" s="1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5.75" customHeight="1">
      <c r="C826" s="1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5.75" customHeight="1">
      <c r="C827" s="1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5.75" customHeight="1">
      <c r="C828" s="1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5.75" customHeight="1">
      <c r="C829" s="1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5.75" customHeight="1">
      <c r="C830" s="1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5.75" customHeight="1">
      <c r="C831" s="1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5.75" customHeight="1">
      <c r="C832" s="1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5.75" customHeight="1">
      <c r="C833" s="1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5.75" customHeight="1">
      <c r="C834" s="1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5.75" customHeight="1">
      <c r="C835" s="1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5.75" customHeight="1">
      <c r="C836" s="1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5.75" customHeight="1">
      <c r="C837" s="1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5.75" customHeight="1">
      <c r="C838" s="1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5.75" customHeight="1">
      <c r="C839" s="1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5.75" customHeight="1">
      <c r="C840" s="1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5.75" customHeight="1">
      <c r="C841" s="1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5.75" customHeight="1">
      <c r="C842" s="1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5.75" customHeight="1">
      <c r="C843" s="1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5.75" customHeight="1">
      <c r="C844" s="1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5.75" customHeight="1">
      <c r="C845" s="1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5.75" customHeight="1">
      <c r="C846" s="1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5.75" customHeight="1">
      <c r="C847" s="1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5.75" customHeight="1">
      <c r="C848" s="1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5.75" customHeight="1">
      <c r="C849" s="1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5.75" customHeight="1">
      <c r="C850" s="1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5.75" customHeight="1">
      <c r="C851" s="1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5.75" customHeight="1">
      <c r="C852" s="1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5.75" customHeight="1">
      <c r="C853" s="1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5.75" customHeight="1">
      <c r="C854" s="1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5.75" customHeight="1">
      <c r="C855" s="1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5.75" customHeight="1">
      <c r="C856" s="1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5.75" customHeight="1">
      <c r="C857" s="1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5.75" customHeight="1">
      <c r="C858" s="1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5.75" customHeight="1">
      <c r="C859" s="1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5.75" customHeight="1">
      <c r="C860" s="1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5.75" customHeight="1">
      <c r="C861" s="1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5.75" customHeight="1">
      <c r="C862" s="1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5.75" customHeight="1">
      <c r="C863" s="1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5.75" customHeight="1">
      <c r="C864" s="1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5.75" customHeight="1">
      <c r="C865" s="1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5.75" customHeight="1">
      <c r="C866" s="1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5.75" customHeight="1">
      <c r="C867" s="1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5.75" customHeight="1">
      <c r="C868" s="1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5.75" customHeight="1">
      <c r="C869" s="1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5.75" customHeight="1">
      <c r="C870" s="1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5.75" customHeight="1">
      <c r="C871" s="1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5.75" customHeight="1">
      <c r="C872" s="1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5.75" customHeight="1">
      <c r="C873" s="1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5.75" customHeight="1">
      <c r="C874" s="1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5.75" customHeight="1">
      <c r="C875" s="1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5.75" customHeight="1">
      <c r="C876" s="1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5.75" customHeight="1">
      <c r="C877" s="1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5.75" customHeight="1">
      <c r="C878" s="1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5.75" customHeight="1">
      <c r="C879" s="1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5.75" customHeight="1">
      <c r="C880" s="1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5.75" customHeight="1">
      <c r="C881" s="1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5.75" customHeight="1">
      <c r="C882" s="1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5.75" customHeight="1">
      <c r="C883" s="1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5.75" customHeight="1">
      <c r="C884" s="1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5.75" customHeight="1">
      <c r="C885" s="1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5.75" customHeight="1">
      <c r="C886" s="1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5.75" customHeight="1">
      <c r="C887" s="1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5.75" customHeight="1">
      <c r="C888" s="1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5.75" customHeight="1">
      <c r="C889" s="1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5.75" customHeight="1">
      <c r="C890" s="1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5.75" customHeight="1">
      <c r="C891" s="1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5.75" customHeight="1">
      <c r="C892" s="1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5.75" customHeight="1">
      <c r="C893" s="1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5.75" customHeight="1">
      <c r="C894" s="1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5.75" customHeight="1">
      <c r="C895" s="1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5.75" customHeight="1">
      <c r="C896" s="1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5.75" customHeight="1">
      <c r="C897" s="1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5.75" customHeight="1">
      <c r="C898" s="1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5.75" customHeight="1">
      <c r="C899" s="1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5.75" customHeight="1">
      <c r="C900" s="1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5.75" customHeight="1">
      <c r="C901" s="1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5.75" customHeight="1">
      <c r="C902" s="1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5.75" customHeight="1">
      <c r="C903" s="1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5.75" customHeight="1">
      <c r="C904" s="1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5.75" customHeight="1">
      <c r="C905" s="1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5.75" customHeight="1">
      <c r="C906" s="1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5.75" customHeight="1">
      <c r="C907" s="1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5.75" customHeight="1">
      <c r="C908" s="1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5.75" customHeight="1">
      <c r="C909" s="1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5.75" customHeight="1">
      <c r="C910" s="1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5.75" customHeight="1">
      <c r="C911" s="1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5.75" customHeight="1">
      <c r="C912" s="1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5.75" customHeight="1">
      <c r="C913" s="1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5.75" customHeight="1">
      <c r="C914" s="1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5.75" customHeight="1">
      <c r="C915" s="1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5.75" customHeight="1">
      <c r="C916" s="1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5.75" customHeight="1">
      <c r="C917" s="1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5.75" customHeight="1">
      <c r="C918" s="1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5.75" customHeight="1">
      <c r="C919" s="1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5.75" customHeight="1">
      <c r="C920" s="1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5.75" customHeight="1">
      <c r="C921" s="1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5.75" customHeight="1">
      <c r="C922" s="1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5.75" customHeight="1">
      <c r="C923" s="1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5.75" customHeight="1">
      <c r="C924" s="1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5.75" customHeight="1">
      <c r="C925" s="1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5.75" customHeight="1">
      <c r="C926" s="1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5.75" customHeight="1">
      <c r="C927" s="1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5.75" customHeight="1">
      <c r="C928" s="1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5.75" customHeight="1">
      <c r="C929" s="1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5.75" customHeight="1">
      <c r="C930" s="1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5.75" customHeight="1">
      <c r="C931" s="1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5.75" customHeight="1">
      <c r="C932" s="1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5.75" customHeight="1">
      <c r="C933" s="1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5.75" customHeight="1">
      <c r="C934" s="1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5.75" customHeight="1">
      <c r="C935" s="1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5.75" customHeight="1">
      <c r="C936" s="1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5.75" customHeight="1">
      <c r="C937" s="1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5.75" customHeight="1">
      <c r="C938" s="1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5.75" customHeight="1">
      <c r="C939" s="1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5.75" customHeight="1">
      <c r="C940" s="1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5.75" customHeight="1">
      <c r="C941" s="1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5.75" customHeight="1">
      <c r="C942" s="1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5.75" customHeight="1">
      <c r="C943" s="1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5.75" customHeight="1">
      <c r="C944" s="1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5.75" customHeight="1">
      <c r="C945" s="1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5.75" customHeight="1">
      <c r="C946" s="1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5.75" customHeight="1">
      <c r="C947" s="1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5.75" customHeight="1">
      <c r="C948" s="1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5.75" customHeight="1">
      <c r="C949" s="1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5.75" customHeight="1">
      <c r="C950" s="1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5.75" customHeight="1">
      <c r="C951" s="1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5.75" customHeight="1">
      <c r="C952" s="1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5.75" customHeight="1">
      <c r="C953" s="1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5.75" customHeight="1">
      <c r="C954" s="1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5.75" customHeight="1">
      <c r="C955" s="1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5.75" customHeight="1">
      <c r="C956" s="1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5.75" customHeight="1">
      <c r="C957" s="1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5.75" customHeight="1">
      <c r="C958" s="1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5.75" customHeight="1">
      <c r="C959" s="1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5.75" customHeight="1">
      <c r="C960" s="1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5.75" customHeight="1">
      <c r="C961" s="1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5.75" customHeight="1">
      <c r="C962" s="1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5.75" customHeight="1">
      <c r="C963" s="1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5.75" customHeight="1">
      <c r="C964" s="1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5.75" customHeight="1">
      <c r="C965" s="1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5.75" customHeight="1">
      <c r="C966" s="1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5.75" customHeight="1">
      <c r="C967" s="1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5.75" customHeight="1">
      <c r="C968" s="1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5.75" customHeight="1">
      <c r="C969" s="1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5.75" customHeight="1">
      <c r="C970" s="1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5.75" customHeight="1">
      <c r="C971" s="1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5.75" customHeight="1">
      <c r="C972" s="1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5.75" customHeight="1">
      <c r="C973" s="1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5.75" customHeight="1">
      <c r="C974" s="1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5.75" customHeight="1">
      <c r="C975" s="1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5.75" customHeight="1">
      <c r="C976" s="1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5.75" customHeight="1">
      <c r="C977" s="1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5.75" customHeight="1">
      <c r="C978" s="1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5.75" customHeight="1">
      <c r="C979" s="1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5.75" customHeight="1">
      <c r="C980" s="1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5.75" customHeight="1">
      <c r="C981" s="1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5.75" customHeight="1">
      <c r="C982" s="1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5.75" customHeight="1">
      <c r="C983" s="1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5.75" customHeight="1">
      <c r="C984" s="1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5.75" customHeight="1">
      <c r="C985" s="1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5.75" customHeight="1">
      <c r="C986" s="1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5.75" customHeight="1">
      <c r="C987" s="1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5.75" customHeight="1">
      <c r="C988" s="1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5.75" customHeight="1">
      <c r="C989" s="1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5.75" customHeight="1">
      <c r="C990" s="1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5.75" customHeight="1">
      <c r="C991" s="1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5.75" customHeight="1">
      <c r="C992" s="1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5.75" customHeight="1">
      <c r="C993" s="1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5.75" customHeight="1">
      <c r="C994" s="1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5.75" customHeight="1">
      <c r="C995" s="1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5.75" customHeight="1">
      <c r="C996" s="1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5.75" customHeight="1">
      <c r="C997" s="1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5.75" customHeight="1">
      <c r="C998" s="1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5.75" customHeight="1">
      <c r="C999" s="1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5.75" customHeight="1">
      <c r="C1000" s="1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28">
    <mergeCell ref="I24:J24"/>
    <mergeCell ref="J26:K26"/>
    <mergeCell ref="G28:H28"/>
    <mergeCell ref="I30:J30"/>
    <mergeCell ref="K34:L34"/>
    <mergeCell ref="K36:L36"/>
    <mergeCell ref="H40:I40"/>
    <mergeCell ref="K68:L68"/>
    <mergeCell ref="K69:L69"/>
    <mergeCell ref="N72:O72"/>
    <mergeCell ref="M79:N79"/>
    <mergeCell ref="H42:I42"/>
    <mergeCell ref="M46:N46"/>
    <mergeCell ref="M50:N50"/>
    <mergeCell ref="K56:L56"/>
    <mergeCell ref="K60:L60"/>
    <mergeCell ref="K64:L64"/>
    <mergeCell ref="F69:G69"/>
    <mergeCell ref="G7:H7"/>
    <mergeCell ref="G9:H9"/>
    <mergeCell ref="G11:H11"/>
    <mergeCell ref="F16:G16"/>
    <mergeCell ref="F18:G18"/>
    <mergeCell ref="I20:J20"/>
    <mergeCell ref="M17:N17"/>
    <mergeCell ref="M16:N16"/>
    <mergeCell ref="O16:P16"/>
    <mergeCell ref="O17:P17"/>
  </mergeCells>
  <printOptions/>
  <pageMargins bottom="0.354861111111111" footer="0.0" header="0.0" left="0.236111111111111" right="0.236111111111111" top="0.354166666666667"/>
  <pageSetup paperSize="9" orientation="portrait"/>
  <headerFooter>
    <oddFooter>&amp;R&amp;F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7.71"/>
    <col customWidth="1" min="3" max="3" width="10.71"/>
    <col customWidth="1" min="4" max="4" width="14.29"/>
    <col customWidth="1" min="5" max="5" width="10.71"/>
    <col customWidth="1" min="6" max="6" width="15.0"/>
    <col customWidth="1" min="7" max="7" width="14.86"/>
    <col customWidth="1" min="8" max="26" width="10.71"/>
  </cols>
  <sheetData>
    <row r="1" ht="13.5" customHeight="1"/>
    <row r="2" ht="13.5" customHeight="1">
      <c r="A2" s="6" t="s">
        <v>42</v>
      </c>
      <c r="B2" s="6" t="s">
        <v>43</v>
      </c>
      <c r="C2" s="6">
        <f>LN(B4/B5)</f>
        <v>1.609437912</v>
      </c>
    </row>
    <row r="3" ht="13.5" customHeight="1"/>
    <row r="4" ht="13.5" customHeight="1">
      <c r="A4" s="106" t="s">
        <v>44</v>
      </c>
      <c r="B4" s="107">
        <v>5.0</v>
      </c>
    </row>
    <row r="5" ht="13.5" customHeight="1">
      <c r="A5" s="106" t="s">
        <v>45</v>
      </c>
      <c r="B5" s="107">
        <v>1.0</v>
      </c>
    </row>
    <row r="6" ht="13.5" customHeight="1">
      <c r="A6" s="106" t="s">
        <v>46</v>
      </c>
      <c r="B6" s="107">
        <v>0.0</v>
      </c>
    </row>
    <row r="7" ht="13.5" customHeight="1">
      <c r="A7" s="106" t="s">
        <v>47</v>
      </c>
      <c r="B7" s="107">
        <v>1.0</v>
      </c>
      <c r="D7" s="108" t="s">
        <v>48</v>
      </c>
    </row>
    <row r="8" ht="13.5" customHeight="1">
      <c r="A8" s="106" t="s">
        <v>49</v>
      </c>
      <c r="B8" s="107">
        <v>1.0</v>
      </c>
      <c r="D8" s="109" t="s">
        <v>50</v>
      </c>
      <c r="H8" s="2"/>
      <c r="I8" s="2"/>
      <c r="J8" s="2"/>
    </row>
    <row r="9" ht="13.5" customHeight="1">
      <c r="A9" s="6"/>
      <c r="H9" s="2"/>
      <c r="I9" s="2"/>
      <c r="J9" s="2"/>
    </row>
    <row r="10" ht="13.5" customHeight="1">
      <c r="A10" s="110" t="s">
        <v>51</v>
      </c>
      <c r="B10" s="111">
        <f>LN((B4/B5)*SQRT(B8/B7))</f>
        <v>1.609437912</v>
      </c>
      <c r="C10" s="2"/>
      <c r="D10" s="2"/>
      <c r="F10" s="110" t="s">
        <v>51</v>
      </c>
      <c r="G10" s="111"/>
      <c r="H10" s="2"/>
      <c r="I10" s="2"/>
      <c r="J10" s="2"/>
    </row>
    <row r="11" ht="13.5" customHeight="1">
      <c r="A11" s="112" t="s">
        <v>52</v>
      </c>
      <c r="B11" s="113">
        <f>((B7*COSH(B10))-SQRT(B7*B8))/SINH(B10)</f>
        <v>0.6666666667</v>
      </c>
      <c r="F11" s="114" t="s">
        <v>53</v>
      </c>
      <c r="G11" s="115">
        <v>16.0</v>
      </c>
      <c r="H11" s="2"/>
      <c r="I11" s="2"/>
      <c r="J11" s="2"/>
    </row>
    <row r="12" ht="13.5" customHeight="1">
      <c r="A12" s="116" t="s">
        <v>54</v>
      </c>
      <c r="B12" s="117">
        <f>SQRT(B7*B8)/SINH(B10)</f>
        <v>0.4166666667</v>
      </c>
      <c r="F12" s="118" t="s">
        <v>55</v>
      </c>
      <c r="G12" s="119">
        <v>10.0</v>
      </c>
      <c r="H12" s="2"/>
      <c r="I12" s="2"/>
      <c r="J12" s="2"/>
    </row>
    <row r="13" ht="13.5" customHeight="1">
      <c r="A13" s="120" t="s">
        <v>56</v>
      </c>
      <c r="B13" s="121">
        <f>(SQRT(B8/B7)*COSH(B10)*B12)-B12</f>
        <v>0.6666666667</v>
      </c>
      <c r="F13" s="122" t="s">
        <v>57</v>
      </c>
      <c r="G13" s="123">
        <v>16.0</v>
      </c>
      <c r="H13" s="2"/>
      <c r="I13" s="2"/>
      <c r="J13" s="2"/>
    </row>
    <row r="14" ht="13.5" customHeight="1">
      <c r="A14" s="124" t="s">
        <v>58</v>
      </c>
      <c r="B14" s="125"/>
      <c r="C14" s="95"/>
      <c r="F14" s="124" t="s">
        <v>58</v>
      </c>
      <c r="G14" s="125"/>
      <c r="H14" s="95"/>
      <c r="I14" s="2"/>
      <c r="J14" s="2"/>
    </row>
    <row r="15" ht="13.5" customHeight="1">
      <c r="A15" s="116" t="s">
        <v>59</v>
      </c>
      <c r="B15" s="126">
        <f>B11+B12</f>
        <v>1.083333333</v>
      </c>
      <c r="F15" s="116" t="s">
        <v>59</v>
      </c>
      <c r="G15" s="126">
        <f>G11+G12</f>
        <v>26</v>
      </c>
      <c r="H15" s="2"/>
      <c r="I15" s="2"/>
      <c r="J15" s="2"/>
    </row>
    <row r="16" ht="13.5" customHeight="1">
      <c r="A16" s="116" t="s">
        <v>60</v>
      </c>
      <c r="B16" s="126">
        <f>B12</f>
        <v>0.4166666667</v>
      </c>
      <c r="F16" s="116" t="s">
        <v>60</v>
      </c>
      <c r="G16" s="126">
        <f>G12</f>
        <v>10</v>
      </c>
      <c r="H16" s="2"/>
      <c r="I16" s="2"/>
      <c r="J16" s="2"/>
    </row>
    <row r="17" ht="13.5" customHeight="1">
      <c r="A17" s="116" t="s">
        <v>61</v>
      </c>
      <c r="B17" s="126">
        <f>B12+B13</f>
        <v>1.083333333</v>
      </c>
      <c r="F17" s="116" t="s">
        <v>61</v>
      </c>
      <c r="G17" s="126">
        <f>G12+G13</f>
        <v>26</v>
      </c>
      <c r="H17" s="2"/>
      <c r="I17" s="2"/>
      <c r="J17" s="2"/>
    </row>
    <row r="18" ht="13.5" customHeight="1">
      <c r="A18" s="120" t="s">
        <v>62</v>
      </c>
      <c r="B18" s="127">
        <f>B15*B17-B16*B16</f>
        <v>1</v>
      </c>
      <c r="C18" s="2"/>
      <c r="D18" s="2"/>
      <c r="F18" s="120" t="s">
        <v>62</v>
      </c>
      <c r="G18" s="127">
        <f>G15*G17-G16*G16</f>
        <v>576</v>
      </c>
      <c r="H18" s="2"/>
      <c r="I18" s="2"/>
      <c r="J18" s="2"/>
    </row>
    <row r="19" ht="13.5" customHeight="1">
      <c r="A19" s="124" t="s">
        <v>63</v>
      </c>
      <c r="B19" s="125"/>
      <c r="C19" s="95"/>
      <c r="D19" s="2"/>
      <c r="F19" s="124" t="s">
        <v>63</v>
      </c>
      <c r="G19" s="125"/>
      <c r="H19" s="95"/>
      <c r="I19" s="2"/>
      <c r="J19" s="2"/>
    </row>
    <row r="20" ht="13.5" customHeight="1">
      <c r="A20" s="116" t="s">
        <v>64</v>
      </c>
      <c r="B20" s="128">
        <f>B15/B16</f>
        <v>2.6</v>
      </c>
      <c r="C20" s="2"/>
      <c r="D20" s="2"/>
      <c r="F20" s="116" t="s">
        <v>64</v>
      </c>
      <c r="G20" s="128">
        <f>G15/G16</f>
        <v>2.6</v>
      </c>
      <c r="H20" s="2"/>
      <c r="I20" s="2"/>
      <c r="J20" s="2"/>
    </row>
    <row r="21" ht="13.5" customHeight="1">
      <c r="A21" s="116" t="s">
        <v>65</v>
      </c>
      <c r="B21" s="126">
        <f>B18/B16</f>
        <v>2.4</v>
      </c>
      <c r="C21" s="2"/>
      <c r="D21" s="2"/>
      <c r="F21" s="116" t="s">
        <v>65</v>
      </c>
      <c r="G21" s="126">
        <f>G18/G16</f>
        <v>57.6</v>
      </c>
      <c r="H21" s="2"/>
      <c r="I21" s="2"/>
      <c r="J21" s="2"/>
    </row>
    <row r="22" ht="13.5" customHeight="1">
      <c r="A22" s="116" t="s">
        <v>66</v>
      </c>
      <c r="B22" s="129">
        <f>1/B16</f>
        <v>2.4</v>
      </c>
      <c r="C22" s="2"/>
      <c r="D22" s="2"/>
      <c r="F22" s="116" t="s">
        <v>66</v>
      </c>
      <c r="G22" s="129">
        <f>1/G16</f>
        <v>0.1</v>
      </c>
      <c r="H22" s="2"/>
      <c r="I22" s="2"/>
      <c r="J22" s="2"/>
    </row>
    <row r="23" ht="13.5" customHeight="1">
      <c r="A23" s="120" t="s">
        <v>67</v>
      </c>
      <c r="B23" s="130">
        <f>B17/B16</f>
        <v>2.6</v>
      </c>
      <c r="C23" s="2"/>
      <c r="D23" s="2"/>
      <c r="F23" s="120" t="s">
        <v>67</v>
      </c>
      <c r="G23" s="130">
        <f>G17/G16</f>
        <v>2.6</v>
      </c>
      <c r="H23" s="2"/>
      <c r="I23" s="2"/>
      <c r="J23" s="2"/>
    </row>
    <row r="24" ht="13.5" customHeight="1">
      <c r="A24" s="124" t="s">
        <v>68</v>
      </c>
      <c r="B24" s="125"/>
      <c r="C24" s="95"/>
      <c r="D24" s="2"/>
      <c r="F24" s="124" t="s">
        <v>68</v>
      </c>
      <c r="G24" s="125"/>
      <c r="H24" s="95"/>
      <c r="I24" s="2"/>
      <c r="J24" s="2"/>
    </row>
    <row r="25" ht="13.5" customHeight="1">
      <c r="A25" s="116" t="s">
        <v>69</v>
      </c>
      <c r="B25" s="126">
        <f>(-(B20-B23)/(2*B22)+SQRT(POWER(((B20-B23)/(2*B22)),2)+(B21/B22)))</f>
        <v>1</v>
      </c>
      <c r="C25" s="2"/>
      <c r="D25" s="2"/>
      <c r="F25" s="116" t="s">
        <v>69</v>
      </c>
      <c r="G25" s="126">
        <f>(-(G20-G23)/(2*G22)+SQRT(POWER(((G20-G23)/(2*G22)),2)+(G21/G22)))</f>
        <v>24</v>
      </c>
      <c r="H25" s="2"/>
      <c r="I25" s="2"/>
      <c r="J25" s="2"/>
    </row>
    <row r="26" ht="13.5" customHeight="1">
      <c r="A26" s="120" t="s">
        <v>70</v>
      </c>
      <c r="B26" s="131">
        <f>(-(B23-B20)/(2*B22)+SQRT(POWER(((B23-B20)/(2*B22)),2)+(B21/B22)))</f>
        <v>1</v>
      </c>
      <c r="C26" s="2"/>
      <c r="D26" s="2"/>
      <c r="F26" s="120" t="s">
        <v>70</v>
      </c>
      <c r="G26" s="131">
        <f>(-(G23-G20)/(2*G22)+SQRT(POWER(((G23-G20)/(2*G22)),2)+(G21/G22)))</f>
        <v>24</v>
      </c>
      <c r="H26" s="2"/>
      <c r="I26" s="2"/>
      <c r="J26" s="2"/>
    </row>
    <row r="27" ht="13.5" customHeight="1">
      <c r="A27" s="124" t="s">
        <v>71</v>
      </c>
      <c r="B27" s="125"/>
      <c r="C27" s="95"/>
      <c r="D27" s="2"/>
      <c r="F27" s="124" t="s">
        <v>71</v>
      </c>
      <c r="G27" s="125"/>
      <c r="H27" s="95"/>
      <c r="I27" s="2"/>
      <c r="J27" s="2"/>
    </row>
    <row r="28" ht="13.5" customHeight="1">
      <c r="A28" s="116" t="s">
        <v>72</v>
      </c>
      <c r="B28" s="126">
        <f>SQRT((B20*B21)/(B22*B23))</f>
        <v>1</v>
      </c>
      <c r="C28" s="2"/>
      <c r="D28" s="2"/>
      <c r="F28" s="116" t="s">
        <v>72</v>
      </c>
      <c r="G28" s="126">
        <f>SQRT((G20*G21)/(G22*G23))</f>
        <v>24</v>
      </c>
      <c r="H28" s="2"/>
      <c r="I28" s="2"/>
      <c r="J28" s="2"/>
    </row>
    <row r="29" ht="13.5" customHeight="1">
      <c r="A29" s="120" t="s">
        <v>73</v>
      </c>
      <c r="B29" s="131">
        <f>SQRT((B21*B23)/(B20*B22))</f>
        <v>1</v>
      </c>
      <c r="C29" s="2"/>
      <c r="D29" s="2"/>
      <c r="F29" s="120" t="s">
        <v>73</v>
      </c>
      <c r="G29" s="131">
        <f>SQRT((G21*G23)/(G20*G22))</f>
        <v>24</v>
      </c>
      <c r="H29" s="2"/>
      <c r="I29" s="2"/>
      <c r="J29" s="2"/>
    </row>
    <row r="30" ht="13.5" customHeight="1">
      <c r="A30" s="124" t="s">
        <v>74</v>
      </c>
      <c r="B30" s="125"/>
      <c r="C30" s="95"/>
      <c r="D30" s="95"/>
      <c r="F30" s="124" t="s">
        <v>74</v>
      </c>
      <c r="G30" s="125"/>
      <c r="H30" s="95"/>
      <c r="I30" s="95"/>
      <c r="J30" s="2"/>
    </row>
    <row r="31" ht="13.5" customHeight="1">
      <c r="A31" s="116" t="s">
        <v>75</v>
      </c>
      <c r="B31" s="132">
        <f>((B20+B23)/2)+SQRT(POWER(((B20+B23)/2),2) -1)</f>
        <v>5</v>
      </c>
      <c r="C31" s="2"/>
      <c r="D31" s="2"/>
      <c r="F31" s="116" t="s">
        <v>75</v>
      </c>
      <c r="G31" s="133">
        <f>((G20+G23)/2)+SQRT(POWER(((G20+G23)/2),2) -1)</f>
        <v>5</v>
      </c>
      <c r="H31" s="2"/>
      <c r="I31" s="2"/>
      <c r="J31" s="2"/>
    </row>
    <row r="32" ht="13.5" customHeight="1">
      <c r="A32" s="120" t="s">
        <v>76</v>
      </c>
      <c r="B32" s="134">
        <f>((B20+B23)/2)+SQRT(POWER(((B20+B23)/2),2) -1)</f>
        <v>5</v>
      </c>
      <c r="C32" s="2"/>
      <c r="D32" s="2"/>
      <c r="F32" s="120" t="s">
        <v>76</v>
      </c>
      <c r="G32" s="135">
        <f>((G20+G23)/2)+SQRT(POWER(((G20+G23)/2),2) -1)</f>
        <v>5</v>
      </c>
      <c r="H32" s="2"/>
      <c r="I32" s="2"/>
      <c r="J32" s="2"/>
    </row>
    <row r="33" ht="13.5" customHeight="1">
      <c r="A33" s="136" t="s">
        <v>77</v>
      </c>
      <c r="B33" s="137"/>
      <c r="C33" s="1"/>
      <c r="D33" s="1"/>
      <c r="F33" s="136" t="s">
        <v>77</v>
      </c>
      <c r="G33" s="137"/>
      <c r="H33" s="1"/>
      <c r="I33" s="1"/>
      <c r="J33" s="2"/>
    </row>
    <row r="34" ht="13.5" customHeight="1">
      <c r="A34" s="116" t="s">
        <v>78</v>
      </c>
      <c r="B34" s="138">
        <f>SQRT(B20/B23)*(SQRT(B20*B23)+SQRT((B20*B23-1)))</f>
        <v>5</v>
      </c>
      <c r="C34" s="2"/>
      <c r="D34" s="2"/>
      <c r="F34" s="116" t="s">
        <v>78</v>
      </c>
      <c r="G34" s="139">
        <f>SQRT(G20/G23)*(SQRT(G20*G23)+SQRT((G20*G23-1)))</f>
        <v>5</v>
      </c>
      <c r="H34" s="2"/>
      <c r="I34" s="2"/>
      <c r="J34" s="2"/>
    </row>
    <row r="35" ht="13.5" customHeight="1">
      <c r="A35" s="120" t="s">
        <v>79</v>
      </c>
      <c r="B35" s="140">
        <f>SQRT(B20/B23)*(SQRT(B20*B23)+SQRT((B20*B23-1)))</f>
        <v>5</v>
      </c>
      <c r="C35" s="2"/>
      <c r="D35" s="2"/>
      <c r="F35" s="120" t="s">
        <v>79</v>
      </c>
      <c r="G35" s="141">
        <f>SQRT(G20/G23)*(SQRT(G20*G23)+SQRT((G20*G23-1)))</f>
        <v>5</v>
      </c>
      <c r="H35" s="2"/>
      <c r="I35" s="2"/>
      <c r="J35" s="2"/>
    </row>
    <row r="36" ht="13.5" customHeight="1">
      <c r="C36" s="2"/>
      <c r="D36" s="2"/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27:B27"/>
    <mergeCell ref="A30:B30"/>
    <mergeCell ref="F30:G30"/>
    <mergeCell ref="A33:B33"/>
    <mergeCell ref="F33:G33"/>
    <mergeCell ref="A14:B14"/>
    <mergeCell ref="F14:G14"/>
    <mergeCell ref="A19:B19"/>
    <mergeCell ref="F19:G19"/>
    <mergeCell ref="A24:B24"/>
    <mergeCell ref="F24:G24"/>
    <mergeCell ref="F27:G27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7.71"/>
    <col customWidth="1" min="3" max="3" width="10.71"/>
    <col customWidth="1" min="4" max="4" width="14.29"/>
    <col customWidth="1" min="5" max="5" width="10.71"/>
    <col customWidth="1" min="6" max="6" width="15.0"/>
    <col customWidth="1" min="7" max="7" width="14.86"/>
    <col customWidth="1" min="8" max="26" width="10.71"/>
  </cols>
  <sheetData>
    <row r="1" ht="13.5" customHeight="1"/>
    <row r="2" ht="13.5" customHeight="1">
      <c r="A2" s="6" t="s">
        <v>42</v>
      </c>
      <c r="B2" s="6" t="s">
        <v>43</v>
      </c>
      <c r="C2" s="6">
        <f>LN(B4/B5)</f>
        <v>0.6931471806</v>
      </c>
      <c r="F2" s="112" t="s">
        <v>52</v>
      </c>
      <c r="G2" s="113">
        <f>((B7*COSH(B10))-SQRT(B7*B8))/SINH(B10)</f>
        <v>1.282051282</v>
      </c>
    </row>
    <row r="3" ht="13.5" customHeight="1">
      <c r="F3" s="116" t="s">
        <v>54</v>
      </c>
      <c r="G3" s="117">
        <f>SQRT(B7*B8)/SINH(B10)</f>
        <v>51.28205128</v>
      </c>
    </row>
    <row r="4" ht="13.5" customHeight="1">
      <c r="A4" s="106" t="s">
        <v>44</v>
      </c>
      <c r="B4" s="107">
        <v>2.0</v>
      </c>
      <c r="F4" s="120" t="s">
        <v>56</v>
      </c>
      <c r="G4" s="121">
        <f>(SQRT(B8/B7)*COSH(B10)*G3)-G3</f>
        <v>474.3589744</v>
      </c>
    </row>
    <row r="5" ht="13.5" customHeight="1">
      <c r="A5" s="106" t="s">
        <v>45</v>
      </c>
      <c r="B5" s="107">
        <v>1.0</v>
      </c>
    </row>
    <row r="6" ht="13.5" customHeight="1">
      <c r="A6" s="106" t="s">
        <v>46</v>
      </c>
      <c r="B6" s="107">
        <v>8.0</v>
      </c>
    </row>
    <row r="7" ht="13.5" customHeight="1">
      <c r="A7" s="106" t="s">
        <v>47</v>
      </c>
      <c r="B7" s="107">
        <v>50.0</v>
      </c>
      <c r="D7" s="108" t="s">
        <v>48</v>
      </c>
    </row>
    <row r="8" ht="13.5" customHeight="1">
      <c r="A8" s="106" t="s">
        <v>49</v>
      </c>
      <c r="B8" s="107">
        <v>500.0</v>
      </c>
      <c r="D8" s="109" t="s">
        <v>50</v>
      </c>
      <c r="H8" s="2"/>
      <c r="I8" s="2"/>
      <c r="J8" s="2"/>
    </row>
    <row r="9" ht="13.5" customHeight="1">
      <c r="A9" s="6"/>
      <c r="H9" s="2"/>
      <c r="I9" s="2"/>
      <c r="J9" s="2"/>
    </row>
    <row r="10" ht="13.5" customHeight="1">
      <c r="A10" s="110" t="s">
        <v>51</v>
      </c>
      <c r="B10" s="111">
        <f>LN((B4/B5)*SQRT(B8/B7))</f>
        <v>1.844439727</v>
      </c>
      <c r="C10" s="2"/>
      <c r="D10" s="2"/>
      <c r="F10" s="110" t="s">
        <v>51</v>
      </c>
      <c r="G10" s="111"/>
      <c r="H10" s="2"/>
      <c r="I10" s="2"/>
      <c r="J10" s="2"/>
    </row>
    <row r="11" ht="13.5" customHeight="1">
      <c r="A11" s="112" t="s">
        <v>80</v>
      </c>
      <c r="B11" s="113">
        <f>(G2*G3+G3*G4+G2*G4)/G4</f>
        <v>52.7027027</v>
      </c>
      <c r="F11" s="114" t="s">
        <v>81</v>
      </c>
      <c r="G11" s="115">
        <v>36.0</v>
      </c>
      <c r="H11" s="2"/>
      <c r="I11" s="2"/>
      <c r="J11" s="2"/>
    </row>
    <row r="12" ht="13.5" customHeight="1">
      <c r="A12" s="116" t="s">
        <v>82</v>
      </c>
      <c r="B12" s="117">
        <f>(G2*G3+G3*G4+G2*G4)/G3</f>
        <v>487.5</v>
      </c>
      <c r="F12" s="118" t="s">
        <v>83</v>
      </c>
      <c r="G12" s="119">
        <v>57.6</v>
      </c>
      <c r="H12" s="2"/>
      <c r="I12" s="2"/>
      <c r="J12" s="2"/>
    </row>
    <row r="13" ht="13.5" customHeight="1">
      <c r="A13" s="120" t="s">
        <v>84</v>
      </c>
      <c r="B13" s="121" t="str">
        <f>=(G2*G3+G3*G4+G2*G4)/G2</f>
        <v>#ERROR!</v>
      </c>
      <c r="F13" s="122" t="s">
        <v>85</v>
      </c>
      <c r="G13" s="123">
        <v>36.0</v>
      </c>
      <c r="H13" s="2"/>
      <c r="I13" s="2"/>
      <c r="J13" s="2"/>
    </row>
    <row r="14" ht="13.5" customHeight="1">
      <c r="A14" s="124" t="s">
        <v>58</v>
      </c>
      <c r="B14" s="125"/>
      <c r="C14" s="95"/>
      <c r="F14" s="124" t="s">
        <v>58</v>
      </c>
      <c r="G14" s="125"/>
      <c r="H14" s="95"/>
      <c r="I14" s="2"/>
      <c r="J14" s="2"/>
    </row>
    <row r="15" ht="13.5" customHeight="1">
      <c r="A15" s="116" t="s">
        <v>86</v>
      </c>
      <c r="B15" s="142">
        <f>1/B11+1/B12</f>
        <v>0.02102564103</v>
      </c>
      <c r="F15" s="116" t="s">
        <v>86</v>
      </c>
      <c r="G15" s="142">
        <f>1/G11+1/G12</f>
        <v>0.04513888889</v>
      </c>
      <c r="H15" s="2"/>
      <c r="I15" s="2"/>
      <c r="J15" s="2"/>
    </row>
    <row r="16" ht="13.5" customHeight="1">
      <c r="A16" s="116" t="s">
        <v>87</v>
      </c>
      <c r="B16" s="142">
        <f>1/B12</f>
        <v>0.002051282051</v>
      </c>
      <c r="F16" s="116" t="s">
        <v>87</v>
      </c>
      <c r="G16" s="142">
        <f>1/G12</f>
        <v>0.01736111111</v>
      </c>
      <c r="H16" s="2"/>
      <c r="I16" s="2"/>
      <c r="J16" s="2"/>
    </row>
    <row r="17" ht="13.5" customHeight="1">
      <c r="A17" s="116" t="s">
        <v>88</v>
      </c>
      <c r="B17" s="142" t="str">
        <f>1/B12+1/B13</f>
        <v>#ERROR!</v>
      </c>
      <c r="F17" s="116" t="s">
        <v>88</v>
      </c>
      <c r="G17" s="142">
        <f>1/G12+1/G13</f>
        <v>0.04513888889</v>
      </c>
      <c r="H17" s="2"/>
      <c r="I17" s="2"/>
      <c r="J17" s="2"/>
    </row>
    <row r="18" ht="13.5" customHeight="1">
      <c r="A18" s="120" t="s">
        <v>62</v>
      </c>
      <c r="B18" s="143" t="str">
        <f>B15*B17-B16*B16</f>
        <v>#ERROR!</v>
      </c>
      <c r="C18" s="2"/>
      <c r="D18" s="2"/>
      <c r="F18" s="120" t="s">
        <v>89</v>
      </c>
      <c r="G18" s="143">
        <f>G15*G17-G16*G16</f>
        <v>0.001736111111</v>
      </c>
      <c r="H18" s="2"/>
      <c r="I18" s="2"/>
      <c r="J18" s="2"/>
    </row>
    <row r="19" ht="13.5" customHeight="1">
      <c r="A19" s="124" t="s">
        <v>63</v>
      </c>
      <c r="B19" s="125"/>
      <c r="C19" s="95"/>
      <c r="D19" s="2"/>
      <c r="F19" s="124" t="s">
        <v>63</v>
      </c>
      <c r="G19" s="125"/>
      <c r="H19" s="95"/>
      <c r="I19" s="2"/>
      <c r="J19" s="2"/>
    </row>
    <row r="20" ht="13.5" customHeight="1">
      <c r="A20" s="116" t="s">
        <v>64</v>
      </c>
      <c r="B20" s="128" t="str">
        <f>B17/B16</f>
        <v>#ERROR!</v>
      </c>
      <c r="C20" s="2"/>
      <c r="D20" s="2"/>
      <c r="F20" s="116" t="s">
        <v>64</v>
      </c>
      <c r="G20" s="128">
        <f>G17/G16</f>
        <v>2.6</v>
      </c>
      <c r="H20" s="2"/>
      <c r="I20" s="2"/>
      <c r="J20" s="2"/>
    </row>
    <row r="21" ht="13.5" customHeight="1">
      <c r="A21" s="116" t="s">
        <v>65</v>
      </c>
      <c r="B21" s="144">
        <f>1/B16</f>
        <v>487.5</v>
      </c>
      <c r="C21" s="2"/>
      <c r="D21" s="2"/>
      <c r="F21" s="116" t="s">
        <v>65</v>
      </c>
      <c r="G21" s="144">
        <f>1/G16</f>
        <v>57.6</v>
      </c>
      <c r="H21" s="2"/>
      <c r="I21" s="2"/>
      <c r="J21" s="2"/>
    </row>
    <row r="22" ht="13.5" customHeight="1">
      <c r="A22" s="116" t="s">
        <v>66</v>
      </c>
      <c r="B22" s="129" t="str">
        <f>B18/B16</f>
        <v>#ERROR!</v>
      </c>
      <c r="C22" s="2"/>
      <c r="D22" s="2"/>
      <c r="F22" s="116" t="s">
        <v>66</v>
      </c>
      <c r="G22" s="129">
        <f>G18/G16</f>
        <v>0.1</v>
      </c>
      <c r="H22" s="2"/>
      <c r="I22" s="2"/>
      <c r="J22" s="2"/>
    </row>
    <row r="23" ht="13.5" customHeight="1">
      <c r="A23" s="120" t="s">
        <v>67</v>
      </c>
      <c r="B23" s="130">
        <f>B15/B16</f>
        <v>10.25</v>
      </c>
      <c r="C23" s="2"/>
      <c r="D23" s="2"/>
      <c r="F23" s="120" t="s">
        <v>67</v>
      </c>
      <c r="G23" s="130">
        <f>G15/G16</f>
        <v>2.6</v>
      </c>
      <c r="H23" s="2"/>
      <c r="I23" s="2"/>
      <c r="J23" s="2"/>
    </row>
    <row r="24" ht="13.5" customHeight="1">
      <c r="A24" s="124" t="s">
        <v>68</v>
      </c>
      <c r="B24" s="125"/>
      <c r="C24" s="95"/>
      <c r="D24" s="2"/>
      <c r="F24" s="124" t="s">
        <v>68</v>
      </c>
      <c r="G24" s="125"/>
      <c r="H24" s="95"/>
      <c r="I24" s="2"/>
      <c r="J24" s="2"/>
    </row>
    <row r="25" ht="13.5" customHeight="1">
      <c r="A25" s="116" t="s">
        <v>69</v>
      </c>
      <c r="B25" s="126" t="str">
        <f>(-(B20-B23)/(2*B22)+SQRT(POWER(((B20-B23)/(2*B22)),2)+(B21/B22)))</f>
        <v>#ERROR!</v>
      </c>
      <c r="C25" s="2"/>
      <c r="D25" s="2"/>
      <c r="F25" s="116" t="s">
        <v>69</v>
      </c>
      <c r="G25" s="126">
        <f>(-(G20-G23)/(2*G22)+SQRT(POWER(((G20-G23)/(2*G22)),2)+(G21/G22)))</f>
        <v>24</v>
      </c>
      <c r="H25" s="2"/>
      <c r="I25" s="2"/>
      <c r="J25" s="2"/>
    </row>
    <row r="26" ht="13.5" customHeight="1">
      <c r="A26" s="120" t="s">
        <v>70</v>
      </c>
      <c r="B26" s="131" t="str">
        <f>(-(B23-B20)/(2*B22)+SQRT(POWER(((B23-B20)/(2*B22)),2)+(B21/B22)))</f>
        <v>#ERROR!</v>
      </c>
      <c r="C26" s="2"/>
      <c r="D26" s="2"/>
      <c r="F26" s="120" t="s">
        <v>70</v>
      </c>
      <c r="G26" s="131">
        <f>(-(G23-G20)/(2*G22)+SQRT(POWER(((G23-G20)/(2*G22)),2)+(G21/G22)))</f>
        <v>24</v>
      </c>
      <c r="H26" s="2"/>
      <c r="I26" s="2"/>
      <c r="J26" s="2"/>
    </row>
    <row r="27" ht="13.5" customHeight="1">
      <c r="A27" s="124" t="s">
        <v>71</v>
      </c>
      <c r="B27" s="125"/>
      <c r="C27" s="95"/>
      <c r="D27" s="2"/>
      <c r="F27" s="124" t="s">
        <v>71</v>
      </c>
      <c r="G27" s="125"/>
      <c r="H27" s="95"/>
      <c r="I27" s="2"/>
      <c r="J27" s="2"/>
    </row>
    <row r="28" ht="13.5" customHeight="1">
      <c r="A28" s="116" t="s">
        <v>72</v>
      </c>
      <c r="B28" s="126" t="str">
        <f>SQRT((B20*B21)/(B22*B23))</f>
        <v>#ERROR!</v>
      </c>
      <c r="C28" s="2"/>
      <c r="D28" s="2"/>
      <c r="F28" s="116" t="s">
        <v>72</v>
      </c>
      <c r="G28" s="126">
        <f>SQRT((G20*G21)/(G22*G23))</f>
        <v>24</v>
      </c>
      <c r="H28" s="2"/>
      <c r="I28" s="2"/>
      <c r="J28" s="2"/>
    </row>
    <row r="29" ht="13.5" customHeight="1">
      <c r="A29" s="120" t="s">
        <v>73</v>
      </c>
      <c r="B29" s="131" t="str">
        <f>SQRT((B21*B23)/(B20*B22))</f>
        <v>#ERROR!</v>
      </c>
      <c r="C29" s="2"/>
      <c r="D29" s="2"/>
      <c r="F29" s="120" t="s">
        <v>73</v>
      </c>
      <c r="G29" s="131">
        <f>SQRT((G21*G23)/(G20*G22))</f>
        <v>24</v>
      </c>
      <c r="H29" s="2"/>
      <c r="I29" s="2"/>
      <c r="J29" s="2"/>
    </row>
    <row r="30" ht="13.5" customHeight="1">
      <c r="A30" s="124" t="s">
        <v>74</v>
      </c>
      <c r="B30" s="125"/>
      <c r="C30" s="95"/>
      <c r="D30" s="95"/>
      <c r="F30" s="124" t="s">
        <v>74</v>
      </c>
      <c r="G30" s="125"/>
      <c r="H30" s="95"/>
      <c r="I30" s="95"/>
      <c r="J30" s="2"/>
    </row>
    <row r="31" ht="13.5" customHeight="1">
      <c r="A31" s="116" t="s">
        <v>75</v>
      </c>
      <c r="B31" s="132" t="str">
        <f>((B20+B23)/2)+SQRT(POWER(((B20+B23)/2),2) -1)</f>
        <v>#ERROR!</v>
      </c>
      <c r="C31" s="2"/>
      <c r="D31" s="2"/>
      <c r="F31" s="116" t="s">
        <v>75</v>
      </c>
      <c r="G31" s="133">
        <f>((G20+G23)/2)+SQRT(POWER(((G20+G23)/2),2) -1)</f>
        <v>5</v>
      </c>
      <c r="H31" s="2"/>
      <c r="I31" s="2"/>
      <c r="J31" s="2"/>
    </row>
    <row r="32" ht="13.5" customHeight="1">
      <c r="A32" s="120" t="s">
        <v>76</v>
      </c>
      <c r="B32" s="134" t="str">
        <f>((B20+B23)/2)+SQRT(POWER(((B20+B23)/2),2) -1)</f>
        <v>#ERROR!</v>
      </c>
      <c r="C32" s="2"/>
      <c r="D32" s="2"/>
      <c r="F32" s="120" t="s">
        <v>76</v>
      </c>
      <c r="G32" s="135">
        <f>((G20+G23)/2)+SQRT(POWER(((G20+G23)/2),2) -1)</f>
        <v>5</v>
      </c>
      <c r="H32" s="2"/>
      <c r="I32" s="2"/>
      <c r="J32" s="2"/>
    </row>
    <row r="33" ht="13.5" customHeight="1">
      <c r="A33" s="136" t="s">
        <v>77</v>
      </c>
      <c r="B33" s="137"/>
      <c r="C33" s="1"/>
      <c r="D33" s="1"/>
      <c r="F33" s="136" t="s">
        <v>77</v>
      </c>
      <c r="G33" s="137"/>
      <c r="H33" s="1"/>
      <c r="I33" s="1"/>
      <c r="J33" s="2"/>
    </row>
    <row r="34" ht="13.5" customHeight="1">
      <c r="A34" s="116" t="s">
        <v>78</v>
      </c>
      <c r="B34" s="138" t="str">
        <f>SQRT(B20/B23)*(SQRT(B20*B23)+SQRT((B20*B23-1)))</f>
        <v>#ERROR!</v>
      </c>
      <c r="C34" s="2"/>
      <c r="D34" s="2"/>
      <c r="F34" s="116" t="s">
        <v>78</v>
      </c>
      <c r="G34" s="139">
        <f>SQRT(G20/G23)*(SQRT(G20*G23)+SQRT((G20*G23-1)))</f>
        <v>5</v>
      </c>
      <c r="H34" s="2"/>
      <c r="I34" s="2"/>
      <c r="J34" s="2"/>
    </row>
    <row r="35" ht="13.5" customHeight="1">
      <c r="A35" s="120" t="s">
        <v>79</v>
      </c>
      <c r="B35" s="140" t="str">
        <f>SQRT(B20/B23)*(SQRT(B20*B23)+SQRT((B20*B23-1)))</f>
        <v>#ERROR!</v>
      </c>
      <c r="C35" s="2"/>
      <c r="D35" s="2"/>
      <c r="F35" s="120" t="s">
        <v>79</v>
      </c>
      <c r="G35" s="141">
        <f>SQRT(G20/G23)*(SQRT(G20*G23)+SQRT((G20*G23-1)))</f>
        <v>5</v>
      </c>
      <c r="H35" s="2"/>
      <c r="I35" s="2"/>
      <c r="J35" s="2"/>
    </row>
    <row r="36" ht="13.5" customHeight="1">
      <c r="C36" s="2"/>
      <c r="D36" s="2"/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27:B27"/>
    <mergeCell ref="A30:B30"/>
    <mergeCell ref="F30:G30"/>
    <mergeCell ref="A33:B33"/>
    <mergeCell ref="F33:G33"/>
    <mergeCell ref="A14:B14"/>
    <mergeCell ref="F14:G14"/>
    <mergeCell ref="A19:B19"/>
    <mergeCell ref="F19:G19"/>
    <mergeCell ref="A24:B24"/>
    <mergeCell ref="F24:G24"/>
    <mergeCell ref="F27:G27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6.0"/>
    <col customWidth="1" min="3" max="3" width="5.14"/>
    <col customWidth="1" min="4" max="4" width="16.57"/>
    <col customWidth="1" min="5" max="5" width="6.71"/>
    <col customWidth="1" min="6" max="6" width="16.57"/>
    <col customWidth="1" min="7" max="7" width="4.57"/>
    <col customWidth="1" min="8" max="8" width="15.57"/>
    <col customWidth="1" min="9" max="9" width="11.57"/>
    <col customWidth="1" min="10" max="10" width="5.0"/>
    <col customWidth="1" min="11" max="11" width="16.0"/>
    <col customWidth="1" min="12" max="12" width="4.71"/>
    <col customWidth="1" min="13" max="13" width="15.71"/>
    <col customWidth="1" min="14" max="14" width="6.0"/>
    <col customWidth="1" min="15" max="15" width="15.43"/>
    <col customWidth="1" min="16" max="16" width="5.86"/>
    <col customWidth="1" min="17" max="17" width="14.14"/>
    <col customWidth="1" min="18" max="26" width="11.57"/>
  </cols>
  <sheetData>
    <row r="1" ht="12.75" customHeight="1">
      <c r="A1" s="42"/>
      <c r="E1" s="10"/>
      <c r="F1" s="145"/>
    </row>
    <row r="2" ht="12.75" customHeight="1">
      <c r="A2" s="146" t="s">
        <v>90</v>
      </c>
      <c r="B2" s="147">
        <v>3.0</v>
      </c>
      <c r="C2" s="146" t="s">
        <v>46</v>
      </c>
      <c r="D2" s="148">
        <v>600.0</v>
      </c>
      <c r="F2" s="145"/>
      <c r="J2" s="146" t="s">
        <v>91</v>
      </c>
      <c r="K2" s="147">
        <v>2.0</v>
      </c>
      <c r="L2" s="146" t="s">
        <v>92</v>
      </c>
      <c r="M2" s="147">
        <v>1.0</v>
      </c>
      <c r="N2" s="146" t="s">
        <v>46</v>
      </c>
      <c r="O2" s="148">
        <v>600.0</v>
      </c>
    </row>
    <row r="3" ht="12.75" customHeight="1">
      <c r="B3" s="145"/>
      <c r="F3" s="145"/>
      <c r="J3" s="149" t="s">
        <v>93</v>
      </c>
      <c r="K3" s="150">
        <f>2*PI()*1000*SQRT(K2*M2)</f>
        <v>8885.765876</v>
      </c>
      <c r="L3" s="151" t="s">
        <v>94</v>
      </c>
      <c r="M3" s="150">
        <f>2*PI()*(K2-M2)*1000</f>
        <v>6283.185307</v>
      </c>
    </row>
    <row r="4" ht="12.75" customHeight="1"/>
    <row r="5" ht="12.75" customHeight="1">
      <c r="A5" s="152" t="s">
        <v>95</v>
      </c>
      <c r="B5" s="153"/>
      <c r="C5" s="153"/>
      <c r="D5" s="154"/>
      <c r="E5" s="152" t="s">
        <v>96</v>
      </c>
      <c r="F5" s="153"/>
      <c r="G5" s="153"/>
      <c r="H5" s="154"/>
      <c r="J5" s="152" t="s">
        <v>97</v>
      </c>
      <c r="K5" s="153"/>
      <c r="L5" s="153"/>
      <c r="M5" s="154"/>
      <c r="N5" s="152" t="s">
        <v>98</v>
      </c>
      <c r="O5" s="153"/>
      <c r="P5" s="153"/>
      <c r="Q5" s="154"/>
    </row>
    <row r="6" ht="12.75" customHeight="1">
      <c r="A6" s="155"/>
      <c r="D6" s="156"/>
      <c r="E6" s="155"/>
      <c r="H6" s="156"/>
      <c r="J6" s="155"/>
      <c r="M6" s="156"/>
      <c r="N6" s="155"/>
      <c r="Q6" s="156"/>
    </row>
    <row r="7" ht="12.75" customHeight="1">
      <c r="A7" s="155"/>
      <c r="D7" s="156"/>
      <c r="E7" s="155"/>
      <c r="H7" s="156"/>
      <c r="J7" s="155"/>
      <c r="M7" s="156"/>
      <c r="N7" s="155"/>
      <c r="Q7" s="156"/>
    </row>
    <row r="8" ht="12.75" customHeight="1">
      <c r="A8" s="155"/>
      <c r="D8" s="156"/>
      <c r="E8" s="155"/>
      <c r="H8" s="156"/>
      <c r="J8" s="155"/>
      <c r="M8" s="156"/>
      <c r="N8" s="155"/>
      <c r="Q8" s="156"/>
    </row>
    <row r="9" ht="12.75" customHeight="1">
      <c r="A9" s="155"/>
      <c r="D9" s="156"/>
      <c r="E9" s="155"/>
      <c r="H9" s="156"/>
      <c r="J9" s="155"/>
      <c r="M9" s="156"/>
      <c r="N9" s="155"/>
      <c r="Q9" s="156"/>
    </row>
    <row r="10" ht="12.75" customHeight="1">
      <c r="A10" s="155"/>
      <c r="D10" s="156"/>
      <c r="E10" s="155"/>
      <c r="H10" s="156"/>
      <c r="J10" s="155"/>
      <c r="M10" s="156"/>
      <c r="N10" s="155"/>
      <c r="Q10" s="156"/>
    </row>
    <row r="11" ht="12.75" customHeight="1">
      <c r="A11" s="155"/>
      <c r="D11" s="156"/>
      <c r="E11" s="155"/>
      <c r="H11" s="156"/>
      <c r="J11" s="155"/>
      <c r="M11" s="156"/>
      <c r="N11" s="155"/>
      <c r="Q11" s="156"/>
    </row>
    <row r="12" ht="12.75" customHeight="1">
      <c r="A12" s="155"/>
      <c r="D12" s="156"/>
      <c r="E12" s="155"/>
      <c r="H12" s="156"/>
      <c r="J12" s="155"/>
      <c r="M12" s="156"/>
      <c r="N12" s="155"/>
      <c r="Q12" s="156"/>
    </row>
    <row r="13" ht="12.75" customHeight="1">
      <c r="A13" s="155"/>
      <c r="D13" s="156"/>
      <c r="E13" s="155"/>
      <c r="H13" s="156"/>
      <c r="J13" s="155"/>
      <c r="M13" s="156"/>
      <c r="N13" s="155"/>
      <c r="Q13" s="156"/>
    </row>
    <row r="14" ht="12.75" customHeight="1">
      <c r="A14" s="155"/>
      <c r="D14" s="156"/>
      <c r="E14" s="155"/>
      <c r="H14" s="156"/>
      <c r="J14" s="155"/>
      <c r="M14" s="156"/>
      <c r="N14" s="155"/>
      <c r="Q14" s="156"/>
    </row>
    <row r="15" ht="12.75" customHeight="1">
      <c r="A15" s="155"/>
      <c r="D15" s="156"/>
      <c r="E15" s="155"/>
      <c r="H15" s="156"/>
      <c r="J15" s="155"/>
      <c r="M15" s="156"/>
      <c r="N15" s="155"/>
      <c r="Q15" s="156"/>
    </row>
    <row r="16" ht="12.75" customHeight="1">
      <c r="A16" s="155"/>
      <c r="D16" s="156"/>
      <c r="E16" s="155"/>
      <c r="H16" s="156"/>
      <c r="J16" s="155"/>
      <c r="M16" s="156"/>
      <c r="N16" s="155"/>
      <c r="Q16" s="156"/>
    </row>
    <row r="17" ht="12.75" customHeight="1">
      <c r="A17" s="155"/>
      <c r="D17" s="156"/>
      <c r="E17" s="155"/>
      <c r="H17" s="156"/>
      <c r="J17" s="155"/>
      <c r="M17" s="156"/>
      <c r="N17" s="155"/>
      <c r="Q17" s="156"/>
    </row>
    <row r="18" ht="12.75" customHeight="1">
      <c r="A18" s="157" t="s">
        <v>99</v>
      </c>
      <c r="B18" s="158">
        <f>2*D2/(2*PI()*B2)</f>
        <v>63.66197724</v>
      </c>
      <c r="C18" s="157" t="s">
        <v>100</v>
      </c>
      <c r="D18" s="159">
        <f>2/(D2*2*PI()*B2)*1000</f>
        <v>0.1768388257</v>
      </c>
      <c r="E18" s="157" t="s">
        <v>101</v>
      </c>
      <c r="F18" s="158">
        <f>D2/(4*PI()*B2)</f>
        <v>15.91549431</v>
      </c>
      <c r="G18" s="157" t="s">
        <v>102</v>
      </c>
      <c r="H18" s="159">
        <f>1/(D2*4*PI()*B2)*1000</f>
        <v>0.04420970641</v>
      </c>
      <c r="J18" s="157" t="s">
        <v>99</v>
      </c>
      <c r="K18" s="158">
        <f>2*O2*M3/POWER(K3,2)*1000</f>
        <v>95.49296586</v>
      </c>
      <c r="L18" s="157" t="s">
        <v>102</v>
      </c>
      <c r="M18" s="159">
        <f>1/(2*O2*M3)*1000000</f>
        <v>0.1326291192</v>
      </c>
      <c r="N18" s="157" t="s">
        <v>99</v>
      </c>
      <c r="O18" s="158">
        <f>2*O2/M3*1000</f>
        <v>190.9859317</v>
      </c>
      <c r="P18" s="157" t="s">
        <v>102</v>
      </c>
      <c r="Q18" s="159">
        <f>M3/(2*O2*POWER(K3,2))*1000000</f>
        <v>0.06631455962</v>
      </c>
    </row>
    <row r="19" ht="12.75" customHeight="1">
      <c r="J19" s="157" t="s">
        <v>101</v>
      </c>
      <c r="K19" s="158">
        <f>O2/(2*M3)*1000</f>
        <v>47.74648293</v>
      </c>
      <c r="L19" s="157" t="s">
        <v>100</v>
      </c>
      <c r="M19" s="159">
        <f>2*M3/(O2*POWER(K3,2))*1000000</f>
        <v>0.2652582385</v>
      </c>
      <c r="N19" s="157" t="s">
        <v>101</v>
      </c>
      <c r="O19" s="158">
        <f>O2*M3/(2*POWER(K3,2))*1000</f>
        <v>23.87324146</v>
      </c>
      <c r="P19" s="157" t="s">
        <v>100</v>
      </c>
      <c r="Q19" s="159">
        <f>2/(O2*M3)*1000000</f>
        <v>0.530516477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5:D5"/>
    <mergeCell ref="E5:H5"/>
    <mergeCell ref="J5:M5"/>
    <mergeCell ref="N5:Q5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2008-10-30T12:02:02Z</dcterms:created>
  <dc:creator>PC Buby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