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4.png" ContentType="image/png"/>
  <Override PartName="/xl/media/image20.emf" ContentType="image/x-emf"/>
  <Override PartName="/xl/media/image15.bmp" ContentType="image/bmp"/>
  <Override PartName="/xl/media/image16.png" ContentType="image/png"/>
  <Override PartName="/xl/media/image21.png" ContentType="image/png"/>
  <Override PartName="/xl/media/image17.png" ContentType="image/png"/>
  <Override PartName="/xl/media/image18.png" ContentType="image/png"/>
  <Override PartName="/xl/media/image19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DAPTADOR T" sheetId="1" state="visible" r:id="rId2"/>
    <sheet name="Cuadripolo T" sheetId="2" state="visible" r:id="rId3"/>
    <sheet name="Cudripolo π" sheetId="3" state="visible" r:id="rId4"/>
    <sheet name="Filtros Kcte" sheetId="4" state="visible" r:id="rId5"/>
  </sheets>
  <definedNames>
    <definedName function="false" hidden="false" localSheetId="0" name="_xlnm.Print_Area" vbProcedure="false">'ADAPTADOR T'!$C$5:$O$84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J33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76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88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97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05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12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19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26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33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J140" authorId="0">
      <text>
        <r>
          <rPr>
            <sz val="8"/>
            <color rgb="FF000000"/>
            <rFont val="Tahoma"/>
            <family val="2"/>
            <charset val="1"/>
          </rPr>
          <t xml:space="preserve">Real menor que cero</t>
        </r>
      </text>
    </comment>
    <comment ref="AK33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76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88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97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05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12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19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26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33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  <comment ref="AK140" authorId="0">
      <text>
        <r>
          <rPr>
            <sz val="11"/>
            <color rgb="FF000000"/>
            <rFont val="Calibri"/>
            <family val="2"/>
            <charset val="1"/>
          </rPr>
          <t xml:space="preserve">Imaginario menor que cero y Real mayor que cero
</t>
        </r>
      </text>
    </comment>
  </commentList>
</comments>
</file>

<file path=xl/sharedStrings.xml><?xml version="1.0" encoding="utf-8"?>
<sst xmlns="http://schemas.openxmlformats.org/spreadsheetml/2006/main" count="207" uniqueCount="103">
  <si>
    <t xml:space="preserve">CÁLCULO DE PARÁMETROS DE CUADRIPOLOS CARGADOS TIPO T</t>
  </si>
  <si>
    <t xml:space="preserve">DATOS :</t>
  </si>
  <si>
    <t xml:space="preserve">Impedancia Z1 :</t>
  </si>
  <si>
    <t xml:space="preserve">[ Ω ]</t>
  </si>
  <si>
    <t xml:space="preserve">Impedancia Z2 :</t>
  </si>
  <si>
    <t xml:space="preserve">Impedancia Z3 :</t>
  </si>
  <si>
    <t xml:space="preserve">CÁLCULO DE LOS PARÁMETROS DE IMPEDANCIA :</t>
  </si>
  <si>
    <t xml:space="preserve">Z11 = Z1 + Z2 =</t>
  </si>
  <si>
    <t xml:space="preserve">Z12 = Z21 = Z2 =</t>
  </si>
  <si>
    <t xml:space="preserve">Z22 = Z2 + Z3 = </t>
  </si>
  <si>
    <t xml:space="preserve">ΔZ = (Z11 * Z22 - Z12 * Z21) / Z21 =</t>
  </si>
  <si>
    <t xml:space="preserve">CÁLCULO DE LOS PARÁMETROS DE TRANSMISIÓN DIRECTA</t>
  </si>
  <si>
    <t xml:space="preserve">A = Z11 / Z21 = ( Z1 + Z2) / Z2  =</t>
  </si>
  <si>
    <t xml:space="preserve">Adim.</t>
  </si>
  <si>
    <t xml:space="preserve">B = AZ / Z21 = (Z11 * Z22 - Z12 * Z21) / Z21 =</t>
  </si>
  <si>
    <t xml:space="preserve">C = 1 / Z21 = 1 / Z2 =</t>
  </si>
  <si>
    <t xml:space="preserve">[mho]</t>
  </si>
  <si>
    <t xml:space="preserve">D = Z22 / Z21 = ( Z2 + Z3) / Z2 =</t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</si>
  <si>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CÁLCULO DE LA IMPEDANCIA ITERATIVA DE ENTRADA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K1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Y DE SALIDA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K2</t>
    </r>
  </si>
  <si>
    <r>
      <rPr>
        <b val="true"/>
        <sz val="11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K1</t>
    </r>
    <r>
      <rPr>
        <b val="true"/>
        <sz val="11"/>
        <color rgb="FF000000"/>
        <rFont val="Arial"/>
        <family val="2"/>
        <charset val="1"/>
      </rPr>
      <t xml:space="preserve">=[-(A-D)/(2*C)]+sqrt[((A-D)/(2*C))^2+(B/C)] =</t>
    </r>
  </si>
  <si>
    <r>
      <rPr>
        <b val="true"/>
        <sz val="11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K2</t>
    </r>
    <r>
      <rPr>
        <b val="true"/>
        <sz val="11"/>
        <color rgb="FF000000"/>
        <rFont val="Arial"/>
        <family val="2"/>
        <charset val="1"/>
      </rPr>
      <t xml:space="preserve">=[-(D-A)/(2*C)]+sqrt[((D-A)/(2*C))^2+(B/C)] =</t>
    </r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</si>
  <si>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CÁLCULO DE LA IMPEDANCIA IMAGEN DE ENTRADA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IM1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Y DE SALIDA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IM2</t>
    </r>
  </si>
  <si>
    <r>
      <rPr>
        <b val="true"/>
        <sz val="11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IM1</t>
    </r>
    <r>
      <rPr>
        <b val="true"/>
        <sz val="11"/>
        <color rgb="FF000000"/>
        <rFont val="Arial"/>
        <family val="2"/>
        <charset val="1"/>
      </rPr>
      <t xml:space="preserve">=sqrt [(A*B)/(C*D)]  =</t>
    </r>
  </si>
  <si>
    <r>
      <rPr>
        <b val="true"/>
        <sz val="11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IM2</t>
    </r>
    <r>
      <rPr>
        <b val="true"/>
        <sz val="11"/>
        <color rgb="FF000000"/>
        <rFont val="Arial"/>
        <family val="2"/>
        <charset val="1"/>
      </rPr>
      <t xml:space="preserve">=sqrt [(B*D)/(A*C)]  =</t>
    </r>
  </si>
  <si>
    <t xml:space="preserve">CÁLCULO DE LA FUNCIÓN DE PROPAGACIÓN EN BASE ITERATIVA</t>
  </si>
  <si>
    <r>
      <rPr>
        <b val="true"/>
        <sz val="11"/>
        <color rgb="FF000000"/>
        <rFont val="Arial"/>
        <family val="2"/>
        <charset val="1"/>
      </rPr>
      <t xml:space="preserve">Fun_Prop_It = E</t>
    </r>
    <r>
      <rPr>
        <b val="true"/>
        <sz val="9"/>
        <color rgb="FF000000"/>
        <rFont val="Arial"/>
        <family val="2"/>
        <charset val="1"/>
      </rPr>
      <t xml:space="preserve">IN</t>
    </r>
    <r>
      <rPr>
        <b val="true"/>
        <sz val="11"/>
        <color rgb="FF000000"/>
        <rFont val="Arial"/>
        <family val="2"/>
        <charset val="1"/>
      </rPr>
      <t xml:space="preserve"> / E</t>
    </r>
    <r>
      <rPr>
        <b val="true"/>
        <sz val="9"/>
        <color rgb="FF000000"/>
        <rFont val="Arial"/>
        <family val="2"/>
        <charset val="1"/>
      </rPr>
      <t xml:space="preserve">OUT</t>
    </r>
    <r>
      <rPr>
        <b val="true"/>
        <sz val="11"/>
        <color rgb="FF000000"/>
        <rFont val="Arial"/>
        <family val="2"/>
        <charset val="1"/>
      </rPr>
      <t xml:space="preserve"> = [(A+D)/2]+sqrt [((A+D)/2)^2-1]  =</t>
    </r>
  </si>
  <si>
    <t xml:space="preserve">Adim</t>
  </si>
  <si>
    <t xml:space="preserve">CÁLCULO DE LA FUNCIÓN DE PROPAGACIÓN EN BASE IMAGEN</t>
  </si>
  <si>
    <r>
      <rPr>
        <b val="true"/>
        <sz val="11"/>
        <color rgb="FF000000"/>
        <rFont val="Arial"/>
        <family val="2"/>
        <charset val="1"/>
      </rPr>
      <t xml:space="preserve">Fun_Prop_Im = E</t>
    </r>
    <r>
      <rPr>
        <b val="true"/>
        <sz val="9"/>
        <color rgb="FF000000"/>
        <rFont val="Arial"/>
        <family val="2"/>
        <charset val="1"/>
      </rPr>
      <t xml:space="preserve">IN</t>
    </r>
    <r>
      <rPr>
        <b val="true"/>
        <sz val="11"/>
        <color rgb="FF000000"/>
        <rFont val="Arial"/>
        <family val="2"/>
        <charset val="1"/>
      </rPr>
      <t xml:space="preserve">/E</t>
    </r>
    <r>
      <rPr>
        <b val="true"/>
        <sz val="9"/>
        <color rgb="FF000000"/>
        <rFont val="Arial"/>
        <family val="2"/>
        <charset val="1"/>
      </rPr>
      <t xml:space="preserve">OUT</t>
    </r>
    <r>
      <rPr>
        <b val="true"/>
        <sz val="11"/>
        <color rgb="FF000000"/>
        <rFont val="Arial"/>
        <family val="2"/>
        <charset val="1"/>
      </rPr>
      <t xml:space="preserve"> = sqrt(A/D)*[(sqrt(A*D))+sqrt((A*D)-1)] =</t>
    </r>
  </si>
  <si>
    <t xml:space="preserve">COMPROBACIÓN DE RESULTADOS OBTENIDOS</t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</si>
  <si>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COMPROBACIÓN DE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IN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=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K2 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K2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CONECTADA A LA SALIDA POR LEY DE Ω</t>
    </r>
  </si>
  <si>
    <r>
      <rPr>
        <b val="true"/>
        <sz val="12"/>
        <color rgb="FF000000"/>
        <rFont val="Arial"/>
        <family val="2"/>
        <charset val="1"/>
      </rPr>
      <t xml:space="preserve">Z</t>
    </r>
    <r>
      <rPr>
        <b val="true"/>
        <sz val="10"/>
        <color rgb="FF000000"/>
        <rFont val="Arial"/>
        <family val="2"/>
        <charset val="1"/>
      </rPr>
      <t xml:space="preserve">IN </t>
    </r>
    <r>
      <rPr>
        <b val="true"/>
        <sz val="12"/>
        <color rgb="FF000000"/>
        <rFont val="Arial"/>
        <family val="2"/>
        <charset val="1"/>
      </rPr>
      <t xml:space="preserve">= Z</t>
    </r>
    <r>
      <rPr>
        <b val="true"/>
        <sz val="9"/>
        <color rgb="FF000000"/>
        <rFont val="Arial"/>
        <family val="2"/>
        <charset val="1"/>
      </rPr>
      <t xml:space="preserve">K2</t>
    </r>
    <r>
      <rPr>
        <b val="true"/>
        <sz val="12"/>
        <color rgb="FF000000"/>
        <rFont val="Arial"/>
        <family val="2"/>
        <charset val="1"/>
      </rPr>
      <t xml:space="preserve"> = </t>
    </r>
    <r>
      <rPr>
        <b val="true"/>
        <sz val="10"/>
        <color rgb="FF000000"/>
        <rFont val="Arial"/>
        <family val="2"/>
        <charset val="1"/>
      </rPr>
      <t xml:space="preserve"> </t>
    </r>
    <r>
      <rPr>
        <b val="true"/>
        <sz val="11"/>
        <color rgb="FF000000"/>
        <rFont val="Arial"/>
        <family val="2"/>
        <charset val="1"/>
      </rPr>
      <t xml:space="preserve">Z1+[ Z2*(Z3+Z</t>
    </r>
    <r>
      <rPr>
        <b val="true"/>
        <sz val="9"/>
        <color rgb="FF000000"/>
        <rFont val="Arial"/>
        <family val="2"/>
        <charset val="1"/>
      </rPr>
      <t xml:space="preserve">K2</t>
    </r>
    <r>
      <rPr>
        <b val="true"/>
        <sz val="11"/>
        <color rgb="FF000000"/>
        <rFont val="Arial"/>
        <family val="2"/>
        <charset val="1"/>
      </rPr>
      <t xml:space="preserve">)/(Z2+Z3+Z</t>
    </r>
    <r>
      <rPr>
        <b val="true"/>
        <sz val="9"/>
        <color rgb="FF000000"/>
        <rFont val="Arial"/>
        <family val="2"/>
        <charset val="1"/>
      </rPr>
      <t xml:space="preserve">K2</t>
    </r>
    <r>
      <rPr>
        <b val="true"/>
        <sz val="11"/>
        <color rgb="FF000000"/>
        <rFont val="Arial"/>
        <family val="2"/>
        <charset val="1"/>
      </rPr>
      <t xml:space="preserve">) ]</t>
    </r>
    <r>
      <rPr>
        <b val="true"/>
        <sz val="10"/>
        <color rgb="FF000000"/>
        <rFont val="Arial"/>
        <family val="2"/>
        <charset val="1"/>
      </rPr>
      <t xml:space="preserve">  =</t>
    </r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</si>
  <si>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COMPROBACIÓN DE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OUT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=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K1 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K1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CONECTADA A LA ENTRADA POR LEY DE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 </t>
    </r>
    <r>
      <rPr>
        <b val="true"/>
        <u val="single"/>
        <sz val="14"/>
        <color rgb="FF000000"/>
        <rFont val="Calibri"/>
        <family val="2"/>
        <charset val="1"/>
      </rPr>
      <t xml:space="preserve">Ω</t>
    </r>
  </si>
  <si>
    <r>
      <rPr>
        <b val="true"/>
        <sz val="12"/>
        <color rgb="FF000000"/>
        <rFont val="Arial"/>
        <family val="2"/>
        <charset val="1"/>
      </rPr>
      <t xml:space="preserve">Z</t>
    </r>
    <r>
      <rPr>
        <b val="true"/>
        <sz val="10"/>
        <color rgb="FF000000"/>
        <rFont val="Arial"/>
        <family val="2"/>
        <charset val="1"/>
      </rPr>
      <t xml:space="preserve">OUT </t>
    </r>
    <r>
      <rPr>
        <b val="true"/>
        <sz val="12"/>
        <color rgb="FF000000"/>
        <rFont val="Arial"/>
        <family val="2"/>
        <charset val="1"/>
      </rPr>
      <t xml:space="preserve">= Z</t>
    </r>
    <r>
      <rPr>
        <b val="true"/>
        <sz val="9"/>
        <color rgb="FF000000"/>
        <rFont val="Arial"/>
        <family val="2"/>
        <charset val="1"/>
      </rPr>
      <t xml:space="preserve">K1</t>
    </r>
    <r>
      <rPr>
        <b val="true"/>
        <sz val="12"/>
        <color rgb="FF000000"/>
        <rFont val="Arial"/>
        <family val="2"/>
        <charset val="1"/>
      </rPr>
      <t xml:space="preserve"> = </t>
    </r>
    <r>
      <rPr>
        <b val="true"/>
        <sz val="11"/>
        <color rgb="FF000000"/>
        <rFont val="Arial"/>
        <family val="2"/>
        <charset val="1"/>
      </rPr>
      <t xml:space="preserve"> Z3+[ Z2*(Z1+Z</t>
    </r>
    <r>
      <rPr>
        <b val="true"/>
        <sz val="9"/>
        <color rgb="FF000000"/>
        <rFont val="Arial"/>
        <family val="2"/>
        <charset val="1"/>
      </rPr>
      <t xml:space="preserve">K1</t>
    </r>
    <r>
      <rPr>
        <b val="true"/>
        <sz val="11"/>
        <color rgb="FF000000"/>
        <rFont val="Arial"/>
        <family val="2"/>
        <charset val="1"/>
      </rPr>
      <t xml:space="preserve">)/(Z1+Z2+Z</t>
    </r>
    <r>
      <rPr>
        <b val="true"/>
        <sz val="9"/>
        <color rgb="FF000000"/>
        <rFont val="Arial"/>
        <family val="2"/>
        <charset val="1"/>
      </rPr>
      <t xml:space="preserve">K1</t>
    </r>
    <r>
      <rPr>
        <b val="true"/>
        <sz val="11"/>
        <color rgb="FF000000"/>
        <rFont val="Arial"/>
        <family val="2"/>
        <charset val="1"/>
      </rPr>
      <t xml:space="preserve">) ]  =</t>
    </r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</si>
  <si>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COMPROBACIÓN DE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IN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=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IM1 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IM2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CONECTADA A LA SALIDA POR LEY DE Ω</t>
    </r>
  </si>
  <si>
    <r>
      <rPr>
        <b val="true"/>
        <sz val="12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IN</t>
    </r>
    <r>
      <rPr>
        <b val="true"/>
        <sz val="12"/>
        <color rgb="FF000000"/>
        <rFont val="Arial"/>
        <family val="2"/>
        <charset val="1"/>
      </rPr>
      <t xml:space="preserve"> = Z</t>
    </r>
    <r>
      <rPr>
        <b val="true"/>
        <sz val="10"/>
        <color rgb="FF000000"/>
        <rFont val="Arial"/>
        <family val="2"/>
        <charset val="1"/>
      </rPr>
      <t xml:space="preserve">IM1</t>
    </r>
    <r>
      <rPr>
        <b val="true"/>
        <sz val="12"/>
        <color rgb="FF000000"/>
        <rFont val="Arial"/>
        <family val="2"/>
        <charset val="1"/>
      </rPr>
      <t xml:space="preserve"> =</t>
    </r>
    <r>
      <rPr>
        <b val="true"/>
        <sz val="10"/>
        <color rgb="FF000000"/>
        <rFont val="Arial"/>
        <family val="2"/>
        <charset val="1"/>
      </rPr>
      <t xml:space="preserve"> </t>
    </r>
    <r>
      <rPr>
        <b val="true"/>
        <sz val="11"/>
        <color rgb="FF000000"/>
        <rFont val="Arial"/>
        <family val="2"/>
        <charset val="1"/>
      </rPr>
      <t xml:space="preserve">Z1+(Z2*(Z3+Z</t>
    </r>
    <r>
      <rPr>
        <b val="true"/>
        <sz val="9"/>
        <color rgb="FF000000"/>
        <rFont val="Arial"/>
        <family val="2"/>
        <charset val="1"/>
      </rPr>
      <t xml:space="preserve">IM2</t>
    </r>
    <r>
      <rPr>
        <b val="true"/>
        <sz val="11"/>
        <color rgb="FF000000"/>
        <rFont val="Arial"/>
        <family val="2"/>
        <charset val="1"/>
      </rPr>
      <t xml:space="preserve">)/(Z2+Z3+Z</t>
    </r>
    <r>
      <rPr>
        <b val="true"/>
        <sz val="9"/>
        <color rgb="FF000000"/>
        <rFont val="Arial"/>
        <family val="2"/>
        <charset val="1"/>
      </rPr>
      <t xml:space="preserve">IM2</t>
    </r>
    <r>
      <rPr>
        <b val="true"/>
        <sz val="11"/>
        <color rgb="FF000000"/>
        <rFont val="Arial"/>
        <family val="2"/>
        <charset val="1"/>
      </rPr>
      <t xml:space="preserve">))  =</t>
    </r>
  </si>
  <si>
    <r>
      <rPr>
        <b val="true"/>
        <i val="true"/>
        <u val="single"/>
        <sz val="11"/>
        <color rgb="FF000000"/>
        <rFont val="Arial"/>
        <family val="2"/>
        <charset val="1"/>
      </rPr>
      <t xml:space="preserve">COMPROBACIÓN DE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OUT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=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IM2 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 Z</t>
    </r>
    <r>
      <rPr>
        <b val="true"/>
        <i val="true"/>
        <u val="single"/>
        <sz val="9"/>
        <color rgb="FF000000"/>
        <rFont val="Arial"/>
        <family val="2"/>
        <charset val="1"/>
      </rPr>
      <t xml:space="preserve">IM1</t>
    </r>
    <r>
      <rPr>
        <b val="true"/>
        <i val="true"/>
        <u val="single"/>
        <sz val="11"/>
        <color rgb="FF000000"/>
        <rFont val="Arial"/>
        <family val="2"/>
        <charset val="1"/>
      </rPr>
      <t xml:space="preserve"> CONECTADA A LA ENTRADA POR LEY DE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 </t>
    </r>
    <r>
      <rPr>
        <b val="true"/>
        <u val="single"/>
        <sz val="14"/>
        <color rgb="FF000000"/>
        <rFont val="Calibri"/>
        <family val="2"/>
        <charset val="1"/>
      </rPr>
      <t xml:space="preserve">Ω</t>
    </r>
  </si>
  <si>
    <r>
      <rPr>
        <b val="true"/>
        <sz val="12"/>
        <color rgb="FF000000"/>
        <rFont val="Arial"/>
        <family val="2"/>
        <charset val="1"/>
      </rPr>
      <t xml:space="preserve">Z</t>
    </r>
    <r>
      <rPr>
        <b val="true"/>
        <sz val="9"/>
        <color rgb="FF000000"/>
        <rFont val="Arial"/>
        <family val="2"/>
        <charset val="1"/>
      </rPr>
      <t xml:space="preserve">OUT</t>
    </r>
    <r>
      <rPr>
        <b val="true"/>
        <sz val="12"/>
        <color rgb="FF000000"/>
        <rFont val="Arial"/>
        <family val="2"/>
        <charset val="1"/>
      </rPr>
      <t xml:space="preserve"> = Z</t>
    </r>
    <r>
      <rPr>
        <b val="true"/>
        <sz val="10"/>
        <color rgb="FF000000"/>
        <rFont val="Arial"/>
        <family val="2"/>
        <charset val="1"/>
      </rPr>
      <t xml:space="preserve">IM2</t>
    </r>
    <r>
      <rPr>
        <b val="true"/>
        <sz val="12"/>
        <color rgb="FF000000"/>
        <rFont val="Arial"/>
        <family val="2"/>
        <charset val="1"/>
      </rPr>
      <t xml:space="preserve"> =</t>
    </r>
    <r>
      <rPr>
        <b val="true"/>
        <sz val="10"/>
        <color rgb="FF000000"/>
        <rFont val="Arial"/>
        <family val="2"/>
        <charset val="1"/>
      </rPr>
      <t xml:space="preserve"> </t>
    </r>
    <r>
      <rPr>
        <b val="true"/>
        <sz val="11"/>
        <color rgb="FF000000"/>
        <rFont val="Arial"/>
        <family val="2"/>
        <charset val="1"/>
      </rPr>
      <t xml:space="preserve">Z3+(Z2*(Z1+Z</t>
    </r>
    <r>
      <rPr>
        <b val="true"/>
        <sz val="9"/>
        <color rgb="FF000000"/>
        <rFont val="Arial"/>
        <family val="2"/>
        <charset val="1"/>
      </rPr>
      <t xml:space="preserve">IM1</t>
    </r>
    <r>
      <rPr>
        <b val="true"/>
        <sz val="11"/>
        <color rgb="FF000000"/>
        <rFont val="Arial"/>
        <family val="2"/>
        <charset val="1"/>
      </rPr>
      <t xml:space="preserve">)/(Z1+Z2+Z</t>
    </r>
    <r>
      <rPr>
        <b val="true"/>
        <sz val="9"/>
        <color rgb="FF000000"/>
        <rFont val="Arial"/>
        <family val="2"/>
        <charset val="1"/>
      </rPr>
      <t xml:space="preserve">IM1</t>
    </r>
    <r>
      <rPr>
        <b val="true"/>
        <sz val="11"/>
        <color rgb="FF000000"/>
        <rFont val="Arial"/>
        <family val="2"/>
        <charset val="1"/>
      </rPr>
      <t xml:space="preserve">))  =</t>
    </r>
  </si>
  <si>
    <t xml:space="preserve">COMPROBACIÓN DE LA FUNCIÓN DE PROPAGACIÓN EN BASE ITERATIVA  POR LEY DE Ω</t>
  </si>
  <si>
    <r>
      <rPr>
        <b val="true"/>
        <sz val="12"/>
        <color rgb="FF000000"/>
        <rFont val="Calibri"/>
        <family val="2"/>
        <charset val="1"/>
      </rPr>
      <t xml:space="preserve">E</t>
    </r>
    <r>
      <rPr>
        <b val="true"/>
        <sz val="9"/>
        <color rgb="FF000000"/>
        <rFont val="Calibri"/>
        <family val="2"/>
        <charset val="1"/>
      </rPr>
      <t xml:space="preserve">IN</t>
    </r>
    <r>
      <rPr>
        <b val="true"/>
        <sz val="12"/>
        <color rgb="FF000000"/>
        <rFont val="Calibri"/>
        <family val="2"/>
        <charset val="1"/>
      </rPr>
      <t xml:space="preserve"> / E</t>
    </r>
    <r>
      <rPr>
        <b val="true"/>
        <sz val="10"/>
        <color rgb="FF000000"/>
        <rFont val="Calibri"/>
        <family val="2"/>
        <charset val="1"/>
      </rPr>
      <t xml:space="preserve">OUT</t>
    </r>
    <r>
      <rPr>
        <b val="true"/>
        <sz val="12"/>
        <color rgb="FF000000"/>
        <rFont val="Calibri"/>
        <family val="2"/>
        <charset val="1"/>
      </rPr>
      <t xml:space="preserve"> =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9"/>
        <color rgb="FF000000"/>
        <rFont val="Calibri"/>
        <family val="2"/>
        <charset val="1"/>
      </rPr>
      <t xml:space="preserve">(Z1+(Z2*(Z3+ZK2)/(Z2+Z3+ZK2)))/((Z2*(Z3+ZK2)/(Z2+Z3+ZK2))*(ZK2/(Z3+ZK2))) </t>
    </r>
    <r>
      <rPr>
        <b val="true"/>
        <sz val="10"/>
        <color rgb="FF000000"/>
        <rFont val="Calibri"/>
        <family val="2"/>
        <charset val="1"/>
      </rPr>
      <t xml:space="preserve">=</t>
    </r>
  </si>
  <si>
    <t xml:space="preserve">COMPROBACIÓN DE LA FUNCIÓN DE PROPAGACIÓN EN BASE IMAGEN  POR LEY DE Ω</t>
  </si>
  <si>
    <r>
      <rPr>
        <b val="true"/>
        <sz val="12"/>
        <color rgb="FF000000"/>
        <rFont val="Calibri"/>
        <family val="2"/>
        <charset val="1"/>
      </rPr>
      <t xml:space="preserve">E</t>
    </r>
    <r>
      <rPr>
        <b val="true"/>
        <sz val="9"/>
        <color rgb="FF000000"/>
        <rFont val="Calibri"/>
        <family val="2"/>
        <charset val="1"/>
      </rPr>
      <t xml:space="preserve">IN</t>
    </r>
    <r>
      <rPr>
        <b val="true"/>
        <sz val="12"/>
        <color rgb="FF000000"/>
        <rFont val="Calibri"/>
        <family val="2"/>
        <charset val="1"/>
      </rPr>
      <t xml:space="preserve"> / E</t>
    </r>
    <r>
      <rPr>
        <b val="true"/>
        <sz val="10"/>
        <color rgb="FF000000"/>
        <rFont val="Calibri"/>
        <family val="2"/>
        <charset val="1"/>
      </rPr>
      <t xml:space="preserve">OUT</t>
    </r>
    <r>
      <rPr>
        <b val="true"/>
        <sz val="12"/>
        <color rgb="FF000000"/>
        <rFont val="Calibri"/>
        <family val="2"/>
        <charset val="1"/>
      </rPr>
      <t xml:space="preserve"> =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9"/>
        <color rgb="FF000000"/>
        <rFont val="Calibri"/>
        <family val="2"/>
        <charset val="1"/>
      </rPr>
      <t xml:space="preserve">(Z1+(Z2*(Z3+ZIM2)/(Z2+Z3+ZIM2)))/((Z2*(Z3+ZIM2)/(Z2+Z3+ZIM2))*(ZIM2/(Z3+ZIM2))) </t>
    </r>
    <r>
      <rPr>
        <b val="true"/>
        <sz val="10"/>
        <color rgb="FF000000"/>
        <rFont val="Calibri"/>
        <family val="2"/>
        <charset val="1"/>
      </rPr>
      <t xml:space="preserve">=</t>
    </r>
  </si>
  <si>
    <t xml:space="preserve">neper</t>
  </si>
  <si>
    <t xml:space="preserve">alfa = Ln (Ein/Eout)</t>
  </si>
  <si>
    <t xml:space="preserve">Ein:</t>
  </si>
  <si>
    <t xml:space="preserve">Eout:</t>
  </si>
  <si>
    <t xml:space="preserve">Ro:</t>
  </si>
  <si>
    <t xml:space="preserve">Zin:</t>
  </si>
  <si>
    <t xml:space="preserve">Impedancia OC</t>
  </si>
  <si>
    <t xml:space="preserve">Zout:</t>
  </si>
  <si>
    <t xml:space="preserve">impedancia SH</t>
  </si>
  <si>
    <t xml:space="preserve">Atenuacion alfa</t>
  </si>
  <si>
    <t xml:space="preserve">Z1=</t>
  </si>
  <si>
    <t xml:space="preserve">Z1:</t>
  </si>
  <si>
    <t xml:space="preserve">Z2=</t>
  </si>
  <si>
    <t xml:space="preserve">Z2:</t>
  </si>
  <si>
    <t xml:space="preserve">Z3=</t>
  </si>
  <si>
    <t xml:space="preserve">Z3:</t>
  </si>
  <si>
    <t xml:space="preserve">Parametros de impedancia</t>
  </si>
  <si>
    <t xml:space="preserve">Z11=</t>
  </si>
  <si>
    <t xml:space="preserve">Z12=</t>
  </si>
  <si>
    <t xml:space="preserve">Z22=</t>
  </si>
  <si>
    <t xml:space="preserve">ΔZ=</t>
  </si>
  <si>
    <t xml:space="preserve">PAR. TRANS. DIRECTA</t>
  </si>
  <si>
    <t xml:space="preserve">A=</t>
  </si>
  <si>
    <t xml:space="preserve">B=</t>
  </si>
  <si>
    <t xml:space="preserve">C=</t>
  </si>
  <si>
    <t xml:space="preserve">D=</t>
  </si>
  <si>
    <t xml:space="preserve">IMPEDANCIA ITERATIVA</t>
  </si>
  <si>
    <t xml:space="preserve">Zk1=</t>
  </si>
  <si>
    <t xml:space="preserve">Zk2=</t>
  </si>
  <si>
    <t xml:space="preserve">IMPEDANCIA IMAGEN</t>
  </si>
  <si>
    <t xml:space="preserve">Zim1=</t>
  </si>
  <si>
    <t xml:space="preserve">Zim2=</t>
  </si>
  <si>
    <t xml:space="preserve">FUN. DE PROPAGACIÓN EN B. IT.</t>
  </si>
  <si>
    <t xml:space="preserve">Fun_prop_it</t>
  </si>
  <si>
    <t xml:space="preserve">Fun_Prop_Zit</t>
  </si>
  <si>
    <t xml:space="preserve">FUN. DE PROPAGACIÓN EN B. IM.</t>
  </si>
  <si>
    <t xml:space="preserve">Fun_Prop_Im</t>
  </si>
  <si>
    <t xml:space="preserve">Fun_Prop_ZIm</t>
  </si>
  <si>
    <t xml:space="preserve">ZA=</t>
  </si>
  <si>
    <t xml:space="preserve">ZA:</t>
  </si>
  <si>
    <t xml:space="preserve">ZB=</t>
  </si>
  <si>
    <t xml:space="preserve">ZB:</t>
  </si>
  <si>
    <t xml:space="preserve">ZC=</t>
  </si>
  <si>
    <t xml:space="preserve">ZC:</t>
  </si>
  <si>
    <t xml:space="preserve">Y11=</t>
  </si>
  <si>
    <t xml:space="preserve">Y12=</t>
  </si>
  <si>
    <t xml:space="preserve">Y22=</t>
  </si>
  <si>
    <t xml:space="preserve">ΔY=</t>
  </si>
  <si>
    <t xml:space="preserve">Fc:</t>
  </si>
  <si>
    <t xml:space="preserve">Fcs:</t>
  </si>
  <si>
    <t xml:space="preserve">Fci:</t>
  </si>
  <si>
    <r>
      <rPr>
        <sz val="13"/>
        <color rgb="FF000000"/>
        <rFont val="Calibri"/>
        <family val="0"/>
        <charset val="1"/>
      </rPr>
      <t xml:space="preserve">ω</t>
    </r>
    <r>
      <rPr>
        <sz val="11"/>
        <color rgb="FF000000"/>
        <rFont val="Calibri"/>
        <family val="0"/>
        <charset val="1"/>
      </rPr>
      <t xml:space="preserve">o=</t>
    </r>
  </si>
  <si>
    <t xml:space="preserve">BW=</t>
  </si>
  <si>
    <t xml:space="preserve">Pasa Bajos</t>
  </si>
  <si>
    <t xml:space="preserve">Pasa Altos</t>
  </si>
  <si>
    <t xml:space="preserve">Elimina Banda</t>
  </si>
  <si>
    <t xml:space="preserve">Pasa Banda</t>
  </si>
  <si>
    <t xml:space="preserve">L1=</t>
  </si>
  <si>
    <t xml:space="preserve">C2=</t>
  </si>
  <si>
    <t xml:space="preserve">L2=</t>
  </si>
  <si>
    <t xml:space="preserve">C1=</t>
  </si>
</sst>
</file>

<file path=xl/styles.xml><?xml version="1.0" encoding="utf-8"?>
<styleSheet xmlns="http://schemas.openxmlformats.org/spreadsheetml/2006/main">
  <numFmts count="25">
    <numFmt numFmtId="164" formatCode="General"/>
    <numFmt numFmtId="165" formatCode="0.0000"/>
    <numFmt numFmtId="166" formatCode="General"/>
    <numFmt numFmtId="167" formatCode="0.000"/>
    <numFmt numFmtId="168" formatCode="0.00"/>
    <numFmt numFmtId="169" formatCode="0"/>
    <numFmt numFmtId="170" formatCode="0.00E+00"/>
    <numFmt numFmtId="171" formatCode="#,##0.00"/>
    <numFmt numFmtId="172" formatCode="@"/>
    <numFmt numFmtId="173" formatCode="#,##0.0000"/>
    <numFmt numFmtId="174" formatCode="0.000E+00"/>
    <numFmt numFmtId="175" formatCode="#,##0.000"/>
    <numFmt numFmtId="176" formatCode="#.000&quot; Ω&quot;"/>
    <numFmt numFmtId="177" formatCode="###\Ω"/>
    <numFmt numFmtId="178" formatCode="###&quot;Ω²&quot;"/>
    <numFmt numFmtId="179" formatCode="0.000&quot; [Adim]&quot;"/>
    <numFmt numFmtId="180" formatCode="0.000&quot; [1/Ω]&quot;"/>
    <numFmt numFmtId="181" formatCode="##0.###&quot; [1/Ω]&quot;"/>
    <numFmt numFmtId="182" formatCode="##0.###&quot; [1/Ω²]&quot;"/>
    <numFmt numFmtId="183" formatCode="##0.###\Ω"/>
    <numFmt numFmtId="184" formatCode="###&quot; kHz&quot;"/>
    <numFmt numFmtId="185" formatCode="#.000&quot; Rad/s&quot;"/>
    <numFmt numFmtId="186" formatCode="000.000E+00&quot; μf&quot;"/>
    <numFmt numFmtId="187" formatCode="###.00#E+00&quot; mH&quot;"/>
    <numFmt numFmtId="188" formatCode="##0.000E+00&quot; μf&quot;"/>
  </numFmts>
  <fonts count="5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5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4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FFFFFF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i val="true"/>
      <u val="single"/>
      <sz val="9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Symbol"/>
      <family val="1"/>
      <charset val="2"/>
    </font>
    <font>
      <b val="true"/>
      <sz val="11"/>
      <name val="Arial"/>
      <family val="2"/>
      <charset val="1"/>
    </font>
    <font>
      <b val="true"/>
      <i val="true"/>
      <sz val="9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b val="true"/>
      <i val="true"/>
      <u val="singl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i val="true"/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CF4C6"/>
        <bgColor rgb="FFCCFFFF"/>
      </patternFill>
    </fill>
    <fill>
      <patternFill patternType="solid">
        <fgColor rgb="FFFFE699"/>
        <bgColor rgb="FFFDE9A9"/>
      </patternFill>
    </fill>
    <fill>
      <patternFill patternType="solid">
        <fgColor rgb="FFEDEDED"/>
        <bgColor rgb="FFFFFFFF"/>
      </patternFill>
    </fill>
    <fill>
      <patternFill patternType="solid">
        <fgColor rgb="FFFDE9A9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F9CFB5"/>
        <bgColor rgb="FFFFE699"/>
      </patternFill>
    </fill>
    <fill>
      <patternFill patternType="solid">
        <fgColor rgb="FFAADCF7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0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0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4" fontId="0" fillId="4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4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9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5" fontId="0" fillId="9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6" fontId="0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7" fontId="7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8" fontId="7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E699"/>
      <rgbColor rgb="FF808080"/>
      <rgbColor rgb="FF9999FF"/>
      <rgbColor rgb="FF7030A0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4C6"/>
      <rgbColor rgb="FFFDE9A9"/>
      <rgbColor rgb="FFAADCF7"/>
      <rgbColor rgb="FFFF99CC"/>
      <rgbColor rgb="FFCC99FF"/>
      <rgbColor rgb="FFF9CFB5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bmp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0.emf"/><Relationship Id="rId4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247680</xdr:colOff>
      <xdr:row>5</xdr:row>
      <xdr:rowOff>23760</xdr:rowOff>
    </xdr:from>
    <xdr:to>
      <xdr:col>14</xdr:col>
      <xdr:colOff>447120</xdr:colOff>
      <xdr:row>13</xdr:row>
      <xdr:rowOff>180360</xdr:rowOff>
    </xdr:to>
    <xdr:pic>
      <xdr:nvPicPr>
        <xdr:cNvPr id="0" name="3 Imagen" descr=""/>
        <xdr:cNvPicPr/>
      </xdr:nvPicPr>
      <xdr:blipFill>
        <a:blip r:embed="rId1"/>
        <a:stretch/>
      </xdr:blipFill>
      <xdr:spPr>
        <a:xfrm>
          <a:off x="4578120" y="1033200"/>
          <a:ext cx="2568240" cy="1330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12</xdr:col>
      <xdr:colOff>240840</xdr:colOff>
      <xdr:row>31</xdr:row>
      <xdr:rowOff>116280</xdr:rowOff>
    </xdr:from>
    <xdr:to>
      <xdr:col>14</xdr:col>
      <xdr:colOff>297720</xdr:colOff>
      <xdr:row>33</xdr:row>
      <xdr:rowOff>125280</xdr:rowOff>
    </xdr:to>
    <xdr:sp>
      <xdr:nvSpPr>
        <xdr:cNvPr id="1" name="CustomShape 1"/>
        <xdr:cNvSpPr/>
      </xdr:nvSpPr>
      <xdr:spPr>
        <a:xfrm>
          <a:off x="6083280" y="4634640"/>
          <a:ext cx="91368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123120</xdr:colOff>
      <xdr:row>0</xdr:row>
      <xdr:rowOff>0</xdr:rowOff>
    </xdr:from>
    <xdr:to>
      <xdr:col>15</xdr:col>
      <xdr:colOff>374400</xdr:colOff>
      <xdr:row>2</xdr:row>
      <xdr:rowOff>136800</xdr:rowOff>
    </xdr:to>
    <xdr:pic>
      <xdr:nvPicPr>
        <xdr:cNvPr id="2" name="1 Imagen" descr=""/>
        <xdr:cNvPicPr/>
      </xdr:nvPicPr>
      <xdr:blipFill>
        <a:blip r:embed="rId2"/>
        <a:stretch/>
      </xdr:blipFill>
      <xdr:spPr>
        <a:xfrm>
          <a:off x="123120" y="0"/>
          <a:ext cx="7605720" cy="517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261360</xdr:colOff>
      <xdr:row>0</xdr:row>
      <xdr:rowOff>107640</xdr:rowOff>
    </xdr:from>
    <xdr:to>
      <xdr:col>6</xdr:col>
      <xdr:colOff>1014840</xdr:colOff>
      <xdr:row>8</xdr:row>
      <xdr:rowOff>36000</xdr:rowOff>
    </xdr:to>
    <xdr:pic>
      <xdr:nvPicPr>
        <xdr:cNvPr id="3" name="3 Imagen_0" descr=""/>
        <xdr:cNvPicPr/>
      </xdr:nvPicPr>
      <xdr:blipFill>
        <a:blip r:embed="rId1"/>
        <a:stretch/>
      </xdr:blipFill>
      <xdr:spPr>
        <a:xfrm>
          <a:off x="4320000" y="107640"/>
          <a:ext cx="2568240" cy="133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574200</xdr:colOff>
      <xdr:row>0</xdr:row>
      <xdr:rowOff>0</xdr:rowOff>
    </xdr:from>
    <xdr:to>
      <xdr:col>7</xdr:col>
      <xdr:colOff>544680</xdr:colOff>
      <xdr:row>8</xdr:row>
      <xdr:rowOff>38520</xdr:rowOff>
    </xdr:to>
    <xdr:pic>
      <xdr:nvPicPr>
        <xdr:cNvPr id="4" name="Imagen 5" descr=""/>
        <xdr:cNvPicPr/>
      </xdr:nvPicPr>
      <xdr:blipFill>
        <a:blip r:embed="rId1"/>
        <a:stretch/>
      </xdr:blipFill>
      <xdr:spPr>
        <a:xfrm>
          <a:off x="4632840" y="0"/>
          <a:ext cx="2834280" cy="1440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5</xdr:row>
      <xdr:rowOff>10440</xdr:rowOff>
    </xdr:from>
    <xdr:to>
      <xdr:col>3</xdr:col>
      <xdr:colOff>1143360</xdr:colOff>
      <xdr:row>15</xdr:row>
      <xdr:rowOff>149760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69120" y="891000"/>
          <a:ext cx="2906640" cy="189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33480</xdr:colOff>
      <xdr:row>5</xdr:row>
      <xdr:rowOff>105480</xdr:rowOff>
    </xdr:from>
    <xdr:to>
      <xdr:col>7</xdr:col>
      <xdr:colOff>1092600</xdr:colOff>
      <xdr:row>15</xdr:row>
      <xdr:rowOff>150840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3032280" y="986040"/>
          <a:ext cx="3019320" cy="179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69480</xdr:colOff>
      <xdr:row>5</xdr:row>
      <xdr:rowOff>26640</xdr:rowOff>
    </xdr:from>
    <xdr:to>
      <xdr:col>12</xdr:col>
      <xdr:colOff>1012320</xdr:colOff>
      <xdr:row>15</xdr:row>
      <xdr:rowOff>166320</xdr:rowOff>
    </xdr:to>
    <xdr:pic>
      <xdr:nvPicPr>
        <xdr:cNvPr id="7" name="Imagen 3" descr=""/>
        <xdr:cNvPicPr/>
      </xdr:nvPicPr>
      <xdr:blipFill>
        <a:blip r:embed="rId3"/>
        <a:stretch/>
      </xdr:blipFill>
      <xdr:spPr>
        <a:xfrm>
          <a:off x="6939360" y="907200"/>
          <a:ext cx="2755080" cy="189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51120</xdr:colOff>
      <xdr:row>5</xdr:row>
      <xdr:rowOff>112680</xdr:rowOff>
    </xdr:from>
    <xdr:to>
      <xdr:col>16</xdr:col>
      <xdr:colOff>872280</xdr:colOff>
      <xdr:row>15</xdr:row>
      <xdr:rowOff>165960</xdr:rowOff>
    </xdr:to>
    <xdr:pic>
      <xdr:nvPicPr>
        <xdr:cNvPr id="8" name="Imagen 4" descr=""/>
        <xdr:cNvPicPr/>
      </xdr:nvPicPr>
      <xdr:blipFill>
        <a:blip r:embed="rId4"/>
        <a:stretch/>
      </xdr:blipFill>
      <xdr:spPr>
        <a:xfrm>
          <a:off x="9840600" y="993240"/>
          <a:ext cx="2741400" cy="1805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B5:AR1048576"/>
  <sheetViews>
    <sheetView showFormulas="false" showGridLines="true" showRowColHeaders="true" showZeros="true" rightToLeft="false" tabSelected="false" showOutlineSymbols="true" defaultGridColor="true" view="normal" topLeftCell="A1" colorId="64" zoomScale="178" zoomScaleNormal="178" zoomScalePageLayoutView="100" workbookViewId="0">
      <selection pane="topLeft" activeCell="R22" activeCellId="0" sqref="R22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4.57"/>
    <col collapsed="false" customWidth="true" hidden="false" outlineLevel="0" max="3" min="3" style="1" width="2.99"/>
    <col collapsed="false" customWidth="true" hidden="false" outlineLevel="0" max="4" min="4" style="0" width="7.71"/>
    <col collapsed="false" customWidth="true" hidden="false" outlineLevel="0" max="5" min="5" style="0" width="8.57"/>
    <col collapsed="false" customWidth="true" hidden="false" outlineLevel="0" max="6" min="6" style="0" width="5.57"/>
    <col collapsed="false" customWidth="true" hidden="false" outlineLevel="0" max="7" min="7" style="0" width="7.71"/>
    <col collapsed="false" customWidth="true" hidden="false" outlineLevel="0" max="8" min="8" style="0" width="5.86"/>
    <col collapsed="false" customWidth="true" hidden="false" outlineLevel="0" max="10" min="9" style="0" width="7.71"/>
    <col collapsed="false" customWidth="true" hidden="false" outlineLevel="0" max="11" min="11" style="0" width="6.01"/>
    <col collapsed="false" customWidth="true" hidden="false" outlineLevel="0" max="12" min="12" style="0" width="7.71"/>
    <col collapsed="false" customWidth="true" hidden="false" outlineLevel="0" max="13" min="13" style="0" width="4.43"/>
    <col collapsed="false" customWidth="true" hidden="false" outlineLevel="0" max="14" min="14" style="0" width="7.71"/>
    <col collapsed="false" customWidth="true" hidden="false" outlineLevel="0" max="15" min="15" style="0" width="9.29"/>
    <col collapsed="false" customWidth="true" hidden="false" outlineLevel="0" max="16" min="16" style="0" width="6.28"/>
    <col collapsed="false" customWidth="true" hidden="false" outlineLevel="0" max="17" min="17" style="2" width="6.01"/>
    <col collapsed="false" customWidth="true" hidden="false" outlineLevel="0" max="19" min="18" style="2" width="7.71"/>
    <col collapsed="false" customWidth="true" hidden="false" outlineLevel="0" max="20" min="20" style="2" width="8.14"/>
    <col collapsed="false" customWidth="true" hidden="false" outlineLevel="0" max="21" min="21" style="2" width="7.57"/>
    <col collapsed="false" customWidth="true" hidden="false" outlineLevel="0" max="22" min="22" style="2" width="7.15"/>
    <col collapsed="false" customWidth="true" hidden="false" outlineLevel="0" max="24" min="23" style="2" width="7.71"/>
    <col collapsed="false" customWidth="true" hidden="false" outlineLevel="0" max="25" min="25" style="2" width="8.71"/>
    <col collapsed="false" customWidth="true" hidden="false" outlineLevel="0" max="26" min="26" style="2" width="9.14"/>
    <col collapsed="false" customWidth="true" hidden="false" outlineLevel="0" max="27" min="27" style="2" width="8.71"/>
    <col collapsed="false" customWidth="true" hidden="false" outlineLevel="0" max="28" min="28" style="2" width="11.42"/>
    <col collapsed="false" customWidth="true" hidden="false" outlineLevel="0" max="29" min="29" style="2" width="9.42"/>
    <col collapsed="false" customWidth="true" hidden="false" outlineLevel="0" max="30" min="30" style="2" width="4.57"/>
    <col collapsed="false" customWidth="true" hidden="false" outlineLevel="0" max="31" min="31" style="2" width="7.86"/>
    <col collapsed="false" customWidth="true" hidden="false" outlineLevel="0" max="32" min="32" style="2" width="3.99"/>
    <col collapsed="false" customWidth="true" hidden="false" outlineLevel="0" max="37" min="33" style="2" width="11.42"/>
  </cols>
  <sheetData>
    <row r="5" customFormat="false" ht="19.5" hidden="false" customHeight="false" outlineLevel="0" collapsed="false">
      <c r="B5" s="3" t="s">
        <v>0</v>
      </c>
    </row>
    <row r="6" customFormat="false" ht="8.1" hidden="false" customHeight="true" outlineLevel="0" collapsed="false">
      <c r="C6" s="4"/>
    </row>
    <row r="7" customFormat="false" ht="15" hidden="false" customHeight="true" outlineLevel="0" collapsed="false">
      <c r="C7" s="5" t="s">
        <v>1</v>
      </c>
      <c r="E7" s="6" t="s">
        <v>2</v>
      </c>
      <c r="G7" s="7" t="n">
        <v>750</v>
      </c>
      <c r="H7" s="7"/>
      <c r="I7" s="8" t="s">
        <v>3</v>
      </c>
    </row>
    <row r="8" customFormat="false" ht="8.1" hidden="false" customHeight="true" outlineLevel="0" collapsed="false">
      <c r="G8" s="9"/>
    </row>
    <row r="9" customFormat="false" ht="15" hidden="false" customHeight="true" outlineLevel="0" collapsed="false">
      <c r="E9" s="6" t="s">
        <v>4</v>
      </c>
      <c r="G9" s="7" t="n">
        <v>3300</v>
      </c>
      <c r="H9" s="7"/>
      <c r="I9" s="8" t="s">
        <v>3</v>
      </c>
    </row>
    <row r="10" customFormat="false" ht="8.1" hidden="false" customHeight="true" outlineLevel="0" collapsed="false">
      <c r="G10" s="9"/>
      <c r="P10" s="10"/>
    </row>
    <row r="11" customFormat="false" ht="15" hidden="false" customHeight="true" outlineLevel="0" collapsed="false">
      <c r="E11" s="6" t="s">
        <v>5</v>
      </c>
      <c r="G11" s="11" t="n">
        <v>0</v>
      </c>
      <c r="H11" s="11"/>
      <c r="I11" s="8" t="s">
        <v>3</v>
      </c>
    </row>
    <row r="12" customFormat="false" ht="8.1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>
      <c r="B14" s="12" t="s">
        <v>6</v>
      </c>
    </row>
    <row r="15" customFormat="false" ht="5.1" hidden="false" customHeight="true" outlineLevel="0" collapsed="false">
      <c r="C15" s="13"/>
    </row>
    <row r="16" customFormat="false" ht="15" hidden="false" customHeight="true" outlineLevel="0" collapsed="false">
      <c r="D16" s="14" t="s">
        <v>7</v>
      </c>
      <c r="E16" s="14"/>
      <c r="F16" s="15" t="n">
        <f aca="false">G7+G9</f>
        <v>4050</v>
      </c>
      <c r="G16" s="15"/>
      <c r="H16" s="8" t="s">
        <v>3</v>
      </c>
      <c r="J16" s="14" t="s">
        <v>8</v>
      </c>
      <c r="K16" s="14"/>
      <c r="M16" s="15" t="n">
        <f aca="false">G9</f>
        <v>3300</v>
      </c>
      <c r="N16" s="15"/>
      <c r="O16" s="16" t="s">
        <v>3</v>
      </c>
    </row>
    <row r="17" customFormat="false" ht="5.1" hidden="false" customHeight="true" outlineLevel="0" collapsed="false">
      <c r="C17" s="17"/>
      <c r="D17" s="18"/>
      <c r="E17" s="18"/>
      <c r="F17" s="19"/>
      <c r="G17" s="19"/>
      <c r="H17" s="20"/>
      <c r="I17" s="21"/>
      <c r="J17" s="21"/>
      <c r="K17" s="22"/>
      <c r="L17" s="22"/>
      <c r="M17" s="22"/>
    </row>
    <row r="18" customFormat="false" ht="15" hidden="false" customHeight="true" outlineLevel="0" collapsed="false">
      <c r="D18" s="14" t="s">
        <v>9</v>
      </c>
      <c r="E18" s="14"/>
      <c r="F18" s="15" t="n">
        <f aca="false">G9+G11</f>
        <v>3300</v>
      </c>
      <c r="G18" s="15"/>
      <c r="H18" s="8" t="s">
        <v>3</v>
      </c>
      <c r="K18" s="23"/>
      <c r="L18" s="24"/>
      <c r="M18" s="2"/>
    </row>
    <row r="19" customFormat="false" ht="5.1" hidden="false" customHeight="true" outlineLevel="0" collapsed="false">
      <c r="D19" s="6"/>
      <c r="E19" s="6"/>
      <c r="F19" s="6"/>
      <c r="G19" s="6"/>
      <c r="H19" s="6"/>
      <c r="I19" s="6"/>
    </row>
    <row r="20" customFormat="false" ht="15" hidden="false" customHeight="true" outlineLevel="0" collapsed="false">
      <c r="C20" s="25"/>
      <c r="D20" s="26" t="s">
        <v>10</v>
      </c>
      <c r="E20" s="14"/>
      <c r="F20" s="27"/>
      <c r="G20" s="27"/>
      <c r="H20" s="8"/>
      <c r="I20" s="28" t="n">
        <f aca="false">(F16*F18-M16^2)</f>
        <v>2475000</v>
      </c>
      <c r="J20" s="28"/>
      <c r="K20" s="29" t="s">
        <v>3</v>
      </c>
      <c r="L20" s="30" t="n">
        <v>2</v>
      </c>
      <c r="N20" s="2"/>
      <c r="O20" s="31"/>
    </row>
    <row r="21" customFormat="false" ht="5.1" hidden="false" customHeight="true" outlineLevel="0" collapsed="false">
      <c r="C21" s="25"/>
      <c r="D21" s="6"/>
      <c r="E21" s="6"/>
      <c r="F21" s="6"/>
      <c r="G21" s="6"/>
      <c r="H21" s="6"/>
      <c r="J21" s="32"/>
      <c r="K21" s="33"/>
      <c r="L21" s="34"/>
      <c r="M21" s="35"/>
      <c r="N21" s="6"/>
    </row>
    <row r="22" customFormat="false" ht="15" hidden="false" customHeight="true" outlineLevel="0" collapsed="false">
      <c r="B22" s="36" t="s">
        <v>11</v>
      </c>
      <c r="D22" s="6"/>
      <c r="E22" s="6"/>
      <c r="F22" s="6"/>
      <c r="G22" s="6"/>
      <c r="H22" s="6"/>
      <c r="J22" s="32"/>
      <c r="K22" s="33"/>
      <c r="L22" s="34"/>
      <c r="M22" s="35"/>
      <c r="N22" s="6"/>
    </row>
    <row r="23" customFormat="false" ht="8.1" hidden="false" customHeight="true" outlineLevel="0" collapsed="false">
      <c r="C23" s="37"/>
      <c r="D23" s="6"/>
      <c r="E23" s="6"/>
      <c r="F23" s="6"/>
      <c r="G23" s="6"/>
      <c r="H23" s="6"/>
      <c r="J23" s="32"/>
      <c r="K23" s="33"/>
      <c r="L23" s="34"/>
      <c r="M23" s="35"/>
      <c r="N23" s="6"/>
    </row>
    <row r="24" customFormat="false" ht="15" hidden="false" customHeight="true" outlineLevel="0" collapsed="false">
      <c r="D24" s="38" t="s">
        <v>12</v>
      </c>
      <c r="E24" s="39"/>
      <c r="F24" s="2"/>
      <c r="G24" s="2"/>
      <c r="I24" s="40" t="n">
        <f aca="false">F16/M16</f>
        <v>1.22727272727273</v>
      </c>
      <c r="J24" s="40"/>
      <c r="K24" s="41" t="s">
        <v>13</v>
      </c>
      <c r="L24" s="2"/>
      <c r="M24" s="2"/>
      <c r="N24" s="42"/>
      <c r="O24" s="43"/>
    </row>
    <row r="25" customFormat="false" ht="5.1" hidden="false" customHeight="true" outlineLevel="0" collapsed="false">
      <c r="C25" s="17"/>
      <c r="D25" s="44"/>
      <c r="E25" s="45"/>
      <c r="F25" s="22"/>
      <c r="G25" s="22"/>
      <c r="H25" s="21"/>
      <c r="I25" s="46"/>
      <c r="J25" s="46"/>
      <c r="K25" s="47"/>
      <c r="L25" s="22"/>
      <c r="M25" s="22"/>
      <c r="N25" s="48"/>
      <c r="O25" s="39"/>
      <c r="P25" s="10"/>
      <c r="Q25" s="49"/>
      <c r="R25" s="49"/>
      <c r="S25" s="49"/>
      <c r="T25" s="50"/>
      <c r="U25" s="50"/>
      <c r="V25" s="51"/>
      <c r="W25" s="51"/>
      <c r="X25" s="51"/>
      <c r="Y25" s="50"/>
      <c r="Z25" s="52"/>
      <c r="AA25" s="50"/>
      <c r="AB25" s="51"/>
      <c r="AC25" s="50"/>
      <c r="AD25" s="50"/>
      <c r="AE25" s="50"/>
      <c r="AF25" s="53"/>
      <c r="AG25" s="54"/>
      <c r="AH25" s="54"/>
      <c r="AI25" s="55"/>
    </row>
    <row r="26" customFormat="false" ht="15" hidden="false" customHeight="true" outlineLevel="0" collapsed="false">
      <c r="C26" s="56"/>
      <c r="D26" s="57" t="s">
        <v>14</v>
      </c>
      <c r="E26" s="58"/>
      <c r="F26" s="2"/>
      <c r="G26" s="24"/>
      <c r="H26" s="24"/>
      <c r="I26" s="23"/>
      <c r="J26" s="28" t="n">
        <f aca="false">I20/M16</f>
        <v>750</v>
      </c>
      <c r="K26" s="28"/>
      <c r="L26" s="16" t="s">
        <v>3</v>
      </c>
      <c r="M26" s="59"/>
      <c r="N26" s="48"/>
      <c r="O26" s="39"/>
      <c r="P26" s="10"/>
      <c r="Q26" s="49"/>
      <c r="R26" s="49"/>
      <c r="S26" s="49"/>
      <c r="T26" s="50"/>
      <c r="U26" s="50"/>
      <c r="V26" s="51"/>
      <c r="W26" s="51"/>
      <c r="X26" s="51"/>
      <c r="Y26" s="50"/>
      <c r="Z26" s="52"/>
      <c r="AA26" s="50"/>
      <c r="AB26" s="51"/>
      <c r="AC26" s="50"/>
      <c r="AD26" s="50"/>
      <c r="AE26" s="50"/>
      <c r="AF26" s="53"/>
      <c r="AG26" s="54"/>
      <c r="AH26" s="54"/>
      <c r="AI26" s="55"/>
    </row>
    <row r="27" customFormat="false" ht="5.1" hidden="false" customHeight="true" outlineLevel="0" collapsed="false">
      <c r="C27" s="56"/>
      <c r="D27" s="60"/>
      <c r="E27" s="58"/>
      <c r="F27" s="22"/>
      <c r="G27" s="42"/>
      <c r="H27" s="42"/>
      <c r="I27" s="61"/>
      <c r="J27" s="62"/>
      <c r="K27" s="62"/>
      <c r="L27" s="63"/>
      <c r="M27" s="59"/>
      <c r="N27" s="48"/>
      <c r="O27" s="39"/>
      <c r="P27" s="10"/>
      <c r="Q27" s="49"/>
      <c r="R27" s="49"/>
      <c r="S27" s="49"/>
      <c r="T27" s="50"/>
      <c r="U27" s="50"/>
      <c r="V27" s="51"/>
      <c r="W27" s="51"/>
      <c r="X27" s="51"/>
      <c r="Y27" s="50"/>
      <c r="Z27" s="52"/>
      <c r="AA27" s="50"/>
      <c r="AB27" s="51"/>
      <c r="AC27" s="50"/>
      <c r="AD27" s="50"/>
      <c r="AE27" s="50"/>
      <c r="AF27" s="53"/>
      <c r="AG27" s="54"/>
      <c r="AH27" s="54"/>
      <c r="AI27" s="55"/>
    </row>
    <row r="28" customFormat="false" ht="15" hidden="false" customHeight="true" outlineLevel="0" collapsed="false">
      <c r="C28" s="56"/>
      <c r="D28" s="38" t="s">
        <v>15</v>
      </c>
      <c r="E28" s="58"/>
      <c r="F28" s="23"/>
      <c r="G28" s="64" t="n">
        <f aca="false">1/M16</f>
        <v>0.000303030303030303</v>
      </c>
      <c r="H28" s="64"/>
      <c r="I28" s="65" t="s">
        <v>16</v>
      </c>
      <c r="J28" s="58"/>
      <c r="K28" s="66"/>
      <c r="L28" s="2"/>
      <c r="M28" s="67"/>
      <c r="N28" s="48"/>
      <c r="O28" s="39"/>
      <c r="P28" s="10"/>
      <c r="Q28" s="49"/>
      <c r="R28" s="49"/>
      <c r="S28" s="49"/>
      <c r="T28" s="50"/>
      <c r="U28" s="50"/>
      <c r="V28" s="51"/>
      <c r="W28" s="51"/>
      <c r="X28" s="51"/>
      <c r="Y28" s="50"/>
      <c r="Z28" s="52"/>
      <c r="AA28" s="50"/>
      <c r="AB28" s="51"/>
      <c r="AC28" s="50"/>
      <c r="AD28" s="50"/>
      <c r="AE28" s="50"/>
      <c r="AF28" s="53"/>
      <c r="AG28" s="54"/>
      <c r="AH28" s="54"/>
      <c r="AI28" s="55"/>
    </row>
    <row r="29" customFormat="false" ht="5.1" hidden="false" customHeight="true" outlineLevel="0" collapsed="false">
      <c r="C29" s="56"/>
      <c r="D29" s="38"/>
      <c r="E29" s="58"/>
      <c r="F29" s="23"/>
      <c r="G29" s="68"/>
      <c r="H29" s="68"/>
      <c r="I29" s="65"/>
      <c r="J29" s="58"/>
      <c r="K29" s="66"/>
      <c r="L29" s="2"/>
      <c r="M29" s="67"/>
      <c r="N29" s="48"/>
      <c r="O29" s="39"/>
      <c r="P29" s="10"/>
      <c r="Q29" s="49"/>
      <c r="R29" s="49"/>
      <c r="S29" s="49"/>
      <c r="T29" s="50"/>
      <c r="U29" s="50"/>
      <c r="V29" s="51"/>
      <c r="W29" s="51"/>
      <c r="X29" s="51"/>
      <c r="Y29" s="50"/>
      <c r="Z29" s="52"/>
      <c r="AA29" s="50"/>
      <c r="AB29" s="51"/>
      <c r="AC29" s="50"/>
      <c r="AD29" s="50"/>
      <c r="AE29" s="50"/>
      <c r="AF29" s="53"/>
      <c r="AG29" s="54"/>
      <c r="AH29" s="54"/>
      <c r="AI29" s="55"/>
    </row>
    <row r="30" customFormat="false" ht="15" hidden="false" customHeight="true" outlineLevel="0" collapsed="false">
      <c r="C30" s="56"/>
      <c r="D30" s="38" t="s">
        <v>17</v>
      </c>
      <c r="E30" s="69"/>
      <c r="F30" s="2"/>
      <c r="G30" s="2"/>
      <c r="H30" s="2"/>
      <c r="I30" s="15" t="n">
        <f aca="false">F18/M16</f>
        <v>1</v>
      </c>
      <c r="J30" s="15"/>
      <c r="K30" s="41" t="s">
        <v>13</v>
      </c>
      <c r="L30" s="2"/>
      <c r="M30" s="2"/>
      <c r="N30" s="48"/>
      <c r="O30" s="39"/>
      <c r="P30" s="10"/>
      <c r="Q30" s="49"/>
      <c r="R30" s="49"/>
      <c r="S30" s="49"/>
      <c r="T30" s="50"/>
      <c r="U30" s="50"/>
      <c r="V30" s="51"/>
      <c r="W30" s="51"/>
      <c r="X30" s="51"/>
      <c r="Y30" s="50"/>
      <c r="Z30" s="52"/>
      <c r="AA30" s="50"/>
      <c r="AB30" s="51"/>
      <c r="AC30" s="50"/>
      <c r="AD30" s="50"/>
      <c r="AE30" s="50"/>
      <c r="AF30" s="53"/>
      <c r="AG30" s="54"/>
      <c r="AH30" s="54"/>
      <c r="AI30" s="55"/>
    </row>
    <row r="31" customFormat="false" ht="5.1" hidden="false" customHeight="true" outlineLevel="0" collapsed="false">
      <c r="C31" s="56"/>
      <c r="D31" s="70"/>
      <c r="E31" s="39"/>
      <c r="F31" s="2"/>
      <c r="G31" s="2"/>
      <c r="H31" s="2"/>
      <c r="I31" s="48"/>
      <c r="J31" s="69"/>
      <c r="K31" s="2"/>
      <c r="L31" s="2"/>
      <c r="M31" s="2"/>
      <c r="N31" s="48"/>
      <c r="O31" s="39"/>
      <c r="P31" s="10"/>
      <c r="Q31" s="49"/>
      <c r="R31" s="49"/>
      <c r="S31" s="49"/>
      <c r="T31" s="50"/>
      <c r="U31" s="50"/>
      <c r="V31" s="51"/>
      <c r="W31" s="51"/>
      <c r="X31" s="51"/>
      <c r="Y31" s="50"/>
      <c r="Z31" s="52"/>
      <c r="AA31" s="50"/>
      <c r="AB31" s="51"/>
      <c r="AC31" s="50"/>
      <c r="AD31" s="50"/>
      <c r="AE31" s="50"/>
      <c r="AF31" s="53"/>
      <c r="AG31" s="54"/>
      <c r="AH31" s="54"/>
      <c r="AI31" s="55"/>
    </row>
    <row r="32" customFormat="false" ht="15" hidden="false" customHeight="true" outlineLevel="0" collapsed="false">
      <c r="B32" s="71" t="s">
        <v>18</v>
      </c>
      <c r="D32" s="70"/>
      <c r="E32" s="39"/>
      <c r="F32" s="2"/>
      <c r="G32" s="2"/>
      <c r="H32" s="2"/>
      <c r="I32" s="48"/>
      <c r="J32" s="69"/>
      <c r="K32" s="2"/>
      <c r="L32" s="2"/>
      <c r="M32" s="2"/>
      <c r="N32" s="48"/>
      <c r="O32" s="39"/>
      <c r="P32" s="10"/>
      <c r="Q32" s="49"/>
      <c r="R32" s="49"/>
      <c r="S32" s="49"/>
      <c r="T32" s="50"/>
      <c r="U32" s="50"/>
      <c r="V32" s="51"/>
      <c r="W32" s="51"/>
      <c r="X32" s="51"/>
      <c r="Y32" s="50"/>
      <c r="Z32" s="52"/>
      <c r="AA32" s="50"/>
      <c r="AB32" s="51"/>
      <c r="AC32" s="50"/>
      <c r="AD32" s="50"/>
      <c r="AE32" s="50"/>
      <c r="AF32" s="53"/>
      <c r="AG32" s="54"/>
      <c r="AH32" s="54"/>
      <c r="AI32" s="55"/>
    </row>
    <row r="33" customFormat="false" ht="5.1" hidden="false" customHeight="true" outlineLevel="0" collapsed="false">
      <c r="N33" s="48"/>
      <c r="O33" s="39"/>
      <c r="P33" s="10"/>
      <c r="Q33" s="72"/>
      <c r="R33" s="73"/>
      <c r="S33" s="74"/>
      <c r="T33" s="75"/>
      <c r="U33" s="75"/>
      <c r="V33" s="76"/>
      <c r="W33" s="77"/>
      <c r="X33" s="78"/>
      <c r="Y33" s="54"/>
      <c r="Z33" s="54"/>
      <c r="AA33" s="54"/>
      <c r="AB33" s="54"/>
      <c r="AC33" s="79"/>
      <c r="AD33" s="79"/>
      <c r="AE33" s="79"/>
      <c r="AF33" s="79"/>
      <c r="AG33" s="75"/>
      <c r="AH33" s="54"/>
      <c r="AI33" s="80"/>
      <c r="AJ33" s="80"/>
      <c r="AK33" s="55"/>
    </row>
    <row r="34" customFormat="false" ht="15" hidden="false" customHeight="true" outlineLevel="0" collapsed="false">
      <c r="D34" s="14" t="s">
        <v>19</v>
      </c>
      <c r="E34" s="14"/>
      <c r="F34" s="14"/>
      <c r="G34" s="14"/>
      <c r="H34" s="14"/>
      <c r="I34" s="14"/>
      <c r="K34" s="15" t="n">
        <f aca="false">(-(I24-I30)/(2*G28))+SQRT(((I24-I30)/(2*G28))^2+(J26/G28))</f>
        <v>1242.28939896359</v>
      </c>
      <c r="L34" s="15"/>
      <c r="M34" s="29" t="s">
        <v>3</v>
      </c>
      <c r="N34" s="30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54"/>
      <c r="AD34" s="84"/>
      <c r="AE34" s="54"/>
      <c r="AF34" s="84"/>
      <c r="AG34" s="23"/>
      <c r="AH34" s="23"/>
      <c r="AI34" s="23"/>
      <c r="AJ34" s="23"/>
      <c r="AK34" s="23"/>
    </row>
    <row r="35" customFormat="false" ht="5.1" hidden="false" customHeight="true" outlineLevel="0" collapsed="false">
      <c r="D35" s="14"/>
      <c r="E35" s="14"/>
      <c r="F35" s="14"/>
      <c r="G35" s="14"/>
      <c r="H35" s="14"/>
      <c r="I35" s="14"/>
      <c r="N35" s="23"/>
      <c r="Q35" s="81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54"/>
      <c r="AD35" s="84"/>
      <c r="AE35" s="54"/>
      <c r="AF35" s="84"/>
      <c r="AG35" s="23"/>
      <c r="AH35" s="23"/>
      <c r="AI35" s="23"/>
      <c r="AJ35" s="23"/>
      <c r="AK35" s="23"/>
    </row>
    <row r="36" s="21" customFormat="true" ht="15" hidden="false" customHeight="true" outlineLevel="0" collapsed="false">
      <c r="D36" s="18" t="s">
        <v>20</v>
      </c>
      <c r="E36" s="18"/>
      <c r="F36" s="18"/>
      <c r="G36" s="18"/>
      <c r="H36" s="18"/>
      <c r="I36" s="18"/>
      <c r="K36" s="85" t="n">
        <f aca="false">(-(I30-I24)/(2*G28))+SQRT(((I30-I24)/(2*G28))^2+(J26/G28))</f>
        <v>1992.28939896359</v>
      </c>
      <c r="L36" s="85"/>
      <c r="M36" s="29" t="s">
        <v>3</v>
      </c>
      <c r="N36" s="61"/>
      <c r="Q36" s="86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3"/>
      <c r="AC36" s="54"/>
      <c r="AD36" s="84"/>
      <c r="AE36" s="54"/>
      <c r="AF36" s="84"/>
      <c r="AG36" s="61"/>
      <c r="AH36" s="61"/>
      <c r="AI36" s="61"/>
      <c r="AJ36" s="61"/>
      <c r="AK36" s="61"/>
    </row>
    <row r="37" s="21" customFormat="true" ht="5.1" hidden="false" customHeight="true" outlineLevel="0" collapsed="false">
      <c r="C37" s="17"/>
      <c r="D37" s="18"/>
      <c r="E37" s="18"/>
      <c r="F37" s="19"/>
      <c r="G37" s="19"/>
      <c r="H37" s="20"/>
      <c r="K37" s="61"/>
      <c r="L37" s="42"/>
      <c r="M37" s="22"/>
      <c r="N37" s="88"/>
      <c r="O37" s="58"/>
      <c r="Q37" s="86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3"/>
      <c r="AC37" s="54"/>
      <c r="AD37" s="84"/>
      <c r="AE37" s="54"/>
      <c r="AF37" s="84"/>
      <c r="AG37" s="61"/>
      <c r="AH37" s="61"/>
      <c r="AI37" s="61"/>
      <c r="AJ37" s="61"/>
      <c r="AK37" s="61"/>
    </row>
    <row r="38" customFormat="false" ht="15" hidden="false" customHeight="true" outlineLevel="0" collapsed="false">
      <c r="B38" s="71" t="s">
        <v>21</v>
      </c>
      <c r="D38" s="70"/>
      <c r="E38" s="39"/>
      <c r="F38" s="2"/>
      <c r="G38" s="2"/>
      <c r="H38" s="2"/>
      <c r="I38" s="48"/>
      <c r="J38" s="69"/>
      <c r="K38" s="2"/>
      <c r="M38" s="2"/>
      <c r="N38" s="31"/>
      <c r="O38" s="58"/>
      <c r="Q38" s="81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54"/>
      <c r="AD38" s="84"/>
      <c r="AE38" s="54"/>
      <c r="AF38" s="84"/>
      <c r="AG38" s="23"/>
      <c r="AH38" s="23"/>
      <c r="AI38" s="23"/>
      <c r="AJ38" s="23"/>
      <c r="AK38" s="23"/>
    </row>
    <row r="39" customFormat="false" ht="5.1" hidden="false" customHeight="true" outlineLevel="0" collapsed="false">
      <c r="D39" s="14"/>
      <c r="E39" s="14"/>
      <c r="F39" s="27"/>
      <c r="G39" s="27"/>
      <c r="H39" s="8"/>
      <c r="K39" s="23"/>
      <c r="L39" s="24"/>
      <c r="M39" s="2"/>
      <c r="N39" s="31"/>
      <c r="O39" s="58"/>
      <c r="Q39" s="81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3"/>
      <c r="AC39" s="54"/>
      <c r="AD39" s="84"/>
      <c r="AE39" s="54"/>
      <c r="AF39" s="84"/>
      <c r="AG39" s="23"/>
      <c r="AH39" s="23"/>
      <c r="AI39" s="23"/>
      <c r="AJ39" s="23"/>
      <c r="AK39" s="23"/>
    </row>
    <row r="40" customFormat="false" ht="15" hidden="false" customHeight="true" outlineLevel="0" collapsed="false">
      <c r="D40" s="14" t="s">
        <v>22</v>
      </c>
      <c r="E40" s="14"/>
      <c r="F40" s="14"/>
      <c r="G40" s="14"/>
      <c r="H40" s="15" t="n">
        <f aca="false">SQRT((I24*J26)/(G28*I30))</f>
        <v>1742.84250579334</v>
      </c>
      <c r="I40" s="15"/>
      <c r="J40" s="29" t="s">
        <v>3</v>
      </c>
      <c r="N40" s="31"/>
      <c r="O40" s="69"/>
      <c r="P40" s="10"/>
      <c r="Q40" s="89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customFormat="false" ht="5.1" hidden="false" customHeight="true" outlineLevel="0" collapsed="false">
      <c r="D41" s="14"/>
      <c r="E41" s="14"/>
      <c r="F41" s="14"/>
      <c r="G41" s="14"/>
      <c r="N41" s="31"/>
      <c r="O41" s="69"/>
      <c r="P41" s="10"/>
      <c r="Q41" s="89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="21" customFormat="true" ht="15" hidden="false" customHeight="true" outlineLevel="0" collapsed="false">
      <c r="D42" s="18" t="s">
        <v>23</v>
      </c>
      <c r="E42" s="18"/>
      <c r="F42" s="18"/>
      <c r="G42" s="18"/>
      <c r="H42" s="85" t="n">
        <f aca="false">SQRT((J26*I30)/(I24*G28))</f>
        <v>1420.09389360939</v>
      </c>
      <c r="I42" s="85"/>
      <c r="J42" s="29" t="s">
        <v>3</v>
      </c>
      <c r="N42" s="88"/>
      <c r="O42" s="90"/>
      <c r="P42" s="9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="21" customFormat="true" ht="5.1" hidden="false" customHeight="true" outlineLevel="0" collapsed="false">
      <c r="N43" s="94"/>
      <c r="O43" s="94"/>
      <c r="Q43" s="95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customFormat="false" ht="15" hidden="false" customHeight="true" outlineLevel="0" collapsed="false">
      <c r="B44" s="12" t="s">
        <v>24</v>
      </c>
      <c r="N44" s="97"/>
      <c r="O44" s="98"/>
      <c r="P44" s="10"/>
      <c r="Q44" s="31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customFormat="false" ht="5.1" hidden="false" customHeight="true" outlineLevel="0" collapsed="false">
      <c r="C45" s="99"/>
      <c r="N45" s="97"/>
      <c r="O45" s="98"/>
      <c r="P45" s="10"/>
      <c r="Q45" s="31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customFormat="false" ht="15" hidden="false" customHeight="true" outlineLevel="0" collapsed="false">
      <c r="D46" s="26" t="s">
        <v>25</v>
      </c>
      <c r="M46" s="15" t="n">
        <f aca="false">((I24+I30)/2)+SQRT(((I24+I30)/2)^2-1)</f>
        <v>1.603724060292</v>
      </c>
      <c r="N46" s="15"/>
      <c r="O46" s="14" t="s">
        <v>26</v>
      </c>
      <c r="P46" s="10"/>
      <c r="Q46" s="31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customFormat="false" ht="8.1" hidden="false" customHeight="true" outlineLevel="0" collapsed="false">
      <c r="D47" s="26"/>
      <c r="K47" s="14"/>
      <c r="N47" s="97"/>
      <c r="O47" s="98"/>
      <c r="P47" s="10"/>
      <c r="Q47" s="31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customFormat="false" ht="15" hidden="false" customHeight="true" outlineLevel="0" collapsed="false">
      <c r="B48" s="12" t="s">
        <v>27</v>
      </c>
      <c r="N48" s="97"/>
      <c r="O48" s="98"/>
      <c r="P48" s="10"/>
      <c r="Q48" s="31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customFormat="false" ht="5.1" hidden="false" customHeight="true" outlineLevel="0" collapsed="false">
      <c r="C49" s="99"/>
      <c r="N49" s="97"/>
      <c r="O49" s="98"/>
      <c r="P49" s="10"/>
      <c r="Q49" s="31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customFormat="false" ht="15" hidden="false" customHeight="true" outlineLevel="0" collapsed="false">
      <c r="D50" s="26" t="s">
        <v>28</v>
      </c>
      <c r="M50" s="15" t="n">
        <f aca="false">SQRT(I24/I30)*((SQRT(I24*I30))+SQRT((I24*I30)-1))</f>
        <v>1.75540681993738</v>
      </c>
      <c r="N50" s="15"/>
      <c r="O50" s="14" t="s">
        <v>26</v>
      </c>
      <c r="P50" s="10"/>
      <c r="Q50" s="31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customFormat="false" ht="15" hidden="false" customHeight="true" outlineLevel="0" collapsed="false">
      <c r="D51" s="26"/>
      <c r="M51" s="100"/>
      <c r="N51" s="19"/>
      <c r="O51" s="14"/>
      <c r="P51" s="10"/>
      <c r="Q51" s="31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customFormat="false" ht="18" hidden="false" customHeight="true" outlineLevel="0" collapsed="false">
      <c r="B52" s="101" t="s">
        <v>29</v>
      </c>
      <c r="D52" s="26"/>
      <c r="L52" s="19"/>
      <c r="M52" s="19"/>
      <c r="N52" s="14"/>
      <c r="P52" s="10"/>
      <c r="Q52" s="31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customFormat="false" ht="15" hidden="false" customHeight="true" outlineLevel="0" collapsed="false">
      <c r="D53" s="26"/>
      <c r="L53" s="19"/>
      <c r="M53" s="19"/>
      <c r="N53" s="14"/>
      <c r="P53" s="10"/>
      <c r="Q53" s="31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customFormat="false" ht="15" hidden="false" customHeight="true" outlineLevel="0" collapsed="false">
      <c r="B54" s="71" t="s">
        <v>30</v>
      </c>
      <c r="D54" s="2"/>
      <c r="E54" s="102"/>
      <c r="F54" s="103"/>
      <c r="G54" s="103"/>
      <c r="H54" s="104"/>
      <c r="I54" s="2"/>
      <c r="J54" s="102"/>
      <c r="K54" s="103"/>
      <c r="L54" s="103"/>
      <c r="M54" s="105"/>
      <c r="N54" s="2"/>
      <c r="O54" s="102"/>
      <c r="P54" s="10"/>
      <c r="Q54" s="31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customFormat="false" ht="5.1" hidden="false" customHeight="true" outlineLevel="0" collapsed="false">
      <c r="C55" s="56"/>
      <c r="D55" s="95"/>
      <c r="E55" s="45"/>
      <c r="F55" s="2"/>
      <c r="G55" s="89"/>
      <c r="H55" s="106"/>
      <c r="I55" s="95"/>
      <c r="J55" s="45"/>
      <c r="K55" s="2"/>
      <c r="L55" s="89"/>
      <c r="M55" s="59"/>
      <c r="N55" s="95"/>
      <c r="O55" s="45"/>
      <c r="Q55" s="48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customFormat="false" ht="15" hidden="false" customHeight="true" outlineLevel="0" collapsed="false">
      <c r="C56" s="56"/>
      <c r="D56" s="107" t="s">
        <v>31</v>
      </c>
      <c r="E56" s="102"/>
      <c r="F56" s="108"/>
      <c r="G56" s="108"/>
      <c r="H56" s="109"/>
      <c r="I56" s="110"/>
      <c r="K56" s="111" t="n">
        <f aca="false">G7+(G9*(G11+K36)/(G9+G11+K36))</f>
        <v>1992.28939896359</v>
      </c>
      <c r="L56" s="111"/>
      <c r="M56" s="16" t="s">
        <v>3</v>
      </c>
      <c r="N56" s="88"/>
      <c r="O56" s="102"/>
      <c r="Q56" s="48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customFormat="false" ht="5.1" hidden="false" customHeight="true" outlineLevel="0" collapsed="false">
      <c r="C57" s="56"/>
      <c r="D57" s="22"/>
      <c r="E57" s="22"/>
      <c r="F57" s="2"/>
      <c r="G57" s="48"/>
      <c r="H57" s="112"/>
      <c r="I57" s="22"/>
      <c r="J57" s="22"/>
      <c r="K57" s="2"/>
      <c r="L57" s="48"/>
      <c r="M57" s="113"/>
      <c r="N57" s="22"/>
      <c r="O57" s="22"/>
      <c r="Q57" s="48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customFormat="false" ht="15" hidden="false" customHeight="true" outlineLevel="0" collapsed="false">
      <c r="B58" s="71" t="s">
        <v>32</v>
      </c>
      <c r="D58" s="2"/>
      <c r="E58" s="102"/>
      <c r="F58" s="103"/>
      <c r="G58" s="103"/>
      <c r="H58" s="104"/>
      <c r="I58" s="2"/>
      <c r="J58" s="102"/>
      <c r="K58" s="103"/>
      <c r="L58" s="103"/>
      <c r="M58" s="105"/>
      <c r="N58" s="2"/>
      <c r="O58" s="114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customFormat="false" ht="5.1" hidden="false" customHeight="true" outlineLevel="0" collapsed="false">
      <c r="C59" s="56"/>
      <c r="D59" s="95"/>
      <c r="E59" s="45"/>
      <c r="F59" s="2"/>
      <c r="G59" s="89"/>
      <c r="H59" s="106"/>
      <c r="I59" s="95"/>
      <c r="J59" s="45"/>
      <c r="K59" s="2"/>
      <c r="L59" s="89"/>
      <c r="M59" s="59"/>
      <c r="N59" s="95"/>
      <c r="O59" s="115"/>
    </row>
    <row r="60" customFormat="false" ht="15" hidden="false" customHeight="true" outlineLevel="0" collapsed="false">
      <c r="C60" s="56"/>
      <c r="D60" s="107" t="s">
        <v>33</v>
      </c>
      <c r="E60" s="102"/>
      <c r="F60" s="108"/>
      <c r="G60" s="108"/>
      <c r="H60" s="109"/>
      <c r="I60" s="110"/>
      <c r="K60" s="111" t="n">
        <f aca="false">G11+(G9*(G7+K34)/(G7+G9+K34))</f>
        <v>1242.28939896359</v>
      </c>
      <c r="L60" s="111"/>
      <c r="M60" s="16" t="s">
        <v>3</v>
      </c>
      <c r="N60" s="88"/>
      <c r="O60" s="116"/>
    </row>
    <row r="61" customFormat="false" ht="5.1" hidden="false" customHeight="true" outlineLevel="0" collapsed="false">
      <c r="C61" s="56"/>
      <c r="D61" s="117"/>
      <c r="E61" s="117"/>
      <c r="F61" s="2"/>
      <c r="G61" s="55"/>
      <c r="H61" s="2"/>
      <c r="I61" s="117"/>
      <c r="J61" s="117"/>
      <c r="K61" s="2"/>
      <c r="L61" s="55"/>
      <c r="M61" s="2"/>
      <c r="N61" s="117"/>
      <c r="O61" s="117"/>
    </row>
    <row r="62" customFormat="false" ht="15" hidden="false" customHeight="true" outlineLevel="0" collapsed="false">
      <c r="B62" s="71" t="s">
        <v>34</v>
      </c>
      <c r="D62" s="2"/>
      <c r="E62" s="102"/>
      <c r="F62" s="103"/>
      <c r="G62" s="103"/>
      <c r="H62" s="104"/>
      <c r="I62" s="2"/>
      <c r="J62" s="102"/>
      <c r="K62" s="103"/>
      <c r="L62" s="103"/>
      <c r="M62" s="105"/>
      <c r="N62" s="2"/>
      <c r="O62" s="102"/>
    </row>
    <row r="63" customFormat="false" ht="5.1" hidden="false" customHeight="true" outlineLevel="0" collapsed="false">
      <c r="C63" s="56"/>
      <c r="D63" s="95"/>
      <c r="E63" s="45"/>
      <c r="F63" s="2"/>
      <c r="G63" s="89"/>
      <c r="H63" s="106"/>
      <c r="I63" s="95"/>
      <c r="J63" s="45"/>
      <c r="K63" s="2"/>
      <c r="L63" s="89"/>
      <c r="M63" s="59"/>
      <c r="N63" s="95"/>
      <c r="O63" s="45"/>
    </row>
    <row r="64" customFormat="false" ht="15" hidden="false" customHeight="true" outlineLevel="0" collapsed="false">
      <c r="C64" s="56"/>
      <c r="D64" s="107" t="s">
        <v>35</v>
      </c>
      <c r="E64" s="102"/>
      <c r="F64" s="108"/>
      <c r="G64" s="108"/>
      <c r="H64" s="109"/>
      <c r="I64" s="110"/>
      <c r="K64" s="111" t="n">
        <f aca="false">G7+(G9*(G11+H42)/(G9+G11+H42))</f>
        <v>1742.84250579334</v>
      </c>
      <c r="L64" s="111"/>
      <c r="M64" s="16" t="s">
        <v>3</v>
      </c>
      <c r="N64" s="88"/>
      <c r="O64" s="102"/>
    </row>
    <row r="65" customFormat="false" ht="5.1" hidden="false" customHeight="true" outlineLevel="0" collapsed="false">
      <c r="C65" s="56"/>
      <c r="D65" s="22"/>
      <c r="E65" s="22"/>
      <c r="F65" s="2"/>
      <c r="G65" s="48"/>
      <c r="H65" s="112"/>
      <c r="I65" s="22"/>
      <c r="J65" s="22"/>
      <c r="K65" s="2"/>
      <c r="L65" s="48"/>
      <c r="M65" s="113"/>
      <c r="N65" s="22"/>
      <c r="O65" s="22"/>
    </row>
    <row r="66" customFormat="false" ht="15" hidden="false" customHeight="true" outlineLevel="0" collapsed="false">
      <c r="B66" s="71" t="s">
        <v>36</v>
      </c>
      <c r="D66" s="2"/>
      <c r="E66" s="102"/>
      <c r="F66" s="103"/>
      <c r="G66" s="103"/>
      <c r="H66" s="104"/>
      <c r="I66" s="2"/>
      <c r="J66" s="102"/>
      <c r="K66" s="103"/>
      <c r="L66" s="103"/>
      <c r="M66" s="105"/>
      <c r="N66" s="2"/>
      <c r="O66" s="114"/>
    </row>
    <row r="67" customFormat="false" ht="5.1" hidden="false" customHeight="true" outlineLevel="0" collapsed="false">
      <c r="C67" s="56"/>
      <c r="D67" s="95"/>
      <c r="E67" s="45"/>
      <c r="F67" s="2"/>
      <c r="G67" s="89"/>
      <c r="H67" s="106"/>
      <c r="I67" s="95"/>
      <c r="J67" s="45"/>
      <c r="K67" s="2"/>
      <c r="L67" s="89"/>
      <c r="M67" s="59"/>
      <c r="N67" s="95"/>
      <c r="O67" s="115"/>
    </row>
    <row r="68" customFormat="false" ht="15" hidden="false" customHeight="true" outlineLevel="0" collapsed="false">
      <c r="C68" s="56"/>
      <c r="D68" s="107" t="s">
        <v>37</v>
      </c>
      <c r="E68" s="102"/>
      <c r="F68" s="108"/>
      <c r="G68" s="108"/>
      <c r="H68" s="109"/>
      <c r="I68" s="110"/>
      <c r="K68" s="111" t="n">
        <f aca="false">G11+(G9*(G7+H40)/(G7+G9+H40))</f>
        <v>1420.09389360939</v>
      </c>
      <c r="L68" s="111"/>
      <c r="M68" s="16" t="s">
        <v>3</v>
      </c>
      <c r="N68" s="88"/>
      <c r="O68" s="116"/>
      <c r="P68" s="2"/>
      <c r="Q68" s="49"/>
      <c r="R68" s="49"/>
      <c r="S68" s="49"/>
      <c r="T68" s="50"/>
      <c r="U68" s="50"/>
      <c r="V68" s="51"/>
      <c r="W68" s="51"/>
      <c r="X68" s="51"/>
      <c r="Y68" s="50"/>
      <c r="Z68" s="52"/>
      <c r="AA68" s="50"/>
      <c r="AB68" s="51"/>
      <c r="AC68" s="50"/>
      <c r="AD68" s="50"/>
      <c r="AE68" s="50"/>
      <c r="AF68" s="53"/>
      <c r="AG68" s="54"/>
      <c r="AH68" s="54"/>
      <c r="AI68" s="55"/>
      <c r="AL68" s="2"/>
      <c r="AM68" s="2"/>
      <c r="AN68" s="2"/>
      <c r="AO68" s="2"/>
      <c r="AP68" s="2"/>
      <c r="AQ68" s="2"/>
      <c r="AR68" s="2"/>
    </row>
    <row r="69" customFormat="false" ht="5.1" hidden="false" customHeight="true" outlineLevel="0" collapsed="false">
      <c r="C69" s="56"/>
      <c r="D69" s="2"/>
      <c r="E69" s="48"/>
      <c r="F69" s="118"/>
      <c r="G69" s="118"/>
      <c r="H69" s="24"/>
      <c r="I69" s="2"/>
      <c r="J69" s="48"/>
      <c r="K69" s="118"/>
      <c r="L69" s="118"/>
      <c r="M69" s="2"/>
      <c r="N69" s="2"/>
      <c r="O69" s="48"/>
      <c r="P69" s="2"/>
      <c r="Q69" s="81"/>
      <c r="R69" s="73"/>
      <c r="S69" s="119"/>
      <c r="T69" s="75"/>
      <c r="U69" s="75"/>
      <c r="V69" s="76"/>
      <c r="W69" s="120"/>
      <c r="X69" s="78"/>
      <c r="Y69" s="83"/>
      <c r="Z69" s="83"/>
      <c r="AA69" s="83"/>
      <c r="AB69" s="83"/>
      <c r="AC69" s="54"/>
      <c r="AD69" s="84"/>
      <c r="AE69" s="54"/>
      <c r="AF69" s="84"/>
      <c r="AG69" s="23"/>
      <c r="AH69" s="23"/>
      <c r="AI69" s="23"/>
      <c r="AJ69" s="23"/>
      <c r="AK69" s="23"/>
      <c r="AL69" s="2"/>
      <c r="AM69" s="2"/>
      <c r="AN69" s="2"/>
      <c r="AO69" s="2"/>
      <c r="AP69" s="2"/>
      <c r="AQ69" s="2"/>
      <c r="AR69" s="2"/>
    </row>
    <row r="70" customFormat="false" ht="15" hidden="false" customHeight="true" outlineLevel="0" collapsed="false">
      <c r="B70" s="71" t="s">
        <v>38</v>
      </c>
      <c r="P70" s="2"/>
      <c r="AL70" s="2"/>
      <c r="AM70" s="2"/>
      <c r="AN70" s="2"/>
      <c r="AO70" s="2"/>
      <c r="AP70" s="2"/>
      <c r="AQ70" s="2"/>
      <c r="AR70" s="2"/>
    </row>
    <row r="71" customFormat="false" ht="8.1" hidden="false" customHeight="true" outlineLevel="0" collapsed="false">
      <c r="P71" s="2"/>
      <c r="AL71" s="2"/>
      <c r="AM71" s="2"/>
      <c r="AN71" s="2"/>
      <c r="AO71" s="2"/>
      <c r="AP71" s="2"/>
      <c r="AQ71" s="2"/>
      <c r="AR71" s="2"/>
    </row>
    <row r="72" customFormat="false" ht="15" hidden="false" customHeight="true" outlineLevel="0" collapsed="false">
      <c r="D72" s="121" t="s">
        <v>39</v>
      </c>
      <c r="N72" s="15" t="n">
        <f aca="false">(G7+(G9*(G11+K36)/(G9+G11+K36)))/((G9*(G11+K36)/(G9+G11+K36))*(K36/(G11+K36)))</f>
        <v>1.603724060292</v>
      </c>
      <c r="O72" s="15"/>
      <c r="P72" s="2"/>
      <c r="AL72" s="2"/>
      <c r="AM72" s="2"/>
      <c r="AN72" s="2"/>
      <c r="AO72" s="2"/>
      <c r="AP72" s="2"/>
      <c r="AQ72" s="2"/>
      <c r="AR72" s="2"/>
    </row>
    <row r="73" customFormat="false" ht="8.1" hidden="false" customHeight="true" outlineLevel="0" collapsed="false">
      <c r="P73" s="2"/>
      <c r="AL73" s="2"/>
      <c r="AM73" s="2"/>
      <c r="AN73" s="2"/>
      <c r="AO73" s="2"/>
      <c r="AP73" s="2"/>
      <c r="AQ73" s="2"/>
      <c r="AR73" s="2"/>
    </row>
    <row r="74" customFormat="false" ht="15" hidden="false" customHeight="true" outlineLevel="0" collapsed="false">
      <c r="B74" s="71" t="s">
        <v>40</v>
      </c>
      <c r="P74" s="2"/>
      <c r="AL74" s="2"/>
      <c r="AM74" s="2"/>
      <c r="AN74" s="2"/>
      <c r="AO74" s="2"/>
      <c r="AP74" s="2"/>
      <c r="AQ74" s="2"/>
      <c r="AR74" s="2"/>
    </row>
    <row r="75" customFormat="false" ht="8.1" hidden="false" customHeight="true" outlineLevel="0" collapsed="false">
      <c r="P75" s="2"/>
      <c r="Q75" s="49"/>
      <c r="R75" s="49"/>
      <c r="S75" s="49"/>
      <c r="T75" s="122"/>
      <c r="U75" s="122"/>
      <c r="V75" s="51"/>
      <c r="W75" s="51"/>
      <c r="X75" s="51"/>
      <c r="Y75" s="122"/>
      <c r="Z75" s="52"/>
      <c r="AA75" s="122"/>
      <c r="AB75" s="51"/>
      <c r="AC75" s="50"/>
      <c r="AD75" s="50"/>
      <c r="AE75" s="50"/>
      <c r="AF75" s="53"/>
      <c r="AG75" s="54"/>
      <c r="AH75" s="54"/>
      <c r="AI75" s="55"/>
      <c r="AL75" s="2"/>
      <c r="AM75" s="2"/>
      <c r="AN75" s="2"/>
      <c r="AO75" s="2"/>
      <c r="AP75" s="2"/>
      <c r="AQ75" s="2"/>
      <c r="AR75" s="2"/>
    </row>
    <row r="76" customFormat="false" ht="15" hidden="false" customHeight="true" outlineLevel="0" collapsed="false">
      <c r="D76" s="121" t="s">
        <v>41</v>
      </c>
      <c r="O76" s="123" t="n">
        <f aca="false">(G7+(G9*(G11+H42)/(G9+G11+H42)))/((G9*(G11+H42)/(G9+G11+H42))*(H42/(G11+H42)))</f>
        <v>1.75540681993738</v>
      </c>
      <c r="P76" s="2"/>
      <c r="Q76" s="72"/>
      <c r="R76" s="124"/>
      <c r="S76" s="74"/>
      <c r="T76" s="75"/>
      <c r="U76" s="75"/>
      <c r="V76" s="79"/>
      <c r="W76" s="77"/>
      <c r="X76" s="78"/>
      <c r="Y76" s="54"/>
      <c r="Z76" s="54"/>
      <c r="AA76" s="54"/>
      <c r="AB76" s="54"/>
      <c r="AC76" s="79"/>
      <c r="AD76" s="79"/>
      <c r="AE76" s="79"/>
      <c r="AF76" s="79"/>
      <c r="AG76" s="75"/>
      <c r="AH76" s="54"/>
      <c r="AI76" s="80"/>
      <c r="AJ76" s="80"/>
      <c r="AK76" s="55"/>
      <c r="AL76" s="2"/>
      <c r="AM76" s="2"/>
      <c r="AN76" s="2"/>
      <c r="AO76" s="2"/>
      <c r="AP76" s="2"/>
      <c r="AQ76" s="2"/>
      <c r="AR76" s="2"/>
    </row>
    <row r="77" customFormat="false" ht="15" hidden="false" customHeight="true" outlineLevel="0" collapsed="false">
      <c r="D77" s="125"/>
      <c r="E77" s="125"/>
      <c r="F77" s="79"/>
      <c r="G77" s="55"/>
      <c r="H77" s="2"/>
      <c r="I77" s="125"/>
      <c r="J77" s="125"/>
      <c r="K77" s="79"/>
      <c r="L77" s="55"/>
      <c r="M77" s="2"/>
      <c r="N77" s="125"/>
      <c r="O77" s="125"/>
      <c r="P77" s="2"/>
      <c r="Q77" s="81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3"/>
      <c r="AC77" s="54"/>
      <c r="AD77" s="84"/>
      <c r="AE77" s="54"/>
      <c r="AF77" s="84"/>
      <c r="AG77" s="23"/>
      <c r="AH77" s="23"/>
      <c r="AI77" s="23"/>
      <c r="AJ77" s="23"/>
      <c r="AK77" s="23"/>
      <c r="AL77" s="2"/>
      <c r="AM77" s="2"/>
      <c r="AN77" s="2"/>
      <c r="AO77" s="2"/>
      <c r="AP77" s="2"/>
      <c r="AQ77" s="2"/>
      <c r="AR77" s="2"/>
    </row>
    <row r="78" customFormat="false" ht="15" hidden="false" customHeight="true" outlineLevel="0" collapsed="false">
      <c r="C78" s="56"/>
      <c r="D78" s="126"/>
      <c r="E78" s="126"/>
      <c r="F78" s="84"/>
      <c r="G78" s="55"/>
      <c r="H78" s="2"/>
      <c r="I78" s="126"/>
      <c r="J78" s="126"/>
      <c r="K78" s="84"/>
      <c r="L78" s="93"/>
      <c r="M78" s="22"/>
      <c r="N78" s="127"/>
      <c r="O78" s="127"/>
      <c r="P78" s="2"/>
      <c r="Q78" s="89"/>
      <c r="R78" s="55"/>
      <c r="S78" s="55"/>
      <c r="T78" s="55"/>
      <c r="U78" s="55"/>
      <c r="V78" s="55"/>
      <c r="W78" s="55"/>
      <c r="X78" s="55"/>
      <c r="Y78" s="55"/>
      <c r="Z78" s="55"/>
      <c r="AA78" s="55"/>
      <c r="AL78" s="2"/>
      <c r="AM78" s="2"/>
      <c r="AN78" s="2"/>
      <c r="AO78" s="2"/>
      <c r="AP78" s="2"/>
      <c r="AQ78" s="2"/>
      <c r="AR78" s="2"/>
    </row>
    <row r="79" customFormat="false" ht="15" hidden="false" customHeight="true" outlineLevel="0" collapsed="false">
      <c r="C79" s="56"/>
      <c r="D79" s="121"/>
      <c r="E79" s="126"/>
      <c r="F79" s="79"/>
      <c r="G79" s="55"/>
      <c r="H79" s="2"/>
      <c r="I79" s="126"/>
      <c r="J79" s="126"/>
      <c r="K79" s="79"/>
      <c r="L79" s="93"/>
      <c r="M79" s="128"/>
      <c r="N79" s="128"/>
      <c r="O79" s="127"/>
      <c r="P79" s="2"/>
      <c r="Q79" s="8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L79" s="2"/>
      <c r="AM79" s="2"/>
      <c r="AN79" s="2"/>
      <c r="AO79" s="2"/>
      <c r="AP79" s="2"/>
      <c r="AQ79" s="2"/>
      <c r="AR79" s="2"/>
    </row>
    <row r="80" customFormat="false" ht="15" hidden="false" customHeight="true" outlineLevel="0" collapsed="false">
      <c r="C80" s="56"/>
      <c r="D80" s="126"/>
      <c r="E80" s="126"/>
      <c r="F80" s="84"/>
      <c r="G80" s="55"/>
      <c r="H80" s="2"/>
      <c r="I80" s="126"/>
      <c r="J80" s="126"/>
      <c r="K80" s="84"/>
      <c r="L80" s="93"/>
      <c r="M80" s="22"/>
      <c r="N80" s="127"/>
      <c r="O80" s="127"/>
      <c r="P80" s="2"/>
      <c r="Q80" s="48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L80" s="2"/>
      <c r="AM80" s="2"/>
      <c r="AN80" s="2"/>
      <c r="AO80" s="2"/>
      <c r="AP80" s="2"/>
      <c r="AQ80" s="2"/>
      <c r="AR80" s="2"/>
    </row>
    <row r="81" customFormat="false" ht="18" hidden="false" customHeight="true" outlineLevel="0" collapsed="false">
      <c r="C81" s="131"/>
      <c r="D81" s="125"/>
      <c r="E81" s="125"/>
      <c r="F81" s="112"/>
      <c r="G81" s="55"/>
      <c r="H81" s="2"/>
      <c r="I81" s="132"/>
      <c r="J81" s="132"/>
      <c r="K81" s="133"/>
      <c r="L81" s="93"/>
      <c r="M81" s="22"/>
      <c r="N81" s="134"/>
      <c r="O81" s="134"/>
      <c r="P81" s="2"/>
      <c r="Q81" s="31"/>
      <c r="R81" s="55"/>
      <c r="S81" s="55"/>
      <c r="T81" s="55"/>
      <c r="U81" s="55"/>
      <c r="V81" s="55"/>
      <c r="W81" s="55"/>
      <c r="X81" s="55"/>
      <c r="Y81" s="55"/>
      <c r="Z81" s="55"/>
      <c r="AA81" s="55"/>
      <c r="AL81" s="2"/>
      <c r="AM81" s="2"/>
      <c r="AN81" s="2"/>
      <c r="AO81" s="2"/>
      <c r="AP81" s="2"/>
      <c r="AQ81" s="2"/>
      <c r="AR81" s="2"/>
    </row>
    <row r="82" customFormat="false" ht="18" hidden="false" customHeight="true" outlineLevel="0" collapsed="false">
      <c r="C82" s="56"/>
      <c r="D82" s="126"/>
      <c r="E82" s="126"/>
      <c r="F82" s="55"/>
      <c r="G82" s="55"/>
      <c r="H82" s="2"/>
      <c r="I82" s="125"/>
      <c r="J82" s="125"/>
      <c r="K82" s="93"/>
      <c r="L82" s="93"/>
      <c r="M82" s="22"/>
      <c r="N82" s="135"/>
      <c r="O82" s="135"/>
      <c r="P82" s="2"/>
      <c r="Q82" s="48"/>
      <c r="R82" s="55"/>
      <c r="S82" s="55"/>
      <c r="T82" s="55"/>
      <c r="U82" s="55"/>
      <c r="V82" s="55"/>
      <c r="W82" s="55"/>
      <c r="X82" s="55"/>
      <c r="Y82" s="55"/>
      <c r="Z82" s="55"/>
      <c r="AA82" s="55"/>
      <c r="AL82" s="2"/>
      <c r="AM82" s="2"/>
      <c r="AN82" s="2"/>
      <c r="AO82" s="2"/>
      <c r="AP82" s="2"/>
      <c r="AQ82" s="2"/>
      <c r="AR82" s="2"/>
    </row>
    <row r="83" customFormat="false" ht="18" hidden="false" customHeight="true" outlineLevel="0" collapsed="false">
      <c r="C83" s="56"/>
      <c r="D83" s="121"/>
      <c r="E83" s="126"/>
      <c r="F83" s="136"/>
      <c r="G83" s="136"/>
      <c r="H83" s="137"/>
      <c r="I83" s="2"/>
      <c r="J83" s="48"/>
      <c r="K83" s="136"/>
      <c r="L83" s="136"/>
      <c r="M83" s="22"/>
      <c r="N83" s="22"/>
      <c r="O83" s="138"/>
      <c r="P83" s="2"/>
      <c r="AL83" s="2"/>
      <c r="AM83" s="2"/>
      <c r="AN83" s="2"/>
      <c r="AO83" s="2"/>
      <c r="AP83" s="2"/>
      <c r="AQ83" s="2"/>
      <c r="AR83" s="2"/>
    </row>
    <row r="84" customFormat="false" ht="15.95" hidden="false" customHeight="true" outlineLevel="0" collapsed="false">
      <c r="C84" s="56"/>
      <c r="D84" s="139"/>
      <c r="E84" s="140"/>
      <c r="F84" s="141"/>
      <c r="G84" s="142"/>
      <c r="H84" s="2"/>
      <c r="I84" s="139"/>
      <c r="J84" s="140"/>
      <c r="K84" s="143"/>
      <c r="L84" s="144"/>
      <c r="M84" s="22"/>
      <c r="N84" s="145"/>
      <c r="O84" s="146"/>
      <c r="P84" s="2"/>
      <c r="AL84" s="2"/>
      <c r="AM84" s="2"/>
      <c r="AN84" s="2"/>
      <c r="AO84" s="2"/>
      <c r="AP84" s="2"/>
      <c r="AQ84" s="2"/>
      <c r="AR84" s="2"/>
    </row>
    <row r="85" customFormat="false" ht="15.95" hidden="false" customHeight="true" outlineLevel="0" collapsed="false">
      <c r="C85" s="56"/>
      <c r="D85" s="22"/>
      <c r="E85" s="22"/>
      <c r="F85" s="2"/>
      <c r="G85" s="31"/>
      <c r="H85" s="80"/>
      <c r="I85" s="22"/>
      <c r="J85" s="22"/>
      <c r="K85" s="2"/>
      <c r="L85" s="31"/>
      <c r="M85" s="2"/>
      <c r="N85" s="22"/>
      <c r="O85" s="22"/>
      <c r="P85" s="2"/>
      <c r="AL85" s="2"/>
      <c r="AM85" s="2"/>
      <c r="AN85" s="2"/>
      <c r="AO85" s="2"/>
      <c r="AP85" s="2"/>
      <c r="AQ85" s="2"/>
      <c r="AR85" s="2"/>
    </row>
    <row r="86" customFormat="false" ht="15.95" hidden="false" customHeight="true" outlineLevel="0" collapsed="false">
      <c r="C86" s="56"/>
      <c r="D86" s="42"/>
      <c r="E86" s="43"/>
      <c r="F86" s="2"/>
      <c r="G86" s="2"/>
      <c r="H86" s="2"/>
      <c r="I86" s="42"/>
      <c r="J86" s="43"/>
      <c r="K86" s="2"/>
      <c r="L86" s="2"/>
      <c r="M86" s="2"/>
      <c r="N86" s="42"/>
      <c r="O86" s="43"/>
      <c r="P86" s="2"/>
      <c r="AL86" s="2"/>
      <c r="AM86" s="2"/>
      <c r="AN86" s="2"/>
      <c r="AO86" s="2"/>
      <c r="AP86" s="2"/>
      <c r="AQ86" s="2"/>
      <c r="AR86" s="2"/>
    </row>
    <row r="87" customFormat="false" ht="15.95" hidden="false" customHeight="true" outlineLevel="0" collapsed="false">
      <c r="C87" s="56"/>
      <c r="D87" s="147"/>
      <c r="E87" s="45"/>
      <c r="F87" s="2"/>
      <c r="G87" s="89"/>
      <c r="H87" s="137"/>
      <c r="I87" s="147"/>
      <c r="J87" s="45"/>
      <c r="K87" s="2"/>
      <c r="L87" s="89"/>
      <c r="M87" s="2"/>
      <c r="N87" s="147"/>
      <c r="O87" s="45"/>
      <c r="P87" s="2"/>
      <c r="Q87" s="49"/>
      <c r="R87" s="49"/>
      <c r="S87" s="49"/>
      <c r="T87" s="50"/>
      <c r="U87" s="50"/>
      <c r="V87" s="51"/>
      <c r="W87" s="51"/>
      <c r="X87" s="51"/>
      <c r="Y87" s="50"/>
      <c r="Z87" s="52"/>
      <c r="AA87" s="50"/>
      <c r="AB87" s="51"/>
      <c r="AC87" s="50"/>
      <c r="AD87" s="50"/>
      <c r="AE87" s="50"/>
      <c r="AF87" s="53"/>
      <c r="AG87" s="54"/>
      <c r="AH87" s="54"/>
      <c r="AI87" s="55"/>
      <c r="AL87" s="2"/>
      <c r="AM87" s="2"/>
      <c r="AN87" s="2"/>
      <c r="AO87" s="2"/>
      <c r="AP87" s="2"/>
      <c r="AQ87" s="2"/>
      <c r="AR87" s="2"/>
    </row>
    <row r="88" customFormat="false" ht="15.95" hidden="false" customHeight="true" outlineLevel="0" collapsed="false">
      <c r="C88" s="56"/>
      <c r="D88" s="147"/>
      <c r="E88" s="45"/>
      <c r="F88" s="2"/>
      <c r="G88" s="89"/>
      <c r="H88" s="137"/>
      <c r="I88" s="147"/>
      <c r="J88" s="45"/>
      <c r="K88" s="2"/>
      <c r="L88" s="89"/>
      <c r="M88" s="2"/>
      <c r="N88" s="147"/>
      <c r="O88" s="45"/>
      <c r="P88" s="2"/>
      <c r="Q88" s="72"/>
      <c r="R88" s="73"/>
      <c r="S88" s="74"/>
      <c r="T88" s="75"/>
      <c r="U88" s="75"/>
      <c r="V88" s="76"/>
      <c r="W88" s="77"/>
      <c r="X88" s="78"/>
      <c r="Y88" s="54"/>
      <c r="Z88" s="54"/>
      <c r="AA88" s="54"/>
      <c r="AB88" s="54"/>
      <c r="AC88" s="79"/>
      <c r="AD88" s="79"/>
      <c r="AE88" s="79"/>
      <c r="AF88" s="79"/>
      <c r="AG88" s="75"/>
      <c r="AH88" s="54"/>
      <c r="AI88" s="80"/>
      <c r="AJ88" s="80"/>
      <c r="AK88" s="55"/>
      <c r="AL88" s="2"/>
      <c r="AM88" s="2"/>
      <c r="AN88" s="2"/>
      <c r="AO88" s="2"/>
      <c r="AP88" s="2"/>
      <c r="AQ88" s="2"/>
      <c r="AR88" s="2"/>
    </row>
    <row r="89" customFormat="false" ht="15.95" hidden="false" customHeight="true" outlineLevel="0" collapsed="false">
      <c r="C89" s="56"/>
      <c r="D89" s="147"/>
      <c r="E89" s="45"/>
      <c r="F89" s="2"/>
      <c r="G89" s="24"/>
      <c r="H89" s="24"/>
      <c r="I89" s="147"/>
      <c r="J89" s="45"/>
      <c r="K89" s="2"/>
      <c r="L89" s="24"/>
      <c r="M89" s="2"/>
      <c r="N89" s="147"/>
      <c r="O89" s="45"/>
      <c r="P89" s="2"/>
      <c r="Q89" s="81"/>
      <c r="R89" s="73"/>
      <c r="S89" s="119"/>
      <c r="T89" s="75"/>
      <c r="U89" s="75"/>
      <c r="V89" s="76"/>
      <c r="W89" s="120"/>
      <c r="X89" s="78"/>
      <c r="Y89" s="83"/>
      <c r="Z89" s="83"/>
      <c r="AA89" s="83"/>
      <c r="AB89" s="83"/>
      <c r="AC89" s="54"/>
      <c r="AD89" s="84"/>
      <c r="AE89" s="54"/>
      <c r="AF89" s="84"/>
      <c r="AG89" s="23"/>
      <c r="AH89" s="23"/>
      <c r="AI89" s="23"/>
      <c r="AJ89" s="23"/>
      <c r="AK89" s="23"/>
      <c r="AL89" s="2"/>
      <c r="AM89" s="2"/>
      <c r="AN89" s="2"/>
      <c r="AO89" s="2"/>
      <c r="AP89" s="2"/>
      <c r="AQ89" s="2"/>
      <c r="AR89" s="2"/>
    </row>
    <row r="90" customFormat="false" ht="15.95" hidden="false" customHeight="true" outlineLevel="0" collapsed="false">
      <c r="C90" s="56"/>
      <c r="D90" s="147"/>
      <c r="E90" s="45"/>
      <c r="F90" s="2"/>
      <c r="G90" s="89"/>
      <c r="H90" s="112"/>
      <c r="I90" s="147"/>
      <c r="J90" s="45"/>
      <c r="K90" s="2"/>
      <c r="L90" s="89"/>
      <c r="M90" s="105"/>
      <c r="N90" s="147"/>
      <c r="O90" s="45"/>
      <c r="P90" s="2"/>
      <c r="AL90" s="2"/>
      <c r="AM90" s="2"/>
      <c r="AN90" s="2"/>
      <c r="AO90" s="2"/>
      <c r="AP90" s="2"/>
      <c r="AQ90" s="2"/>
      <c r="AR90" s="2"/>
    </row>
    <row r="91" customFormat="false" ht="15.95" hidden="false" customHeight="true" outlineLevel="0" collapsed="false">
      <c r="C91" s="56"/>
      <c r="D91" s="148"/>
      <c r="E91" s="45"/>
      <c r="F91" s="2"/>
      <c r="G91" s="89"/>
      <c r="H91" s="112"/>
      <c r="I91" s="148"/>
      <c r="J91" s="45"/>
      <c r="K91" s="2"/>
      <c r="L91" s="89"/>
      <c r="M91" s="105"/>
      <c r="N91" s="148"/>
      <c r="O91" s="45"/>
      <c r="P91" s="2"/>
      <c r="AL91" s="2"/>
      <c r="AM91" s="2"/>
      <c r="AN91" s="2"/>
      <c r="AO91" s="2"/>
      <c r="AP91" s="2"/>
      <c r="AQ91" s="2"/>
      <c r="AR91" s="2"/>
    </row>
    <row r="92" customFormat="false" ht="15.95" hidden="false" customHeight="true" outlineLevel="0" collapsed="false">
      <c r="C92" s="56"/>
      <c r="D92" s="148"/>
      <c r="E92" s="93"/>
      <c r="F92" s="2"/>
      <c r="G92" s="89"/>
      <c r="H92" s="112"/>
      <c r="I92" s="148"/>
      <c r="J92" s="93"/>
      <c r="K92" s="2"/>
      <c r="L92" s="89"/>
      <c r="M92" s="105"/>
      <c r="N92" s="148"/>
      <c r="O92" s="93"/>
      <c r="P92" s="2"/>
      <c r="AL92" s="2"/>
      <c r="AM92" s="2"/>
      <c r="AN92" s="2"/>
      <c r="AO92" s="2"/>
      <c r="AP92" s="2"/>
      <c r="AQ92" s="2"/>
      <c r="AR92" s="2"/>
    </row>
    <row r="93" customFormat="false" ht="15.95" hidden="false" customHeight="true" outlineLevel="0" collapsed="false">
      <c r="C93" s="56"/>
      <c r="D93" s="95"/>
      <c r="E93" s="45"/>
      <c r="F93" s="2"/>
      <c r="G93" s="48"/>
      <c r="H93" s="112"/>
      <c r="I93" s="95"/>
      <c r="J93" s="45"/>
      <c r="K93" s="2"/>
      <c r="L93" s="48"/>
      <c r="M93" s="113"/>
      <c r="N93" s="95"/>
      <c r="O93" s="45"/>
      <c r="P93" s="2"/>
      <c r="AL93" s="2"/>
      <c r="AM93" s="2"/>
      <c r="AN93" s="2"/>
      <c r="AO93" s="2"/>
      <c r="AP93" s="2"/>
      <c r="AQ93" s="2"/>
      <c r="AR93" s="2"/>
    </row>
    <row r="94" customFormat="false" ht="15.95" hidden="false" customHeight="true" outlineLevel="0" collapsed="false">
      <c r="C94" s="56"/>
      <c r="D94" s="22"/>
      <c r="E94" s="22"/>
      <c r="F94" s="2"/>
      <c r="G94" s="31"/>
      <c r="H94" s="80"/>
      <c r="I94" s="22"/>
      <c r="J94" s="22"/>
      <c r="K94" s="2"/>
      <c r="L94" s="31"/>
      <c r="M94" s="2"/>
      <c r="N94" s="2"/>
      <c r="O94" s="2"/>
      <c r="P94" s="2"/>
      <c r="AL94" s="2"/>
      <c r="AM94" s="2"/>
      <c r="AN94" s="2"/>
      <c r="AO94" s="2"/>
      <c r="AP94" s="2"/>
      <c r="AQ94" s="2"/>
      <c r="AR94" s="2"/>
    </row>
    <row r="95" customFormat="false" ht="15.95" hidden="false" customHeight="true" outlineLevel="0" collapsed="false">
      <c r="C95" s="56"/>
      <c r="D95" s="42"/>
      <c r="E95" s="4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AL95" s="2"/>
      <c r="AM95" s="2"/>
      <c r="AN95" s="2"/>
      <c r="AO95" s="2"/>
      <c r="AP95" s="2"/>
      <c r="AQ95" s="2"/>
      <c r="AR95" s="2"/>
    </row>
    <row r="96" customFormat="false" ht="15.95" hidden="false" customHeight="true" outlineLevel="0" collapsed="false">
      <c r="C96" s="56"/>
      <c r="D96" s="92"/>
      <c r="E96" s="93"/>
      <c r="F96" s="2"/>
      <c r="G96" s="89"/>
      <c r="H96" s="137"/>
      <c r="I96" s="55"/>
      <c r="J96" s="2"/>
      <c r="K96" s="149"/>
      <c r="L96" s="80"/>
      <c r="M96" s="2"/>
      <c r="N96" s="2"/>
      <c r="O96" s="2"/>
      <c r="P96" s="2"/>
      <c r="Q96" s="49"/>
      <c r="R96" s="49"/>
      <c r="S96" s="49"/>
      <c r="T96" s="50"/>
      <c r="U96" s="50"/>
      <c r="V96" s="51"/>
      <c r="W96" s="51"/>
      <c r="X96" s="51"/>
      <c r="Y96" s="50"/>
      <c r="Z96" s="52"/>
      <c r="AA96" s="50"/>
      <c r="AB96" s="51"/>
      <c r="AC96" s="50"/>
      <c r="AD96" s="50"/>
      <c r="AE96" s="50"/>
      <c r="AF96" s="53"/>
      <c r="AG96" s="54"/>
      <c r="AH96" s="54"/>
      <c r="AI96" s="55"/>
      <c r="AL96" s="2"/>
      <c r="AM96" s="2"/>
      <c r="AN96" s="2"/>
      <c r="AO96" s="2"/>
      <c r="AP96" s="2"/>
      <c r="AQ96" s="2"/>
      <c r="AR96" s="2"/>
    </row>
    <row r="97" customFormat="false" ht="15.95" hidden="false" customHeight="true" outlineLevel="0" collapsed="false">
      <c r="C97" s="56"/>
      <c r="D97" s="92"/>
      <c r="E97" s="93"/>
      <c r="F97" s="2"/>
      <c r="G97" s="89"/>
      <c r="H97" s="137"/>
      <c r="I97" s="55"/>
      <c r="J97" s="2"/>
      <c r="K97" s="2"/>
      <c r="L97" s="2"/>
      <c r="M97" s="2"/>
      <c r="N97" s="2"/>
      <c r="O97" s="2"/>
      <c r="P97" s="2"/>
      <c r="Q97" s="72"/>
      <c r="R97" s="73"/>
      <c r="S97" s="74"/>
      <c r="T97" s="75"/>
      <c r="U97" s="75"/>
      <c r="V97" s="76"/>
      <c r="W97" s="77"/>
      <c r="X97" s="78"/>
      <c r="Y97" s="54"/>
      <c r="Z97" s="54"/>
      <c r="AA97" s="54"/>
      <c r="AB97" s="54"/>
      <c r="AC97" s="79"/>
      <c r="AD97" s="79"/>
      <c r="AE97" s="79"/>
      <c r="AF97" s="79"/>
      <c r="AG97" s="75"/>
      <c r="AH97" s="54"/>
      <c r="AI97" s="80"/>
      <c r="AJ97" s="80"/>
      <c r="AK97" s="55"/>
      <c r="AL97" s="2"/>
      <c r="AM97" s="2"/>
      <c r="AN97" s="2"/>
      <c r="AO97" s="2"/>
      <c r="AP97" s="2"/>
      <c r="AQ97" s="2"/>
      <c r="AR97" s="2"/>
    </row>
    <row r="98" customFormat="false" ht="15.95" hidden="false" customHeight="true" outlineLevel="0" collapsed="false">
      <c r="C98" s="56"/>
      <c r="D98" s="92"/>
      <c r="E98" s="150"/>
      <c r="F98" s="2"/>
      <c r="G98" s="24"/>
      <c r="H98" s="24"/>
      <c r="I98" s="24"/>
      <c r="J98" s="2"/>
      <c r="K98" s="2"/>
      <c r="L98" s="2"/>
      <c r="M98" s="2"/>
      <c r="N98" s="2"/>
      <c r="O98" s="2"/>
      <c r="P98" s="2"/>
      <c r="Q98" s="81"/>
      <c r="R98" s="73"/>
      <c r="S98" s="119"/>
      <c r="T98" s="75"/>
      <c r="U98" s="75"/>
      <c r="V98" s="76"/>
      <c r="W98" s="120"/>
      <c r="X98" s="78"/>
      <c r="Y98" s="83"/>
      <c r="Z98" s="83"/>
      <c r="AA98" s="83"/>
      <c r="AB98" s="83"/>
      <c r="AC98" s="54"/>
      <c r="AD98" s="84"/>
      <c r="AE98" s="54"/>
      <c r="AF98" s="84"/>
      <c r="AG98" s="23"/>
      <c r="AH98" s="23"/>
      <c r="AI98" s="23"/>
      <c r="AJ98" s="23"/>
      <c r="AK98" s="23"/>
      <c r="AL98" s="2"/>
      <c r="AM98" s="2"/>
      <c r="AN98" s="2"/>
      <c r="AO98" s="2"/>
      <c r="AP98" s="2"/>
      <c r="AQ98" s="2"/>
      <c r="AR98" s="2"/>
    </row>
    <row r="99" customFormat="false" ht="15.95" hidden="false" customHeight="true" outlineLevel="0" collapsed="false">
      <c r="C99" s="56"/>
      <c r="D99" s="95"/>
      <c r="E99" s="151"/>
      <c r="F99" s="2"/>
      <c r="G99" s="89"/>
      <c r="H99" s="80"/>
      <c r="I99" s="55"/>
      <c r="J99" s="2"/>
      <c r="K99" s="31"/>
      <c r="L99" s="80"/>
      <c r="M99" s="105"/>
      <c r="N99" s="80"/>
      <c r="O99" s="80"/>
      <c r="P99" s="2"/>
      <c r="AL99" s="2"/>
      <c r="AM99" s="2"/>
      <c r="AN99" s="2"/>
      <c r="AO99" s="2"/>
      <c r="AP99" s="2"/>
      <c r="AQ99" s="2"/>
      <c r="AR99" s="2"/>
    </row>
    <row r="100" customFormat="false" ht="15.95" hidden="false" customHeight="true" outlineLevel="0" collapsed="false">
      <c r="C100" s="56"/>
      <c r="D100" s="88"/>
      <c r="E100" s="93"/>
      <c r="F100" s="2"/>
      <c r="G100" s="89"/>
      <c r="H100" s="80"/>
      <c r="I100" s="55"/>
      <c r="J100" s="2"/>
      <c r="K100" s="89"/>
      <c r="L100" s="80"/>
      <c r="M100" s="105"/>
      <c r="N100" s="80"/>
      <c r="O100" s="80"/>
      <c r="P100" s="2"/>
      <c r="AL100" s="2"/>
      <c r="AM100" s="2"/>
      <c r="AN100" s="2"/>
      <c r="AO100" s="2"/>
      <c r="AP100" s="2"/>
      <c r="AQ100" s="2"/>
      <c r="AR100" s="2"/>
    </row>
    <row r="101" customFormat="false" ht="15.95" hidden="false" customHeight="true" outlineLevel="0" collapsed="false">
      <c r="C101" s="56"/>
      <c r="D101" s="22"/>
      <c r="E101" s="22"/>
      <c r="F101" s="2"/>
      <c r="G101" s="31"/>
      <c r="H101" s="80"/>
      <c r="I101" s="80"/>
      <c r="J101" s="2"/>
      <c r="K101" s="2"/>
      <c r="L101" s="2"/>
      <c r="M101" s="2"/>
      <c r="N101" s="2"/>
      <c r="O101" s="2"/>
      <c r="P101" s="2"/>
      <c r="AL101" s="2"/>
      <c r="AM101" s="2"/>
      <c r="AN101" s="2"/>
      <c r="AO101" s="2"/>
      <c r="AP101" s="2"/>
      <c r="AQ101" s="2"/>
      <c r="AR101" s="2"/>
    </row>
    <row r="102" customFormat="false" ht="15.95" hidden="false" customHeight="true" outlineLevel="0" collapsed="false">
      <c r="C102" s="152"/>
      <c r="D102" s="2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AL102" s="2"/>
      <c r="AM102" s="2"/>
      <c r="AN102" s="2"/>
      <c r="AO102" s="2"/>
      <c r="AP102" s="2"/>
      <c r="AQ102" s="2"/>
      <c r="AR102" s="2"/>
    </row>
    <row r="103" customFormat="false" ht="15.95" hidden="false" customHeight="true" outlineLevel="0" collapsed="false">
      <c r="C103" s="56"/>
      <c r="D103" s="42"/>
      <c r="E103" s="4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AL103" s="2"/>
      <c r="AM103" s="2"/>
      <c r="AN103" s="2"/>
      <c r="AO103" s="2"/>
      <c r="AP103" s="2"/>
      <c r="AQ103" s="2"/>
      <c r="AR103" s="2"/>
    </row>
    <row r="104" customFormat="false" ht="15.95" hidden="false" customHeight="true" outlineLevel="0" collapsed="false">
      <c r="C104" s="56"/>
      <c r="D104" s="92"/>
      <c r="E104" s="93"/>
      <c r="F104" s="2"/>
      <c r="G104" s="89"/>
      <c r="H104" s="137"/>
      <c r="I104" s="55"/>
      <c r="J104" s="2"/>
      <c r="K104" s="149"/>
      <c r="L104" s="80"/>
      <c r="M104" s="2"/>
      <c r="N104" s="2"/>
      <c r="O104" s="2"/>
      <c r="P104" s="2"/>
      <c r="Q104" s="49"/>
      <c r="R104" s="49"/>
      <c r="S104" s="49"/>
      <c r="T104" s="50"/>
      <c r="U104" s="50"/>
      <c r="V104" s="51"/>
      <c r="W104" s="51"/>
      <c r="X104" s="51"/>
      <c r="Y104" s="50"/>
      <c r="Z104" s="52"/>
      <c r="AA104" s="50"/>
      <c r="AB104" s="51"/>
      <c r="AC104" s="50"/>
      <c r="AD104" s="50"/>
      <c r="AE104" s="50"/>
      <c r="AF104" s="53"/>
      <c r="AG104" s="54"/>
      <c r="AH104" s="54"/>
      <c r="AI104" s="55"/>
      <c r="AL104" s="2"/>
      <c r="AM104" s="2"/>
      <c r="AN104" s="2"/>
      <c r="AO104" s="2"/>
      <c r="AP104" s="2"/>
      <c r="AQ104" s="2"/>
      <c r="AR104" s="2"/>
    </row>
    <row r="105" customFormat="false" ht="15.95" hidden="false" customHeight="true" outlineLevel="0" collapsed="false">
      <c r="C105" s="56"/>
      <c r="D105" s="92"/>
      <c r="E105" s="93"/>
      <c r="F105" s="2"/>
      <c r="G105" s="89"/>
      <c r="H105" s="137"/>
      <c r="I105" s="55"/>
      <c r="J105" s="2"/>
      <c r="K105" s="2"/>
      <c r="L105" s="2"/>
      <c r="M105" s="2"/>
      <c r="N105" s="2"/>
      <c r="O105" s="2"/>
      <c r="P105" s="2"/>
      <c r="Q105" s="72"/>
      <c r="R105" s="73"/>
      <c r="S105" s="74"/>
      <c r="T105" s="75"/>
      <c r="U105" s="75"/>
      <c r="V105" s="76"/>
      <c r="W105" s="77"/>
      <c r="X105" s="78"/>
      <c r="Y105" s="54"/>
      <c r="Z105" s="54"/>
      <c r="AA105" s="54"/>
      <c r="AB105" s="54"/>
      <c r="AC105" s="79"/>
      <c r="AD105" s="79"/>
      <c r="AE105" s="79"/>
      <c r="AF105" s="79"/>
      <c r="AG105" s="75"/>
      <c r="AH105" s="54"/>
      <c r="AI105" s="80"/>
      <c r="AJ105" s="80"/>
      <c r="AK105" s="55"/>
      <c r="AL105" s="2"/>
      <c r="AM105" s="2"/>
      <c r="AN105" s="2"/>
      <c r="AO105" s="2"/>
      <c r="AP105" s="2"/>
      <c r="AQ105" s="2"/>
      <c r="AR105" s="2"/>
    </row>
    <row r="106" customFormat="false" ht="15.95" hidden="false" customHeight="true" outlineLevel="0" collapsed="false">
      <c r="C106" s="56"/>
      <c r="D106" s="92"/>
      <c r="E106" s="58"/>
      <c r="F106" s="2"/>
      <c r="G106" s="24"/>
      <c r="H106" s="24"/>
      <c r="I106" s="24"/>
      <c r="J106" s="2"/>
      <c r="K106" s="2"/>
      <c r="L106" s="2"/>
      <c r="M106" s="2"/>
      <c r="N106" s="2"/>
      <c r="O106" s="2"/>
      <c r="P106" s="2"/>
      <c r="Q106" s="81"/>
      <c r="R106" s="73"/>
      <c r="S106" s="119"/>
      <c r="T106" s="75"/>
      <c r="U106" s="75"/>
      <c r="V106" s="76"/>
      <c r="W106" s="120"/>
      <c r="X106" s="78"/>
      <c r="Y106" s="83"/>
      <c r="Z106" s="83"/>
      <c r="AA106" s="83"/>
      <c r="AB106" s="83"/>
      <c r="AC106" s="54"/>
      <c r="AD106" s="84"/>
      <c r="AE106" s="54"/>
      <c r="AF106" s="84"/>
      <c r="AG106" s="23"/>
      <c r="AH106" s="23"/>
      <c r="AI106" s="23"/>
      <c r="AJ106" s="23"/>
      <c r="AK106" s="23"/>
      <c r="AL106" s="2"/>
      <c r="AM106" s="2"/>
      <c r="AN106" s="2"/>
      <c r="AO106" s="2"/>
      <c r="AP106" s="2"/>
      <c r="AQ106" s="2"/>
      <c r="AR106" s="2"/>
    </row>
    <row r="107" customFormat="false" ht="15.95" hidden="false" customHeight="true" outlineLevel="0" collapsed="false">
      <c r="C107" s="56"/>
      <c r="D107" s="95"/>
      <c r="E107" s="151"/>
      <c r="F107" s="2"/>
      <c r="G107" s="89"/>
      <c r="H107" s="80"/>
      <c r="I107" s="55"/>
      <c r="J107" s="2"/>
      <c r="K107" s="31"/>
      <c r="L107" s="80"/>
      <c r="M107" s="105"/>
      <c r="N107" s="80"/>
      <c r="O107" s="80"/>
      <c r="P107" s="2"/>
      <c r="AL107" s="2"/>
      <c r="AM107" s="2"/>
      <c r="AN107" s="2"/>
      <c r="AO107" s="2"/>
      <c r="AP107" s="2"/>
      <c r="AQ107" s="2"/>
      <c r="AR107" s="2"/>
    </row>
    <row r="108" customFormat="false" ht="15.95" hidden="false" customHeight="true" outlineLevel="0" collapsed="false">
      <c r="C108" s="56"/>
      <c r="D108" s="88"/>
      <c r="E108" s="93"/>
      <c r="F108" s="2"/>
      <c r="G108" s="89"/>
      <c r="H108" s="80"/>
      <c r="I108" s="55"/>
      <c r="J108" s="2"/>
      <c r="K108" s="89"/>
      <c r="L108" s="80"/>
      <c r="M108" s="105"/>
      <c r="N108" s="80"/>
      <c r="O108" s="80"/>
      <c r="P108" s="2"/>
      <c r="AL108" s="2"/>
      <c r="AM108" s="2"/>
      <c r="AN108" s="2"/>
      <c r="AO108" s="2"/>
      <c r="AP108" s="2"/>
      <c r="AQ108" s="2"/>
      <c r="AR108" s="2"/>
    </row>
    <row r="109" customFormat="false" ht="15.95" hidden="false" customHeight="true" outlineLevel="0" collapsed="false">
      <c r="C109" s="56"/>
      <c r="D109" s="2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AL109" s="2"/>
      <c r="AM109" s="2"/>
      <c r="AN109" s="2"/>
      <c r="AO109" s="2"/>
      <c r="AP109" s="2"/>
      <c r="AQ109" s="2"/>
      <c r="AR109" s="2"/>
    </row>
    <row r="110" customFormat="false" ht="15.95" hidden="false" customHeight="true" outlineLevel="0" collapsed="false">
      <c r="C110" s="56"/>
      <c r="D110" s="42"/>
      <c r="E110" s="4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AL110" s="2"/>
      <c r="AM110" s="2"/>
      <c r="AN110" s="2"/>
      <c r="AO110" s="2"/>
      <c r="AP110" s="2"/>
      <c r="AQ110" s="2"/>
      <c r="AR110" s="2"/>
    </row>
    <row r="111" customFormat="false" ht="15.95" hidden="false" customHeight="true" outlineLevel="0" collapsed="false">
      <c r="C111" s="56"/>
      <c r="D111" s="92"/>
      <c r="E111" s="93"/>
      <c r="F111" s="2"/>
      <c r="G111" s="89"/>
      <c r="H111" s="137"/>
      <c r="I111" s="55"/>
      <c r="J111" s="2"/>
      <c r="K111" s="149"/>
      <c r="L111" s="80"/>
      <c r="M111" s="2"/>
      <c r="N111" s="2"/>
      <c r="O111" s="2"/>
      <c r="P111" s="2"/>
      <c r="Q111" s="49"/>
      <c r="R111" s="49"/>
      <c r="S111" s="49"/>
      <c r="T111" s="50"/>
      <c r="U111" s="50"/>
      <c r="V111" s="51"/>
      <c r="W111" s="51"/>
      <c r="X111" s="51"/>
      <c r="Y111" s="50"/>
      <c r="Z111" s="52"/>
      <c r="AA111" s="50"/>
      <c r="AB111" s="51"/>
      <c r="AC111" s="50"/>
      <c r="AD111" s="50"/>
      <c r="AE111" s="50"/>
      <c r="AF111" s="53"/>
      <c r="AG111" s="54"/>
      <c r="AH111" s="54"/>
      <c r="AI111" s="55"/>
      <c r="AL111" s="2"/>
      <c r="AM111" s="2"/>
      <c r="AN111" s="2"/>
      <c r="AO111" s="2"/>
      <c r="AP111" s="2"/>
      <c r="AQ111" s="2"/>
      <c r="AR111" s="2"/>
    </row>
    <row r="112" customFormat="false" ht="15.95" hidden="false" customHeight="true" outlineLevel="0" collapsed="false">
      <c r="C112" s="56"/>
      <c r="D112" s="92"/>
      <c r="E112" s="93"/>
      <c r="F112" s="2"/>
      <c r="G112" s="89"/>
      <c r="H112" s="137"/>
      <c r="I112" s="55"/>
      <c r="J112" s="2"/>
      <c r="K112" s="2"/>
      <c r="L112" s="2"/>
      <c r="M112" s="2"/>
      <c r="N112" s="2"/>
      <c r="O112" s="2"/>
      <c r="P112" s="2"/>
      <c r="Q112" s="72"/>
      <c r="R112" s="73"/>
      <c r="S112" s="74"/>
      <c r="T112" s="75"/>
      <c r="U112" s="75"/>
      <c r="V112" s="76"/>
      <c r="W112" s="77"/>
      <c r="X112" s="78"/>
      <c r="Y112" s="54"/>
      <c r="Z112" s="54"/>
      <c r="AA112" s="54"/>
      <c r="AB112" s="54"/>
      <c r="AC112" s="79"/>
      <c r="AD112" s="79"/>
      <c r="AE112" s="79"/>
      <c r="AF112" s="79"/>
      <c r="AG112" s="75"/>
      <c r="AH112" s="54"/>
      <c r="AI112" s="80"/>
      <c r="AJ112" s="80"/>
      <c r="AK112" s="55"/>
      <c r="AL112" s="2"/>
      <c r="AM112" s="2"/>
      <c r="AN112" s="2"/>
      <c r="AO112" s="2"/>
      <c r="AP112" s="2"/>
      <c r="AQ112" s="2"/>
      <c r="AR112" s="2"/>
    </row>
    <row r="113" customFormat="false" ht="15.95" hidden="false" customHeight="true" outlineLevel="0" collapsed="false">
      <c r="C113" s="56"/>
      <c r="D113" s="92"/>
      <c r="E113" s="58"/>
      <c r="F113" s="2"/>
      <c r="G113" s="24"/>
      <c r="H113" s="24"/>
      <c r="I113" s="24"/>
      <c r="J113" s="2"/>
      <c r="K113" s="2"/>
      <c r="L113" s="2"/>
      <c r="M113" s="2"/>
      <c r="N113" s="2"/>
      <c r="O113" s="2"/>
      <c r="P113" s="2"/>
      <c r="Q113" s="81"/>
      <c r="R113" s="73"/>
      <c r="S113" s="119"/>
      <c r="T113" s="75"/>
      <c r="U113" s="75"/>
      <c r="V113" s="76"/>
      <c r="W113" s="120"/>
      <c r="X113" s="78"/>
      <c r="Y113" s="83"/>
      <c r="Z113" s="83"/>
      <c r="AA113" s="83"/>
      <c r="AB113" s="83"/>
      <c r="AC113" s="54"/>
      <c r="AD113" s="84"/>
      <c r="AE113" s="54"/>
      <c r="AF113" s="84"/>
      <c r="AG113" s="23"/>
      <c r="AH113" s="23"/>
      <c r="AI113" s="23"/>
      <c r="AJ113" s="23"/>
      <c r="AK113" s="23"/>
      <c r="AL113" s="2"/>
      <c r="AM113" s="2"/>
      <c r="AN113" s="2"/>
      <c r="AO113" s="2"/>
      <c r="AP113" s="2"/>
      <c r="AQ113" s="2"/>
      <c r="AR113" s="2"/>
    </row>
    <row r="114" customFormat="false" ht="15.95" hidden="false" customHeight="true" outlineLevel="0" collapsed="false">
      <c r="C114" s="56"/>
      <c r="D114" s="95"/>
      <c r="E114" s="151"/>
      <c r="F114" s="2"/>
      <c r="G114" s="89"/>
      <c r="H114" s="80"/>
      <c r="I114" s="55"/>
      <c r="J114" s="2"/>
      <c r="K114" s="31"/>
      <c r="L114" s="80"/>
      <c r="M114" s="105"/>
      <c r="N114" s="80"/>
      <c r="O114" s="80"/>
      <c r="P114" s="2"/>
      <c r="AL114" s="2"/>
      <c r="AM114" s="2"/>
      <c r="AN114" s="2"/>
      <c r="AO114" s="2"/>
      <c r="AP114" s="2"/>
      <c r="AQ114" s="2"/>
      <c r="AR114" s="2"/>
    </row>
    <row r="115" customFormat="false" ht="15.95" hidden="false" customHeight="true" outlineLevel="0" collapsed="false">
      <c r="C115" s="56"/>
      <c r="D115" s="88"/>
      <c r="E115" s="93"/>
      <c r="F115" s="2"/>
      <c r="G115" s="89"/>
      <c r="H115" s="80"/>
      <c r="I115" s="55"/>
      <c r="J115" s="2"/>
      <c r="K115" s="89"/>
      <c r="L115" s="80"/>
      <c r="M115" s="105"/>
      <c r="N115" s="80"/>
      <c r="O115" s="80"/>
      <c r="P115" s="2"/>
      <c r="AL115" s="2"/>
      <c r="AM115" s="2"/>
      <c r="AN115" s="2"/>
      <c r="AO115" s="2"/>
      <c r="AP115" s="2"/>
      <c r="AQ115" s="2"/>
      <c r="AR115" s="2"/>
    </row>
    <row r="116" customFormat="false" ht="15.95" hidden="false" customHeight="true" outlineLevel="0" collapsed="false">
      <c r="C116" s="56"/>
      <c r="D116" s="2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AL116" s="2"/>
      <c r="AM116" s="2"/>
      <c r="AN116" s="2"/>
      <c r="AO116" s="2"/>
      <c r="AP116" s="2"/>
      <c r="AQ116" s="2"/>
      <c r="AR116" s="2"/>
    </row>
    <row r="117" customFormat="false" ht="15.95" hidden="false" customHeight="true" outlineLevel="0" collapsed="false">
      <c r="C117" s="56"/>
      <c r="D117" s="42"/>
      <c r="E117" s="4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AL117" s="2"/>
      <c r="AM117" s="2"/>
      <c r="AN117" s="2"/>
      <c r="AO117" s="2"/>
      <c r="AP117" s="2"/>
      <c r="AQ117" s="2"/>
      <c r="AR117" s="2"/>
    </row>
    <row r="118" customFormat="false" ht="15.95" hidden="false" customHeight="true" outlineLevel="0" collapsed="false">
      <c r="C118" s="56"/>
      <c r="D118" s="92"/>
      <c r="E118" s="93"/>
      <c r="F118" s="2"/>
      <c r="G118" s="89"/>
      <c r="H118" s="137"/>
      <c r="I118" s="55"/>
      <c r="J118" s="2"/>
      <c r="K118" s="149"/>
      <c r="L118" s="80"/>
      <c r="M118" s="2"/>
      <c r="N118" s="2"/>
      <c r="O118" s="2"/>
      <c r="P118" s="2"/>
      <c r="Q118" s="49"/>
      <c r="R118" s="49"/>
      <c r="S118" s="49"/>
      <c r="T118" s="50"/>
      <c r="U118" s="50"/>
      <c r="V118" s="51"/>
      <c r="W118" s="51"/>
      <c r="X118" s="51"/>
      <c r="Y118" s="50"/>
      <c r="Z118" s="52"/>
      <c r="AA118" s="50"/>
      <c r="AB118" s="51"/>
      <c r="AC118" s="50"/>
      <c r="AD118" s="50"/>
      <c r="AE118" s="50"/>
      <c r="AF118" s="53"/>
      <c r="AG118" s="54"/>
      <c r="AH118" s="54"/>
      <c r="AI118" s="55"/>
      <c r="AL118" s="2"/>
      <c r="AM118" s="2"/>
      <c r="AN118" s="2"/>
      <c r="AO118" s="2"/>
      <c r="AP118" s="2"/>
      <c r="AQ118" s="2"/>
      <c r="AR118" s="2"/>
    </row>
    <row r="119" customFormat="false" ht="15.95" hidden="false" customHeight="true" outlineLevel="0" collapsed="false">
      <c r="C119" s="56"/>
      <c r="D119" s="92"/>
      <c r="E119" s="93"/>
      <c r="F119" s="2"/>
      <c r="G119" s="89"/>
      <c r="H119" s="137"/>
      <c r="I119" s="55"/>
      <c r="J119" s="2"/>
      <c r="K119" s="2"/>
      <c r="L119" s="2"/>
      <c r="M119" s="2"/>
      <c r="N119" s="2"/>
      <c r="O119" s="2"/>
      <c r="P119" s="2"/>
      <c r="Q119" s="72"/>
      <c r="R119" s="73"/>
      <c r="S119" s="74"/>
      <c r="T119" s="75"/>
      <c r="U119" s="75"/>
      <c r="V119" s="76"/>
      <c r="W119" s="77"/>
      <c r="X119" s="78"/>
      <c r="Y119" s="54"/>
      <c r="Z119" s="54"/>
      <c r="AA119" s="54"/>
      <c r="AB119" s="54"/>
      <c r="AC119" s="79"/>
      <c r="AD119" s="79"/>
      <c r="AE119" s="79"/>
      <c r="AF119" s="79"/>
      <c r="AG119" s="75"/>
      <c r="AH119" s="54"/>
      <c r="AI119" s="80"/>
      <c r="AJ119" s="80"/>
      <c r="AK119" s="55"/>
      <c r="AL119" s="2"/>
      <c r="AM119" s="2"/>
      <c r="AN119" s="2"/>
      <c r="AO119" s="2"/>
      <c r="AP119" s="2"/>
      <c r="AQ119" s="2"/>
      <c r="AR119" s="2"/>
    </row>
    <row r="120" customFormat="false" ht="15.95" hidden="false" customHeight="true" outlineLevel="0" collapsed="false">
      <c r="C120" s="56"/>
      <c r="D120" s="92"/>
      <c r="E120" s="58"/>
      <c r="F120" s="2"/>
      <c r="G120" s="24"/>
      <c r="H120" s="24"/>
      <c r="I120" s="24"/>
      <c r="J120" s="2"/>
      <c r="K120" s="2"/>
      <c r="L120" s="2"/>
      <c r="M120" s="2"/>
      <c r="N120" s="2"/>
      <c r="O120" s="2"/>
      <c r="P120" s="2"/>
      <c r="Q120" s="81"/>
      <c r="R120" s="73"/>
      <c r="S120" s="119"/>
      <c r="T120" s="75"/>
      <c r="U120" s="75"/>
      <c r="V120" s="76"/>
      <c r="W120" s="120"/>
      <c r="X120" s="78"/>
      <c r="Y120" s="83"/>
      <c r="Z120" s="83"/>
      <c r="AA120" s="83"/>
      <c r="AB120" s="83"/>
      <c r="AC120" s="54"/>
      <c r="AD120" s="84"/>
      <c r="AE120" s="54"/>
      <c r="AF120" s="84"/>
      <c r="AG120" s="23"/>
      <c r="AH120" s="23"/>
      <c r="AI120" s="23"/>
      <c r="AJ120" s="23"/>
      <c r="AK120" s="23"/>
      <c r="AL120" s="2"/>
      <c r="AM120" s="2"/>
      <c r="AN120" s="2"/>
      <c r="AO120" s="2"/>
      <c r="AP120" s="2"/>
      <c r="AQ120" s="2"/>
      <c r="AR120" s="2"/>
    </row>
    <row r="121" customFormat="false" ht="15.95" hidden="false" customHeight="true" outlineLevel="0" collapsed="false">
      <c r="C121" s="56"/>
      <c r="D121" s="95"/>
      <c r="E121" s="151"/>
      <c r="F121" s="2"/>
      <c r="G121" s="89"/>
      <c r="H121" s="80"/>
      <c r="I121" s="55"/>
      <c r="J121" s="2"/>
      <c r="K121" s="31"/>
      <c r="L121" s="80"/>
      <c r="M121" s="105"/>
      <c r="N121" s="80"/>
      <c r="O121" s="80"/>
      <c r="P121" s="2"/>
      <c r="AL121" s="2"/>
      <c r="AM121" s="2"/>
      <c r="AN121" s="2"/>
      <c r="AO121" s="2"/>
      <c r="AP121" s="2"/>
      <c r="AQ121" s="2"/>
      <c r="AR121" s="2"/>
    </row>
    <row r="122" customFormat="false" ht="15.95" hidden="false" customHeight="true" outlineLevel="0" collapsed="false">
      <c r="C122" s="56"/>
      <c r="D122" s="88"/>
      <c r="E122" s="93"/>
      <c r="F122" s="2"/>
      <c r="G122" s="89"/>
      <c r="H122" s="80"/>
      <c r="I122" s="55"/>
      <c r="J122" s="2"/>
      <c r="K122" s="89"/>
      <c r="L122" s="80"/>
      <c r="M122" s="105"/>
      <c r="N122" s="80"/>
      <c r="O122" s="80"/>
      <c r="P122" s="2"/>
      <c r="AL122" s="2"/>
      <c r="AM122" s="2"/>
      <c r="AN122" s="2"/>
      <c r="AO122" s="2"/>
      <c r="AP122" s="2"/>
      <c r="AQ122" s="2"/>
      <c r="AR122" s="2"/>
    </row>
    <row r="123" customFormat="false" ht="15.95" hidden="false" customHeight="true" outlineLevel="0" collapsed="false">
      <c r="C123" s="56"/>
      <c r="D123" s="2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AL123" s="2"/>
      <c r="AM123" s="2"/>
      <c r="AN123" s="2"/>
      <c r="AO123" s="2"/>
      <c r="AP123" s="2"/>
      <c r="AQ123" s="2"/>
      <c r="AR123" s="2"/>
    </row>
    <row r="124" customFormat="false" ht="15.95" hidden="false" customHeight="true" outlineLevel="0" collapsed="false">
      <c r="C124" s="56"/>
      <c r="D124" s="42"/>
      <c r="E124" s="4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AL124" s="2"/>
      <c r="AM124" s="2"/>
      <c r="AN124" s="2"/>
      <c r="AO124" s="2"/>
      <c r="AP124" s="2"/>
      <c r="AQ124" s="2"/>
      <c r="AR124" s="2"/>
    </row>
    <row r="125" customFormat="false" ht="15.95" hidden="false" customHeight="true" outlineLevel="0" collapsed="false">
      <c r="C125" s="56"/>
      <c r="D125" s="92"/>
      <c r="E125" s="93"/>
      <c r="F125" s="2"/>
      <c r="G125" s="89"/>
      <c r="H125" s="137"/>
      <c r="I125" s="55"/>
      <c r="J125" s="2"/>
      <c r="K125" s="149"/>
      <c r="L125" s="80"/>
      <c r="M125" s="2"/>
      <c r="N125" s="2"/>
      <c r="O125" s="2"/>
      <c r="P125" s="2"/>
      <c r="Q125" s="49"/>
      <c r="R125" s="49"/>
      <c r="S125" s="49"/>
      <c r="T125" s="50"/>
      <c r="U125" s="50"/>
      <c r="V125" s="51"/>
      <c r="W125" s="51"/>
      <c r="X125" s="51"/>
      <c r="Y125" s="50"/>
      <c r="Z125" s="52"/>
      <c r="AA125" s="50"/>
      <c r="AB125" s="51"/>
      <c r="AC125" s="50"/>
      <c r="AD125" s="50"/>
      <c r="AE125" s="50"/>
      <c r="AF125" s="53"/>
      <c r="AG125" s="54"/>
      <c r="AH125" s="54"/>
      <c r="AI125" s="55"/>
      <c r="AL125" s="2"/>
      <c r="AM125" s="2"/>
      <c r="AN125" s="2"/>
      <c r="AO125" s="2"/>
      <c r="AP125" s="2"/>
      <c r="AQ125" s="2"/>
      <c r="AR125" s="2"/>
    </row>
    <row r="126" customFormat="false" ht="15.95" hidden="false" customHeight="true" outlineLevel="0" collapsed="false">
      <c r="C126" s="56"/>
      <c r="D126" s="92"/>
      <c r="E126" s="93"/>
      <c r="F126" s="2"/>
      <c r="G126" s="89"/>
      <c r="H126" s="137"/>
      <c r="I126" s="55"/>
      <c r="J126" s="2"/>
      <c r="K126" s="2"/>
      <c r="L126" s="2"/>
      <c r="M126" s="2"/>
      <c r="N126" s="2"/>
      <c r="O126" s="2"/>
      <c r="P126" s="2"/>
      <c r="Q126" s="72"/>
      <c r="R126" s="73"/>
      <c r="S126" s="74"/>
      <c r="T126" s="75"/>
      <c r="U126" s="75"/>
      <c r="V126" s="76"/>
      <c r="W126" s="77"/>
      <c r="X126" s="78"/>
      <c r="Y126" s="54"/>
      <c r="Z126" s="54"/>
      <c r="AA126" s="54"/>
      <c r="AB126" s="54"/>
      <c r="AC126" s="79"/>
      <c r="AD126" s="79"/>
      <c r="AE126" s="79"/>
      <c r="AF126" s="79"/>
      <c r="AG126" s="75"/>
      <c r="AH126" s="54"/>
      <c r="AI126" s="80"/>
      <c r="AJ126" s="80"/>
      <c r="AK126" s="55"/>
      <c r="AL126" s="2"/>
      <c r="AM126" s="2"/>
      <c r="AN126" s="2"/>
      <c r="AO126" s="2"/>
      <c r="AP126" s="2"/>
      <c r="AQ126" s="2"/>
      <c r="AR126" s="2"/>
    </row>
    <row r="127" customFormat="false" ht="15.95" hidden="false" customHeight="true" outlineLevel="0" collapsed="false">
      <c r="C127" s="56"/>
      <c r="D127" s="92"/>
      <c r="E127" s="58"/>
      <c r="F127" s="2"/>
      <c r="G127" s="24"/>
      <c r="H127" s="24"/>
      <c r="I127" s="24"/>
      <c r="J127" s="2"/>
      <c r="K127" s="2"/>
      <c r="L127" s="2"/>
      <c r="M127" s="2"/>
      <c r="N127" s="2"/>
      <c r="O127" s="2"/>
      <c r="P127" s="2"/>
      <c r="Q127" s="81"/>
      <c r="R127" s="73"/>
      <c r="S127" s="119"/>
      <c r="T127" s="75"/>
      <c r="U127" s="75"/>
      <c r="V127" s="76"/>
      <c r="W127" s="120"/>
      <c r="X127" s="78"/>
      <c r="Y127" s="83"/>
      <c r="Z127" s="83"/>
      <c r="AA127" s="83"/>
      <c r="AB127" s="83"/>
      <c r="AC127" s="54"/>
      <c r="AD127" s="84"/>
      <c r="AE127" s="54"/>
      <c r="AF127" s="84"/>
      <c r="AG127" s="23"/>
      <c r="AH127" s="23"/>
      <c r="AI127" s="23"/>
      <c r="AJ127" s="23"/>
      <c r="AK127" s="23"/>
      <c r="AL127" s="2"/>
      <c r="AM127" s="2"/>
      <c r="AN127" s="2"/>
      <c r="AO127" s="2"/>
      <c r="AP127" s="2"/>
      <c r="AQ127" s="2"/>
      <c r="AR127" s="2"/>
    </row>
    <row r="128" customFormat="false" ht="15.95" hidden="false" customHeight="true" outlineLevel="0" collapsed="false">
      <c r="C128" s="56"/>
      <c r="D128" s="95"/>
      <c r="E128" s="151"/>
      <c r="F128" s="2"/>
      <c r="G128" s="89"/>
      <c r="H128" s="80"/>
      <c r="I128" s="55"/>
      <c r="J128" s="2"/>
      <c r="K128" s="31"/>
      <c r="L128" s="80"/>
      <c r="M128" s="105"/>
      <c r="N128" s="80"/>
      <c r="O128" s="80"/>
      <c r="P128" s="2"/>
      <c r="AL128" s="2"/>
      <c r="AM128" s="2"/>
      <c r="AN128" s="2"/>
      <c r="AO128" s="2"/>
      <c r="AP128" s="2"/>
      <c r="AQ128" s="2"/>
      <c r="AR128" s="2"/>
    </row>
    <row r="129" customFormat="false" ht="15.95" hidden="false" customHeight="true" outlineLevel="0" collapsed="false">
      <c r="C129" s="56"/>
      <c r="D129" s="88"/>
      <c r="E129" s="93"/>
      <c r="F129" s="2"/>
      <c r="G129" s="89"/>
      <c r="H129" s="80"/>
      <c r="I129" s="55"/>
      <c r="J129" s="2"/>
      <c r="K129" s="89"/>
      <c r="L129" s="80"/>
      <c r="M129" s="105"/>
      <c r="N129" s="80"/>
      <c r="O129" s="80"/>
      <c r="P129" s="2"/>
      <c r="AL129" s="2"/>
      <c r="AM129" s="2"/>
      <c r="AN129" s="2"/>
      <c r="AO129" s="2"/>
      <c r="AP129" s="2"/>
      <c r="AQ129" s="2"/>
      <c r="AR129" s="2"/>
    </row>
    <row r="130" customFormat="false" ht="15.95" hidden="false" customHeight="true" outlineLevel="0" collapsed="false">
      <c r="C130" s="56"/>
      <c r="D130" s="2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AL130" s="2"/>
      <c r="AM130" s="2"/>
      <c r="AN130" s="2"/>
      <c r="AO130" s="2"/>
      <c r="AP130" s="2"/>
      <c r="AQ130" s="2"/>
      <c r="AR130" s="2"/>
    </row>
    <row r="131" customFormat="false" ht="15.95" hidden="false" customHeight="true" outlineLevel="0" collapsed="false">
      <c r="C131" s="56"/>
      <c r="D131" s="42"/>
      <c r="E131" s="4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AL131" s="2"/>
      <c r="AM131" s="2"/>
      <c r="AN131" s="2"/>
      <c r="AO131" s="2"/>
      <c r="AP131" s="2"/>
      <c r="AQ131" s="2"/>
      <c r="AR131" s="2"/>
    </row>
    <row r="132" customFormat="false" ht="15.95" hidden="false" customHeight="true" outlineLevel="0" collapsed="false">
      <c r="C132" s="56"/>
      <c r="D132" s="92"/>
      <c r="E132" s="93"/>
      <c r="F132" s="2"/>
      <c r="G132" s="89"/>
      <c r="H132" s="137"/>
      <c r="I132" s="55"/>
      <c r="J132" s="2"/>
      <c r="K132" s="149"/>
      <c r="L132" s="80"/>
      <c r="M132" s="2"/>
      <c r="N132" s="2"/>
      <c r="O132" s="2"/>
      <c r="P132" s="2"/>
      <c r="Q132" s="49"/>
      <c r="R132" s="49"/>
      <c r="S132" s="49"/>
      <c r="T132" s="50"/>
      <c r="U132" s="50"/>
      <c r="V132" s="51"/>
      <c r="W132" s="51"/>
      <c r="X132" s="51"/>
      <c r="Y132" s="50"/>
      <c r="Z132" s="52"/>
      <c r="AA132" s="50"/>
      <c r="AB132" s="51"/>
      <c r="AC132" s="50"/>
      <c r="AD132" s="50"/>
      <c r="AE132" s="50"/>
      <c r="AF132" s="53"/>
      <c r="AG132" s="54"/>
      <c r="AH132" s="54"/>
      <c r="AI132" s="55"/>
      <c r="AL132" s="2"/>
      <c r="AM132" s="2"/>
      <c r="AN132" s="2"/>
      <c r="AO132" s="2"/>
      <c r="AP132" s="2"/>
      <c r="AQ132" s="2"/>
      <c r="AR132" s="2"/>
    </row>
    <row r="133" customFormat="false" ht="15.95" hidden="false" customHeight="true" outlineLevel="0" collapsed="false">
      <c r="C133" s="56"/>
      <c r="D133" s="92"/>
      <c r="E133" s="93"/>
      <c r="F133" s="2"/>
      <c r="G133" s="89"/>
      <c r="H133" s="137"/>
      <c r="I133" s="55"/>
      <c r="J133" s="2"/>
      <c r="K133" s="2"/>
      <c r="L133" s="2"/>
      <c r="M133" s="2"/>
      <c r="N133" s="2"/>
      <c r="O133" s="2"/>
      <c r="P133" s="2"/>
      <c r="Q133" s="72"/>
      <c r="R133" s="73"/>
      <c r="S133" s="74"/>
      <c r="T133" s="75"/>
      <c r="U133" s="75"/>
      <c r="V133" s="76"/>
      <c r="W133" s="77"/>
      <c r="X133" s="78"/>
      <c r="Y133" s="54"/>
      <c r="Z133" s="54"/>
      <c r="AA133" s="54"/>
      <c r="AB133" s="54"/>
      <c r="AC133" s="79"/>
      <c r="AD133" s="79"/>
      <c r="AE133" s="79"/>
      <c r="AF133" s="79"/>
      <c r="AG133" s="75"/>
      <c r="AH133" s="54"/>
      <c r="AI133" s="80"/>
      <c r="AJ133" s="80"/>
      <c r="AK133" s="55"/>
      <c r="AL133" s="2"/>
      <c r="AM133" s="2"/>
      <c r="AN133" s="2"/>
      <c r="AO133" s="2"/>
      <c r="AP133" s="2"/>
      <c r="AQ133" s="2"/>
      <c r="AR133" s="2"/>
    </row>
    <row r="134" customFormat="false" ht="15.95" hidden="false" customHeight="true" outlineLevel="0" collapsed="false">
      <c r="C134" s="56"/>
      <c r="D134" s="92"/>
      <c r="E134" s="58"/>
      <c r="F134" s="2"/>
      <c r="G134" s="24"/>
      <c r="H134" s="24"/>
      <c r="I134" s="24"/>
      <c r="J134" s="2"/>
      <c r="K134" s="2"/>
      <c r="L134" s="2"/>
      <c r="M134" s="2"/>
      <c r="N134" s="2"/>
      <c r="O134" s="2"/>
      <c r="P134" s="2"/>
      <c r="Q134" s="81"/>
      <c r="R134" s="73"/>
      <c r="S134" s="119"/>
      <c r="T134" s="75"/>
      <c r="U134" s="75"/>
      <c r="V134" s="76"/>
      <c r="W134" s="120"/>
      <c r="X134" s="78"/>
      <c r="Y134" s="83"/>
      <c r="Z134" s="83"/>
      <c r="AA134" s="83"/>
      <c r="AB134" s="83"/>
      <c r="AC134" s="54"/>
      <c r="AD134" s="84"/>
      <c r="AE134" s="54"/>
      <c r="AF134" s="84"/>
      <c r="AG134" s="23"/>
      <c r="AH134" s="23"/>
      <c r="AI134" s="23"/>
      <c r="AJ134" s="23"/>
      <c r="AK134" s="23"/>
      <c r="AL134" s="2"/>
      <c r="AM134" s="2"/>
      <c r="AN134" s="2"/>
      <c r="AO134" s="2"/>
      <c r="AP134" s="2"/>
      <c r="AQ134" s="2"/>
      <c r="AR134" s="2"/>
    </row>
    <row r="135" customFormat="false" ht="15.95" hidden="false" customHeight="true" outlineLevel="0" collapsed="false">
      <c r="C135" s="56"/>
      <c r="D135" s="95"/>
      <c r="E135" s="151"/>
      <c r="F135" s="2"/>
      <c r="G135" s="89"/>
      <c r="H135" s="80"/>
      <c r="I135" s="55"/>
      <c r="J135" s="2"/>
      <c r="K135" s="31"/>
      <c r="L135" s="80"/>
      <c r="M135" s="105"/>
      <c r="N135" s="80"/>
      <c r="O135" s="80"/>
      <c r="P135" s="2"/>
      <c r="AL135" s="2"/>
      <c r="AM135" s="2"/>
      <c r="AN135" s="2"/>
      <c r="AO135" s="2"/>
      <c r="AP135" s="2"/>
      <c r="AQ135" s="2"/>
      <c r="AR135" s="2"/>
    </row>
    <row r="136" customFormat="false" ht="15.95" hidden="false" customHeight="true" outlineLevel="0" collapsed="false">
      <c r="C136" s="56"/>
      <c r="D136" s="88"/>
      <c r="E136" s="93"/>
      <c r="F136" s="2"/>
      <c r="G136" s="89"/>
      <c r="H136" s="80"/>
      <c r="I136" s="55"/>
      <c r="J136" s="2"/>
      <c r="K136" s="89"/>
      <c r="L136" s="80"/>
      <c r="M136" s="105"/>
      <c r="N136" s="80"/>
      <c r="O136" s="80"/>
      <c r="P136" s="2"/>
      <c r="AL136" s="2"/>
      <c r="AM136" s="2"/>
      <c r="AN136" s="2"/>
      <c r="AO136" s="2"/>
      <c r="AP136" s="2"/>
      <c r="AQ136" s="2"/>
      <c r="AR136" s="2"/>
    </row>
    <row r="137" customFormat="false" ht="15.95" hidden="false" customHeight="true" outlineLevel="0" collapsed="false">
      <c r="C137" s="56"/>
      <c r="D137" s="2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AL137" s="2"/>
      <c r="AM137" s="2"/>
      <c r="AN137" s="2"/>
      <c r="AO137" s="2"/>
      <c r="AP137" s="2"/>
      <c r="AQ137" s="2"/>
      <c r="AR137" s="2"/>
    </row>
    <row r="138" customFormat="false" ht="15.95" hidden="false" customHeight="true" outlineLevel="0" collapsed="false">
      <c r="C138" s="56"/>
      <c r="D138" s="42"/>
      <c r="E138" s="4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AL138" s="2"/>
      <c r="AM138" s="2"/>
      <c r="AN138" s="2"/>
      <c r="AO138" s="2"/>
      <c r="AP138" s="2"/>
      <c r="AQ138" s="2"/>
      <c r="AR138" s="2"/>
    </row>
    <row r="139" customFormat="false" ht="15.95" hidden="false" customHeight="true" outlineLevel="0" collapsed="false">
      <c r="C139" s="56"/>
      <c r="D139" s="92"/>
      <c r="E139" s="93"/>
      <c r="F139" s="2"/>
      <c r="G139" s="89"/>
      <c r="H139" s="137"/>
      <c r="I139" s="55"/>
      <c r="J139" s="2"/>
      <c r="K139" s="149"/>
      <c r="L139" s="80"/>
      <c r="M139" s="2"/>
      <c r="N139" s="2"/>
      <c r="O139" s="2"/>
      <c r="P139" s="2"/>
      <c r="Q139" s="49"/>
      <c r="R139" s="49"/>
      <c r="S139" s="49"/>
      <c r="T139" s="50"/>
      <c r="U139" s="50"/>
      <c r="V139" s="51"/>
      <c r="W139" s="51"/>
      <c r="X139" s="51"/>
      <c r="Y139" s="50"/>
      <c r="Z139" s="52"/>
      <c r="AA139" s="50"/>
      <c r="AB139" s="51"/>
      <c r="AC139" s="50"/>
      <c r="AD139" s="50"/>
      <c r="AE139" s="50"/>
      <c r="AF139" s="53"/>
      <c r="AG139" s="54"/>
      <c r="AH139" s="54"/>
      <c r="AI139" s="55"/>
      <c r="AL139" s="2"/>
      <c r="AM139" s="2"/>
      <c r="AN139" s="2"/>
      <c r="AO139" s="2"/>
      <c r="AP139" s="2"/>
      <c r="AQ139" s="2"/>
      <c r="AR139" s="2"/>
    </row>
    <row r="140" customFormat="false" ht="15.95" hidden="false" customHeight="true" outlineLevel="0" collapsed="false">
      <c r="C140" s="56"/>
      <c r="D140" s="92"/>
      <c r="E140" s="93"/>
      <c r="F140" s="2"/>
      <c r="G140" s="89"/>
      <c r="H140" s="137"/>
      <c r="I140" s="55"/>
      <c r="J140" s="2"/>
      <c r="K140" s="2"/>
      <c r="L140" s="2"/>
      <c r="M140" s="2"/>
      <c r="N140" s="2"/>
      <c r="O140" s="2"/>
      <c r="P140" s="2"/>
      <c r="Q140" s="72"/>
      <c r="R140" s="73"/>
      <c r="S140" s="74"/>
      <c r="T140" s="75"/>
      <c r="U140" s="75"/>
      <c r="V140" s="76"/>
      <c r="W140" s="77"/>
      <c r="X140" s="78"/>
      <c r="Y140" s="54"/>
      <c r="Z140" s="54"/>
      <c r="AA140" s="54"/>
      <c r="AB140" s="54"/>
      <c r="AC140" s="79"/>
      <c r="AD140" s="79"/>
      <c r="AE140" s="79"/>
      <c r="AF140" s="79"/>
      <c r="AG140" s="75"/>
      <c r="AH140" s="54"/>
      <c r="AI140" s="80"/>
      <c r="AJ140" s="80"/>
      <c r="AK140" s="55"/>
      <c r="AL140" s="2"/>
      <c r="AM140" s="2"/>
      <c r="AN140" s="2"/>
      <c r="AO140" s="2"/>
      <c r="AP140" s="2"/>
      <c r="AQ140" s="2"/>
      <c r="AR140" s="2"/>
    </row>
    <row r="141" customFormat="false" ht="15.95" hidden="false" customHeight="true" outlineLevel="0" collapsed="false">
      <c r="C141" s="56"/>
      <c r="D141" s="92"/>
      <c r="E141" s="58"/>
      <c r="F141" s="2"/>
      <c r="G141" s="24"/>
      <c r="H141" s="24"/>
      <c r="I141" s="24"/>
      <c r="J141" s="2"/>
      <c r="K141" s="2"/>
      <c r="L141" s="2"/>
      <c r="M141" s="2"/>
      <c r="N141" s="2"/>
      <c r="O141" s="2"/>
      <c r="P141" s="2"/>
      <c r="Q141" s="81"/>
      <c r="R141" s="73"/>
      <c r="S141" s="119"/>
      <c r="T141" s="75"/>
      <c r="U141" s="75"/>
      <c r="V141" s="76"/>
      <c r="W141" s="120"/>
      <c r="X141" s="78"/>
      <c r="Y141" s="83"/>
      <c r="Z141" s="83"/>
      <c r="AA141" s="83"/>
      <c r="AB141" s="83"/>
      <c r="AC141" s="54"/>
      <c r="AD141" s="84"/>
      <c r="AE141" s="54"/>
      <c r="AF141" s="84"/>
      <c r="AG141" s="23"/>
      <c r="AH141" s="23"/>
      <c r="AI141" s="23"/>
      <c r="AJ141" s="23"/>
      <c r="AK141" s="23"/>
      <c r="AL141" s="2"/>
      <c r="AM141" s="2"/>
      <c r="AN141" s="2"/>
      <c r="AO141" s="2"/>
      <c r="AP141" s="2"/>
      <c r="AQ141" s="2"/>
      <c r="AR141" s="2"/>
    </row>
    <row r="142" customFormat="false" ht="15.95" hidden="false" customHeight="true" outlineLevel="0" collapsed="false">
      <c r="C142" s="56"/>
      <c r="D142" s="95"/>
      <c r="E142" s="151"/>
      <c r="F142" s="2"/>
      <c r="G142" s="89"/>
      <c r="H142" s="80"/>
      <c r="I142" s="55"/>
      <c r="J142" s="2"/>
      <c r="K142" s="31"/>
      <c r="L142" s="80"/>
      <c r="M142" s="105"/>
      <c r="N142" s="80"/>
      <c r="O142" s="80"/>
      <c r="P142" s="2"/>
      <c r="AL142" s="2"/>
      <c r="AM142" s="2"/>
      <c r="AN142" s="2"/>
      <c r="AO142" s="2"/>
      <c r="AP142" s="2"/>
      <c r="AQ142" s="2"/>
      <c r="AR142" s="2"/>
    </row>
    <row r="143" customFormat="false" ht="15.95" hidden="false" customHeight="true" outlineLevel="0" collapsed="false">
      <c r="C143" s="56"/>
      <c r="D143" s="88"/>
      <c r="E143" s="93"/>
      <c r="F143" s="2"/>
      <c r="G143" s="89"/>
      <c r="H143" s="80"/>
      <c r="I143" s="55"/>
      <c r="J143" s="2"/>
      <c r="K143" s="89"/>
      <c r="L143" s="80"/>
      <c r="M143" s="105"/>
      <c r="N143" s="80"/>
      <c r="O143" s="80"/>
      <c r="P143" s="2"/>
      <c r="AL143" s="2"/>
      <c r="AM143" s="2"/>
      <c r="AN143" s="2"/>
      <c r="AO143" s="2"/>
      <c r="AP143" s="2"/>
      <c r="AQ143" s="2"/>
      <c r="AR143" s="2"/>
    </row>
    <row r="144" customFormat="false" ht="15.95" hidden="false" customHeight="true" outlineLevel="0" collapsed="false">
      <c r="C144" s="56"/>
      <c r="D144" s="2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AL144" s="2"/>
      <c r="AM144" s="2"/>
      <c r="AN144" s="2"/>
      <c r="AO144" s="2"/>
      <c r="AP144" s="2"/>
      <c r="AQ144" s="2"/>
      <c r="AR144" s="2"/>
    </row>
    <row r="145" customFormat="false" ht="15.95" hidden="false" customHeight="true" outlineLevel="0" collapsed="false">
      <c r="C145" s="153"/>
      <c r="D145" s="21"/>
      <c r="E145" s="21"/>
      <c r="P145" s="2"/>
      <c r="AL145" s="2"/>
      <c r="AM145" s="2"/>
      <c r="AN145" s="2"/>
      <c r="AO145" s="2"/>
      <c r="AP145" s="2"/>
      <c r="AQ145" s="2"/>
      <c r="AR145" s="2"/>
    </row>
    <row r="146" customFormat="false" ht="15.95" hidden="false" customHeight="true" outlineLevel="0" collapsed="false">
      <c r="C146" s="154"/>
      <c r="P146" s="2"/>
      <c r="AL146" s="2"/>
      <c r="AM146" s="2"/>
      <c r="AN146" s="2"/>
      <c r="AO146" s="2"/>
      <c r="AP146" s="2"/>
      <c r="AQ146" s="2"/>
      <c r="AR146" s="2"/>
    </row>
    <row r="147" customFormat="false" ht="15.95" hidden="false" customHeight="true" outlineLevel="0" collapsed="false">
      <c r="C147" s="154"/>
      <c r="P147" s="2"/>
      <c r="AL147" s="2"/>
      <c r="AM147" s="2"/>
      <c r="AN147" s="2"/>
      <c r="AO147" s="2"/>
      <c r="AP147" s="2"/>
      <c r="AQ147" s="2"/>
      <c r="AR147" s="2"/>
    </row>
    <row r="148" customFormat="false" ht="15.95" hidden="false" customHeight="true" outlineLevel="0" collapsed="false">
      <c r="C148" s="154"/>
      <c r="P148" s="2"/>
      <c r="AL148" s="2"/>
      <c r="AM148" s="2"/>
      <c r="AN148" s="2"/>
      <c r="AO148" s="2"/>
      <c r="AP148" s="2"/>
      <c r="AQ148" s="2"/>
      <c r="AR148" s="2"/>
    </row>
    <row r="149" customFormat="false" ht="15.95" hidden="false" customHeight="true" outlineLevel="0" collapsed="false">
      <c r="C149" s="154"/>
      <c r="P149" s="2"/>
      <c r="AL149" s="2"/>
      <c r="AM149" s="2"/>
      <c r="AN149" s="2"/>
      <c r="AO149" s="2"/>
      <c r="AP149" s="2"/>
      <c r="AQ149" s="2"/>
      <c r="AR149" s="2"/>
    </row>
    <row r="150" customFormat="false" ht="15.95" hidden="false" customHeight="true" outlineLevel="0" collapsed="false">
      <c r="C150" s="154"/>
      <c r="P150" s="2"/>
      <c r="AL150" s="2"/>
      <c r="AM150" s="2"/>
      <c r="AN150" s="2"/>
      <c r="AO150" s="2"/>
      <c r="AP150" s="2"/>
      <c r="AQ150" s="2"/>
      <c r="AR150" s="2"/>
    </row>
    <row r="151" customFormat="false" ht="15.95" hidden="false" customHeight="true" outlineLevel="0" collapsed="false">
      <c r="C151" s="154"/>
      <c r="P151" s="2"/>
      <c r="AL151" s="2"/>
      <c r="AM151" s="2"/>
      <c r="AN151" s="2"/>
      <c r="AO151" s="2"/>
      <c r="AP151" s="2"/>
      <c r="AQ151" s="2"/>
      <c r="AR151" s="2"/>
    </row>
    <row r="152" customFormat="false" ht="15.95" hidden="false" customHeight="true" outlineLevel="0" collapsed="false">
      <c r="C152" s="154"/>
      <c r="P152" s="2"/>
      <c r="AL152" s="2"/>
      <c r="AM152" s="2"/>
      <c r="AN152" s="2"/>
      <c r="AO152" s="2"/>
      <c r="AP152" s="2"/>
      <c r="AQ152" s="2"/>
      <c r="AR152" s="2"/>
    </row>
    <row r="153" customFormat="false" ht="15.95" hidden="false" customHeight="true" outlineLevel="0" collapsed="false">
      <c r="C153" s="154"/>
    </row>
    <row r="154" customFormat="false" ht="15.95" hidden="false" customHeight="true" outlineLevel="0" collapsed="false">
      <c r="C154" s="154"/>
    </row>
    <row r="155" customFormat="false" ht="15.95" hidden="false" customHeight="true" outlineLevel="0" collapsed="false"/>
    <row r="156" customFormat="false" ht="15.95" hidden="false" customHeight="true" outlineLevel="0" collapsed="false"/>
    <row r="157" customFormat="false" ht="15.95" hidden="false" customHeight="true" outlineLevel="0" collapsed="false"/>
    <row r="158" customFormat="false" ht="15.95" hidden="false" customHeight="true" outlineLevel="0" collapsed="false"/>
    <row r="159" customFormat="false" ht="15.95" hidden="false" customHeight="true" outlineLevel="0" collapsed="false"/>
    <row r="160" customFormat="false" ht="15.95" hidden="false" customHeight="true" outlineLevel="0" collapsed="false"/>
    <row r="161" customFormat="false" ht="15.95" hidden="false" customHeight="true" outlineLevel="0" collapsed="false"/>
    <row r="162" customFormat="false" ht="15.95" hidden="false" customHeight="true" outlineLevel="0" collapsed="false"/>
    <row r="163" customFormat="false" ht="15.95" hidden="false" customHeight="true" outlineLevel="0" collapsed="false"/>
    <row r="164" customFormat="false" ht="15.95" hidden="false" customHeight="true" outlineLevel="0" collapsed="false"/>
    <row r="165" customFormat="false" ht="15.95" hidden="false" customHeight="true" outlineLevel="0" collapsed="false"/>
    <row r="166" customFormat="false" ht="15.95" hidden="false" customHeight="true" outlineLevel="0" collapsed="false"/>
    <row r="167" customFormat="false" ht="15.95" hidden="false" customHeight="true" outlineLevel="0" collapsed="false"/>
    <row r="168" s="1" customFormat="true" ht="15.95" hidden="false" customHeight="true" outlineLevel="0" collapsed="false"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="1" customFormat="true" ht="15.95" hidden="false" customHeight="true" outlineLevel="0" collapsed="false"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="1" customFormat="true" ht="15.95" hidden="false" customHeight="true" outlineLevel="0" collapsed="false"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="1" customFormat="true" ht="15.95" hidden="false" customHeight="true" outlineLevel="0" collapsed="false"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="1" customFormat="true" ht="15.95" hidden="false" customHeight="true" outlineLevel="0" collapsed="false"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="1" customFormat="true" ht="15.95" hidden="false" customHeight="true" outlineLevel="0" collapsed="false"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="1" customFormat="true" ht="15.95" hidden="false" customHeight="true" outlineLevel="0" collapsed="false"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="1" customFormat="true" ht="15.95" hidden="false" customHeight="true" outlineLevel="0" collapsed="false"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="1" customFormat="true" ht="15.95" hidden="false" customHeight="true" outlineLevel="0" collapsed="false"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="1" customFormat="true" ht="15.95" hidden="false" customHeight="true" outlineLevel="0" collapsed="false"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G7:H7"/>
    <mergeCell ref="G9:H9"/>
    <mergeCell ref="G11:H11"/>
    <mergeCell ref="F16:G16"/>
    <mergeCell ref="M16:N16"/>
    <mergeCell ref="F18:G18"/>
    <mergeCell ref="I20:J20"/>
    <mergeCell ref="I24:J24"/>
    <mergeCell ref="J26:K26"/>
    <mergeCell ref="G28:H28"/>
    <mergeCell ref="I30:J30"/>
    <mergeCell ref="K34:L34"/>
    <mergeCell ref="K36:L36"/>
    <mergeCell ref="H40:I40"/>
    <mergeCell ref="H42:I42"/>
    <mergeCell ref="M46:N46"/>
    <mergeCell ref="M50:N50"/>
    <mergeCell ref="K56:L56"/>
    <mergeCell ref="K60:L60"/>
    <mergeCell ref="K64:L64"/>
    <mergeCell ref="K68:L68"/>
    <mergeCell ref="F69:G69"/>
    <mergeCell ref="K69:L69"/>
    <mergeCell ref="N72:O72"/>
    <mergeCell ref="M79:N79"/>
  </mergeCells>
  <printOptions headings="false" gridLines="false" gridLinesSet="true" horizontalCentered="false" verticalCentered="false"/>
  <pageMargins left="0.236111111111111" right="0.236111111111111" top="0.354166666666667" bottom="0.35486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7.71"/>
    <col collapsed="false" customWidth="true" hidden="false" outlineLevel="0" max="4" min="4" style="0" width="14.28"/>
    <col collapsed="false" customWidth="true" hidden="false" outlineLevel="0" max="6" min="6" style="0" width="15.05"/>
    <col collapsed="false" customWidth="true" hidden="false" outlineLevel="0" max="7" min="7" style="0" width="14.87"/>
    <col collapsed="false" customWidth="true" hidden="false" outlineLevel="0" max="1024" min="1024" style="0" width="11.52"/>
  </cols>
  <sheetData>
    <row r="2" customFormat="false" ht="13.8" hidden="false" customHeight="false" outlineLevel="0" collapsed="false">
      <c r="A2" s="6" t="s">
        <v>42</v>
      </c>
      <c r="B2" s="6" t="s">
        <v>43</v>
      </c>
      <c r="C2" s="6" t="n">
        <f aca="false">LN(B4/B5)</f>
        <v>1.6094379124341</v>
      </c>
    </row>
    <row r="4" customFormat="false" ht="13.8" hidden="false" customHeight="false" outlineLevel="0" collapsed="false">
      <c r="A4" s="155" t="s">
        <v>44</v>
      </c>
      <c r="B4" s="156" t="n">
        <v>5</v>
      </c>
    </row>
    <row r="5" customFormat="false" ht="13.8" hidden="false" customHeight="false" outlineLevel="0" collapsed="false">
      <c r="A5" s="155" t="s">
        <v>45</v>
      </c>
      <c r="B5" s="156" t="n">
        <v>1</v>
      </c>
    </row>
    <row r="6" customFormat="false" ht="13.8" hidden="false" customHeight="false" outlineLevel="0" collapsed="false">
      <c r="A6" s="155" t="s">
        <v>46</v>
      </c>
      <c r="B6" s="156" t="n">
        <v>0</v>
      </c>
    </row>
    <row r="7" customFormat="false" ht="13.8" hidden="false" customHeight="false" outlineLevel="0" collapsed="false">
      <c r="A7" s="155" t="s">
        <v>47</v>
      </c>
      <c r="B7" s="156" t="n">
        <v>1</v>
      </c>
      <c r="D7" s="157" t="s">
        <v>48</v>
      </c>
    </row>
    <row r="8" customFormat="false" ht="13.8" hidden="false" customHeight="false" outlineLevel="0" collapsed="false">
      <c r="A8" s="155" t="s">
        <v>49</v>
      </c>
      <c r="B8" s="156" t="n">
        <v>1</v>
      </c>
      <c r="D8" s="158" t="s">
        <v>50</v>
      </c>
      <c r="H8" s="21"/>
      <c r="I8" s="21"/>
      <c r="J8" s="21"/>
    </row>
    <row r="9" customFormat="false" ht="13.8" hidden="false" customHeight="false" outlineLevel="0" collapsed="false">
      <c r="A9" s="6"/>
      <c r="H9" s="21"/>
      <c r="I9" s="21"/>
      <c r="J9" s="21"/>
    </row>
    <row r="10" customFormat="false" ht="13.8" hidden="false" customHeight="false" outlineLevel="0" collapsed="false">
      <c r="A10" s="159" t="s">
        <v>51</v>
      </c>
      <c r="B10" s="160" t="n">
        <f aca="false">LN((B4/B5)*SQRT(B8/B7))</f>
        <v>1.6094379124341</v>
      </c>
      <c r="C10" s="22"/>
      <c r="D10" s="22"/>
      <c r="F10" s="159" t="s">
        <v>51</v>
      </c>
      <c r="G10" s="160"/>
      <c r="H10" s="22"/>
      <c r="I10" s="22"/>
      <c r="J10" s="21"/>
    </row>
    <row r="11" customFormat="false" ht="13.8" hidden="false" customHeight="false" outlineLevel="0" collapsed="false">
      <c r="A11" s="161" t="s">
        <v>52</v>
      </c>
      <c r="B11" s="162" t="n">
        <f aca="false">((B7*COSH(B10))-SQRT(B7*B8))/SINH(B10)</f>
        <v>0.666666666666667</v>
      </c>
      <c r="F11" s="163" t="s">
        <v>53</v>
      </c>
      <c r="G11" s="164" t="n">
        <v>16</v>
      </c>
      <c r="H11" s="21"/>
      <c r="I11" s="21"/>
      <c r="J11" s="21"/>
    </row>
    <row r="12" customFormat="false" ht="13.8" hidden="false" customHeight="false" outlineLevel="0" collapsed="false">
      <c r="A12" s="165" t="s">
        <v>54</v>
      </c>
      <c r="B12" s="166" t="n">
        <f aca="false">SQRT(B7*B8)/SINH(B10)</f>
        <v>0.416666666666667</v>
      </c>
      <c r="F12" s="167" t="s">
        <v>55</v>
      </c>
      <c r="G12" s="168" t="n">
        <v>10</v>
      </c>
      <c r="H12" s="21"/>
      <c r="I12" s="21"/>
      <c r="J12" s="21"/>
    </row>
    <row r="13" customFormat="false" ht="13.8" hidden="false" customHeight="false" outlineLevel="0" collapsed="false">
      <c r="A13" s="169" t="s">
        <v>56</v>
      </c>
      <c r="B13" s="170" t="n">
        <f aca="false">(SQRT(B8/B7)*COSH(B10)*B12)-B12</f>
        <v>0.666666666666667</v>
      </c>
      <c r="F13" s="171" t="s">
        <v>57</v>
      </c>
      <c r="G13" s="172" t="n">
        <v>16</v>
      </c>
      <c r="H13" s="21"/>
      <c r="I13" s="21"/>
      <c r="J13" s="21"/>
    </row>
    <row r="14" customFormat="false" ht="13.8" hidden="false" customHeight="false" outlineLevel="0" collapsed="false">
      <c r="A14" s="173" t="s">
        <v>58</v>
      </c>
      <c r="B14" s="173"/>
      <c r="C14" s="174"/>
      <c r="F14" s="173" t="s">
        <v>58</v>
      </c>
      <c r="G14" s="173"/>
      <c r="H14" s="174"/>
      <c r="I14" s="21"/>
      <c r="J14" s="21"/>
    </row>
    <row r="15" customFormat="false" ht="13.8" hidden="false" customHeight="false" outlineLevel="0" collapsed="false">
      <c r="A15" s="165" t="s">
        <v>59</v>
      </c>
      <c r="B15" s="175" t="n">
        <f aca="false">B11+B12</f>
        <v>1.08333333333333</v>
      </c>
      <c r="F15" s="165" t="s">
        <v>59</v>
      </c>
      <c r="G15" s="175" t="n">
        <f aca="false">G11+G12</f>
        <v>26</v>
      </c>
      <c r="H15" s="21"/>
      <c r="I15" s="21"/>
      <c r="J15" s="21"/>
    </row>
    <row r="16" customFormat="false" ht="13.8" hidden="false" customHeight="false" outlineLevel="0" collapsed="false">
      <c r="A16" s="165" t="s">
        <v>60</v>
      </c>
      <c r="B16" s="175" t="n">
        <f aca="false">B12</f>
        <v>0.416666666666667</v>
      </c>
      <c r="F16" s="165" t="s">
        <v>60</v>
      </c>
      <c r="G16" s="175" t="n">
        <f aca="false">G12</f>
        <v>10</v>
      </c>
      <c r="H16" s="21"/>
      <c r="I16" s="21"/>
      <c r="J16" s="21"/>
    </row>
    <row r="17" customFormat="false" ht="13.8" hidden="false" customHeight="false" outlineLevel="0" collapsed="false">
      <c r="A17" s="165" t="s">
        <v>61</v>
      </c>
      <c r="B17" s="175" t="n">
        <f aca="false">B12+B13</f>
        <v>1.08333333333333</v>
      </c>
      <c r="F17" s="165" t="s">
        <v>61</v>
      </c>
      <c r="G17" s="175" t="n">
        <f aca="false">G12+G13</f>
        <v>26</v>
      </c>
      <c r="H17" s="21"/>
      <c r="I17" s="21"/>
      <c r="J17" s="21"/>
    </row>
    <row r="18" customFormat="false" ht="13.8" hidden="false" customHeight="false" outlineLevel="0" collapsed="false">
      <c r="A18" s="169" t="s">
        <v>62</v>
      </c>
      <c r="B18" s="176" t="n">
        <f aca="false">B15*B17-B16*B16</f>
        <v>1</v>
      </c>
      <c r="C18" s="21"/>
      <c r="D18" s="21"/>
      <c r="F18" s="169" t="s">
        <v>62</v>
      </c>
      <c r="G18" s="176" t="n">
        <f aca="false">G15*G17-G16*G16</f>
        <v>576</v>
      </c>
      <c r="H18" s="21"/>
      <c r="I18" s="21"/>
      <c r="J18" s="21"/>
    </row>
    <row r="19" customFormat="false" ht="13.8" hidden="false" customHeight="false" outlineLevel="0" collapsed="false">
      <c r="A19" s="173" t="s">
        <v>63</v>
      </c>
      <c r="B19" s="173"/>
      <c r="C19" s="174"/>
      <c r="D19" s="21"/>
      <c r="F19" s="173" t="s">
        <v>63</v>
      </c>
      <c r="G19" s="173"/>
      <c r="H19" s="174"/>
      <c r="I19" s="21"/>
      <c r="J19" s="21"/>
    </row>
    <row r="20" customFormat="false" ht="13.8" hidden="false" customHeight="false" outlineLevel="0" collapsed="false">
      <c r="A20" s="165" t="s">
        <v>64</v>
      </c>
      <c r="B20" s="177" t="n">
        <f aca="false">B15/B16</f>
        <v>2.6</v>
      </c>
      <c r="C20" s="21"/>
      <c r="D20" s="21"/>
      <c r="F20" s="165" t="s">
        <v>64</v>
      </c>
      <c r="G20" s="177" t="n">
        <f aca="false">G15/G16</f>
        <v>2.6</v>
      </c>
      <c r="H20" s="21"/>
      <c r="I20" s="21"/>
      <c r="J20" s="21"/>
    </row>
    <row r="21" customFormat="false" ht="13.8" hidden="false" customHeight="false" outlineLevel="0" collapsed="false">
      <c r="A21" s="165" t="s">
        <v>65</v>
      </c>
      <c r="B21" s="175" t="n">
        <f aca="false">B18/B16</f>
        <v>2.4</v>
      </c>
      <c r="C21" s="21"/>
      <c r="D21" s="21"/>
      <c r="F21" s="165" t="s">
        <v>65</v>
      </c>
      <c r="G21" s="175" t="n">
        <f aca="false">G18/G16</f>
        <v>57.6</v>
      </c>
      <c r="H21" s="21"/>
      <c r="I21" s="21"/>
      <c r="J21" s="21"/>
    </row>
    <row r="22" customFormat="false" ht="13.8" hidden="false" customHeight="false" outlineLevel="0" collapsed="false">
      <c r="A22" s="165" t="s">
        <v>66</v>
      </c>
      <c r="B22" s="178" t="n">
        <f aca="false">1/B16</f>
        <v>2.4</v>
      </c>
      <c r="C22" s="21"/>
      <c r="D22" s="21"/>
      <c r="F22" s="165" t="s">
        <v>66</v>
      </c>
      <c r="G22" s="178" t="n">
        <f aca="false">1/G16</f>
        <v>0.1</v>
      </c>
      <c r="H22" s="21"/>
      <c r="I22" s="21"/>
      <c r="J22" s="21"/>
    </row>
    <row r="23" customFormat="false" ht="13.8" hidden="false" customHeight="false" outlineLevel="0" collapsed="false">
      <c r="A23" s="169" t="s">
        <v>67</v>
      </c>
      <c r="B23" s="179" t="n">
        <f aca="false">B17/B16</f>
        <v>2.6</v>
      </c>
      <c r="C23" s="21"/>
      <c r="D23" s="21"/>
      <c r="F23" s="169" t="s">
        <v>67</v>
      </c>
      <c r="G23" s="179" t="n">
        <f aca="false">G17/G16</f>
        <v>2.6</v>
      </c>
      <c r="H23" s="21"/>
      <c r="I23" s="21"/>
      <c r="J23" s="21"/>
    </row>
    <row r="24" customFormat="false" ht="13.8" hidden="false" customHeight="false" outlineLevel="0" collapsed="false">
      <c r="A24" s="173" t="s">
        <v>68</v>
      </c>
      <c r="B24" s="173"/>
      <c r="C24" s="174"/>
      <c r="D24" s="21"/>
      <c r="F24" s="173" t="s">
        <v>68</v>
      </c>
      <c r="G24" s="173"/>
      <c r="H24" s="174"/>
      <c r="I24" s="21"/>
      <c r="J24" s="21"/>
    </row>
    <row r="25" customFormat="false" ht="13.8" hidden="false" customHeight="false" outlineLevel="0" collapsed="false">
      <c r="A25" s="165" t="s">
        <v>69</v>
      </c>
      <c r="B25" s="175" t="n">
        <f aca="false">(-(B20-B23)/(2*B22)+SQRT(POWER(((B20-B23)/(2*B22)),2)+(B21/B22)))</f>
        <v>1</v>
      </c>
      <c r="C25" s="21"/>
      <c r="D25" s="21"/>
      <c r="F25" s="165" t="s">
        <v>69</v>
      </c>
      <c r="G25" s="175" t="n">
        <f aca="false">(-(G20-G23)/(2*G22)+SQRT(POWER(((G20-G23)/(2*G22)),2)+(G21/G22)))</f>
        <v>24</v>
      </c>
      <c r="H25" s="21"/>
      <c r="I25" s="21"/>
      <c r="J25" s="21"/>
    </row>
    <row r="26" customFormat="false" ht="13.8" hidden="false" customHeight="false" outlineLevel="0" collapsed="false">
      <c r="A26" s="169" t="s">
        <v>70</v>
      </c>
      <c r="B26" s="180" t="n">
        <f aca="false">(-(B23-B20)/(2*B22)+SQRT(POWER(((B23-B20)/(2*B22)),2)+(B21/B22)))</f>
        <v>1</v>
      </c>
      <c r="C26" s="21"/>
      <c r="D26" s="21"/>
      <c r="F26" s="169" t="s">
        <v>70</v>
      </c>
      <c r="G26" s="180" t="n">
        <f aca="false">(-(G23-G20)/(2*G22)+SQRT(POWER(((G23-G20)/(2*G22)),2)+(G21/G22)))</f>
        <v>24</v>
      </c>
      <c r="H26" s="21"/>
      <c r="I26" s="21"/>
      <c r="J26" s="21"/>
    </row>
    <row r="27" customFormat="false" ht="13.8" hidden="false" customHeight="false" outlineLevel="0" collapsed="false">
      <c r="A27" s="173" t="s">
        <v>71</v>
      </c>
      <c r="B27" s="173"/>
      <c r="C27" s="174"/>
      <c r="D27" s="21"/>
      <c r="F27" s="173" t="s">
        <v>71</v>
      </c>
      <c r="G27" s="173"/>
      <c r="H27" s="174"/>
      <c r="I27" s="21"/>
      <c r="J27" s="21"/>
    </row>
    <row r="28" customFormat="false" ht="13.8" hidden="false" customHeight="false" outlineLevel="0" collapsed="false">
      <c r="A28" s="165" t="s">
        <v>72</v>
      </c>
      <c r="B28" s="175" t="n">
        <f aca="false">SQRT((B20*B21)/(B22*B23))</f>
        <v>1</v>
      </c>
      <c r="C28" s="21"/>
      <c r="D28" s="21"/>
      <c r="F28" s="165" t="s">
        <v>72</v>
      </c>
      <c r="G28" s="175" t="n">
        <f aca="false">SQRT((G20*G21)/(G22*G23))</f>
        <v>24</v>
      </c>
      <c r="H28" s="21"/>
      <c r="I28" s="21"/>
      <c r="J28" s="21"/>
    </row>
    <row r="29" customFormat="false" ht="13.8" hidden="false" customHeight="false" outlineLevel="0" collapsed="false">
      <c r="A29" s="169" t="s">
        <v>73</v>
      </c>
      <c r="B29" s="180" t="n">
        <f aca="false">SQRT((B21*B23)/(B20*B22))</f>
        <v>1</v>
      </c>
      <c r="C29" s="21"/>
      <c r="D29" s="21"/>
      <c r="F29" s="169" t="s">
        <v>73</v>
      </c>
      <c r="G29" s="180" t="n">
        <f aca="false">SQRT((G21*G23)/(G20*G22))</f>
        <v>24</v>
      </c>
      <c r="H29" s="21"/>
      <c r="I29" s="21"/>
      <c r="J29" s="21"/>
    </row>
    <row r="30" customFormat="false" ht="13.8" hidden="false" customHeight="false" outlineLevel="0" collapsed="false">
      <c r="A30" s="173" t="s">
        <v>74</v>
      </c>
      <c r="B30" s="173"/>
      <c r="C30" s="174"/>
      <c r="D30" s="174"/>
      <c r="F30" s="173" t="s">
        <v>74</v>
      </c>
      <c r="G30" s="173"/>
      <c r="H30" s="174"/>
      <c r="I30" s="174"/>
      <c r="J30" s="21"/>
    </row>
    <row r="31" customFormat="false" ht="13.8" hidden="false" customHeight="false" outlineLevel="0" collapsed="false">
      <c r="A31" s="165" t="s">
        <v>75</v>
      </c>
      <c r="B31" s="181" t="n">
        <f aca="false">((B20+B23)/2)+SQRT(POWER(((B20+B23)/2),2) -1)</f>
        <v>5</v>
      </c>
      <c r="C31" s="21"/>
      <c r="D31" s="21"/>
      <c r="F31" s="165" t="s">
        <v>75</v>
      </c>
      <c r="G31" s="182" t="n">
        <f aca="false">((G20+G23)/2)+SQRT(POWER(((G20+G23)/2),2) -1)</f>
        <v>5</v>
      </c>
      <c r="H31" s="21"/>
      <c r="I31" s="21"/>
      <c r="J31" s="21"/>
    </row>
    <row r="32" customFormat="false" ht="13.8" hidden="false" customHeight="false" outlineLevel="0" collapsed="false">
      <c r="A32" s="169" t="s">
        <v>76</v>
      </c>
      <c r="B32" s="183" t="n">
        <f aca="false">((B20+B23)/2)+SQRT(POWER(((B20+B23)/2),2) -1)</f>
        <v>5</v>
      </c>
      <c r="C32" s="21"/>
      <c r="D32" s="21"/>
      <c r="F32" s="169" t="s">
        <v>76</v>
      </c>
      <c r="G32" s="184" t="n">
        <f aca="false">((G20+G23)/2)+SQRT(POWER(((G20+G23)/2),2) -1)</f>
        <v>5</v>
      </c>
      <c r="H32" s="21"/>
      <c r="I32" s="21"/>
      <c r="J32" s="21"/>
    </row>
    <row r="33" customFormat="false" ht="13.8" hidden="false" customHeight="false" outlineLevel="0" collapsed="false">
      <c r="A33" s="185" t="s">
        <v>77</v>
      </c>
      <c r="B33" s="185"/>
      <c r="C33" s="17"/>
      <c r="D33" s="17"/>
      <c r="F33" s="185" t="s">
        <v>77</v>
      </c>
      <c r="G33" s="185"/>
      <c r="H33" s="17"/>
      <c r="I33" s="17"/>
      <c r="J33" s="21"/>
    </row>
    <row r="34" customFormat="false" ht="13.8" hidden="false" customHeight="false" outlineLevel="0" collapsed="false">
      <c r="A34" s="165" t="s">
        <v>78</v>
      </c>
      <c r="B34" s="186" t="n">
        <f aca="false">SQRT(B20/B23)*(SQRT(B20*B23)+SQRT((B20*B23-1)))</f>
        <v>5</v>
      </c>
      <c r="C34" s="21"/>
      <c r="D34" s="21"/>
      <c r="F34" s="165" t="s">
        <v>78</v>
      </c>
      <c r="G34" s="187" t="n">
        <f aca="false">SQRT(G20/G23)*(SQRT(G20*G23)+SQRT((G20*G23-1)))</f>
        <v>5</v>
      </c>
      <c r="H34" s="21"/>
      <c r="I34" s="21"/>
      <c r="J34" s="21"/>
    </row>
    <row r="35" customFormat="false" ht="13.8" hidden="false" customHeight="false" outlineLevel="0" collapsed="false">
      <c r="A35" s="169" t="s">
        <v>79</v>
      </c>
      <c r="B35" s="188" t="n">
        <f aca="false">SQRT(B20/B23)*(SQRT(B20*B23)+SQRT((B20*B23-1)))</f>
        <v>5</v>
      </c>
      <c r="C35" s="21"/>
      <c r="D35" s="21"/>
      <c r="F35" s="169" t="s">
        <v>79</v>
      </c>
      <c r="G35" s="189" t="n">
        <f aca="false">SQRT(G20/G23)*(SQRT(G20*G23)+SQRT((G20*G23-1)))</f>
        <v>5</v>
      </c>
      <c r="H35" s="21"/>
      <c r="I35" s="21"/>
      <c r="J35" s="21"/>
    </row>
    <row r="36" customFormat="false" ht="13.8" hidden="false" customHeight="false" outlineLevel="0" collapsed="false">
      <c r="C36" s="21"/>
      <c r="D36" s="21"/>
    </row>
  </sheetData>
  <mergeCells count="12">
    <mergeCell ref="A14:B14"/>
    <mergeCell ref="F14:G14"/>
    <mergeCell ref="A19:B19"/>
    <mergeCell ref="F19:G19"/>
    <mergeCell ref="A24:B24"/>
    <mergeCell ref="F24:G24"/>
    <mergeCell ref="A27:B27"/>
    <mergeCell ref="F27:G27"/>
    <mergeCell ref="A30:B30"/>
    <mergeCell ref="F30:G30"/>
    <mergeCell ref="A33:B33"/>
    <mergeCell ref="F33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7.71"/>
    <col collapsed="false" customWidth="true" hidden="false" outlineLevel="0" max="4" min="4" style="0" width="14.28"/>
    <col collapsed="false" customWidth="true" hidden="false" outlineLevel="0" max="6" min="6" style="0" width="15.05"/>
    <col collapsed="false" customWidth="true" hidden="false" outlineLevel="0" max="7" min="7" style="0" width="14.87"/>
    <col collapsed="false" customWidth="true" hidden="false" outlineLevel="0" max="1024" min="1020" style="0" width="11.52"/>
  </cols>
  <sheetData>
    <row r="2" customFormat="false" ht="13.8" hidden="false" customHeight="false" outlineLevel="0" collapsed="false">
      <c r="A2" s="6" t="s">
        <v>42</v>
      </c>
      <c r="B2" s="6" t="s">
        <v>43</v>
      </c>
      <c r="C2" s="6" t="n">
        <f aca="false">LN(B4/B5)</f>
        <v>0.693147180559945</v>
      </c>
      <c r="F2" s="161" t="s">
        <v>52</v>
      </c>
      <c r="G2" s="162" t="n">
        <f aca="false">((B7*COSH(B10))-SQRT(B7*B8))/SINH(B10)</f>
        <v>1.28205128205128</v>
      </c>
    </row>
    <row r="3" customFormat="false" ht="13.8" hidden="false" customHeight="false" outlineLevel="0" collapsed="false">
      <c r="F3" s="165" t="s">
        <v>54</v>
      </c>
      <c r="G3" s="166" t="n">
        <f aca="false">SQRT(B7*B8)/SINH(B10)</f>
        <v>51.2820512820513</v>
      </c>
    </row>
    <row r="4" customFormat="false" ht="13.8" hidden="false" customHeight="false" outlineLevel="0" collapsed="false">
      <c r="A4" s="155" t="s">
        <v>44</v>
      </c>
      <c r="B4" s="156" t="n">
        <v>2</v>
      </c>
      <c r="F4" s="169" t="s">
        <v>56</v>
      </c>
      <c r="G4" s="170" t="n">
        <f aca="false">(SQRT(B8/B7)*COSH(B10)*G3)-G3</f>
        <v>474.358974358974</v>
      </c>
    </row>
    <row r="5" customFormat="false" ht="13.8" hidden="false" customHeight="false" outlineLevel="0" collapsed="false">
      <c r="A5" s="155" t="s">
        <v>45</v>
      </c>
      <c r="B5" s="156" t="n">
        <v>1</v>
      </c>
    </row>
    <row r="6" customFormat="false" ht="13.8" hidden="false" customHeight="false" outlineLevel="0" collapsed="false">
      <c r="A6" s="155" t="s">
        <v>46</v>
      </c>
      <c r="B6" s="156" t="n">
        <v>8</v>
      </c>
    </row>
    <row r="7" customFormat="false" ht="13.8" hidden="false" customHeight="false" outlineLevel="0" collapsed="false">
      <c r="A7" s="155" t="s">
        <v>47</v>
      </c>
      <c r="B7" s="156" t="n">
        <v>50</v>
      </c>
      <c r="D7" s="157" t="s">
        <v>48</v>
      </c>
    </row>
    <row r="8" customFormat="false" ht="13.8" hidden="false" customHeight="false" outlineLevel="0" collapsed="false">
      <c r="A8" s="155" t="s">
        <v>49</v>
      </c>
      <c r="B8" s="156" t="n">
        <v>500</v>
      </c>
      <c r="D8" s="158" t="s">
        <v>50</v>
      </c>
      <c r="H8" s="21"/>
      <c r="I8" s="21"/>
      <c r="J8" s="21"/>
    </row>
    <row r="9" customFormat="false" ht="13.8" hidden="false" customHeight="false" outlineLevel="0" collapsed="false">
      <c r="A9" s="6"/>
      <c r="H9" s="21"/>
      <c r="I9" s="21"/>
      <c r="J9" s="21"/>
    </row>
    <row r="10" customFormat="false" ht="13.8" hidden="false" customHeight="false" outlineLevel="0" collapsed="false">
      <c r="A10" s="159" t="s">
        <v>51</v>
      </c>
      <c r="B10" s="160" t="n">
        <f aca="false">LN((B4/B5)*SQRT(B8/B7))</f>
        <v>1.84443972705697</v>
      </c>
      <c r="C10" s="22"/>
      <c r="D10" s="22"/>
      <c r="F10" s="159" t="s">
        <v>51</v>
      </c>
      <c r="G10" s="160"/>
      <c r="H10" s="22"/>
      <c r="I10" s="22"/>
      <c r="J10" s="21"/>
    </row>
    <row r="11" customFormat="false" ht="13.8" hidden="false" customHeight="false" outlineLevel="0" collapsed="false">
      <c r="A11" s="161" t="s">
        <v>80</v>
      </c>
      <c r="B11" s="162" t="n">
        <f aca="false">(G2*G3+G3*G4+G2*G4)/G4</f>
        <v>52.7027027027027</v>
      </c>
      <c r="F11" s="163" t="s">
        <v>81</v>
      </c>
      <c r="G11" s="164" t="n">
        <v>36</v>
      </c>
      <c r="H11" s="21"/>
      <c r="I11" s="21"/>
      <c r="J11" s="21"/>
    </row>
    <row r="12" customFormat="false" ht="13.8" hidden="false" customHeight="false" outlineLevel="0" collapsed="false">
      <c r="A12" s="165" t="s">
        <v>82</v>
      </c>
      <c r="B12" s="166" t="n">
        <f aca="false">(G2*G3+G3*G4+G2*G4)/G3</f>
        <v>487.5</v>
      </c>
      <c r="F12" s="167" t="s">
        <v>83</v>
      </c>
      <c r="G12" s="168" t="n">
        <v>57.6</v>
      </c>
      <c r="H12" s="21"/>
      <c r="I12" s="21"/>
      <c r="J12" s="21"/>
    </row>
    <row r="13" customFormat="false" ht="13.8" hidden="false" customHeight="false" outlineLevel="0" collapsed="false">
      <c r="A13" s="169" t="s">
        <v>84</v>
      </c>
      <c r="B13" s="170" t="n">
        <f aca="false">=(G2*G3+G3*G4+G2*G4)/G2</f>
        <v>19500.0000000001</v>
      </c>
      <c r="F13" s="171" t="s">
        <v>85</v>
      </c>
      <c r="G13" s="172" t="n">
        <v>36</v>
      </c>
      <c r="H13" s="21"/>
      <c r="I13" s="21"/>
      <c r="J13" s="21"/>
    </row>
    <row r="14" customFormat="false" ht="13.8" hidden="false" customHeight="false" outlineLevel="0" collapsed="false">
      <c r="A14" s="173" t="s">
        <v>58</v>
      </c>
      <c r="B14" s="173"/>
      <c r="C14" s="174"/>
      <c r="F14" s="173" t="s">
        <v>58</v>
      </c>
      <c r="G14" s="173"/>
      <c r="H14" s="174"/>
      <c r="I14" s="21"/>
      <c r="J14" s="21"/>
    </row>
    <row r="15" customFormat="false" ht="13.8" hidden="false" customHeight="false" outlineLevel="0" collapsed="false">
      <c r="A15" s="165" t="s">
        <v>86</v>
      </c>
      <c r="B15" s="190" t="n">
        <f aca="false">1/B11+1/B12</f>
        <v>0.021025641025641</v>
      </c>
      <c r="F15" s="165" t="s">
        <v>86</v>
      </c>
      <c r="G15" s="190" t="n">
        <f aca="false">1/G11+1/G12</f>
        <v>0.0451388888888889</v>
      </c>
      <c r="H15" s="21"/>
      <c r="I15" s="21"/>
      <c r="J15" s="21"/>
    </row>
    <row r="16" customFormat="false" ht="13.8" hidden="false" customHeight="false" outlineLevel="0" collapsed="false">
      <c r="A16" s="165" t="s">
        <v>87</v>
      </c>
      <c r="B16" s="190" t="n">
        <f aca="false">1/B12</f>
        <v>0.00205128205128205</v>
      </c>
      <c r="F16" s="165" t="s">
        <v>87</v>
      </c>
      <c r="G16" s="190" t="n">
        <f aca="false">1/G12</f>
        <v>0.0173611111111111</v>
      </c>
      <c r="H16" s="21"/>
      <c r="I16" s="21"/>
      <c r="J16" s="21"/>
    </row>
    <row r="17" customFormat="false" ht="13.8" hidden="false" customHeight="false" outlineLevel="0" collapsed="false">
      <c r="A17" s="165" t="s">
        <v>88</v>
      </c>
      <c r="B17" s="190" t="n">
        <f aca="false">1/B12+1/B13</f>
        <v>0.0021025641025641</v>
      </c>
      <c r="F17" s="165" t="s">
        <v>88</v>
      </c>
      <c r="G17" s="190" t="n">
        <f aca="false">1/G12+1/G13</f>
        <v>0.0451388888888889</v>
      </c>
      <c r="H17" s="21"/>
      <c r="I17" s="21"/>
      <c r="J17" s="21"/>
    </row>
    <row r="18" customFormat="false" ht="13.8" hidden="false" customHeight="false" outlineLevel="0" collapsed="false">
      <c r="A18" s="169" t="s">
        <v>62</v>
      </c>
      <c r="B18" s="191" t="n">
        <f aca="false">B15*B17-B16*B16</f>
        <v>4E-005</v>
      </c>
      <c r="C18" s="21"/>
      <c r="D18" s="21"/>
      <c r="F18" s="169" t="s">
        <v>89</v>
      </c>
      <c r="G18" s="191" t="n">
        <f aca="false">G15*G17-G16*G16</f>
        <v>0.00173611111111111</v>
      </c>
      <c r="H18" s="21"/>
      <c r="I18" s="21"/>
      <c r="J18" s="21"/>
    </row>
    <row r="19" customFormat="false" ht="13.8" hidden="false" customHeight="false" outlineLevel="0" collapsed="false">
      <c r="A19" s="173" t="s">
        <v>63</v>
      </c>
      <c r="B19" s="173"/>
      <c r="C19" s="174"/>
      <c r="D19" s="21"/>
      <c r="F19" s="173" t="s">
        <v>63</v>
      </c>
      <c r="G19" s="173"/>
      <c r="H19" s="174"/>
      <c r="I19" s="21"/>
      <c r="J19" s="21"/>
    </row>
    <row r="20" customFormat="false" ht="13.8" hidden="false" customHeight="false" outlineLevel="0" collapsed="false">
      <c r="A20" s="165" t="s">
        <v>64</v>
      </c>
      <c r="B20" s="177" t="n">
        <f aca="false">B17/B16</f>
        <v>1.025</v>
      </c>
      <c r="C20" s="21"/>
      <c r="D20" s="21"/>
      <c r="F20" s="165" t="s">
        <v>64</v>
      </c>
      <c r="G20" s="177" t="n">
        <f aca="false">G17/G16</f>
        <v>2.6</v>
      </c>
      <c r="H20" s="21"/>
      <c r="I20" s="21"/>
      <c r="J20" s="21"/>
    </row>
    <row r="21" customFormat="false" ht="13.8" hidden="false" customHeight="false" outlineLevel="0" collapsed="false">
      <c r="A21" s="165" t="s">
        <v>65</v>
      </c>
      <c r="B21" s="192" t="n">
        <f aca="false">1/B16</f>
        <v>487.5</v>
      </c>
      <c r="C21" s="21"/>
      <c r="D21" s="21"/>
      <c r="F21" s="165" t="s">
        <v>65</v>
      </c>
      <c r="G21" s="192" t="n">
        <f aca="false">1/G16</f>
        <v>57.6</v>
      </c>
      <c r="H21" s="21"/>
      <c r="I21" s="21"/>
      <c r="J21" s="21"/>
    </row>
    <row r="22" customFormat="false" ht="13.8" hidden="false" customHeight="false" outlineLevel="0" collapsed="false">
      <c r="A22" s="165" t="s">
        <v>66</v>
      </c>
      <c r="B22" s="178" t="n">
        <f aca="false">B18/B16</f>
        <v>0.0195</v>
      </c>
      <c r="C22" s="21"/>
      <c r="D22" s="21"/>
      <c r="F22" s="165" t="s">
        <v>66</v>
      </c>
      <c r="G22" s="178" t="n">
        <f aca="false">G18/G16</f>
        <v>0.1</v>
      </c>
      <c r="H22" s="21"/>
      <c r="I22" s="21"/>
      <c r="J22" s="21"/>
    </row>
    <row r="23" customFormat="false" ht="13.8" hidden="false" customHeight="false" outlineLevel="0" collapsed="false">
      <c r="A23" s="169" t="s">
        <v>67</v>
      </c>
      <c r="B23" s="179" t="n">
        <f aca="false">B15/B16</f>
        <v>10.25</v>
      </c>
      <c r="C23" s="21"/>
      <c r="D23" s="21"/>
      <c r="F23" s="169" t="s">
        <v>67</v>
      </c>
      <c r="G23" s="179" t="n">
        <f aca="false">G15/G16</f>
        <v>2.6</v>
      </c>
      <c r="H23" s="21"/>
      <c r="I23" s="21"/>
      <c r="J23" s="21"/>
    </row>
    <row r="24" customFormat="false" ht="13.8" hidden="false" customHeight="false" outlineLevel="0" collapsed="false">
      <c r="A24" s="173" t="s">
        <v>68</v>
      </c>
      <c r="B24" s="173"/>
      <c r="C24" s="174"/>
      <c r="D24" s="21"/>
      <c r="F24" s="173" t="s">
        <v>68</v>
      </c>
      <c r="G24" s="173"/>
      <c r="H24" s="174"/>
      <c r="I24" s="21"/>
      <c r="J24" s="21"/>
    </row>
    <row r="25" customFormat="false" ht="13.8" hidden="false" customHeight="false" outlineLevel="0" collapsed="false">
      <c r="A25" s="165" t="s">
        <v>69</v>
      </c>
      <c r="B25" s="175" t="n">
        <f aca="false">(-(B20-B23)/(2*B22)+SQRT(POWER(((B20-B23)/(2*B22)),2)+(B21/B22)))</f>
        <v>521.056376241529</v>
      </c>
      <c r="C25" s="21"/>
      <c r="D25" s="21"/>
      <c r="F25" s="165" t="s">
        <v>69</v>
      </c>
      <c r="G25" s="175" t="n">
        <f aca="false">(-(G20-G23)/(2*G22)+SQRT(POWER(((G20-G23)/(2*G22)),2)+(G21/G22)))</f>
        <v>24</v>
      </c>
      <c r="H25" s="21"/>
      <c r="I25" s="21"/>
      <c r="J25" s="21"/>
    </row>
    <row r="26" customFormat="false" ht="13.8" hidden="false" customHeight="false" outlineLevel="0" collapsed="false">
      <c r="A26" s="169" t="s">
        <v>70</v>
      </c>
      <c r="B26" s="180" t="n">
        <f aca="false">(-(B23-B20)/(2*B22)+SQRT(POWER(((B23-B20)/(2*B22)),2)+(B21/B22)))</f>
        <v>47.9794531646064</v>
      </c>
      <c r="C26" s="21"/>
      <c r="D26" s="21"/>
      <c r="F26" s="169" t="s">
        <v>70</v>
      </c>
      <c r="G26" s="180" t="n">
        <f aca="false">(-(G23-G20)/(2*G22)+SQRT(POWER(((G23-G20)/(2*G22)),2)+(G21/G22)))</f>
        <v>24</v>
      </c>
      <c r="H26" s="21"/>
      <c r="I26" s="21"/>
      <c r="J26" s="21"/>
    </row>
    <row r="27" customFormat="false" ht="13.8" hidden="false" customHeight="false" outlineLevel="0" collapsed="false">
      <c r="A27" s="173" t="s">
        <v>71</v>
      </c>
      <c r="B27" s="173"/>
      <c r="C27" s="174"/>
      <c r="D27" s="21"/>
      <c r="F27" s="173" t="s">
        <v>71</v>
      </c>
      <c r="G27" s="173"/>
      <c r="H27" s="174"/>
      <c r="I27" s="21"/>
      <c r="J27" s="21"/>
    </row>
    <row r="28" customFormat="false" ht="13.8" hidden="false" customHeight="false" outlineLevel="0" collapsed="false">
      <c r="A28" s="165" t="s">
        <v>72</v>
      </c>
      <c r="B28" s="175" t="n">
        <f aca="false">SQRT((B20*B21)/(B22*B23))</f>
        <v>50</v>
      </c>
      <c r="C28" s="21"/>
      <c r="D28" s="21"/>
      <c r="F28" s="165" t="s">
        <v>72</v>
      </c>
      <c r="G28" s="175" t="n">
        <f aca="false">SQRT((G20*G21)/(G22*G23))</f>
        <v>24</v>
      </c>
      <c r="H28" s="21"/>
      <c r="I28" s="21"/>
      <c r="J28" s="21"/>
    </row>
    <row r="29" customFormat="false" ht="13.8" hidden="false" customHeight="false" outlineLevel="0" collapsed="false">
      <c r="A29" s="169" t="s">
        <v>73</v>
      </c>
      <c r="B29" s="180" t="n">
        <f aca="false">SQRT((B21*B23)/(B20*B22))</f>
        <v>500</v>
      </c>
      <c r="C29" s="21"/>
      <c r="D29" s="21"/>
      <c r="F29" s="169" t="s">
        <v>73</v>
      </c>
      <c r="G29" s="180" t="n">
        <f aca="false">SQRT((G21*G23)/(G20*G22))</f>
        <v>24</v>
      </c>
      <c r="H29" s="21"/>
      <c r="I29" s="21"/>
      <c r="J29" s="21"/>
    </row>
    <row r="30" customFormat="false" ht="13.8" hidden="false" customHeight="false" outlineLevel="0" collapsed="false">
      <c r="A30" s="173" t="s">
        <v>74</v>
      </c>
      <c r="B30" s="173"/>
      <c r="C30" s="174"/>
      <c r="D30" s="174"/>
      <c r="F30" s="173" t="s">
        <v>74</v>
      </c>
      <c r="G30" s="173"/>
      <c r="H30" s="174"/>
      <c r="I30" s="174"/>
      <c r="J30" s="21"/>
    </row>
    <row r="31" customFormat="false" ht="13.8" hidden="false" customHeight="false" outlineLevel="0" collapsed="false">
      <c r="A31" s="165" t="s">
        <v>75</v>
      </c>
      <c r="B31" s="181" t="n">
        <f aca="false">((B20+B23)/2)+SQRT(POWER(((B20+B23)/2),2) -1)</f>
        <v>11.1855993367098</v>
      </c>
      <c r="C31" s="21"/>
      <c r="D31" s="21"/>
      <c r="F31" s="165" t="s">
        <v>75</v>
      </c>
      <c r="G31" s="182" t="n">
        <f aca="false">((G20+G23)/2)+SQRT(POWER(((G20+G23)/2),2) -1)</f>
        <v>5</v>
      </c>
      <c r="H31" s="21"/>
      <c r="I31" s="21"/>
      <c r="J31" s="21"/>
    </row>
    <row r="32" customFormat="false" ht="13.8" hidden="false" customHeight="false" outlineLevel="0" collapsed="false">
      <c r="A32" s="169" t="s">
        <v>76</v>
      </c>
      <c r="B32" s="183" t="n">
        <f aca="false">((B20+B23)/2)+SQRT(POWER(((B20+B23)/2),2) -1)</f>
        <v>11.1855993367098</v>
      </c>
      <c r="C32" s="21"/>
      <c r="D32" s="21"/>
      <c r="F32" s="169" t="s">
        <v>76</v>
      </c>
      <c r="G32" s="184" t="n">
        <f aca="false">((G20+G23)/2)+SQRT(POWER(((G20+G23)/2),2) -1)</f>
        <v>5</v>
      </c>
      <c r="H32" s="21"/>
      <c r="I32" s="21"/>
      <c r="J32" s="21"/>
    </row>
    <row r="33" customFormat="false" ht="13.8" hidden="false" customHeight="false" outlineLevel="0" collapsed="false">
      <c r="A33" s="185" t="s">
        <v>77</v>
      </c>
      <c r="B33" s="185"/>
      <c r="C33" s="17"/>
      <c r="D33" s="17"/>
      <c r="F33" s="185" t="s">
        <v>77</v>
      </c>
      <c r="G33" s="185"/>
      <c r="H33" s="17"/>
      <c r="I33" s="17"/>
      <c r="J33" s="21"/>
    </row>
    <row r="34" customFormat="false" ht="13.8" hidden="false" customHeight="false" outlineLevel="0" collapsed="false">
      <c r="A34" s="165" t="s">
        <v>78</v>
      </c>
      <c r="B34" s="186" t="n">
        <f aca="false">SQRT(B20/B23)*(SQRT(B20*B23)+SQRT((B20*B23-1)))</f>
        <v>2</v>
      </c>
      <c r="C34" s="21"/>
      <c r="D34" s="21"/>
      <c r="F34" s="165" t="s">
        <v>78</v>
      </c>
      <c r="G34" s="187" t="n">
        <f aca="false">SQRT(G20/G23)*(SQRT(G20*G23)+SQRT((G20*G23-1)))</f>
        <v>5</v>
      </c>
      <c r="H34" s="21"/>
      <c r="I34" s="21"/>
      <c r="J34" s="21"/>
    </row>
    <row r="35" customFormat="false" ht="13.8" hidden="false" customHeight="false" outlineLevel="0" collapsed="false">
      <c r="A35" s="169" t="s">
        <v>79</v>
      </c>
      <c r="B35" s="188" t="n">
        <f aca="false">SQRT(B20/B23)*(SQRT(B20*B23)+SQRT((B20*B23-1)))</f>
        <v>2</v>
      </c>
      <c r="C35" s="21"/>
      <c r="D35" s="21"/>
      <c r="F35" s="169" t="s">
        <v>79</v>
      </c>
      <c r="G35" s="189" t="n">
        <f aca="false">SQRT(G20/G23)*(SQRT(G20*G23)+SQRT((G20*G23-1)))</f>
        <v>5</v>
      </c>
      <c r="H35" s="21"/>
      <c r="I35" s="21"/>
      <c r="J35" s="21"/>
    </row>
    <row r="36" customFormat="false" ht="13.8" hidden="false" customHeight="false" outlineLevel="0" collapsed="false">
      <c r="C36" s="21"/>
      <c r="D36" s="21"/>
    </row>
  </sheetData>
  <mergeCells count="12">
    <mergeCell ref="A14:B14"/>
    <mergeCell ref="F14:G14"/>
    <mergeCell ref="A19:B19"/>
    <mergeCell ref="F19:G19"/>
    <mergeCell ref="A24:B24"/>
    <mergeCell ref="F24:G24"/>
    <mergeCell ref="A27:B27"/>
    <mergeCell ref="F27:G27"/>
    <mergeCell ref="A30:B30"/>
    <mergeCell ref="F30:G30"/>
    <mergeCell ref="A33:B33"/>
    <mergeCell ref="F33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5.97"/>
    <col collapsed="false" customWidth="true" hidden="false" outlineLevel="0" max="3" min="3" style="0" width="5.14"/>
    <col collapsed="false" customWidth="true" hidden="false" outlineLevel="0" max="4" min="4" style="0" width="16.53"/>
    <col collapsed="false" customWidth="true" hidden="false" outlineLevel="0" max="5" min="5" style="0" width="6.67"/>
    <col collapsed="false" customWidth="true" hidden="false" outlineLevel="0" max="6" min="6" style="0" width="16.53"/>
    <col collapsed="false" customWidth="true" hidden="false" outlineLevel="0" max="7" min="7" style="0" width="4.58"/>
    <col collapsed="false" customWidth="true" hidden="false" outlineLevel="0" max="8" min="8" style="0" width="15.56"/>
    <col collapsed="false" customWidth="true" hidden="false" outlineLevel="0" max="10" min="10" style="0" width="4.99"/>
    <col collapsed="false" customWidth="true" hidden="false" outlineLevel="0" max="11" min="11" style="0" width="15.97"/>
    <col collapsed="false" customWidth="true" hidden="false" outlineLevel="0" max="12" min="12" style="0" width="4.71"/>
    <col collapsed="false" customWidth="true" hidden="false" outlineLevel="0" max="13" min="13" style="0" width="15.69"/>
    <col collapsed="false" customWidth="true" hidden="false" outlineLevel="0" max="14" min="14" style="0" width="5.96"/>
    <col collapsed="false" customWidth="true" hidden="false" outlineLevel="0" max="15" min="15" style="0" width="15.42"/>
    <col collapsed="false" customWidth="true" hidden="false" outlineLevel="0" max="16" min="16" style="0" width="5.83"/>
    <col collapsed="false" customWidth="true" hidden="false" outlineLevel="0" max="17" min="17" style="0" width="14.16"/>
  </cols>
  <sheetData>
    <row r="1" customFormat="false" ht="13.8" hidden="false" customHeight="false" outlineLevel="0" collapsed="false">
      <c r="A1" s="193"/>
      <c r="E1" s="9"/>
      <c r="F1" s="194"/>
    </row>
    <row r="2" customFormat="false" ht="13.8" hidden="false" customHeight="false" outlineLevel="0" collapsed="false">
      <c r="A2" s="195" t="s">
        <v>90</v>
      </c>
      <c r="B2" s="196" t="n">
        <v>3</v>
      </c>
      <c r="C2" s="195" t="s">
        <v>46</v>
      </c>
      <c r="D2" s="197" t="n">
        <v>600</v>
      </c>
      <c r="F2" s="194"/>
      <c r="J2" s="195" t="s">
        <v>91</v>
      </c>
      <c r="K2" s="196" t="n">
        <v>2</v>
      </c>
      <c r="L2" s="195" t="s">
        <v>92</v>
      </c>
      <c r="M2" s="196" t="n">
        <v>1</v>
      </c>
      <c r="N2" s="195" t="s">
        <v>46</v>
      </c>
      <c r="O2" s="197" t="n">
        <v>600</v>
      </c>
    </row>
    <row r="3" customFormat="false" ht="14.15" hidden="false" customHeight="false" outlineLevel="0" collapsed="false">
      <c r="B3" s="194"/>
      <c r="F3" s="194"/>
      <c r="J3" s="198" t="s">
        <v>93</v>
      </c>
      <c r="K3" s="199" t="n">
        <f aca="false">2*PI()*1000*SQRT(K2*M2)</f>
        <v>8885.76587631673</v>
      </c>
      <c r="L3" s="200" t="s">
        <v>94</v>
      </c>
      <c r="M3" s="199" t="n">
        <f aca="false">2*PI()*(K2-M2)*1000</f>
        <v>6283.18530717959</v>
      </c>
    </row>
    <row r="4" customFormat="false" ht="13.8" hidden="false" customHeight="false" outlineLevel="0" collapsed="false"/>
    <row r="5" customFormat="false" ht="13.8" hidden="false" customHeight="false" outlineLevel="0" collapsed="false">
      <c r="A5" s="201" t="s">
        <v>95</v>
      </c>
      <c r="B5" s="201"/>
      <c r="C5" s="201"/>
      <c r="D5" s="201"/>
      <c r="E5" s="201" t="s">
        <v>96</v>
      </c>
      <c r="F5" s="201"/>
      <c r="G5" s="201"/>
      <c r="H5" s="201"/>
      <c r="J5" s="201" t="s">
        <v>97</v>
      </c>
      <c r="K5" s="201"/>
      <c r="L5" s="201"/>
      <c r="M5" s="201"/>
      <c r="N5" s="201" t="s">
        <v>98</v>
      </c>
      <c r="O5" s="201"/>
      <c r="P5" s="201"/>
      <c r="Q5" s="201"/>
    </row>
    <row r="6" customFormat="false" ht="13.8" hidden="false" customHeight="false" outlineLevel="0" collapsed="false">
      <c r="A6" s="202"/>
      <c r="D6" s="203"/>
      <c r="E6" s="202"/>
      <c r="H6" s="203"/>
      <c r="J6" s="202"/>
      <c r="M6" s="203"/>
      <c r="N6" s="202"/>
      <c r="Q6" s="203"/>
    </row>
    <row r="7" customFormat="false" ht="13.8" hidden="false" customHeight="false" outlineLevel="0" collapsed="false">
      <c r="A7" s="202"/>
      <c r="D7" s="203"/>
      <c r="E7" s="202"/>
      <c r="H7" s="203"/>
      <c r="J7" s="202"/>
      <c r="M7" s="203"/>
      <c r="N7" s="202"/>
      <c r="Q7" s="203"/>
    </row>
    <row r="8" customFormat="false" ht="13.8" hidden="false" customHeight="false" outlineLevel="0" collapsed="false">
      <c r="A8" s="202"/>
      <c r="D8" s="203"/>
      <c r="E8" s="202"/>
      <c r="H8" s="203"/>
      <c r="J8" s="202"/>
      <c r="M8" s="203"/>
      <c r="N8" s="202"/>
      <c r="Q8" s="203"/>
    </row>
    <row r="9" customFormat="false" ht="13.8" hidden="false" customHeight="false" outlineLevel="0" collapsed="false">
      <c r="A9" s="202"/>
      <c r="D9" s="203"/>
      <c r="E9" s="202"/>
      <c r="H9" s="203"/>
      <c r="J9" s="202"/>
      <c r="M9" s="203"/>
      <c r="N9" s="202"/>
      <c r="Q9" s="203"/>
    </row>
    <row r="10" customFormat="false" ht="13.8" hidden="false" customHeight="false" outlineLevel="0" collapsed="false">
      <c r="A10" s="202"/>
      <c r="D10" s="203"/>
      <c r="E10" s="202"/>
      <c r="H10" s="203"/>
      <c r="J10" s="202"/>
      <c r="M10" s="203"/>
      <c r="N10" s="202"/>
      <c r="Q10" s="203"/>
    </row>
    <row r="11" customFormat="false" ht="13.8" hidden="false" customHeight="false" outlineLevel="0" collapsed="false">
      <c r="A11" s="202"/>
      <c r="D11" s="203"/>
      <c r="E11" s="202"/>
      <c r="H11" s="203"/>
      <c r="J11" s="202"/>
      <c r="M11" s="203"/>
      <c r="N11" s="202"/>
      <c r="Q11" s="203"/>
    </row>
    <row r="12" customFormat="false" ht="13.8" hidden="false" customHeight="false" outlineLevel="0" collapsed="false">
      <c r="A12" s="202"/>
      <c r="D12" s="203"/>
      <c r="E12" s="202"/>
      <c r="H12" s="203"/>
      <c r="J12" s="202"/>
      <c r="M12" s="203"/>
      <c r="N12" s="202"/>
      <c r="Q12" s="203"/>
    </row>
    <row r="13" customFormat="false" ht="13.8" hidden="false" customHeight="false" outlineLevel="0" collapsed="false">
      <c r="A13" s="202"/>
      <c r="D13" s="203"/>
      <c r="E13" s="202"/>
      <c r="H13" s="203"/>
      <c r="J13" s="202"/>
      <c r="M13" s="203"/>
      <c r="N13" s="202"/>
      <c r="Q13" s="203"/>
    </row>
    <row r="14" customFormat="false" ht="13.8" hidden="false" customHeight="false" outlineLevel="0" collapsed="false">
      <c r="A14" s="202"/>
      <c r="D14" s="203"/>
      <c r="E14" s="202"/>
      <c r="H14" s="203"/>
      <c r="J14" s="202"/>
      <c r="M14" s="203"/>
      <c r="N14" s="202"/>
      <c r="Q14" s="203"/>
    </row>
    <row r="15" customFormat="false" ht="13.8" hidden="false" customHeight="false" outlineLevel="0" collapsed="false">
      <c r="A15" s="202"/>
      <c r="D15" s="203"/>
      <c r="E15" s="202"/>
      <c r="H15" s="203"/>
      <c r="J15" s="202"/>
      <c r="M15" s="203"/>
      <c r="N15" s="202"/>
      <c r="Q15" s="203"/>
    </row>
    <row r="16" customFormat="false" ht="13.8" hidden="false" customHeight="false" outlineLevel="0" collapsed="false">
      <c r="A16" s="202"/>
      <c r="D16" s="203"/>
      <c r="E16" s="202"/>
      <c r="H16" s="203"/>
      <c r="J16" s="202"/>
      <c r="M16" s="203"/>
      <c r="N16" s="202"/>
      <c r="Q16" s="203"/>
    </row>
    <row r="17" customFormat="false" ht="13.8" hidden="false" customHeight="false" outlineLevel="0" collapsed="false">
      <c r="A17" s="202"/>
      <c r="D17" s="203"/>
      <c r="E17" s="202"/>
      <c r="H17" s="203"/>
      <c r="J17" s="202"/>
      <c r="M17" s="203"/>
      <c r="N17" s="202"/>
      <c r="Q17" s="203"/>
    </row>
    <row r="18" customFormat="false" ht="13.8" hidden="false" customHeight="false" outlineLevel="0" collapsed="false">
      <c r="A18" s="204" t="s">
        <v>99</v>
      </c>
      <c r="B18" s="205" t="n">
        <f aca="false">2*D2/(2*PI()*B2)</f>
        <v>63.6619772367581</v>
      </c>
      <c r="C18" s="204" t="s">
        <v>100</v>
      </c>
      <c r="D18" s="206" t="n">
        <f aca="false">2/(D2*2*PI()*B2)*1000</f>
        <v>0.176838825657662</v>
      </c>
      <c r="E18" s="204" t="s">
        <v>101</v>
      </c>
      <c r="F18" s="205" t="n">
        <f aca="false">D2/(4*PI()*B2)</f>
        <v>15.9154943091895</v>
      </c>
      <c r="G18" s="204" t="s">
        <v>102</v>
      </c>
      <c r="H18" s="206" t="n">
        <f aca="false">1/(D2*4*PI()*B2)*1000</f>
        <v>0.0442097064144154</v>
      </c>
      <c r="J18" s="204" t="s">
        <v>99</v>
      </c>
      <c r="K18" s="205" t="n">
        <f aca="false">2*O2*M3/POWER(K3,2)*1000</f>
        <v>95.4929658551372</v>
      </c>
      <c r="L18" s="204" t="s">
        <v>102</v>
      </c>
      <c r="M18" s="206" t="n">
        <f aca="false">1/(2*O2*M3)*1000000</f>
        <v>0.132629119243246</v>
      </c>
      <c r="N18" s="204" t="s">
        <v>99</v>
      </c>
      <c r="O18" s="205" t="n">
        <f aca="false">2*O2/M3*1000</f>
        <v>190.985931710274</v>
      </c>
      <c r="P18" s="204" t="s">
        <v>102</v>
      </c>
      <c r="Q18" s="206" t="n">
        <f aca="false">M3/(2*O2*POWER(K3,2))*1000000</f>
        <v>0.0663145596216231</v>
      </c>
    </row>
    <row r="19" customFormat="false" ht="13.8" hidden="false" customHeight="false" outlineLevel="0" collapsed="false">
      <c r="J19" s="204" t="s">
        <v>101</v>
      </c>
      <c r="K19" s="205" t="n">
        <f aca="false">O2/(2*M3)*1000</f>
        <v>47.7464829275686</v>
      </c>
      <c r="L19" s="204" t="s">
        <v>100</v>
      </c>
      <c r="M19" s="206" t="n">
        <f aca="false">2*M3/(O2*POWER(K3,2))*1000000</f>
        <v>0.265258238486492</v>
      </c>
      <c r="N19" s="204" t="s">
        <v>101</v>
      </c>
      <c r="O19" s="205" t="n">
        <f aca="false">O2*M3/(2*POWER(K3,2))*1000</f>
        <v>23.8732414637843</v>
      </c>
      <c r="P19" s="204" t="s">
        <v>100</v>
      </c>
      <c r="Q19" s="206" t="n">
        <f aca="false">2/(O2*M3)*1000000</f>
        <v>0.530516476972985</v>
      </c>
    </row>
  </sheetData>
  <mergeCells count="4">
    <mergeCell ref="A5:D5"/>
    <mergeCell ref="E5:H5"/>
    <mergeCell ref="J5:M5"/>
    <mergeCell ref="N5:Q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2008-10-30T12:02:02Z</dcterms:created>
  <dc:creator>PC Buby</dc:creator>
  <dc:description/>
  <dc:language>es-AR</dc:language>
  <cp:lastModifiedBy/>
  <cp:lastPrinted>2019-08-12T14:31:36Z</cp:lastPrinted>
  <dcterms:modified xsi:type="dcterms:W3CDTF">2020-10-08T21:01:06Z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