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activeTab="2"/>
  </bookViews>
  <sheets>
    <sheet name="PARAMETROS" sheetId="1" r:id="rId1"/>
    <sheet name="estrella-triangulo" sheetId="2" r:id="rId2"/>
    <sheet name="Zin-Zou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H10" i="3"/>
  <c r="B10" i="3"/>
  <c r="C2" i="3"/>
  <c r="H17" i="3" l="1"/>
  <c r="H15" i="3" l="1"/>
  <c r="M3" i="1"/>
  <c r="R32" i="1"/>
  <c r="L32" i="1" s="1"/>
  <c r="M7" i="1"/>
  <c r="L7" i="1" s="1"/>
  <c r="M31" i="1" s="1"/>
  <c r="F10" i="2"/>
  <c r="F9" i="2"/>
  <c r="F8" i="2"/>
  <c r="I5" i="2"/>
  <c r="I4" i="2"/>
  <c r="I3" i="2"/>
  <c r="D5" i="2"/>
  <c r="D4" i="2"/>
  <c r="D10" i="2" s="1"/>
  <c r="D3" i="2"/>
  <c r="D8" i="2" s="1"/>
  <c r="O5" i="1"/>
  <c r="M32" i="1"/>
  <c r="M30" i="1"/>
  <c r="M29" i="1"/>
  <c r="M28" i="1"/>
  <c r="N32" i="1"/>
  <c r="N31" i="1"/>
  <c r="N30" i="1"/>
  <c r="N29" i="1"/>
  <c r="O32" i="1"/>
  <c r="O31" i="1"/>
  <c r="O30" i="1"/>
  <c r="O29" i="1"/>
  <c r="O28" i="1"/>
  <c r="P32" i="1"/>
  <c r="P31" i="1"/>
  <c r="P30" i="1"/>
  <c r="P29" i="1"/>
  <c r="P28" i="1"/>
  <c r="Q27" i="1"/>
  <c r="L27" i="1" s="1"/>
  <c r="P27" i="1"/>
  <c r="P26" i="1"/>
  <c r="P25" i="1"/>
  <c r="P24" i="1"/>
  <c r="P23" i="1"/>
  <c r="O27" i="1"/>
  <c r="O26" i="1"/>
  <c r="O25" i="1"/>
  <c r="O24" i="1"/>
  <c r="O23" i="1"/>
  <c r="N27" i="1"/>
  <c r="N25" i="1"/>
  <c r="N24" i="1"/>
  <c r="N23" i="1"/>
  <c r="M27" i="1"/>
  <c r="M26" i="1"/>
  <c r="M25" i="1"/>
  <c r="M24" i="1"/>
  <c r="R22" i="1"/>
  <c r="R21" i="1"/>
  <c r="R20" i="1"/>
  <c r="R19" i="1"/>
  <c r="Q22" i="1"/>
  <c r="Q20" i="1"/>
  <c r="Q19" i="1"/>
  <c r="Q18" i="1"/>
  <c r="O22" i="1"/>
  <c r="O21" i="1"/>
  <c r="O20" i="1"/>
  <c r="O19" i="1"/>
  <c r="O18" i="1"/>
  <c r="N22" i="1"/>
  <c r="N21" i="1"/>
  <c r="N19" i="1"/>
  <c r="N18" i="1"/>
  <c r="R17" i="1"/>
  <c r="R15" i="1"/>
  <c r="R14" i="1"/>
  <c r="R13" i="1"/>
  <c r="Q17" i="1"/>
  <c r="Q16" i="1"/>
  <c r="Q15" i="1"/>
  <c r="Q14" i="1"/>
  <c r="P17" i="1"/>
  <c r="P16" i="1"/>
  <c r="P15" i="1"/>
  <c r="P14" i="1"/>
  <c r="P13" i="1"/>
  <c r="N17" i="1"/>
  <c r="N16" i="1"/>
  <c r="N15" i="1"/>
  <c r="N14" i="1"/>
  <c r="N13" i="1"/>
  <c r="M22" i="1"/>
  <c r="M21" i="1"/>
  <c r="M20" i="1"/>
  <c r="M17" i="1"/>
  <c r="L17" i="1" s="1"/>
  <c r="M16" i="1"/>
  <c r="M15" i="1"/>
  <c r="M13" i="1"/>
  <c r="M18" i="1"/>
  <c r="R12" i="1"/>
  <c r="R11" i="1"/>
  <c r="R10" i="1"/>
  <c r="R9" i="1"/>
  <c r="R7" i="1"/>
  <c r="R5" i="1"/>
  <c r="R4" i="1"/>
  <c r="R3" i="1"/>
  <c r="Q7" i="1"/>
  <c r="Q6" i="1"/>
  <c r="Q5" i="1"/>
  <c r="Q4" i="1"/>
  <c r="Q12" i="1"/>
  <c r="Q10" i="1"/>
  <c r="Q9" i="1"/>
  <c r="Q8" i="1"/>
  <c r="P12" i="1"/>
  <c r="P11" i="1"/>
  <c r="P10" i="1"/>
  <c r="P9" i="1"/>
  <c r="P8" i="1"/>
  <c r="O9" i="1"/>
  <c r="O12" i="1"/>
  <c r="O11" i="1"/>
  <c r="O10" i="1"/>
  <c r="O8" i="1"/>
  <c r="N12" i="1"/>
  <c r="L12" i="1" s="1"/>
  <c r="P7" i="1"/>
  <c r="P6" i="1"/>
  <c r="P5" i="1"/>
  <c r="P3" i="1"/>
  <c r="P4" i="1"/>
  <c r="O7" i="1"/>
  <c r="O6" i="1"/>
  <c r="O4" i="1"/>
  <c r="O3" i="1"/>
  <c r="Q21" i="1" l="1"/>
  <c r="Q32" i="1"/>
  <c r="Q28" i="1"/>
  <c r="Q3" i="1"/>
  <c r="Q31" i="1"/>
  <c r="Q30" i="1"/>
  <c r="Q11" i="1"/>
  <c r="Q29" i="1"/>
  <c r="Q13" i="1"/>
  <c r="R24" i="1"/>
  <c r="R23" i="1"/>
  <c r="R18" i="1"/>
  <c r="R6" i="1"/>
  <c r="R27" i="1"/>
  <c r="R26" i="1"/>
  <c r="R8" i="1"/>
  <c r="R25" i="1"/>
  <c r="R16" i="1"/>
  <c r="H16" i="3"/>
  <c r="H22" i="3" s="1"/>
  <c r="B16" i="3"/>
  <c r="B22" i="3" s="1"/>
  <c r="N7" i="1"/>
  <c r="N3" i="1"/>
  <c r="N4" i="1"/>
  <c r="N28" i="1"/>
  <c r="N26" i="1"/>
  <c r="N20" i="1"/>
  <c r="N6" i="1"/>
  <c r="N5" i="1"/>
  <c r="M12" i="1"/>
  <c r="M8" i="1"/>
  <c r="M9" i="1"/>
  <c r="M10" i="1"/>
  <c r="M19" i="1"/>
  <c r="M23" i="1"/>
  <c r="M11" i="1"/>
  <c r="M14" i="1"/>
  <c r="D9" i="2"/>
  <c r="H23" i="3" l="1"/>
  <c r="H18" i="3"/>
  <c r="H21" i="3" s="1"/>
  <c r="H20" i="3"/>
  <c r="B20" i="3"/>
  <c r="B17" i="3"/>
  <c r="B23" i="3" s="1"/>
  <c r="H26" i="3" l="1"/>
  <c r="H35" i="3"/>
  <c r="H31" i="3"/>
  <c r="H25" i="3"/>
  <c r="H34" i="3"/>
  <c r="H28" i="3"/>
  <c r="H32" i="3"/>
  <c r="H29" i="3"/>
  <c r="B18" i="3"/>
  <c r="B21" i="3" s="1"/>
  <c r="B29" i="3" s="1"/>
  <c r="B32" i="3"/>
  <c r="B31" i="3"/>
  <c r="B35" i="3"/>
  <c r="B34" i="3"/>
  <c r="B25" i="3" l="1"/>
  <c r="B28" i="3"/>
  <c r="B38" i="3" s="1"/>
  <c r="B26" i="3"/>
  <c r="B39" i="3" l="1"/>
</calcChain>
</file>

<file path=xl/sharedStrings.xml><?xml version="1.0" encoding="utf-8"?>
<sst xmlns="http://schemas.openxmlformats.org/spreadsheetml/2006/main" count="344" uniqueCount="241">
  <si>
    <t>RELACIONES ENTRE PARÁMETROS DE CUADRIPOLOS LINEALES
EXPRESADOS EN FUNCIÓN DE PARÁMETROS</t>
  </si>
  <si>
    <t>Z</t>
  </si>
  <si>
    <t>Y</t>
  </si>
  <si>
    <t>A</t>
  </si>
  <si>
    <t>B</t>
  </si>
  <si>
    <t>C</t>
  </si>
  <si>
    <t>D</t>
  </si>
  <si>
    <t>E</t>
  </si>
  <si>
    <t>F</t>
  </si>
  <si>
    <t>G</t>
  </si>
  <si>
    <t>H</t>
  </si>
  <si>
    <t>Z11</t>
  </si>
  <si>
    <t>Z22</t>
  </si>
  <si>
    <t>Z12</t>
  </si>
  <si>
    <t>Z21</t>
  </si>
  <si>
    <t>Z11Z22 -Z12Z21</t>
  </si>
  <si>
    <t>Y22 / ∆Y</t>
  </si>
  <si>
    <t>-Y12 / Az</t>
  </si>
  <si>
    <t>-Y21 / ∆Y</t>
  </si>
  <si>
    <t>Y11 / ∆Y</t>
  </si>
  <si>
    <t>1 / ∆Y</t>
  </si>
  <si>
    <t>A / C</t>
  </si>
  <si>
    <t>(AD-BC)/C</t>
  </si>
  <si>
    <t>1 / C</t>
  </si>
  <si>
    <t>D / C</t>
  </si>
  <si>
    <t>B / C</t>
  </si>
  <si>
    <t>Parametros</t>
  </si>
  <si>
    <t>ABCD</t>
  </si>
  <si>
    <t>h</t>
  </si>
  <si>
    <t>g</t>
  </si>
  <si>
    <t>EFGH</t>
  </si>
  <si>
    <t>h/G</t>
  </si>
  <si>
    <t>1/G</t>
  </si>
  <si>
    <t>(EH-GF)/G</t>
  </si>
  <si>
    <t>E/G</t>
  </si>
  <si>
    <t>F/G</t>
  </si>
  <si>
    <t>∆h/h22</t>
  </si>
  <si>
    <t>h12/h22</t>
  </si>
  <si>
    <t>1/h22</t>
  </si>
  <si>
    <t>h11/h22</t>
  </si>
  <si>
    <t>1/g11</t>
  </si>
  <si>
    <t>g21/g11</t>
  </si>
  <si>
    <t>∆g/g11</t>
  </si>
  <si>
    <t>g22/g11</t>
  </si>
  <si>
    <t>-g12/g11</t>
  </si>
  <si>
    <t>-h21/h22</t>
  </si>
  <si>
    <t>1/h11</t>
  </si>
  <si>
    <t>E/F</t>
  </si>
  <si>
    <t>∆z</t>
  </si>
  <si>
    <t>∆g/g22</t>
  </si>
  <si>
    <t>D/B</t>
  </si>
  <si>
    <t xml:space="preserve">Z22/∆Z </t>
  </si>
  <si>
    <t>Y11</t>
  </si>
  <si>
    <t>g12/g22</t>
  </si>
  <si>
    <t>-h12/h11</t>
  </si>
  <si>
    <t>-1/F</t>
  </si>
  <si>
    <t>-(AD-BC)/B</t>
  </si>
  <si>
    <t>Y12</t>
  </si>
  <si>
    <t xml:space="preserve">-Z12/∆Z </t>
  </si>
  <si>
    <t>-g21/g22</t>
  </si>
  <si>
    <t>h21/h11</t>
  </si>
  <si>
    <t>-(EH-GF)/F</t>
  </si>
  <si>
    <t>-1/B</t>
  </si>
  <si>
    <t>Y21</t>
  </si>
  <si>
    <t>-Z21/∆Z</t>
  </si>
  <si>
    <t>1/g22</t>
  </si>
  <si>
    <t xml:space="preserve">∆h/h11 </t>
  </si>
  <si>
    <t>H/F</t>
  </si>
  <si>
    <t>A/B</t>
  </si>
  <si>
    <t>Z11/Z</t>
  </si>
  <si>
    <t>Y22</t>
  </si>
  <si>
    <t>∆y</t>
  </si>
  <si>
    <t>∆h</t>
  </si>
  <si>
    <t>∆g</t>
  </si>
  <si>
    <t>h22/h11</t>
  </si>
  <si>
    <t>G/F</t>
  </si>
  <si>
    <t>C/B</t>
  </si>
  <si>
    <t>Y11Y22 -Y12Y21</t>
  </si>
  <si>
    <t xml:space="preserve">1/∆Z </t>
  </si>
  <si>
    <t>g11/g22</t>
  </si>
  <si>
    <t>h11</t>
  </si>
  <si>
    <t>h12</t>
  </si>
  <si>
    <t>h21</t>
  </si>
  <si>
    <t>h22</t>
  </si>
  <si>
    <t>g11</t>
  </si>
  <si>
    <t>g12</t>
  </si>
  <si>
    <t>g21</t>
  </si>
  <si>
    <t>g22</t>
  </si>
  <si>
    <t>∆ABCD</t>
  </si>
  <si>
    <t>∆EFGH</t>
  </si>
  <si>
    <t>1/g21</t>
  </si>
  <si>
    <t>-∆h/h21</t>
  </si>
  <si>
    <t>-Y22/Y21</t>
  </si>
  <si>
    <t xml:space="preserve">Z11/Z21 </t>
  </si>
  <si>
    <t>g22/g21</t>
  </si>
  <si>
    <t>-h11/h21</t>
  </si>
  <si>
    <t>F/(EH-GF)</t>
  </si>
  <si>
    <t>-1/Y21</t>
  </si>
  <si>
    <t>∆Z / Z21</t>
  </si>
  <si>
    <t>1 / Z21</t>
  </si>
  <si>
    <t>-∆Y/Y21</t>
  </si>
  <si>
    <t>G/(EH-GF)</t>
  </si>
  <si>
    <t>-h22/h21</t>
  </si>
  <si>
    <t>g11/g21</t>
  </si>
  <si>
    <t>∆g/g21</t>
  </si>
  <si>
    <t>-1/h21</t>
  </si>
  <si>
    <t>E/(EH-GF)</t>
  </si>
  <si>
    <t>-Y11/Y21</t>
  </si>
  <si>
    <t>Z22 / Z21</t>
  </si>
  <si>
    <t>Z12 / Z21</t>
  </si>
  <si>
    <t>Y12/Y21</t>
  </si>
  <si>
    <t>(AD-BC)=1</t>
  </si>
  <si>
    <t>1/(EH-GF)</t>
  </si>
  <si>
    <t>-h12/h21</t>
  </si>
  <si>
    <t>-g12/g21</t>
  </si>
  <si>
    <t>Z22 / Z12</t>
  </si>
  <si>
    <t>-Y11/Y12</t>
  </si>
  <si>
    <t>D/(AD-BC)</t>
  </si>
  <si>
    <t>1/h12</t>
  </si>
  <si>
    <t>-∆g/g12</t>
  </si>
  <si>
    <t>-g22/g12</t>
  </si>
  <si>
    <t>-g11/g12</t>
  </si>
  <si>
    <t>-1/g12</t>
  </si>
  <si>
    <t>-g21/g12</t>
  </si>
  <si>
    <t>-h21/h12</t>
  </si>
  <si>
    <t>∆h/h12</t>
  </si>
  <si>
    <t>h22/h12</t>
  </si>
  <si>
    <t>h11/h12</t>
  </si>
  <si>
    <t>(EH-FG)=1</t>
  </si>
  <si>
    <t>B/(AD-BC)</t>
  </si>
  <si>
    <t>C/(AD-BC)</t>
  </si>
  <si>
    <t>A/(AD-BC)</t>
  </si>
  <si>
    <t>1/(AD-BC)</t>
  </si>
  <si>
    <t>-1/Y12</t>
  </si>
  <si>
    <t>-∆Y/Y12</t>
  </si>
  <si>
    <t>-Y22/Y12</t>
  </si>
  <si>
    <t>Y21/Y12</t>
  </si>
  <si>
    <t>Z12 / Z12</t>
  </si>
  <si>
    <t>Z11 / Z12</t>
  </si>
  <si>
    <t>1 / Z12</t>
  </si>
  <si>
    <t>∆Z / Z12</t>
  </si>
  <si>
    <t>∆Z/ Z22</t>
  </si>
  <si>
    <t>Z12/ Z22</t>
  </si>
  <si>
    <t>-Z21/ Z22</t>
  </si>
  <si>
    <t>1/ Z22</t>
  </si>
  <si>
    <t>Z11/ Z22</t>
  </si>
  <si>
    <t>1/ Z11</t>
  </si>
  <si>
    <t>-Z12/ Z11</t>
  </si>
  <si>
    <t>Z21/ Z11</t>
  </si>
  <si>
    <t>∆Z/ Z11</t>
  </si>
  <si>
    <t>Z22/ Z11</t>
  </si>
  <si>
    <t>1/Y11</t>
  </si>
  <si>
    <t>-Y12/Y11</t>
  </si>
  <si>
    <t>Y21/Y11</t>
  </si>
  <si>
    <t>∆Y/Y11</t>
  </si>
  <si>
    <t>Y22/Y11</t>
  </si>
  <si>
    <t>∆Y/Y22</t>
  </si>
  <si>
    <t>Y12/Y22</t>
  </si>
  <si>
    <t>Y21/Y22</t>
  </si>
  <si>
    <t>1/Y22</t>
  </si>
  <si>
    <t>Y11/Y22</t>
  </si>
  <si>
    <t>B/D</t>
  </si>
  <si>
    <t>(AD-BC)/D</t>
  </si>
  <si>
    <t>-1/D</t>
  </si>
  <si>
    <t>C/D</t>
  </si>
  <si>
    <t>A/D</t>
  </si>
  <si>
    <t>C/A</t>
  </si>
  <si>
    <t>-(AD-BC)/A</t>
  </si>
  <si>
    <t>1/A</t>
  </si>
  <si>
    <t>B/A</t>
  </si>
  <si>
    <t>D/A</t>
  </si>
  <si>
    <t>F/E</t>
  </si>
  <si>
    <t>1/E</t>
  </si>
  <si>
    <t>-(EH-GF)/E</t>
  </si>
  <si>
    <t>G/E</t>
  </si>
  <si>
    <t>H/E</t>
  </si>
  <si>
    <t>G/H</t>
  </si>
  <si>
    <t>-1/H</t>
  </si>
  <si>
    <t>(EH-FG)/H</t>
  </si>
  <si>
    <t>F/H</t>
  </si>
  <si>
    <t>E/H</t>
  </si>
  <si>
    <t>h11h22-h12 h21</t>
  </si>
  <si>
    <t>h22/∆h</t>
  </si>
  <si>
    <t>-h12/∆h</t>
  </si>
  <si>
    <t>-h21/∆h</t>
  </si>
  <si>
    <t>h11/∆h</t>
  </si>
  <si>
    <t>1/∆h</t>
  </si>
  <si>
    <t>g11g22-g12 g21</t>
  </si>
  <si>
    <t>g22/∆g</t>
  </si>
  <si>
    <t>-g12/∆g</t>
  </si>
  <si>
    <t>-g21/∆g</t>
  </si>
  <si>
    <t>g11/∆g</t>
  </si>
  <si>
    <t>1/∆g</t>
  </si>
  <si>
    <t>H/(EH-GF)</t>
  </si>
  <si>
    <t>paso de estrella a triangulo</t>
  </si>
  <si>
    <t>paso de triangulo a estrella</t>
  </si>
  <si>
    <t>Za</t>
  </si>
  <si>
    <t>Zb</t>
  </si>
  <si>
    <t>Zc</t>
  </si>
  <si>
    <t>Z1</t>
  </si>
  <si>
    <t>Z2</t>
  </si>
  <si>
    <t>Z3</t>
  </si>
  <si>
    <t>Zentrada_pi</t>
  </si>
  <si>
    <t>Zsalida_pi</t>
  </si>
  <si>
    <t>Ztransferencia_pi</t>
  </si>
  <si>
    <t>|</t>
  </si>
  <si>
    <t>neper</t>
  </si>
  <si>
    <t>Ein</t>
  </si>
  <si>
    <t>Eout</t>
  </si>
  <si>
    <t>Zim1</t>
  </si>
  <si>
    <t>Zim2</t>
  </si>
  <si>
    <t>alfa = Ln (Ein/Eout)</t>
  </si>
  <si>
    <t>Ro</t>
  </si>
  <si>
    <t>Impedancia OC</t>
  </si>
  <si>
    <t>impedancia SH</t>
  </si>
  <si>
    <t>Zout</t>
  </si>
  <si>
    <t>Zin</t>
  </si>
  <si>
    <t>Atenuacion alfa</t>
  </si>
  <si>
    <t>Det Z</t>
  </si>
  <si>
    <t>Parametros de impedancia</t>
  </si>
  <si>
    <t>PARAMETROS TRANSMISION DIRECTA</t>
  </si>
  <si>
    <t>CALCULO DE LA IMPEDANCIA ITERATIVA</t>
  </si>
  <si>
    <t>Zk1</t>
  </si>
  <si>
    <t>Zk2</t>
  </si>
  <si>
    <t>CALCULO DE LA IMPEDANCIA IMAGEN</t>
  </si>
  <si>
    <t>CALCULO DE LA FUNCION DE PROPAGACIÓN EN BASE ITERATIVA</t>
  </si>
  <si>
    <t>Fun_prop_it</t>
  </si>
  <si>
    <t>Fun_Prop_Zit</t>
  </si>
  <si>
    <t>CALCULO DE LA FUNCION DE PROPAGACIÓN EN BASE IMAGEN</t>
  </si>
  <si>
    <t>Fun_Prop_Im</t>
  </si>
  <si>
    <t>Fun_Prop_ZIm</t>
  </si>
  <si>
    <t>20.91</t>
  </si>
  <si>
    <t>adimensional</t>
  </si>
  <si>
    <t>unidades</t>
  </si>
  <si>
    <t>Ω</t>
  </si>
  <si>
    <r>
      <t>1/</t>
    </r>
    <r>
      <rPr>
        <sz val="11"/>
        <color theme="1"/>
        <rFont val="Calibri"/>
        <family val="2"/>
      </rPr>
      <t>Ω (mho)</t>
    </r>
  </si>
  <si>
    <t>NEPPERS</t>
  </si>
  <si>
    <t>ATENUACION:</t>
  </si>
  <si>
    <t>dB</t>
  </si>
  <si>
    <t>Estrella -&gt; Tipo T</t>
  </si>
  <si>
    <t>DATOS A INGRESAR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</si>
</sst>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</font>
    <font>
      <sz val="11"/>
      <color theme="0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49" fontId="0" fillId="0" borderId="15" xfId="0" applyNumberFormat="1" applyBorder="1"/>
    <xf numFmtId="0" fontId="0" fillId="2" borderId="9" xfId="0" applyFill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49" fontId="0" fillId="2" borderId="13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49" fontId="0" fillId="3" borderId="13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13" xfId="0" applyNumberFormat="1" applyFill="1" applyBorder="1" applyAlignment="1">
      <alignment horizontal="center" vertical="center"/>
    </xf>
    <xf numFmtId="0" fontId="0" fillId="5" borderId="0" xfId="0" applyFill="1" applyBorder="1"/>
    <xf numFmtId="49" fontId="0" fillId="2" borderId="14" xfId="0" applyNumberFormat="1" applyFill="1" applyBorder="1"/>
    <xf numFmtId="49" fontId="0" fillId="2" borderId="15" xfId="0" applyNumberFormat="1" applyFill="1" applyBorder="1"/>
    <xf numFmtId="49" fontId="0" fillId="2" borderId="16" xfId="0" applyNumberFormat="1" applyFill="1" applyBorder="1"/>
    <xf numFmtId="0" fontId="0" fillId="6" borderId="0" xfId="0" applyFill="1"/>
    <xf numFmtId="0" fontId="0" fillId="6" borderId="1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6" borderId="15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6" borderId="15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13" xfId="0" applyFill="1" applyBorder="1"/>
    <xf numFmtId="49" fontId="0" fillId="2" borderId="13" xfId="0" applyNumberFormat="1" applyFill="1" applyBorder="1"/>
    <xf numFmtId="0" fontId="0" fillId="2" borderId="16" xfId="0" applyFill="1" applyBorder="1"/>
    <xf numFmtId="0" fontId="0" fillId="3" borderId="10" xfId="0" applyFill="1" applyBorder="1"/>
    <xf numFmtId="49" fontId="0" fillId="3" borderId="10" xfId="0" applyNumberFormat="1" applyFill="1" applyBorder="1"/>
    <xf numFmtId="0" fontId="0" fillId="3" borderId="14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3" borderId="15" xfId="0" applyFill="1" applyBorder="1"/>
    <xf numFmtId="0" fontId="0" fillId="3" borderId="13" xfId="0" applyFill="1" applyBorder="1"/>
    <xf numFmtId="49" fontId="0" fillId="3" borderId="13" xfId="0" applyNumberFormat="1" applyFill="1" applyBorder="1"/>
    <xf numFmtId="0" fontId="0" fillId="3" borderId="16" xfId="0" applyFill="1" applyBorder="1"/>
    <xf numFmtId="0" fontId="0" fillId="4" borderId="10" xfId="0" applyFill="1" applyBorder="1"/>
    <xf numFmtId="49" fontId="0" fillId="4" borderId="14" xfId="0" applyNumberFormat="1" applyFill="1" applyBorder="1"/>
    <xf numFmtId="0" fontId="0" fillId="4" borderId="1" xfId="0" applyFill="1" applyBorder="1"/>
    <xf numFmtId="49" fontId="0" fillId="4" borderId="15" xfId="0" applyNumberFormat="1" applyFill="1" applyBorder="1"/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/>
    <xf numFmtId="49" fontId="0" fillId="4" borderId="16" xfId="0" applyNumberFormat="1" applyFill="1" applyBorder="1"/>
    <xf numFmtId="0" fontId="0" fillId="5" borderId="1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/>
    <xf numFmtId="49" fontId="0" fillId="8" borderId="10" xfId="0" applyNumberFormat="1" applyFill="1" applyBorder="1" applyAlignment="1">
      <alignment horizontal="center" vertical="center"/>
    </xf>
    <xf numFmtId="49" fontId="0" fillId="8" borderId="14" xfId="0" applyNumberFormat="1" applyFill="1" applyBorder="1"/>
    <xf numFmtId="0" fontId="0" fillId="8" borderId="11" xfId="0" applyFill="1" applyBorder="1" applyAlignment="1">
      <alignment horizontal="center" vertical="center"/>
    </xf>
    <xf numFmtId="0" fontId="0" fillId="8" borderId="1" xfId="0" applyFill="1" applyBorder="1"/>
    <xf numFmtId="49" fontId="0" fillId="8" borderId="1" xfId="0" applyNumberFormat="1" applyFill="1" applyBorder="1" applyAlignment="1">
      <alignment horizontal="center" vertical="center"/>
    </xf>
    <xf numFmtId="49" fontId="0" fillId="8" borderId="15" xfId="0" applyNumberFormat="1" applyFill="1" applyBorder="1"/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/>
    <xf numFmtId="49" fontId="0" fillId="8" borderId="13" xfId="0" applyNumberFormat="1" applyFill="1" applyBorder="1" applyAlignment="1">
      <alignment horizontal="center" vertical="center"/>
    </xf>
    <xf numFmtId="49" fontId="0" fillId="8" borderId="16" xfId="0" applyNumberFormat="1" applyFill="1" applyBorder="1"/>
    <xf numFmtId="0" fontId="0" fillId="9" borderId="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/>
    <xf numFmtId="49" fontId="0" fillId="10" borderId="10" xfId="0" applyNumberFormat="1" applyFill="1" applyBorder="1" applyAlignment="1">
      <alignment horizontal="center" vertical="center"/>
    </xf>
    <xf numFmtId="0" fontId="0" fillId="10" borderId="14" xfId="0" applyFill="1" applyBorder="1"/>
    <xf numFmtId="0" fontId="0" fillId="10" borderId="11" xfId="0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/>
    <xf numFmtId="49" fontId="0" fillId="10" borderId="15" xfId="0" applyNumberFormat="1" applyFill="1" applyBorder="1"/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/>
    <xf numFmtId="49" fontId="0" fillId="10" borderId="13" xfId="0" applyNumberFormat="1" applyFill="1" applyBorder="1" applyAlignment="1">
      <alignment horizontal="center" vertical="center"/>
    </xf>
    <xf numFmtId="0" fontId="0" fillId="10" borderId="16" xfId="0" applyFill="1" applyBorder="1"/>
    <xf numFmtId="0" fontId="1" fillId="3" borderId="9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164" fontId="1" fillId="2" borderId="20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164" fontId="0" fillId="7" borderId="10" xfId="0" applyNumberFormat="1" applyFill="1" applyBorder="1" applyAlignment="1" applyProtection="1">
      <alignment horizontal="center" vertical="center"/>
    </xf>
    <xf numFmtId="164" fontId="0" fillId="3" borderId="10" xfId="0" applyNumberFormat="1" applyFill="1" applyBorder="1" applyAlignment="1" applyProtection="1">
      <alignment horizontal="center" vertical="center"/>
    </xf>
    <xf numFmtId="164" fontId="0" fillId="7" borderId="1" xfId="0" applyNumberFormat="1" applyFill="1" applyBorder="1" applyAlignment="1" applyProtection="1">
      <alignment horizontal="center" vertical="center"/>
    </xf>
    <xf numFmtId="164" fontId="0" fillId="6" borderId="1" xfId="0" applyNumberFormat="1" applyFill="1" applyBorder="1" applyAlignment="1" applyProtection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/>
    </xf>
    <xf numFmtId="164" fontId="0" fillId="3" borderId="13" xfId="0" applyNumberFormat="1" applyFill="1" applyBorder="1" applyAlignment="1" applyProtection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</xf>
    <xf numFmtId="164" fontId="0" fillId="2" borderId="1" xfId="0" applyNumberFormat="1" applyFill="1" applyBorder="1" applyAlignment="1" applyProtection="1">
      <alignment horizontal="center" vertical="center"/>
    </xf>
    <xf numFmtId="164" fontId="0" fillId="2" borderId="13" xfId="0" applyNumberFormat="1" applyFill="1" applyBorder="1" applyAlignment="1" applyProtection="1">
      <alignment horizontal="center" vertical="center"/>
    </xf>
    <xf numFmtId="164" fontId="0" fillId="4" borderId="10" xfId="0" applyNumberFormat="1" applyFill="1" applyBorder="1" applyAlignment="1" applyProtection="1">
      <alignment horizontal="center" vertical="center"/>
    </xf>
    <xf numFmtId="164" fontId="0" fillId="4" borderId="1" xfId="0" applyNumberFormat="1" applyFill="1" applyBorder="1" applyAlignment="1" applyProtection="1">
      <alignment horizontal="center" vertical="center"/>
    </xf>
    <xf numFmtId="164" fontId="0" fillId="4" borderId="13" xfId="0" applyNumberFormat="1" applyFill="1" applyBorder="1" applyAlignment="1" applyProtection="1">
      <alignment horizontal="center" vertical="center"/>
    </xf>
    <xf numFmtId="164" fontId="0" fillId="8" borderId="10" xfId="0" applyNumberFormat="1" applyFill="1" applyBorder="1" applyAlignment="1" applyProtection="1">
      <alignment horizontal="center" vertical="center"/>
    </xf>
    <xf numFmtId="164" fontId="0" fillId="8" borderId="1" xfId="0" applyNumberFormat="1" applyFill="1" applyBorder="1" applyAlignment="1" applyProtection="1">
      <alignment horizontal="center" vertical="center"/>
    </xf>
    <xf numFmtId="164" fontId="0" fillId="8" borderId="13" xfId="0" applyNumberFormat="1" applyFill="1" applyBorder="1" applyAlignment="1" applyProtection="1">
      <alignment horizontal="center" vertical="center"/>
    </xf>
    <xf numFmtId="164" fontId="0" fillId="10" borderId="10" xfId="0" applyNumberFormat="1" applyFill="1" applyBorder="1" applyAlignment="1" applyProtection="1">
      <alignment horizontal="center" vertical="center"/>
    </xf>
    <xf numFmtId="164" fontId="0" fillId="10" borderId="1" xfId="0" applyNumberFormat="1" applyFill="1" applyBorder="1" applyAlignment="1" applyProtection="1">
      <alignment horizontal="center" vertical="center"/>
    </xf>
    <xf numFmtId="164" fontId="0" fillId="10" borderId="13" xfId="0" applyNumberFormat="1" applyFill="1" applyBorder="1" applyAlignment="1" applyProtection="1">
      <alignment horizontal="center" vertical="center"/>
    </xf>
    <xf numFmtId="164" fontId="0" fillId="0" borderId="1" xfId="0" applyNumberFormat="1" applyBorder="1" applyAlignment="1" applyProtection="1">
      <alignment horizontal="center" vertical="center"/>
    </xf>
    <xf numFmtId="164" fontId="1" fillId="3" borderId="19" xfId="0" applyNumberFormat="1" applyFont="1" applyFill="1" applyBorder="1" applyAlignment="1" applyProtection="1">
      <alignment horizontal="center" vertical="center"/>
      <protection locked="0"/>
    </xf>
    <xf numFmtId="164" fontId="1" fillId="6" borderId="2" xfId="0" applyNumberFormat="1" applyFont="1" applyFill="1" applyBorder="1" applyAlignment="1" applyProtection="1">
      <alignment horizontal="center" vertical="center"/>
      <protection locked="0"/>
    </xf>
    <xf numFmtId="164" fontId="1" fillId="2" borderId="19" xfId="0" applyNumberFormat="1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164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19" xfId="0" applyNumberFormat="1" applyFont="1" applyFill="1" applyBorder="1" applyAlignment="1" applyProtection="1">
      <alignment horizontal="center" vertical="center"/>
      <protection locked="0"/>
    </xf>
    <xf numFmtId="164" fontId="1" fillId="4" borderId="2" xfId="0" applyNumberFormat="1" applyFont="1" applyFill="1" applyBorder="1" applyAlignment="1" applyProtection="1">
      <alignment horizontal="center" vertical="center"/>
      <protection locked="0"/>
    </xf>
    <xf numFmtId="164" fontId="1" fillId="4" borderId="20" xfId="0" applyNumberFormat="1" applyFont="1" applyFill="1" applyBorder="1" applyAlignment="1" applyProtection="1">
      <alignment horizontal="center" vertical="center"/>
      <protection locked="0"/>
    </xf>
    <xf numFmtId="164" fontId="1" fillId="8" borderId="19" xfId="0" applyNumberFormat="1" applyFont="1" applyFill="1" applyBorder="1" applyAlignment="1" applyProtection="1">
      <alignment horizontal="center" vertical="center"/>
      <protection locked="0"/>
    </xf>
    <xf numFmtId="164" fontId="1" fillId="8" borderId="2" xfId="0" applyNumberFormat="1" applyFont="1" applyFill="1" applyBorder="1" applyAlignment="1" applyProtection="1">
      <alignment horizontal="center" vertical="center"/>
      <protection locked="0"/>
    </xf>
    <xf numFmtId="164" fontId="1" fillId="8" borderId="20" xfId="0" applyNumberFormat="1" applyFont="1" applyFill="1" applyBorder="1" applyAlignment="1" applyProtection="1">
      <alignment horizontal="center" vertical="center"/>
      <protection locked="0"/>
    </xf>
    <xf numFmtId="164" fontId="1" fillId="10" borderId="19" xfId="0" applyNumberFormat="1" applyFont="1" applyFill="1" applyBorder="1" applyAlignment="1" applyProtection="1">
      <alignment horizontal="center" vertical="center"/>
      <protection locked="0"/>
    </xf>
    <xf numFmtId="164" fontId="1" fillId="10" borderId="2" xfId="0" applyNumberFormat="1" applyFont="1" applyFill="1" applyBorder="1" applyAlignment="1" applyProtection="1">
      <alignment horizontal="center" vertical="center"/>
      <protection locked="0"/>
    </xf>
    <xf numFmtId="164" fontId="1" fillId="10" borderId="20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2" xfId="0" applyNumberFormat="1" applyFont="1" applyBorder="1" applyAlignment="1" applyProtection="1">
      <alignment horizontal="center" vertical="center"/>
      <protection locked="0"/>
    </xf>
    <xf numFmtId="0" fontId="0" fillId="11" borderId="1" xfId="0" applyFill="1" applyBorder="1"/>
    <xf numFmtId="0" fontId="0" fillId="12" borderId="1" xfId="0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0" borderId="0" xfId="0" applyFont="1"/>
    <xf numFmtId="49" fontId="0" fillId="0" borderId="22" xfId="0" applyNumberFormat="1" applyBorder="1" applyAlignment="1">
      <alignment horizontal="center"/>
    </xf>
    <xf numFmtId="164" fontId="0" fillId="3" borderId="23" xfId="0" applyNumberFormat="1" applyFill="1" applyBorder="1" applyAlignment="1" applyProtection="1">
      <alignment horizontal="center" vertical="center"/>
    </xf>
    <xf numFmtId="164" fontId="0" fillId="6" borderId="24" xfId="0" applyNumberFormat="1" applyFill="1" applyBorder="1" applyAlignment="1" applyProtection="1">
      <alignment horizontal="center" vertical="center"/>
    </xf>
    <xf numFmtId="164" fontId="0" fillId="3" borderId="24" xfId="0" applyNumberFormat="1" applyFill="1" applyBorder="1" applyAlignment="1" applyProtection="1">
      <alignment horizontal="center" vertical="center"/>
    </xf>
    <xf numFmtId="164" fontId="0" fillId="3" borderId="25" xfId="0" applyNumberFormat="1" applyFill="1" applyBorder="1" applyAlignment="1" applyProtection="1">
      <alignment horizontal="center" vertical="center"/>
    </xf>
    <xf numFmtId="164" fontId="0" fillId="2" borderId="23" xfId="0" applyNumberFormat="1" applyFill="1" applyBorder="1" applyAlignment="1" applyProtection="1">
      <alignment horizontal="center" vertical="center"/>
    </xf>
    <xf numFmtId="164" fontId="0" fillId="2" borderId="24" xfId="0" applyNumberFormat="1" applyFill="1" applyBorder="1" applyAlignment="1" applyProtection="1">
      <alignment horizontal="center" vertical="center"/>
    </xf>
    <xf numFmtId="164" fontId="0" fillId="2" borderId="25" xfId="0" applyNumberFormat="1" applyFill="1" applyBorder="1" applyAlignment="1" applyProtection="1">
      <alignment horizontal="center" vertical="center"/>
    </xf>
    <xf numFmtId="164" fontId="0" fillId="4" borderId="23" xfId="0" applyNumberFormat="1" applyFill="1" applyBorder="1" applyAlignment="1" applyProtection="1">
      <alignment horizontal="center" vertical="center"/>
    </xf>
    <xf numFmtId="164" fontId="0" fillId="4" borderId="24" xfId="0" applyNumberFormat="1" applyFill="1" applyBorder="1" applyAlignment="1" applyProtection="1">
      <alignment horizontal="center" vertical="center"/>
    </xf>
    <xf numFmtId="164" fontId="0" fillId="4" borderId="25" xfId="0" applyNumberFormat="1" applyFill="1" applyBorder="1" applyAlignment="1" applyProtection="1">
      <alignment horizontal="center" vertical="center"/>
    </xf>
    <xf numFmtId="164" fontId="0" fillId="8" borderId="23" xfId="0" applyNumberFormat="1" applyFill="1" applyBorder="1" applyAlignment="1" applyProtection="1">
      <alignment horizontal="center" vertical="center"/>
    </xf>
    <xf numFmtId="164" fontId="0" fillId="8" borderId="24" xfId="0" applyNumberFormat="1" applyFill="1" applyBorder="1" applyAlignment="1" applyProtection="1">
      <alignment horizontal="center" vertical="center"/>
    </xf>
    <xf numFmtId="164" fontId="0" fillId="8" borderId="25" xfId="0" applyNumberFormat="1" applyFill="1" applyBorder="1" applyAlignment="1" applyProtection="1">
      <alignment horizontal="center" vertical="center"/>
    </xf>
    <xf numFmtId="164" fontId="0" fillId="10" borderId="23" xfId="0" applyNumberFormat="1" applyFill="1" applyBorder="1" applyAlignment="1" applyProtection="1">
      <alignment horizontal="center" vertical="center"/>
    </xf>
    <xf numFmtId="164" fontId="0" fillId="10" borderId="24" xfId="0" applyNumberFormat="1" applyFill="1" applyBorder="1" applyAlignment="1" applyProtection="1">
      <alignment horizontal="center" vertical="center"/>
    </xf>
    <xf numFmtId="164" fontId="0" fillId="10" borderId="25" xfId="0" applyNumberFormat="1" applyFill="1" applyBorder="1" applyAlignment="1" applyProtection="1">
      <alignment horizontal="center" vertical="center"/>
    </xf>
    <xf numFmtId="164" fontId="0" fillId="7" borderId="23" xfId="0" applyNumberFormat="1" applyFill="1" applyBorder="1" applyAlignment="1" applyProtection="1">
      <alignment horizontal="center" vertical="center"/>
    </xf>
    <xf numFmtId="164" fontId="0" fillId="7" borderId="24" xfId="0" applyNumberFormat="1" applyFill="1" applyBorder="1" applyAlignment="1" applyProtection="1">
      <alignment horizontal="center" vertical="center"/>
    </xf>
    <xf numFmtId="0" fontId="0" fillId="0" borderId="22" xfId="0" applyFill="1" applyBorder="1"/>
    <xf numFmtId="0" fontId="0" fillId="0" borderId="26" xfId="0" applyFill="1" applyBorder="1"/>
    <xf numFmtId="0" fontId="0" fillId="0" borderId="8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21" xfId="0" applyFill="1" applyBorder="1"/>
    <xf numFmtId="0" fontId="2" fillId="5" borderId="0" xfId="0" applyFont="1" applyFill="1" applyBorder="1"/>
    <xf numFmtId="0" fontId="3" fillId="0" borderId="27" xfId="0" applyFont="1" applyFill="1" applyBorder="1"/>
    <xf numFmtId="0" fontId="1" fillId="0" borderId="31" xfId="0" applyFont="1" applyBorder="1"/>
    <xf numFmtId="0" fontId="0" fillId="0" borderId="0" xfId="0" applyBorder="1"/>
    <xf numFmtId="0" fontId="0" fillId="0" borderId="32" xfId="0" applyBorder="1"/>
    <xf numFmtId="0" fontId="1" fillId="0" borderId="33" xfId="0" applyFont="1" applyBorder="1"/>
    <xf numFmtId="0" fontId="0" fillId="0" borderId="34" xfId="0" applyBorder="1"/>
    <xf numFmtId="0" fontId="0" fillId="0" borderId="35" xfId="0" applyBorder="1"/>
    <xf numFmtId="0" fontId="1" fillId="6" borderId="24" xfId="0" applyFont="1" applyFill="1" applyBorder="1"/>
    <xf numFmtId="0" fontId="0" fillId="6" borderId="24" xfId="0" applyFill="1" applyBorder="1"/>
    <xf numFmtId="0" fontId="1" fillId="3" borderId="45" xfId="0" applyFont="1" applyFill="1" applyBorder="1"/>
    <xf numFmtId="0" fontId="0" fillId="3" borderId="46" xfId="0" applyFill="1" applyBorder="1"/>
    <xf numFmtId="0" fontId="1" fillId="11" borderId="45" xfId="0" applyFont="1" applyFill="1" applyBorder="1"/>
    <xf numFmtId="0" fontId="0" fillId="11" borderId="46" xfId="0" applyFill="1" applyBorder="1"/>
    <xf numFmtId="0" fontId="1" fillId="3" borderId="47" xfId="0" applyFont="1" applyFill="1" applyBorder="1"/>
    <xf numFmtId="0" fontId="0" fillId="3" borderId="48" xfId="0" applyFill="1" applyBorder="1"/>
    <xf numFmtId="0" fontId="0" fillId="3" borderId="49" xfId="0" applyFill="1" applyBorder="1"/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1" fillId="13" borderId="29" xfId="0" applyFont="1" applyFill="1" applyBorder="1" applyAlignment="1">
      <alignment horizontal="center"/>
    </xf>
    <xf numFmtId="0" fontId="1" fillId="13" borderId="30" xfId="0" applyFont="1" applyFill="1" applyBorder="1" applyAlignment="1">
      <alignment horizontal="center"/>
    </xf>
    <xf numFmtId="0" fontId="4" fillId="0" borderId="37" xfId="0" applyFont="1" applyBorder="1"/>
    <xf numFmtId="0" fontId="4" fillId="0" borderId="39" xfId="0" applyFont="1" applyBorder="1"/>
    <xf numFmtId="0" fontId="4" fillId="0" borderId="41" xfId="0" applyFont="1" applyBorder="1"/>
    <xf numFmtId="0" fontId="5" fillId="14" borderId="38" xfId="0" applyFont="1" applyFill="1" applyBorder="1" applyAlignment="1">
      <alignment horizontal="center" vertical="center" wrapText="1"/>
    </xf>
    <xf numFmtId="0" fontId="6" fillId="0" borderId="36" xfId="0" applyFont="1" applyBorder="1"/>
    <xf numFmtId="0" fontId="6" fillId="0" borderId="38" xfId="0" applyFont="1" applyBorder="1"/>
    <xf numFmtId="0" fontId="6" fillId="0" borderId="40" xfId="0" applyFont="1" applyBorder="1"/>
    <xf numFmtId="0" fontId="7" fillId="0" borderId="0" xfId="0" applyFont="1"/>
    <xf numFmtId="0" fontId="8" fillId="5" borderId="0" xfId="0" applyFont="1" applyFill="1" applyBorder="1"/>
    <xf numFmtId="0" fontId="9" fillId="5" borderId="0" xfId="0" applyFont="1" applyFill="1" applyBorder="1"/>
    <xf numFmtId="0" fontId="0" fillId="15" borderId="52" xfId="0" applyFill="1" applyBorder="1"/>
    <xf numFmtId="0" fontId="0" fillId="15" borderId="53" xfId="0" applyFill="1" applyBorder="1"/>
    <xf numFmtId="0" fontId="0" fillId="15" borderId="55" xfId="0" applyFill="1" applyBorder="1"/>
    <xf numFmtId="0" fontId="0" fillId="15" borderId="56" xfId="0" applyFill="1" applyBorder="1"/>
    <xf numFmtId="0" fontId="0" fillId="15" borderId="57" xfId="0" applyFill="1" applyBorder="1"/>
    <xf numFmtId="0" fontId="1" fillId="15" borderId="58" xfId="0" applyFont="1" applyFill="1" applyBorder="1"/>
    <xf numFmtId="0" fontId="0" fillId="15" borderId="59" xfId="0" applyFill="1" applyBorder="1"/>
    <xf numFmtId="0" fontId="0" fillId="15" borderId="60" xfId="0" applyFill="1" applyBorder="1"/>
    <xf numFmtId="0" fontId="1" fillId="15" borderId="61" xfId="0" applyFont="1" applyFill="1" applyBorder="1"/>
    <xf numFmtId="0" fontId="3" fillId="15" borderId="62" xfId="0" applyFont="1" applyFill="1" applyBorder="1"/>
    <xf numFmtId="0" fontId="0" fillId="15" borderId="62" xfId="0" applyFill="1" applyBorder="1"/>
    <xf numFmtId="0" fontId="1" fillId="15" borderId="63" xfId="0" applyFont="1" applyFill="1" applyBorder="1"/>
    <xf numFmtId="0" fontId="0" fillId="15" borderId="64" xfId="0" applyFill="1" applyBorder="1"/>
    <xf numFmtId="0" fontId="0" fillId="15" borderId="65" xfId="0" applyFill="1" applyBorder="1"/>
    <xf numFmtId="0" fontId="0" fillId="15" borderId="54" xfId="0" applyFill="1" applyBorder="1"/>
    <xf numFmtId="0" fontId="5" fillId="15" borderId="5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I1" workbookViewId="0">
      <selection activeCell="S13" sqref="S13:S16"/>
    </sheetView>
  </sheetViews>
  <sheetFormatPr baseColWidth="10" defaultColWidth="9.140625" defaultRowHeight="15" x14ac:dyDescent="0.25"/>
  <cols>
    <col min="1" max="1" width="9.140625" style="1"/>
    <col min="2" max="2" width="11.140625" style="1" bestFit="1" customWidth="1"/>
    <col min="3" max="4" width="14.140625" style="4" bestFit="1" customWidth="1"/>
    <col min="5" max="5" width="10.85546875" style="4" bestFit="1" customWidth="1"/>
    <col min="6" max="6" width="10.28515625" style="4" bestFit="1" customWidth="1"/>
    <col min="7" max="7" width="14.7109375" style="4" bestFit="1" customWidth="1"/>
    <col min="8" max="8" width="14.140625" style="5" bestFit="1" customWidth="1"/>
    <col min="9" max="9" width="3.42578125" customWidth="1"/>
    <col min="10" max="10" width="5.85546875" bestFit="1" customWidth="1"/>
    <col min="11" max="11" width="11.140625" bestFit="1" customWidth="1"/>
    <col min="12" max="12" width="11.140625" customWidth="1"/>
    <col min="13" max="14" width="14.140625" bestFit="1" customWidth="1"/>
    <col min="15" max="15" width="15" customWidth="1"/>
    <col min="16" max="16" width="15.85546875" customWidth="1"/>
    <col min="17" max="17" width="14.7109375" bestFit="1" customWidth="1"/>
    <col min="18" max="18" width="14.140625" bestFit="1" customWidth="1"/>
    <col min="19" max="19" width="13" style="167" bestFit="1" customWidth="1"/>
    <col min="20" max="26" width="9.140625" style="168"/>
    <col min="27" max="27" width="9.140625" style="169"/>
  </cols>
  <sheetData>
    <row r="1" spans="1:27" x14ac:dyDescent="0.25">
      <c r="A1" s="187" t="s">
        <v>0</v>
      </c>
      <c r="B1" s="188"/>
      <c r="C1" s="188"/>
      <c r="D1" s="188"/>
      <c r="E1" s="188"/>
      <c r="F1" s="188"/>
      <c r="G1" s="188"/>
      <c r="H1" s="188"/>
      <c r="J1" s="187" t="s">
        <v>0</v>
      </c>
      <c r="K1" s="188"/>
      <c r="L1" s="188"/>
      <c r="M1" s="188"/>
      <c r="N1" s="188"/>
      <c r="O1" s="188"/>
      <c r="P1" s="188"/>
      <c r="Q1" s="188"/>
      <c r="R1" s="188"/>
      <c r="S1" s="164"/>
      <c r="T1" s="165"/>
      <c r="U1" s="165"/>
      <c r="V1" s="165"/>
      <c r="W1" s="165"/>
      <c r="X1" s="165"/>
      <c r="Y1" s="165"/>
      <c r="Z1" s="165"/>
      <c r="AA1" s="166"/>
    </row>
    <row r="2" spans="1:27" ht="15.75" thickBot="1" x14ac:dyDescent="0.3">
      <c r="A2" s="6"/>
      <c r="B2" s="8" t="s">
        <v>26</v>
      </c>
      <c r="C2" s="9" t="s">
        <v>1</v>
      </c>
      <c r="D2" s="9" t="s">
        <v>2</v>
      </c>
      <c r="E2" s="7" t="s">
        <v>27</v>
      </c>
      <c r="F2" s="10" t="s">
        <v>30</v>
      </c>
      <c r="G2" s="10" t="s">
        <v>28</v>
      </c>
      <c r="H2" s="10" t="s">
        <v>29</v>
      </c>
      <c r="J2" s="6"/>
      <c r="K2" s="8" t="s">
        <v>26</v>
      </c>
      <c r="L2" s="8"/>
      <c r="M2" s="9" t="s">
        <v>1</v>
      </c>
      <c r="N2" s="9" t="s">
        <v>2</v>
      </c>
      <c r="O2" s="7" t="s">
        <v>27</v>
      </c>
      <c r="P2" s="10" t="s">
        <v>30</v>
      </c>
      <c r="Q2" s="10" t="s">
        <v>28</v>
      </c>
      <c r="R2" s="145" t="s">
        <v>29</v>
      </c>
      <c r="S2" s="167" t="s">
        <v>233</v>
      </c>
    </row>
    <row r="3" spans="1:27" s="34" customFormat="1" x14ac:dyDescent="0.25">
      <c r="A3" s="189" t="s">
        <v>1</v>
      </c>
      <c r="B3" s="19" t="s">
        <v>11</v>
      </c>
      <c r="C3" s="20"/>
      <c r="D3" s="20" t="s">
        <v>16</v>
      </c>
      <c r="E3" s="46" t="s">
        <v>21</v>
      </c>
      <c r="F3" s="47" t="s">
        <v>31</v>
      </c>
      <c r="G3" s="47" t="s">
        <v>36</v>
      </c>
      <c r="H3" s="48" t="s">
        <v>40</v>
      </c>
      <c r="J3" s="189" t="s">
        <v>1</v>
      </c>
      <c r="K3" s="88" t="s">
        <v>11</v>
      </c>
      <c r="L3" s="125">
        <v>93.615809999999996</v>
      </c>
      <c r="M3" s="106">
        <f>L3</f>
        <v>93.615809999999996</v>
      </c>
      <c r="N3" s="107">
        <f>L11/L12</f>
        <v>1</v>
      </c>
      <c r="O3" s="107" t="e">
        <f>L13/L15</f>
        <v>#DIV/0!</v>
      </c>
      <c r="P3" s="107">
        <f>L21/L20</f>
        <v>1</v>
      </c>
      <c r="Q3" s="107">
        <f>L27/L26</f>
        <v>0</v>
      </c>
      <c r="R3" s="146">
        <f>1/L28</f>
        <v>1</v>
      </c>
      <c r="S3" s="167"/>
      <c r="T3" s="168"/>
      <c r="U3" s="168"/>
      <c r="V3" s="168"/>
      <c r="W3" s="168"/>
      <c r="X3" s="168"/>
      <c r="Y3" s="168"/>
      <c r="Z3" s="168"/>
      <c r="AA3" s="169"/>
    </row>
    <row r="4" spans="1:27" s="34" customFormat="1" x14ac:dyDescent="0.25">
      <c r="A4" s="190"/>
      <c r="B4" s="35" t="s">
        <v>13</v>
      </c>
      <c r="C4" s="36"/>
      <c r="D4" s="36" t="s">
        <v>17</v>
      </c>
      <c r="E4" s="38" t="s">
        <v>22</v>
      </c>
      <c r="F4" s="39" t="s">
        <v>32</v>
      </c>
      <c r="G4" s="39" t="s">
        <v>37</v>
      </c>
      <c r="H4" s="37" t="s">
        <v>44</v>
      </c>
      <c r="J4" s="190"/>
      <c r="K4" s="89" t="s">
        <v>13</v>
      </c>
      <c r="L4" s="126">
        <v>48.964210000000001</v>
      </c>
      <c r="M4" s="108"/>
      <c r="N4" s="109">
        <f>-L9/L12</f>
        <v>-1</v>
      </c>
      <c r="O4" s="109" t="e">
        <f>(L13*L16-L14*L15)/L15</f>
        <v>#DIV/0!</v>
      </c>
      <c r="P4" s="109">
        <f>1/L20</f>
        <v>1</v>
      </c>
      <c r="Q4" s="109">
        <f>L24/L26</f>
        <v>1</v>
      </c>
      <c r="R4" s="147">
        <f>-L29/L28</f>
        <v>-1</v>
      </c>
      <c r="S4" s="167"/>
      <c r="T4" s="168"/>
      <c r="U4" s="168"/>
      <c r="V4" s="168"/>
      <c r="W4" s="168"/>
      <c r="X4" s="168"/>
      <c r="Y4" s="168"/>
      <c r="Z4" s="168"/>
      <c r="AA4" s="169"/>
    </row>
    <row r="5" spans="1:27" s="34" customFormat="1" x14ac:dyDescent="0.25">
      <c r="A5" s="190"/>
      <c r="B5" s="21" t="s">
        <v>14</v>
      </c>
      <c r="C5" s="22"/>
      <c r="D5" s="22" t="s">
        <v>18</v>
      </c>
      <c r="E5" s="49" t="s">
        <v>23</v>
      </c>
      <c r="F5" s="50" t="s">
        <v>33</v>
      </c>
      <c r="G5" s="50" t="s">
        <v>45</v>
      </c>
      <c r="H5" s="51" t="s">
        <v>41</v>
      </c>
      <c r="J5" s="190"/>
      <c r="K5" s="90" t="s">
        <v>14</v>
      </c>
      <c r="L5" s="126">
        <v>48.964210000000001</v>
      </c>
      <c r="M5" s="108"/>
      <c r="N5" s="110">
        <f>-L10/L12</f>
        <v>-1</v>
      </c>
      <c r="O5" s="110" t="e">
        <f>1/L15</f>
        <v>#DIV/0!</v>
      </c>
      <c r="P5" s="110">
        <f>(L18*L21-L20*L19)/L20</f>
        <v>0</v>
      </c>
      <c r="Q5" s="110">
        <f>-L25/L26</f>
        <v>-1</v>
      </c>
      <c r="R5" s="148">
        <f>L30/L28</f>
        <v>1</v>
      </c>
      <c r="S5" s="167"/>
      <c r="T5" s="168"/>
      <c r="U5" s="168"/>
      <c r="V5" s="168"/>
      <c r="W5" s="168"/>
      <c r="X5" s="168"/>
      <c r="Y5" s="168"/>
      <c r="Z5" s="168"/>
      <c r="AA5" s="169"/>
    </row>
    <row r="6" spans="1:27" s="34" customFormat="1" x14ac:dyDescent="0.25">
      <c r="A6" s="190"/>
      <c r="B6" s="35" t="s">
        <v>12</v>
      </c>
      <c r="C6" s="36"/>
      <c r="D6" s="36" t="s">
        <v>19</v>
      </c>
      <c r="E6" s="38" t="s">
        <v>24</v>
      </c>
      <c r="F6" s="39" t="s">
        <v>34</v>
      </c>
      <c r="G6" s="38" t="s">
        <v>38</v>
      </c>
      <c r="H6" s="40" t="s">
        <v>42</v>
      </c>
      <c r="J6" s="190"/>
      <c r="K6" s="89" t="s">
        <v>12</v>
      </c>
      <c r="L6" s="126">
        <v>338.05711000000002</v>
      </c>
      <c r="M6" s="108"/>
      <c r="N6" s="109">
        <f>L8/L12</f>
        <v>2</v>
      </c>
      <c r="O6" s="109" t="e">
        <f>L16/L15</f>
        <v>#DIV/0!</v>
      </c>
      <c r="P6" s="109">
        <f>L18/L20</f>
        <v>1</v>
      </c>
      <c r="Q6" s="109">
        <f>1/L26</f>
        <v>1</v>
      </c>
      <c r="R6" s="147">
        <f>L32/L28</f>
        <v>0</v>
      </c>
      <c r="S6" s="167"/>
      <c r="T6" s="168"/>
      <c r="U6" s="168"/>
      <c r="V6" s="168"/>
      <c r="W6" s="168"/>
      <c r="X6" s="168"/>
      <c r="Y6" s="168"/>
      <c r="Z6" s="168"/>
      <c r="AA6" s="169"/>
    </row>
    <row r="7" spans="1:27" s="34" customFormat="1" ht="15.75" thickBot="1" x14ac:dyDescent="0.3">
      <c r="A7" s="191"/>
      <c r="B7" s="23" t="s">
        <v>48</v>
      </c>
      <c r="C7" s="24" t="s">
        <v>15</v>
      </c>
      <c r="D7" s="24" t="s">
        <v>20</v>
      </c>
      <c r="E7" s="52" t="s">
        <v>25</v>
      </c>
      <c r="F7" s="53" t="s">
        <v>35</v>
      </c>
      <c r="G7" s="52" t="s">
        <v>39</v>
      </c>
      <c r="H7" s="54" t="s">
        <v>43</v>
      </c>
      <c r="J7" s="191"/>
      <c r="K7" s="91" t="s">
        <v>48</v>
      </c>
      <c r="L7" s="111">
        <f>M7</f>
        <v>29249.996317985002</v>
      </c>
      <c r="M7" s="111">
        <f>(L3*L6)-(L4*L5)</f>
        <v>29249.996317985002</v>
      </c>
      <c r="N7" s="111">
        <f>1/L12</f>
        <v>1</v>
      </c>
      <c r="O7" s="111" t="e">
        <f>L14/L15</f>
        <v>#DIV/0!</v>
      </c>
      <c r="P7" s="111">
        <f>L19/L20</f>
        <v>1</v>
      </c>
      <c r="Q7" s="111">
        <f>L23/L26</f>
        <v>1</v>
      </c>
      <c r="R7" s="149">
        <f>L31/L28</f>
        <v>1</v>
      </c>
      <c r="S7" s="167"/>
      <c r="T7" s="168"/>
      <c r="U7" s="168"/>
      <c r="V7" s="168"/>
      <c r="W7" s="168"/>
      <c r="X7" s="168"/>
      <c r="Y7" s="168"/>
      <c r="Z7" s="168"/>
      <c r="AA7" s="169"/>
    </row>
    <row r="8" spans="1:27" s="34" customFormat="1" x14ac:dyDescent="0.25">
      <c r="A8" s="189" t="s">
        <v>2</v>
      </c>
      <c r="B8" s="13" t="s">
        <v>52</v>
      </c>
      <c r="C8" s="14" t="s">
        <v>51</v>
      </c>
      <c r="D8" s="14"/>
      <c r="E8" s="14" t="s">
        <v>50</v>
      </c>
      <c r="F8" s="14" t="s">
        <v>47</v>
      </c>
      <c r="G8" s="14" t="s">
        <v>46</v>
      </c>
      <c r="H8" s="31" t="s">
        <v>49</v>
      </c>
      <c r="J8" s="189" t="s">
        <v>2</v>
      </c>
      <c r="K8" s="92" t="s">
        <v>52</v>
      </c>
      <c r="L8" s="127">
        <v>2</v>
      </c>
      <c r="M8" s="112">
        <f>L6/L7</f>
        <v>1.1557509489057207E-2</v>
      </c>
      <c r="N8" s="106"/>
      <c r="O8" s="112" t="e">
        <f>L16/L14</f>
        <v>#DIV/0!</v>
      </c>
      <c r="P8" s="112">
        <f>L18/L19</f>
        <v>1</v>
      </c>
      <c r="Q8" s="112">
        <f>1/L23</f>
        <v>1</v>
      </c>
      <c r="R8" s="150">
        <f>L32/L31</f>
        <v>0</v>
      </c>
      <c r="S8" s="167"/>
      <c r="T8" s="168"/>
      <c r="U8" s="168"/>
      <c r="V8" s="168"/>
      <c r="W8" s="168"/>
      <c r="X8" s="168"/>
      <c r="Y8" s="168"/>
      <c r="Z8" s="168"/>
      <c r="AA8" s="169"/>
    </row>
    <row r="9" spans="1:27" s="34" customFormat="1" x14ac:dyDescent="0.25">
      <c r="A9" s="190"/>
      <c r="B9" s="35" t="s">
        <v>57</v>
      </c>
      <c r="C9" s="36" t="s">
        <v>58</v>
      </c>
      <c r="D9" s="36"/>
      <c r="E9" s="36" t="s">
        <v>56</v>
      </c>
      <c r="F9" s="36" t="s">
        <v>55</v>
      </c>
      <c r="G9" s="36" t="s">
        <v>54</v>
      </c>
      <c r="H9" s="37" t="s">
        <v>53</v>
      </c>
      <c r="J9" s="190"/>
      <c r="K9" s="89" t="s">
        <v>57</v>
      </c>
      <c r="L9" s="126">
        <v>1</v>
      </c>
      <c r="M9" s="109">
        <f>-L4/L7</f>
        <v>-1.6739902961934146E-3</v>
      </c>
      <c r="N9" s="108"/>
      <c r="O9" s="109" t="e">
        <f>-(L13*L16-L14*L15)/L14</f>
        <v>#DIV/0!</v>
      </c>
      <c r="P9" s="109">
        <f>-1/L19</f>
        <v>-1</v>
      </c>
      <c r="Q9" s="109">
        <f>-L24/L23</f>
        <v>-1</v>
      </c>
      <c r="R9" s="147">
        <f>L29/L31</f>
        <v>1</v>
      </c>
      <c r="S9" s="167"/>
      <c r="T9" s="168"/>
      <c r="U9" s="168"/>
      <c r="V9" s="168"/>
      <c r="W9" s="168"/>
      <c r="X9" s="168"/>
      <c r="Y9" s="168"/>
      <c r="Z9" s="168"/>
      <c r="AA9" s="169"/>
    </row>
    <row r="10" spans="1:27" s="34" customFormat="1" x14ac:dyDescent="0.25">
      <c r="A10" s="190"/>
      <c r="B10" s="15" t="s">
        <v>63</v>
      </c>
      <c r="C10" s="16" t="s">
        <v>64</v>
      </c>
      <c r="D10" s="16"/>
      <c r="E10" s="16" t="s">
        <v>62</v>
      </c>
      <c r="F10" s="16" t="s">
        <v>61</v>
      </c>
      <c r="G10" s="16" t="s">
        <v>60</v>
      </c>
      <c r="H10" s="32" t="s">
        <v>59</v>
      </c>
      <c r="J10" s="190"/>
      <c r="K10" s="93" t="s">
        <v>63</v>
      </c>
      <c r="L10" s="128">
        <v>1</v>
      </c>
      <c r="M10" s="113">
        <f>-L5/L7</f>
        <v>-1.6739902961934146E-3</v>
      </c>
      <c r="N10" s="108"/>
      <c r="O10" s="113" t="e">
        <f>-1/L14</f>
        <v>#DIV/0!</v>
      </c>
      <c r="P10" s="113">
        <f>-(L18*L21-L20*L19)/L19</f>
        <v>0</v>
      </c>
      <c r="Q10" s="113">
        <f>L25/L23</f>
        <v>1</v>
      </c>
      <c r="R10" s="151">
        <f>-L30/L31</f>
        <v>-1</v>
      </c>
      <c r="S10" s="167"/>
      <c r="T10" s="168"/>
      <c r="U10" s="168"/>
      <c r="V10" s="168"/>
      <c r="W10" s="168"/>
      <c r="X10" s="168"/>
      <c r="Y10" s="168"/>
      <c r="Z10" s="168"/>
      <c r="AA10" s="169"/>
    </row>
    <row r="11" spans="1:27" s="34" customFormat="1" x14ac:dyDescent="0.25">
      <c r="A11" s="190"/>
      <c r="B11" s="35" t="s">
        <v>70</v>
      </c>
      <c r="C11" s="36" t="s">
        <v>69</v>
      </c>
      <c r="D11" s="36"/>
      <c r="E11" s="36" t="s">
        <v>68</v>
      </c>
      <c r="F11" s="36" t="s">
        <v>67</v>
      </c>
      <c r="G11" s="36" t="s">
        <v>66</v>
      </c>
      <c r="H11" s="37" t="s">
        <v>65</v>
      </c>
      <c r="J11" s="190"/>
      <c r="K11" s="89" t="s">
        <v>70</v>
      </c>
      <c r="L11" s="126">
        <v>1</v>
      </c>
      <c r="M11" s="109">
        <f>L3/L7</f>
        <v>3.2005409157073385E-3</v>
      </c>
      <c r="N11" s="108"/>
      <c r="O11" s="109" t="e">
        <f>L13/L14</f>
        <v>#DIV/0!</v>
      </c>
      <c r="P11" s="109">
        <f>L21/L19</f>
        <v>1</v>
      </c>
      <c r="Q11" s="109">
        <f>L27/L23</f>
        <v>0</v>
      </c>
      <c r="R11" s="147">
        <f>1/L31</f>
        <v>1</v>
      </c>
      <c r="S11" s="167"/>
      <c r="T11" s="168"/>
      <c r="U11" s="168"/>
      <c r="V11" s="168"/>
      <c r="W11" s="168"/>
      <c r="X11" s="168"/>
      <c r="Y11" s="168"/>
      <c r="Z11" s="168"/>
      <c r="AA11" s="169"/>
    </row>
    <row r="12" spans="1:27" s="34" customFormat="1" ht="15.75" thickBot="1" x14ac:dyDescent="0.3">
      <c r="A12" s="191"/>
      <c r="B12" s="17" t="s">
        <v>71</v>
      </c>
      <c r="C12" s="18" t="s">
        <v>78</v>
      </c>
      <c r="D12" s="18" t="s">
        <v>77</v>
      </c>
      <c r="E12" s="18" t="s">
        <v>76</v>
      </c>
      <c r="F12" s="18" t="s">
        <v>75</v>
      </c>
      <c r="G12" s="44" t="s">
        <v>74</v>
      </c>
      <c r="H12" s="45" t="s">
        <v>79</v>
      </c>
      <c r="J12" s="191"/>
      <c r="K12" s="94" t="s">
        <v>71</v>
      </c>
      <c r="L12" s="129">
        <f>N12</f>
        <v>1</v>
      </c>
      <c r="M12" s="114">
        <f>1/L7</f>
        <v>3.418803849165369E-5</v>
      </c>
      <c r="N12" s="114">
        <f>L8*L11-L9*L10</f>
        <v>1</v>
      </c>
      <c r="O12" s="114" t="e">
        <f>L15/L14</f>
        <v>#DIV/0!</v>
      </c>
      <c r="P12" s="114">
        <f>L20/L19</f>
        <v>1</v>
      </c>
      <c r="Q12" s="114">
        <f>L26/L23</f>
        <v>1</v>
      </c>
      <c r="R12" s="152">
        <f>L30/L31</f>
        <v>1</v>
      </c>
      <c r="S12" s="167"/>
      <c r="T12" s="168"/>
      <c r="U12" s="168"/>
      <c r="V12" s="168"/>
      <c r="W12" s="168"/>
      <c r="X12" s="168"/>
      <c r="Y12" s="168"/>
      <c r="Z12" s="168"/>
      <c r="AA12" s="169"/>
    </row>
    <row r="13" spans="1:27" s="34" customFormat="1" x14ac:dyDescent="0.25">
      <c r="A13" s="195" t="s">
        <v>27</v>
      </c>
      <c r="B13" s="25" t="s">
        <v>3</v>
      </c>
      <c r="C13" s="55" t="s">
        <v>93</v>
      </c>
      <c r="D13" s="26" t="s">
        <v>92</v>
      </c>
      <c r="E13" s="26"/>
      <c r="F13" s="26" t="s">
        <v>193</v>
      </c>
      <c r="G13" s="26" t="s">
        <v>91</v>
      </c>
      <c r="H13" s="56" t="s">
        <v>90</v>
      </c>
      <c r="J13" s="195" t="s">
        <v>27</v>
      </c>
      <c r="K13" s="96" t="s">
        <v>3</v>
      </c>
      <c r="L13" s="130">
        <v>1</v>
      </c>
      <c r="M13" s="115">
        <f>L3/L5</f>
        <v>1.9119232190205866</v>
      </c>
      <c r="N13" s="115">
        <f>-L11/L10</f>
        <v>-1</v>
      </c>
      <c r="O13" s="106"/>
      <c r="P13" s="115" t="e">
        <f>L21/(L18*L21-L20*L19)</f>
        <v>#DIV/0!</v>
      </c>
      <c r="Q13" s="115">
        <f>-L27/L25</f>
        <v>0</v>
      </c>
      <c r="R13" s="153">
        <f>1/L30</f>
        <v>1</v>
      </c>
      <c r="S13" s="167" t="s">
        <v>232</v>
      </c>
      <c r="T13" s="168"/>
      <c r="U13" s="168"/>
      <c r="V13" s="168"/>
      <c r="W13" s="168"/>
      <c r="X13" s="168"/>
      <c r="Y13" s="168"/>
      <c r="Z13" s="168"/>
      <c r="AA13" s="169"/>
    </row>
    <row r="14" spans="1:27" s="34" customFormat="1" x14ac:dyDescent="0.25">
      <c r="A14" s="196"/>
      <c r="B14" s="35" t="s">
        <v>4</v>
      </c>
      <c r="C14" s="38" t="s">
        <v>98</v>
      </c>
      <c r="D14" s="36" t="s">
        <v>97</v>
      </c>
      <c r="E14" s="36"/>
      <c r="F14" s="38" t="s">
        <v>96</v>
      </c>
      <c r="G14" s="39" t="s">
        <v>95</v>
      </c>
      <c r="H14" s="37" t="s">
        <v>94</v>
      </c>
      <c r="J14" s="196"/>
      <c r="K14" s="89" t="s">
        <v>4</v>
      </c>
      <c r="L14" s="126">
        <v>0</v>
      </c>
      <c r="M14" s="109">
        <f>L7/L5</f>
        <v>597.37502796399656</v>
      </c>
      <c r="N14" s="109">
        <f>-1/L10</f>
        <v>-1</v>
      </c>
      <c r="O14" s="108"/>
      <c r="P14" s="109" t="e">
        <f>L19/(L18*L21-L20*L19)</f>
        <v>#DIV/0!</v>
      </c>
      <c r="Q14" s="109">
        <f>-L23/L25</f>
        <v>-1</v>
      </c>
      <c r="R14" s="147">
        <f>L31/L30</f>
        <v>1</v>
      </c>
      <c r="S14" s="171" t="s">
        <v>234</v>
      </c>
      <c r="T14" s="168"/>
      <c r="U14" s="168"/>
      <c r="V14" s="168"/>
      <c r="W14" s="168"/>
      <c r="X14" s="168"/>
      <c r="Y14" s="168"/>
      <c r="Z14" s="168"/>
      <c r="AA14" s="169"/>
    </row>
    <row r="15" spans="1:27" s="34" customFormat="1" x14ac:dyDescent="0.25">
      <c r="A15" s="196"/>
      <c r="B15" s="27" t="s">
        <v>5</v>
      </c>
      <c r="C15" s="57" t="s">
        <v>99</v>
      </c>
      <c r="D15" s="28" t="s">
        <v>100</v>
      </c>
      <c r="E15" s="28"/>
      <c r="F15" s="57" t="s">
        <v>101</v>
      </c>
      <c r="G15" s="28" t="s">
        <v>102</v>
      </c>
      <c r="H15" s="58" t="s">
        <v>103</v>
      </c>
      <c r="J15" s="196"/>
      <c r="K15" s="97" t="s">
        <v>5</v>
      </c>
      <c r="L15" s="131">
        <v>0</v>
      </c>
      <c r="M15" s="116">
        <f>1/L5</f>
        <v>2.0423080449985816E-2</v>
      </c>
      <c r="N15" s="116">
        <f>-L8/L10</f>
        <v>-2</v>
      </c>
      <c r="O15" s="108"/>
      <c r="P15" s="116" t="e">
        <f>L20/(L18*L21-L20*L19)</f>
        <v>#DIV/0!</v>
      </c>
      <c r="Q15" s="116">
        <f>-L25</f>
        <v>-1</v>
      </c>
      <c r="R15" s="154">
        <f>L28/L30</f>
        <v>1</v>
      </c>
      <c r="S15" s="167" t="s">
        <v>235</v>
      </c>
      <c r="T15" s="168"/>
      <c r="U15" s="168"/>
      <c r="V15" s="168"/>
      <c r="W15" s="168"/>
      <c r="X15" s="168"/>
      <c r="Y15" s="168"/>
      <c r="Z15" s="168"/>
      <c r="AA15" s="169"/>
    </row>
    <row r="16" spans="1:27" s="34" customFormat="1" x14ac:dyDescent="0.25">
      <c r="A16" s="196"/>
      <c r="B16" s="35" t="s">
        <v>6</v>
      </c>
      <c r="C16" s="36" t="s">
        <v>108</v>
      </c>
      <c r="D16" s="36" t="s">
        <v>107</v>
      </c>
      <c r="E16" s="36"/>
      <c r="F16" s="36" t="s">
        <v>106</v>
      </c>
      <c r="G16" s="36" t="s">
        <v>105</v>
      </c>
      <c r="H16" s="37" t="s">
        <v>104</v>
      </c>
      <c r="J16" s="196"/>
      <c r="K16" s="89" t="s">
        <v>6</v>
      </c>
      <c r="L16" s="126">
        <v>1</v>
      </c>
      <c r="M16" s="109">
        <f>L6/L5</f>
        <v>6.904167554219705</v>
      </c>
      <c r="N16" s="109">
        <f>-L8/L10</f>
        <v>-2</v>
      </c>
      <c r="O16" s="108"/>
      <c r="P16" s="109" t="e">
        <f>L18/(L18*L21-L20*L19)</f>
        <v>#DIV/0!</v>
      </c>
      <c r="Q16" s="109">
        <f>-1/L25</f>
        <v>-1</v>
      </c>
      <c r="R16" s="147">
        <f>L32/L30</f>
        <v>0</v>
      </c>
      <c r="S16" s="167" t="s">
        <v>232</v>
      </c>
      <c r="T16" s="168"/>
      <c r="U16" s="168"/>
      <c r="V16" s="168"/>
      <c r="W16" s="168"/>
      <c r="X16" s="168"/>
      <c r="Y16" s="168"/>
      <c r="Z16" s="168"/>
      <c r="AA16" s="169"/>
    </row>
    <row r="17" spans="1:27" s="34" customFormat="1" ht="15.75" thickBot="1" x14ac:dyDescent="0.3">
      <c r="A17" s="197"/>
      <c r="B17" s="59" t="s">
        <v>88</v>
      </c>
      <c r="C17" s="29" t="s">
        <v>109</v>
      </c>
      <c r="D17" s="60" t="s">
        <v>110</v>
      </c>
      <c r="E17" s="60" t="s">
        <v>111</v>
      </c>
      <c r="F17" s="60" t="s">
        <v>112</v>
      </c>
      <c r="G17" s="29" t="s">
        <v>113</v>
      </c>
      <c r="H17" s="61" t="s">
        <v>114</v>
      </c>
      <c r="J17" s="197"/>
      <c r="K17" s="98" t="s">
        <v>88</v>
      </c>
      <c r="L17" s="132">
        <f>M17</f>
        <v>1</v>
      </c>
      <c r="M17" s="117">
        <f>L4/L5</f>
        <v>1</v>
      </c>
      <c r="N17" s="117">
        <f>L9/L10</f>
        <v>1</v>
      </c>
      <c r="O17" s="117" t="s">
        <v>111</v>
      </c>
      <c r="P17" s="117" t="e">
        <f>1/(L18*L21-L20*L19)</f>
        <v>#DIV/0!</v>
      </c>
      <c r="Q17" s="117">
        <f>-L24/L25</f>
        <v>-1</v>
      </c>
      <c r="R17" s="155">
        <f>-L29/L30</f>
        <v>-1</v>
      </c>
      <c r="S17" s="167"/>
      <c r="T17" s="168"/>
      <c r="U17" s="168"/>
      <c r="V17" s="168"/>
      <c r="W17" s="168"/>
      <c r="X17" s="168"/>
      <c r="Y17" s="168"/>
      <c r="Z17" s="168"/>
      <c r="AA17" s="169"/>
    </row>
    <row r="18" spans="1:27" s="34" customFormat="1" x14ac:dyDescent="0.25">
      <c r="A18" s="195" t="s">
        <v>30</v>
      </c>
      <c r="B18" s="63" t="s">
        <v>7</v>
      </c>
      <c r="C18" s="64" t="s">
        <v>115</v>
      </c>
      <c r="D18" s="65" t="s">
        <v>116</v>
      </c>
      <c r="E18" s="64" t="s">
        <v>117</v>
      </c>
      <c r="F18" s="65"/>
      <c r="G18" s="64" t="s">
        <v>118</v>
      </c>
      <c r="H18" s="66" t="s">
        <v>119</v>
      </c>
      <c r="J18" s="195" t="s">
        <v>30</v>
      </c>
      <c r="K18" s="99" t="s">
        <v>7</v>
      </c>
      <c r="L18" s="133">
        <v>1</v>
      </c>
      <c r="M18" s="118">
        <f>L6/L4</f>
        <v>6.904167554219705</v>
      </c>
      <c r="N18" s="118">
        <f>-L8/L9</f>
        <v>-2</v>
      </c>
      <c r="O18" s="118">
        <f>L16/(L13*L16-L14*L15)</f>
        <v>1</v>
      </c>
      <c r="P18" s="106"/>
      <c r="Q18" s="118">
        <f>1/L24</f>
        <v>1</v>
      </c>
      <c r="R18" s="156">
        <f>-L32/L29</f>
        <v>0</v>
      </c>
      <c r="S18" s="167"/>
      <c r="T18" s="168"/>
      <c r="U18" s="168"/>
      <c r="V18" s="168"/>
      <c r="W18" s="168"/>
      <c r="X18" s="168"/>
      <c r="Y18" s="168"/>
      <c r="Z18" s="168"/>
      <c r="AA18" s="169"/>
    </row>
    <row r="19" spans="1:27" s="34" customFormat="1" x14ac:dyDescent="0.25">
      <c r="A19" s="196"/>
      <c r="B19" s="35" t="s">
        <v>8</v>
      </c>
      <c r="C19" s="38" t="s">
        <v>140</v>
      </c>
      <c r="D19" s="36" t="s">
        <v>133</v>
      </c>
      <c r="E19" s="38" t="s">
        <v>129</v>
      </c>
      <c r="F19" s="36"/>
      <c r="G19" s="36" t="s">
        <v>127</v>
      </c>
      <c r="H19" s="37" t="s">
        <v>120</v>
      </c>
      <c r="J19" s="196"/>
      <c r="K19" s="89" t="s">
        <v>8</v>
      </c>
      <c r="L19" s="126">
        <v>1</v>
      </c>
      <c r="M19" s="109">
        <f>L7/L4</f>
        <v>597.37502796399656</v>
      </c>
      <c r="N19" s="109">
        <f>-1/L9</f>
        <v>-1</v>
      </c>
      <c r="O19" s="109">
        <f>L14/(L13*L16-L14*L15)</f>
        <v>0</v>
      </c>
      <c r="P19" s="108"/>
      <c r="Q19" s="109">
        <f>L23/L24</f>
        <v>1</v>
      </c>
      <c r="R19" s="147">
        <f>-L31/L29</f>
        <v>-1</v>
      </c>
      <c r="S19" s="167"/>
      <c r="T19" s="168"/>
      <c r="U19" s="168"/>
      <c r="V19" s="168"/>
      <c r="W19" s="168"/>
      <c r="X19" s="168"/>
      <c r="Y19" s="168"/>
      <c r="Z19" s="168"/>
      <c r="AA19" s="169"/>
    </row>
    <row r="20" spans="1:27" s="34" customFormat="1" x14ac:dyDescent="0.25">
      <c r="A20" s="196"/>
      <c r="B20" s="67" t="s">
        <v>9</v>
      </c>
      <c r="C20" s="68" t="s">
        <v>139</v>
      </c>
      <c r="D20" s="69" t="s">
        <v>134</v>
      </c>
      <c r="E20" s="68" t="s">
        <v>130</v>
      </c>
      <c r="F20" s="69"/>
      <c r="G20" s="69" t="s">
        <v>126</v>
      </c>
      <c r="H20" s="70" t="s">
        <v>121</v>
      </c>
      <c r="J20" s="196"/>
      <c r="K20" s="100" t="s">
        <v>9</v>
      </c>
      <c r="L20" s="134">
        <v>1</v>
      </c>
      <c r="M20" s="119">
        <f>1/L4</f>
        <v>2.0423080449985816E-2</v>
      </c>
      <c r="N20" s="119">
        <f>-L12/L9</f>
        <v>-1</v>
      </c>
      <c r="O20" s="119">
        <f>L15/(L13*L16-L14*L15)</f>
        <v>0</v>
      </c>
      <c r="P20" s="108"/>
      <c r="Q20" s="119">
        <f>L26/L24</f>
        <v>1</v>
      </c>
      <c r="R20" s="157">
        <f>-L28/L29</f>
        <v>-1</v>
      </c>
      <c r="S20" s="167"/>
      <c r="T20" s="168"/>
      <c r="U20" s="168"/>
      <c r="V20" s="168"/>
      <c r="W20" s="168"/>
      <c r="X20" s="168"/>
      <c r="Y20" s="168"/>
      <c r="Z20" s="168"/>
      <c r="AA20" s="169"/>
    </row>
    <row r="21" spans="1:27" s="34" customFormat="1" x14ac:dyDescent="0.25">
      <c r="A21" s="196"/>
      <c r="B21" s="35" t="s">
        <v>10</v>
      </c>
      <c r="C21" s="38" t="s">
        <v>138</v>
      </c>
      <c r="D21" s="36" t="s">
        <v>135</v>
      </c>
      <c r="E21" s="38" t="s">
        <v>131</v>
      </c>
      <c r="F21" s="36"/>
      <c r="G21" s="36" t="s">
        <v>125</v>
      </c>
      <c r="H21" s="37" t="s">
        <v>122</v>
      </c>
      <c r="J21" s="196"/>
      <c r="K21" s="89" t="s">
        <v>10</v>
      </c>
      <c r="L21" s="126">
        <v>1</v>
      </c>
      <c r="M21" s="109">
        <f>L3/L4</f>
        <v>1.9119232190205866</v>
      </c>
      <c r="N21" s="109">
        <f>-L11/L9</f>
        <v>-1</v>
      </c>
      <c r="O21" s="109">
        <f>L13/(L13*L16-L14*L15)</f>
        <v>1</v>
      </c>
      <c r="P21" s="108"/>
      <c r="Q21" s="109">
        <f>L27/L24</f>
        <v>0</v>
      </c>
      <c r="R21" s="147">
        <f>-1/L29</f>
        <v>-1</v>
      </c>
      <c r="S21" s="167"/>
      <c r="T21" s="168"/>
      <c r="U21" s="168"/>
      <c r="V21" s="168"/>
      <c r="W21" s="168"/>
      <c r="X21" s="168"/>
      <c r="Y21" s="168"/>
      <c r="Z21" s="168"/>
      <c r="AA21" s="169"/>
    </row>
    <row r="22" spans="1:27" s="34" customFormat="1" ht="15.75" thickBot="1" x14ac:dyDescent="0.3">
      <c r="A22" s="197"/>
      <c r="B22" s="71" t="s">
        <v>89</v>
      </c>
      <c r="C22" s="72" t="s">
        <v>137</v>
      </c>
      <c r="D22" s="73" t="s">
        <v>136</v>
      </c>
      <c r="E22" s="72" t="s">
        <v>132</v>
      </c>
      <c r="F22" s="73" t="s">
        <v>128</v>
      </c>
      <c r="G22" s="73" t="s">
        <v>124</v>
      </c>
      <c r="H22" s="74" t="s">
        <v>123</v>
      </c>
      <c r="J22" s="197"/>
      <c r="K22" s="101" t="s">
        <v>89</v>
      </c>
      <c r="L22" s="135">
        <v>1</v>
      </c>
      <c r="M22" s="120">
        <f>L4/L4</f>
        <v>1</v>
      </c>
      <c r="N22" s="120">
        <f>L10/L9</f>
        <v>1</v>
      </c>
      <c r="O22" s="120">
        <f>1/(L13*L16-L14*L15)</f>
        <v>1</v>
      </c>
      <c r="P22" s="120" t="s">
        <v>128</v>
      </c>
      <c r="Q22" s="120">
        <f>-L25/L24</f>
        <v>-1</v>
      </c>
      <c r="R22" s="158">
        <f>-L30/L29</f>
        <v>-1</v>
      </c>
      <c r="S22" s="167"/>
      <c r="T22" s="168"/>
      <c r="U22" s="168"/>
      <c r="V22" s="168"/>
      <c r="W22" s="168"/>
      <c r="X22" s="168"/>
      <c r="Y22" s="168"/>
      <c r="Z22" s="168"/>
      <c r="AA22" s="169"/>
    </row>
    <row r="23" spans="1:27" s="34" customFormat="1" x14ac:dyDescent="0.25">
      <c r="A23" s="189" t="s">
        <v>10</v>
      </c>
      <c r="B23" s="76" t="s">
        <v>80</v>
      </c>
      <c r="C23" s="77" t="s">
        <v>141</v>
      </c>
      <c r="D23" s="77" t="s">
        <v>151</v>
      </c>
      <c r="E23" s="77" t="s">
        <v>161</v>
      </c>
      <c r="F23" s="77" t="s">
        <v>171</v>
      </c>
      <c r="G23" s="78"/>
      <c r="H23" s="79" t="s">
        <v>188</v>
      </c>
      <c r="J23" s="189" t="s">
        <v>10</v>
      </c>
      <c r="K23" s="102" t="s">
        <v>80</v>
      </c>
      <c r="L23" s="136">
        <v>1</v>
      </c>
      <c r="M23" s="121">
        <f>L7/L6</f>
        <v>86.523831189307032</v>
      </c>
      <c r="N23" s="121">
        <f>1/L8</f>
        <v>0.5</v>
      </c>
      <c r="O23" s="121">
        <f>L14/L16</f>
        <v>0</v>
      </c>
      <c r="P23" s="121">
        <f>L19/L18</f>
        <v>1</v>
      </c>
      <c r="Q23" s="106"/>
      <c r="R23" s="159" t="e">
        <f>L31/L32</f>
        <v>#DIV/0!</v>
      </c>
      <c r="S23" s="167"/>
      <c r="T23" s="168"/>
      <c r="U23" s="168"/>
      <c r="V23" s="168"/>
      <c r="W23" s="168"/>
      <c r="X23" s="168"/>
      <c r="Y23" s="168"/>
      <c r="Z23" s="168"/>
      <c r="AA23" s="169"/>
    </row>
    <row r="24" spans="1:27" s="34" customFormat="1" x14ac:dyDescent="0.25">
      <c r="A24" s="190"/>
      <c r="B24" s="35" t="s">
        <v>81</v>
      </c>
      <c r="C24" s="38" t="s">
        <v>142</v>
      </c>
      <c r="D24" s="36" t="s">
        <v>152</v>
      </c>
      <c r="E24" s="38" t="s">
        <v>162</v>
      </c>
      <c r="F24" s="38" t="s">
        <v>172</v>
      </c>
      <c r="G24" s="36"/>
      <c r="H24" s="37" t="s">
        <v>189</v>
      </c>
      <c r="J24" s="190"/>
      <c r="K24" s="89" t="s">
        <v>81</v>
      </c>
      <c r="L24" s="126">
        <v>1</v>
      </c>
      <c r="M24" s="109">
        <f>L4/L6</f>
        <v>0.14484005380037709</v>
      </c>
      <c r="N24" s="109">
        <f>-L9/L8</f>
        <v>-0.5</v>
      </c>
      <c r="O24" s="109">
        <f>(L13*L16-L14*L15)/L16</f>
        <v>1</v>
      </c>
      <c r="P24" s="109">
        <f>1/L18</f>
        <v>1</v>
      </c>
      <c r="Q24" s="108"/>
      <c r="R24" s="147" t="e">
        <f>-L29/L32</f>
        <v>#DIV/0!</v>
      </c>
      <c r="S24" s="167"/>
      <c r="T24" s="168"/>
      <c r="U24" s="168"/>
      <c r="V24" s="168"/>
      <c r="W24" s="168"/>
      <c r="X24" s="168"/>
      <c r="Y24" s="168"/>
      <c r="Z24" s="168"/>
      <c r="AA24" s="169"/>
    </row>
    <row r="25" spans="1:27" s="34" customFormat="1" x14ac:dyDescent="0.25">
      <c r="A25" s="190"/>
      <c r="B25" s="80" t="s">
        <v>82</v>
      </c>
      <c r="C25" s="81" t="s">
        <v>143</v>
      </c>
      <c r="D25" s="82" t="s">
        <v>153</v>
      </c>
      <c r="E25" s="81" t="s">
        <v>163</v>
      </c>
      <c r="F25" s="81" t="s">
        <v>173</v>
      </c>
      <c r="G25" s="81"/>
      <c r="H25" s="83" t="s">
        <v>190</v>
      </c>
      <c r="J25" s="190"/>
      <c r="K25" s="103" t="s">
        <v>82</v>
      </c>
      <c r="L25" s="137">
        <v>1</v>
      </c>
      <c r="M25" s="122">
        <f>-L5/L6</f>
        <v>-0.14484005380037709</v>
      </c>
      <c r="N25" s="122">
        <f>L10/L8</f>
        <v>0.5</v>
      </c>
      <c r="O25" s="122">
        <f>-1/L16</f>
        <v>-1</v>
      </c>
      <c r="P25" s="122">
        <f>-(L18*L21-L19-L20)/L18</f>
        <v>1</v>
      </c>
      <c r="Q25" s="108"/>
      <c r="R25" s="160" t="e">
        <f>-L30/L32</f>
        <v>#DIV/0!</v>
      </c>
      <c r="S25" s="167"/>
      <c r="T25" s="168"/>
      <c r="U25" s="168"/>
      <c r="V25" s="168"/>
      <c r="W25" s="168"/>
      <c r="X25" s="168"/>
      <c r="Y25" s="168"/>
      <c r="Z25" s="168"/>
      <c r="AA25" s="169"/>
    </row>
    <row r="26" spans="1:27" s="34" customFormat="1" x14ac:dyDescent="0.25">
      <c r="A26" s="190"/>
      <c r="B26" s="35" t="s">
        <v>83</v>
      </c>
      <c r="C26" s="38" t="s">
        <v>144</v>
      </c>
      <c r="D26" s="38" t="s">
        <v>154</v>
      </c>
      <c r="E26" s="38" t="s">
        <v>164</v>
      </c>
      <c r="F26" s="38" t="s">
        <v>174</v>
      </c>
      <c r="G26" s="36"/>
      <c r="H26" s="40" t="s">
        <v>191</v>
      </c>
      <c r="J26" s="190"/>
      <c r="K26" s="89" t="s">
        <v>83</v>
      </c>
      <c r="L26" s="126">
        <v>1</v>
      </c>
      <c r="M26" s="109">
        <f>1/L6</f>
        <v>2.9580800711453753E-3</v>
      </c>
      <c r="N26" s="109">
        <f>L12/L8</f>
        <v>0.5</v>
      </c>
      <c r="O26" s="109">
        <f>L15/L16</f>
        <v>0</v>
      </c>
      <c r="P26" s="109">
        <f>L20/L18</f>
        <v>1</v>
      </c>
      <c r="Q26" s="108"/>
      <c r="R26" s="147" t="e">
        <f>L28/L32</f>
        <v>#DIV/0!</v>
      </c>
      <c r="S26" s="167"/>
      <c r="T26" s="168"/>
      <c r="U26" s="168"/>
      <c r="V26" s="168"/>
      <c r="W26" s="168"/>
      <c r="X26" s="168"/>
      <c r="Y26" s="168"/>
      <c r="Z26" s="168"/>
      <c r="AA26" s="169"/>
    </row>
    <row r="27" spans="1:27" s="34" customFormat="1" ht="15.75" thickBot="1" x14ac:dyDescent="0.3">
      <c r="A27" s="191"/>
      <c r="B27" s="84" t="s">
        <v>72</v>
      </c>
      <c r="C27" s="85" t="s">
        <v>145</v>
      </c>
      <c r="D27" s="85" t="s">
        <v>155</v>
      </c>
      <c r="E27" s="85" t="s">
        <v>165</v>
      </c>
      <c r="F27" s="85" t="s">
        <v>175</v>
      </c>
      <c r="G27" s="86" t="s">
        <v>181</v>
      </c>
      <c r="H27" s="87" t="s">
        <v>192</v>
      </c>
      <c r="J27" s="191"/>
      <c r="K27" s="104" t="s">
        <v>72</v>
      </c>
      <c r="L27" s="138">
        <f>Q27</f>
        <v>0</v>
      </c>
      <c r="M27" s="123">
        <f>L3/L6</f>
        <v>0.27692306190513194</v>
      </c>
      <c r="N27" s="123">
        <f>L3/L8</f>
        <v>46.807904999999998</v>
      </c>
      <c r="O27" s="123">
        <f>L13/L16</f>
        <v>1</v>
      </c>
      <c r="P27" s="123">
        <f>L21/L18</f>
        <v>1</v>
      </c>
      <c r="Q27" s="123">
        <f>L23*L26-L24*L25</f>
        <v>0</v>
      </c>
      <c r="R27" s="161" t="e">
        <f>1/L32</f>
        <v>#DIV/0!</v>
      </c>
      <c r="S27" s="167"/>
      <c r="T27" s="168"/>
      <c r="U27" s="168"/>
      <c r="V27" s="168"/>
      <c r="W27" s="168"/>
      <c r="X27" s="168"/>
      <c r="Y27" s="168"/>
      <c r="Z27" s="168"/>
      <c r="AA27" s="169"/>
    </row>
    <row r="28" spans="1:27" x14ac:dyDescent="0.25">
      <c r="A28" s="192" t="s">
        <v>9</v>
      </c>
      <c r="B28" s="13" t="s">
        <v>84</v>
      </c>
      <c r="C28" s="41" t="s">
        <v>146</v>
      </c>
      <c r="D28" s="14" t="s">
        <v>156</v>
      </c>
      <c r="E28" s="41" t="s">
        <v>166</v>
      </c>
      <c r="F28" s="41" t="s">
        <v>176</v>
      </c>
      <c r="G28" s="41" t="s">
        <v>182</v>
      </c>
      <c r="H28" s="31"/>
      <c r="J28" s="192" t="s">
        <v>9</v>
      </c>
      <c r="K28" s="92" t="s">
        <v>84</v>
      </c>
      <c r="L28" s="127">
        <v>1</v>
      </c>
      <c r="M28" s="112">
        <f>1/L3</f>
        <v>1.0681956391767588E-2</v>
      </c>
      <c r="N28" s="112">
        <f>L12/L11</f>
        <v>1</v>
      </c>
      <c r="O28" s="112">
        <f>L15/L13</f>
        <v>0</v>
      </c>
      <c r="P28" s="112">
        <f>L20/L21</f>
        <v>1</v>
      </c>
      <c r="Q28" s="112" t="e">
        <f>L26/L27</f>
        <v>#DIV/0!</v>
      </c>
      <c r="R28" s="162"/>
    </row>
    <row r="29" spans="1:27" x14ac:dyDescent="0.25">
      <c r="A29" s="193"/>
      <c r="B29" s="11" t="s">
        <v>85</v>
      </c>
      <c r="C29" s="3" t="s">
        <v>147</v>
      </c>
      <c r="D29" s="2" t="s">
        <v>157</v>
      </c>
      <c r="E29" s="3" t="s">
        <v>167</v>
      </c>
      <c r="F29" s="2" t="s">
        <v>177</v>
      </c>
      <c r="G29" s="3" t="s">
        <v>183</v>
      </c>
      <c r="H29" s="12"/>
      <c r="J29" s="193"/>
      <c r="K29" s="105" t="s">
        <v>85</v>
      </c>
      <c r="L29" s="139">
        <v>1</v>
      </c>
      <c r="M29" s="124">
        <f>-L4/L3</f>
        <v>-0.52303355597735046</v>
      </c>
      <c r="N29" s="124">
        <f>L9/L11</f>
        <v>1</v>
      </c>
      <c r="O29" s="124">
        <f>-(L13*L16-L14*L15)/L13</f>
        <v>-1</v>
      </c>
      <c r="P29" s="124">
        <f>-1/L21</f>
        <v>-1</v>
      </c>
      <c r="Q29" s="124" t="e">
        <f>-L24/L27</f>
        <v>#DIV/0!</v>
      </c>
      <c r="R29" s="163"/>
    </row>
    <row r="30" spans="1:27" x14ac:dyDescent="0.25">
      <c r="A30" s="193"/>
      <c r="B30" s="15" t="s">
        <v>86</v>
      </c>
      <c r="C30" s="42" t="s">
        <v>148</v>
      </c>
      <c r="D30" s="16" t="s">
        <v>158</v>
      </c>
      <c r="E30" s="42" t="s">
        <v>168</v>
      </c>
      <c r="F30" s="42" t="s">
        <v>178</v>
      </c>
      <c r="G30" s="16" t="s">
        <v>184</v>
      </c>
      <c r="H30" s="32"/>
      <c r="J30" s="193"/>
      <c r="K30" s="93" t="s">
        <v>86</v>
      </c>
      <c r="L30" s="128">
        <v>1</v>
      </c>
      <c r="M30" s="113">
        <f>L5/L3</f>
        <v>0.52303355597735046</v>
      </c>
      <c r="N30" s="113">
        <f>L10/L11</f>
        <v>1</v>
      </c>
      <c r="O30" s="113">
        <f>1/L13</f>
        <v>1</v>
      </c>
      <c r="P30" s="113">
        <f>(L18*L21-L19*L20)/L21</f>
        <v>0</v>
      </c>
      <c r="Q30" s="113" t="e">
        <f>-L25/L27</f>
        <v>#DIV/0!</v>
      </c>
      <c r="R30" s="163"/>
    </row>
    <row r="31" spans="1:27" x14ac:dyDescent="0.25">
      <c r="A31" s="193"/>
      <c r="B31" s="11" t="s">
        <v>87</v>
      </c>
      <c r="C31" s="2" t="s">
        <v>149</v>
      </c>
      <c r="D31" s="3" t="s">
        <v>159</v>
      </c>
      <c r="E31" s="2" t="s">
        <v>169</v>
      </c>
      <c r="F31" s="2" t="s">
        <v>179</v>
      </c>
      <c r="G31" s="3" t="s">
        <v>185</v>
      </c>
      <c r="H31" s="12"/>
      <c r="J31" s="193"/>
      <c r="K31" s="105" t="s">
        <v>87</v>
      </c>
      <c r="L31" s="139">
        <v>1</v>
      </c>
      <c r="M31" s="124">
        <f>L7/L3</f>
        <v>312.44718512807827</v>
      </c>
      <c r="N31" s="124">
        <f>1/L11</f>
        <v>1</v>
      </c>
      <c r="O31" s="124">
        <f>L14/L13</f>
        <v>0</v>
      </c>
      <c r="P31" s="124">
        <f>L19/L21</f>
        <v>1</v>
      </c>
      <c r="Q31" s="124" t="e">
        <f>L23/L27</f>
        <v>#DIV/0!</v>
      </c>
      <c r="R31" s="163"/>
    </row>
    <row r="32" spans="1:27" ht="15.75" thickBot="1" x14ac:dyDescent="0.3">
      <c r="A32" s="194"/>
      <c r="B32" s="17" t="s">
        <v>73</v>
      </c>
      <c r="C32" s="43" t="s">
        <v>150</v>
      </c>
      <c r="D32" s="43" t="s">
        <v>160</v>
      </c>
      <c r="E32" s="43" t="s">
        <v>170</v>
      </c>
      <c r="F32" s="43" t="s">
        <v>180</v>
      </c>
      <c r="G32" s="18" t="s">
        <v>186</v>
      </c>
      <c r="H32" s="33" t="s">
        <v>187</v>
      </c>
      <c r="J32" s="194"/>
      <c r="K32" s="94" t="s">
        <v>73</v>
      </c>
      <c r="L32" s="95">
        <f>R32</f>
        <v>0</v>
      </c>
      <c r="M32" s="114">
        <f>L6/L3</f>
        <v>3.6111113069469787</v>
      </c>
      <c r="N32" s="114">
        <f>L8/L11</f>
        <v>2</v>
      </c>
      <c r="O32" s="114">
        <f>L16/L13</f>
        <v>1</v>
      </c>
      <c r="P32" s="114">
        <f>L18/L21</f>
        <v>1</v>
      </c>
      <c r="Q32" s="114" t="e">
        <f>1/L27</f>
        <v>#DIV/0!</v>
      </c>
      <c r="R32" s="152">
        <f>L28*L31-L29*L30</f>
        <v>0</v>
      </c>
    </row>
  </sheetData>
  <mergeCells count="14">
    <mergeCell ref="J28:J32"/>
    <mergeCell ref="J1:R1"/>
    <mergeCell ref="J3:J7"/>
    <mergeCell ref="J8:J12"/>
    <mergeCell ref="J13:J17"/>
    <mergeCell ref="J18:J22"/>
    <mergeCell ref="J23:J27"/>
    <mergeCell ref="A1:H1"/>
    <mergeCell ref="A3:A7"/>
    <mergeCell ref="A8:A12"/>
    <mergeCell ref="A23:A27"/>
    <mergeCell ref="A28:A32"/>
    <mergeCell ref="A13:A17"/>
    <mergeCell ref="A18:A2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6" sqref="B6"/>
    </sheetView>
  </sheetViews>
  <sheetFormatPr baseColWidth="10" defaultRowHeight="15" x14ac:dyDescent="0.25"/>
  <cols>
    <col min="1" max="1" width="3.7109375" customWidth="1"/>
    <col min="2" max="2" width="8.7109375" customWidth="1"/>
    <col min="3" max="3" width="3.5703125" customWidth="1"/>
    <col min="5" max="5" width="8" customWidth="1"/>
    <col min="6" max="6" width="3.5703125" customWidth="1"/>
  </cols>
  <sheetData>
    <row r="1" spans="1:10" ht="15.75" thickBot="1" x14ac:dyDescent="0.3">
      <c r="F1" s="198" t="s">
        <v>239</v>
      </c>
      <c r="G1" s="198"/>
      <c r="H1" s="198"/>
      <c r="I1" s="198"/>
    </row>
    <row r="2" spans="1:10" x14ac:dyDescent="0.25">
      <c r="A2" s="200" t="s">
        <v>194</v>
      </c>
      <c r="B2" s="200"/>
      <c r="C2" s="200"/>
      <c r="D2" s="200"/>
      <c r="E2" s="178"/>
      <c r="F2" s="201" t="s">
        <v>195</v>
      </c>
      <c r="G2" s="202"/>
      <c r="H2" s="202"/>
      <c r="I2" s="203"/>
    </row>
    <row r="3" spans="1:10" x14ac:dyDescent="0.25">
      <c r="A3" s="142" t="s">
        <v>199</v>
      </c>
      <c r="B3" s="75">
        <v>12</v>
      </c>
      <c r="C3" s="75" t="s">
        <v>196</v>
      </c>
      <c r="D3" s="75">
        <f>((B3*B4)+(B3*B5)+(B4*B5))/B5</f>
        <v>48</v>
      </c>
      <c r="E3" s="179"/>
      <c r="F3" s="180" t="s">
        <v>196</v>
      </c>
      <c r="G3" s="49">
        <v>2</v>
      </c>
      <c r="H3" s="49" t="s">
        <v>199</v>
      </c>
      <c r="I3" s="181">
        <f>(G3*G4)/(G3+G4+G5)</f>
        <v>0.5714285714285714</v>
      </c>
    </row>
    <row r="4" spans="1:10" x14ac:dyDescent="0.25">
      <c r="A4" s="143" t="s">
        <v>200</v>
      </c>
      <c r="B4" s="82">
        <v>18</v>
      </c>
      <c r="C4" s="82" t="s">
        <v>197</v>
      </c>
      <c r="D4" s="82">
        <f>((B3*B4)+(B3*B5)+(B4*B5))/B4</f>
        <v>32</v>
      </c>
      <c r="E4" s="179"/>
      <c r="F4" s="182" t="s">
        <v>197</v>
      </c>
      <c r="G4" s="140">
        <v>4</v>
      </c>
      <c r="H4" s="140" t="s">
        <v>200</v>
      </c>
      <c r="I4" s="183">
        <f>(G3*G5)/(G3+G4+G5)</f>
        <v>1.1428571428571428</v>
      </c>
    </row>
    <row r="5" spans="1:10" ht="15.75" thickBot="1" x14ac:dyDescent="0.3">
      <c r="A5" s="142" t="s">
        <v>201</v>
      </c>
      <c r="B5" s="75">
        <v>12</v>
      </c>
      <c r="C5" s="75" t="s">
        <v>198</v>
      </c>
      <c r="D5" s="75">
        <f>((B3*B4)+(B3*B5)+(B4*B5))/B3</f>
        <v>48</v>
      </c>
      <c r="E5" s="179"/>
      <c r="F5" s="184" t="s">
        <v>198</v>
      </c>
      <c r="G5" s="185">
        <v>8</v>
      </c>
      <c r="H5" s="185" t="s">
        <v>201</v>
      </c>
      <c r="I5" s="186">
        <f>(G4*G5)/(G3+G4+G5)</f>
        <v>2.2857142857142856</v>
      </c>
    </row>
    <row r="8" spans="1:10" x14ac:dyDescent="0.25">
      <c r="A8" s="204" t="s">
        <v>202</v>
      </c>
      <c r="B8" s="204"/>
      <c r="C8" s="204"/>
      <c r="D8" s="142">
        <f>(D3*D4)/(D3+D4)</f>
        <v>19.2</v>
      </c>
      <c r="F8" s="200">
        <f>(G3*G4)/(G3+G4)</f>
        <v>1.3333333333333333</v>
      </c>
      <c r="G8" s="200"/>
    </row>
    <row r="9" spans="1:10" x14ac:dyDescent="0.25">
      <c r="A9" s="204" t="s">
        <v>203</v>
      </c>
      <c r="B9" s="204"/>
      <c r="C9" s="204"/>
      <c r="D9" s="143">
        <f>(D4*D5)/(D4+D5)</f>
        <v>19.2</v>
      </c>
      <c r="F9" s="199">
        <f>(G4*G5)/(G4+G5)</f>
        <v>2.6666666666666665</v>
      </c>
      <c r="G9" s="199"/>
      <c r="J9" t="s">
        <v>205</v>
      </c>
    </row>
    <row r="10" spans="1:10" x14ac:dyDescent="0.25">
      <c r="A10" s="204" t="s">
        <v>204</v>
      </c>
      <c r="B10" s="204"/>
      <c r="C10" s="204"/>
      <c r="D10" s="142">
        <f>D4</f>
        <v>32</v>
      </c>
      <c r="F10" s="200">
        <f>G4</f>
        <v>4</v>
      </c>
      <c r="G10" s="200"/>
    </row>
  </sheetData>
  <mergeCells count="9">
    <mergeCell ref="F1:I1"/>
    <mergeCell ref="F9:G9"/>
    <mergeCell ref="F10:G10"/>
    <mergeCell ref="A2:D2"/>
    <mergeCell ref="F2:I2"/>
    <mergeCell ref="A8:C8"/>
    <mergeCell ref="A9:C9"/>
    <mergeCell ref="A10:C10"/>
    <mergeCell ref="F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="120" zoomScaleNormal="120" workbookViewId="0">
      <selection activeCell="B36" sqref="B36"/>
    </sheetView>
  </sheetViews>
  <sheetFormatPr baseColWidth="10" defaultRowHeight="15" x14ac:dyDescent="0.25"/>
  <cols>
    <col min="1" max="1" width="14.85546875" bestFit="1" customWidth="1"/>
    <col min="2" max="2" width="17.7109375" bestFit="1" customWidth="1"/>
    <col min="4" max="4" width="14.28515625" bestFit="1" customWidth="1"/>
    <col min="8" max="8" width="20.85546875" customWidth="1"/>
  </cols>
  <sheetData>
    <row r="1" spans="1:11" x14ac:dyDescent="0.25">
      <c r="E1" t="s">
        <v>3</v>
      </c>
      <c r="F1">
        <v>10</v>
      </c>
    </row>
    <row r="2" spans="1:11" x14ac:dyDescent="0.25">
      <c r="A2" s="217" t="s">
        <v>206</v>
      </c>
      <c r="B2" s="217" t="s">
        <v>211</v>
      </c>
      <c r="C2" s="217">
        <f>LN(B4/B5)</f>
        <v>1.0986122886681098</v>
      </c>
      <c r="E2" t="s">
        <v>4</v>
      </c>
      <c r="F2">
        <v>55</v>
      </c>
    </row>
    <row r="3" spans="1:11" x14ac:dyDescent="0.25">
      <c r="E3" t="s">
        <v>5</v>
      </c>
      <c r="F3">
        <v>5</v>
      </c>
    </row>
    <row r="4" spans="1:11" x14ac:dyDescent="0.25">
      <c r="A4" s="144" t="s">
        <v>207</v>
      </c>
      <c r="B4">
        <v>3</v>
      </c>
      <c r="E4" t="s">
        <v>6</v>
      </c>
      <c r="F4">
        <v>8</v>
      </c>
    </row>
    <row r="5" spans="1:11" x14ac:dyDescent="0.25">
      <c r="A5" s="144" t="s">
        <v>208</v>
      </c>
      <c r="B5">
        <v>1</v>
      </c>
    </row>
    <row r="6" spans="1:11" x14ac:dyDescent="0.25">
      <c r="A6" s="144" t="s">
        <v>212</v>
      </c>
      <c r="B6">
        <v>8</v>
      </c>
    </row>
    <row r="7" spans="1:11" x14ac:dyDescent="0.25">
      <c r="A7" s="144" t="s">
        <v>216</v>
      </c>
      <c r="B7">
        <v>24</v>
      </c>
      <c r="D7" s="141" t="s">
        <v>213</v>
      </c>
    </row>
    <row r="8" spans="1:11" x14ac:dyDescent="0.25">
      <c r="A8" s="144" t="s">
        <v>215</v>
      </c>
      <c r="B8">
        <v>24</v>
      </c>
      <c r="D8" s="62" t="s">
        <v>214</v>
      </c>
    </row>
    <row r="9" spans="1:11" x14ac:dyDescent="0.25">
      <c r="A9" s="144"/>
    </row>
    <row r="10" spans="1:11" ht="15.75" thickBot="1" x14ac:dyDescent="0.3">
      <c r="A10" s="218" t="s">
        <v>217</v>
      </c>
      <c r="B10" s="219">
        <f>LN((B4/B5)*SQRT(B8/B7))</f>
        <v>1.0986122886681098</v>
      </c>
      <c r="C10" s="30"/>
      <c r="D10" s="30"/>
      <c r="G10" s="170" t="s">
        <v>217</v>
      </c>
      <c r="H10" s="30" t="e">
        <f>LN((H4/H5)*SQRT(H8/H7))</f>
        <v>#DIV/0!</v>
      </c>
      <c r="I10" s="30"/>
      <c r="J10" s="30"/>
    </row>
    <row r="11" spans="1:11" ht="21" x14ac:dyDescent="0.35">
      <c r="A11" s="214" t="s">
        <v>199</v>
      </c>
      <c r="B11" s="210">
        <v>434.57767999999999</v>
      </c>
      <c r="C11" s="213" t="s">
        <v>240</v>
      </c>
      <c r="G11" s="144" t="s">
        <v>199</v>
      </c>
      <c r="H11">
        <v>320</v>
      </c>
      <c r="K11">
        <v>231.7</v>
      </c>
    </row>
    <row r="12" spans="1:11" ht="21" x14ac:dyDescent="0.35">
      <c r="A12" s="215" t="s">
        <v>200</v>
      </c>
      <c r="B12" s="211">
        <v>171.23089999999999</v>
      </c>
      <c r="C12" s="213"/>
      <c r="G12" s="144" t="s">
        <v>200</v>
      </c>
      <c r="H12">
        <v>360</v>
      </c>
      <c r="K12">
        <v>25.35</v>
      </c>
    </row>
    <row r="13" spans="1:11" ht="21.75" thickBot="1" x14ac:dyDescent="0.4">
      <c r="A13" s="216" t="s">
        <v>201</v>
      </c>
      <c r="B13" s="212">
        <v>104.13663</v>
      </c>
      <c r="C13" s="213"/>
      <c r="G13" s="144" t="s">
        <v>201</v>
      </c>
      <c r="H13">
        <v>320</v>
      </c>
      <c r="K13" t="s">
        <v>231</v>
      </c>
    </row>
    <row r="14" spans="1:11" x14ac:dyDescent="0.25">
      <c r="A14" s="206" t="s">
        <v>219</v>
      </c>
      <c r="B14" s="206"/>
      <c r="C14" s="206"/>
      <c r="G14" s="206" t="s">
        <v>219</v>
      </c>
      <c r="H14" s="206"/>
      <c r="I14" s="206"/>
    </row>
    <row r="15" spans="1:11" x14ac:dyDescent="0.25">
      <c r="A15" s="144" t="s">
        <v>11</v>
      </c>
      <c r="B15">
        <f>B11+B12</f>
        <v>605.80858000000001</v>
      </c>
      <c r="G15" s="144" t="s">
        <v>11</v>
      </c>
      <c r="H15">
        <f>H11+H12</f>
        <v>680</v>
      </c>
    </row>
    <row r="16" spans="1:11" x14ac:dyDescent="0.25">
      <c r="A16" s="144" t="s">
        <v>13</v>
      </c>
      <c r="B16">
        <f>B12</f>
        <v>171.23089999999999</v>
      </c>
      <c r="G16" s="144" t="s">
        <v>13</v>
      </c>
      <c r="H16">
        <f>H12</f>
        <v>360</v>
      </c>
    </row>
    <row r="17" spans="1:10" x14ac:dyDescent="0.25">
      <c r="A17" s="144" t="s">
        <v>12</v>
      </c>
      <c r="B17">
        <f>B12+B13</f>
        <v>275.36752999999999</v>
      </c>
      <c r="G17" s="144" t="s">
        <v>12</v>
      </c>
      <c r="H17">
        <f>H12+H13</f>
        <v>680</v>
      </c>
    </row>
    <row r="18" spans="1:10" x14ac:dyDescent="0.25">
      <c r="A18" s="144" t="s">
        <v>218</v>
      </c>
      <c r="B18">
        <f>B15*B17-B16*B16</f>
        <v>137499.99121259741</v>
      </c>
      <c r="G18" s="144" t="s">
        <v>218</v>
      </c>
      <c r="H18">
        <f>H15*H17-H16*H16</f>
        <v>332800</v>
      </c>
    </row>
    <row r="19" spans="1:10" ht="15.75" thickBot="1" x14ac:dyDescent="0.3">
      <c r="A19" s="206" t="s">
        <v>220</v>
      </c>
      <c r="B19" s="206"/>
      <c r="C19" s="206"/>
      <c r="G19" s="206" t="s">
        <v>220</v>
      </c>
      <c r="H19" s="206"/>
      <c r="I19" s="206"/>
    </row>
    <row r="20" spans="1:10" x14ac:dyDescent="0.25">
      <c r="A20" s="225" t="s">
        <v>3</v>
      </c>
      <c r="B20" s="226">
        <f>B15/B16</f>
        <v>3.5379629494442888</v>
      </c>
      <c r="C20" s="226"/>
      <c r="D20" s="227" t="s">
        <v>232</v>
      </c>
      <c r="G20" s="144" t="s">
        <v>3</v>
      </c>
      <c r="H20">
        <f>H15/H16</f>
        <v>1.8888888888888888</v>
      </c>
    </row>
    <row r="21" spans="1:10" x14ac:dyDescent="0.25">
      <c r="A21" s="228" t="s">
        <v>4</v>
      </c>
      <c r="B21" s="224">
        <f>B18/B16</f>
        <v>803.0092186199887</v>
      </c>
      <c r="C21" s="224"/>
      <c r="D21" s="229" t="s">
        <v>234</v>
      </c>
      <c r="G21" s="144" t="s">
        <v>4</v>
      </c>
      <c r="H21">
        <f>H18/H16</f>
        <v>924.44444444444446</v>
      </c>
    </row>
    <row r="22" spans="1:10" x14ac:dyDescent="0.25">
      <c r="A22" s="228" t="s">
        <v>5</v>
      </c>
      <c r="B22" s="224">
        <f>1/B16</f>
        <v>5.8400674177382711E-3</v>
      </c>
      <c r="C22" s="224"/>
      <c r="D22" s="230" t="s">
        <v>235</v>
      </c>
      <c r="G22" s="144" t="s">
        <v>5</v>
      </c>
      <c r="H22">
        <f>1/H16</f>
        <v>2.7777777777777779E-3</v>
      </c>
    </row>
    <row r="23" spans="1:10" ht="15.75" thickBot="1" x14ac:dyDescent="0.3">
      <c r="A23" s="231" t="s">
        <v>6</v>
      </c>
      <c r="B23" s="232">
        <f>B17/B16</f>
        <v>1.6081649398560658</v>
      </c>
      <c r="C23" s="232"/>
      <c r="D23" s="233" t="s">
        <v>232</v>
      </c>
      <c r="G23" s="144" t="s">
        <v>6</v>
      </c>
      <c r="H23">
        <f>H17/H16</f>
        <v>1.8888888888888888</v>
      </c>
    </row>
    <row r="24" spans="1:10" x14ac:dyDescent="0.25">
      <c r="A24" s="206" t="s">
        <v>221</v>
      </c>
      <c r="B24" s="206"/>
      <c r="C24" s="206"/>
      <c r="G24" s="206" t="s">
        <v>221</v>
      </c>
      <c r="H24" s="206"/>
      <c r="I24" s="206"/>
    </row>
    <row r="25" spans="1:10" x14ac:dyDescent="0.25">
      <c r="A25" s="144" t="s">
        <v>222</v>
      </c>
      <c r="B25">
        <f>(-(B20-B23)/(2*B22)+SQRT(POWER(((B20-B23)/(2*B22)),2)+(B21/B22)))</f>
        <v>240.73244406645853</v>
      </c>
      <c r="G25" s="144" t="s">
        <v>222</v>
      </c>
      <c r="H25">
        <f>(-(H20-H23)/(2*H22)+SQRT(POWER(((H20-H23)/(2*H22)),2)+(H21/H22)))</f>
        <v>576.88820407423827</v>
      </c>
    </row>
    <row r="26" spans="1:10" ht="15.75" thickBot="1" x14ac:dyDescent="0.3">
      <c r="A26" s="144" t="s">
        <v>223</v>
      </c>
      <c r="B26">
        <f>(-(B23-B20)/(2*B22)+SQRT(POWER(((B23-B20)/(2*B22)),2)+(B21/B22)))</f>
        <v>571.17349406645849</v>
      </c>
      <c r="G26" s="144" t="s">
        <v>223</v>
      </c>
      <c r="H26">
        <f>(-(H23-H20)/(2*H22)+SQRT(POWER(((H23-H20)/(2*H22)),2)+(H21/H22)))</f>
        <v>576.88820407423827</v>
      </c>
    </row>
    <row r="27" spans="1:10" x14ac:dyDescent="0.25">
      <c r="A27" s="207" t="s">
        <v>224</v>
      </c>
      <c r="B27" s="208"/>
      <c r="C27" s="209"/>
      <c r="G27" s="206" t="s">
        <v>224</v>
      </c>
      <c r="H27" s="206"/>
      <c r="I27" s="206"/>
    </row>
    <row r="28" spans="1:10" x14ac:dyDescent="0.25">
      <c r="A28" s="172" t="s">
        <v>209</v>
      </c>
      <c r="B28" s="173">
        <f>SQRT((B20*B21)/(B22*B23))</f>
        <v>549.99998878033716</v>
      </c>
      <c r="C28" s="174"/>
      <c r="G28" s="144" t="s">
        <v>209</v>
      </c>
      <c r="H28">
        <f>SQRT((H20*H21)/(H22*H23))</f>
        <v>576.88820407423827</v>
      </c>
    </row>
    <row r="29" spans="1:10" ht="15.75" thickBot="1" x14ac:dyDescent="0.3">
      <c r="A29" s="175" t="s">
        <v>210</v>
      </c>
      <c r="B29" s="176">
        <f>SQRT((B21*B23)/(B20*B22))</f>
        <v>249.99998912275086</v>
      </c>
      <c r="C29" s="177"/>
      <c r="G29" s="144" t="s">
        <v>210</v>
      </c>
      <c r="H29">
        <f>SQRT((H21*H23)/(H20*H22))</f>
        <v>576.88820407423827</v>
      </c>
    </row>
    <row r="30" spans="1:10" x14ac:dyDescent="0.25">
      <c r="A30" s="206" t="s">
        <v>225</v>
      </c>
      <c r="B30" s="206"/>
      <c r="C30" s="206"/>
      <c r="D30" s="206"/>
      <c r="G30" s="206" t="s">
        <v>225</v>
      </c>
      <c r="H30" s="206"/>
      <c r="I30" s="206"/>
      <c r="J30" s="206"/>
    </row>
    <row r="31" spans="1:10" x14ac:dyDescent="0.25">
      <c r="A31" s="144" t="s">
        <v>226</v>
      </c>
      <c r="B31">
        <f>((B20+B23)/2)+SQRT(POWER(((B20+B23)/2),2) -1)</f>
        <v>4.9438566524293135</v>
      </c>
      <c r="G31" s="144" t="s">
        <v>226</v>
      </c>
      <c r="H31">
        <f>((H20+H23)/2)+SQRT(POWER(((H20+H23)/2),2) -1)</f>
        <v>3.4913561224284395</v>
      </c>
    </row>
    <row r="32" spans="1:10" x14ac:dyDescent="0.25">
      <c r="A32" s="144" t="s">
        <v>227</v>
      </c>
      <c r="B32">
        <f>((B20+B23)/2)+SQRT(POWER(((B20+B23)/2),2) -1)</f>
        <v>4.9438566524293135</v>
      </c>
      <c r="G32" s="144" t="s">
        <v>227</v>
      </c>
      <c r="H32">
        <f>((H20+H23)/2)+SQRT(POWER(((H20+H23)/2),2) -1)</f>
        <v>3.4913561224284395</v>
      </c>
    </row>
    <row r="33" spans="1:10" x14ac:dyDescent="0.25">
      <c r="A33" s="205" t="s">
        <v>228</v>
      </c>
      <c r="B33" s="205"/>
      <c r="C33" s="205"/>
      <c r="D33" s="205"/>
      <c r="G33" s="205" t="s">
        <v>228</v>
      </c>
      <c r="H33" s="205"/>
      <c r="I33" s="205"/>
      <c r="J33" s="205"/>
    </row>
    <row r="34" spans="1:10" x14ac:dyDescent="0.25">
      <c r="A34" t="s">
        <v>229</v>
      </c>
      <c r="B34">
        <f>SQRT(B20/B23)*(SQRT(B20*B23)+SQRT((B20*B23-1)))</f>
        <v>6.7499999636767507</v>
      </c>
      <c r="G34" t="s">
        <v>229</v>
      </c>
      <c r="H34">
        <f>SQRT(H20/H23)*(SQRT(H20*H23)+SQRT((H20*H23-1)))</f>
        <v>3.4913561224284395</v>
      </c>
    </row>
    <row r="35" spans="1:10" x14ac:dyDescent="0.25">
      <c r="A35" t="s">
        <v>230</v>
      </c>
      <c r="B35">
        <f>SQRT(B20/B23)*(SQRT(B20*B23)+SQRT((B20*B23-1)))</f>
        <v>6.7499999636767507</v>
      </c>
      <c r="G35" t="s">
        <v>230</v>
      </c>
      <c r="H35">
        <f>SQRT(H20/H23)*(SQRT(H20*H23)+SQRT((H20*H23-1)))</f>
        <v>3.4913561224284395</v>
      </c>
    </row>
    <row r="37" spans="1:10" ht="15.75" thickBot="1" x14ac:dyDescent="0.3"/>
    <row r="38" spans="1:10" ht="15.75" x14ac:dyDescent="0.25">
      <c r="A38" s="235" t="s">
        <v>237</v>
      </c>
      <c r="B38" s="220">
        <f>LN(SQRT(B28/B29)*(SQRT(B20*B23)+SQRT(B20*B23-1)))</f>
        <v>1.9095424995032164</v>
      </c>
      <c r="C38" s="221" t="s">
        <v>236</v>
      </c>
    </row>
    <row r="39" spans="1:10" ht="15.75" thickBot="1" x14ac:dyDescent="0.3">
      <c r="A39" s="234"/>
      <c r="B39" s="222">
        <f>8.689999992096*B38</f>
        <v>16.593924305589926</v>
      </c>
      <c r="C39" s="223" t="s">
        <v>238</v>
      </c>
    </row>
  </sheetData>
  <mergeCells count="13">
    <mergeCell ref="C11:C13"/>
    <mergeCell ref="G33:J33"/>
    <mergeCell ref="A33:D33"/>
    <mergeCell ref="G14:I14"/>
    <mergeCell ref="G19:I19"/>
    <mergeCell ref="G24:I24"/>
    <mergeCell ref="G27:I27"/>
    <mergeCell ref="G30:J30"/>
    <mergeCell ref="A14:C14"/>
    <mergeCell ref="A19:C19"/>
    <mergeCell ref="A24:C24"/>
    <mergeCell ref="A27:C27"/>
    <mergeCell ref="A30:D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PARAMETROS</vt:lpstr>
      <vt:lpstr>estrella-triangulo</vt:lpstr>
      <vt:lpstr>Zin-Zout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2020-10-28T17:42:53Z</dcterms:modified>
</cp:coreProperties>
</file>