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slicers/slicer2.xml" ContentType="application/vnd.ms-excel.slicer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licers/slicer3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eper\Blog Guia do Excel\248 - Planilha de Controle de Vendas de Jequiti\"/>
    </mc:Choice>
  </mc:AlternateContent>
  <xr:revisionPtr revIDLastSave="0" documentId="13_ncr:1_{0B9B05FA-D336-4E5D-BC26-91C0CB58541B}" xr6:coauthVersionLast="47" xr6:coauthVersionMax="47" xr10:uidLastSave="{00000000-0000-0000-0000-000000000000}"/>
  <bookViews>
    <workbookView xWindow="-120" yWindow="-120" windowWidth="29040" windowHeight="15840" tabRatio="43" firstSheet="6" activeTab="6" xr2:uid="{C8529792-2C33-4C55-892F-5915760795B8}"/>
  </bookViews>
  <sheets>
    <sheet name="Menu" sheetId="9" r:id="rId1"/>
    <sheet name="Fornecedores" sheetId="1" r:id="rId2"/>
    <sheet name="Clientes" sheetId="12" r:id="rId3"/>
    <sheet name="Produtos" sheetId="3" r:id="rId4"/>
    <sheet name="Compras" sheetId="4" r:id="rId5"/>
    <sheet name="Vendas" sheetId="5" r:id="rId6"/>
    <sheet name="Relatórios" sheetId="6" r:id="rId7"/>
    <sheet name="Relatório Vendas" sheetId="7" r:id="rId8"/>
    <sheet name="Relatório Compras" sheetId="8" r:id="rId9"/>
    <sheet name="Dashboard" sheetId="10" r:id="rId10"/>
    <sheet name="Cálculos" sheetId="11" r:id="rId11"/>
  </sheets>
  <definedNames>
    <definedName name="_produtos">tProdutos[Produto]</definedName>
    <definedName name="_xlnm.Print_Area" localSheetId="0">Menu!$B$3:$D$12</definedName>
    <definedName name="lClientes">tClientes[Nome]</definedName>
    <definedName name="minhalogo">Menu!$C$6</definedName>
    <definedName name="novo_fornecedor">ADDRESS(COUNTA(tClientes[Id])+ROW(Clientes!$A$6)+1,2)</definedName>
    <definedName name="SegmentaçãodeDados_Anos__Data">#N/A</definedName>
    <definedName name="SegmentaçãodeDados_Forncedor">#N/A</definedName>
    <definedName name="SegmentaçãodeDados_Fornecedor">#N/A</definedName>
    <definedName name="SegmentaçãodeDados_Fornecedor1">#N/A</definedName>
    <definedName name="SegmentaçãodeDados_Meses__Data">#N/A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6"/>
        <x14:slicerCache r:id="rId1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8" l="1" a="1"/>
  <c r="B12" i="8" s="1"/>
  <c r="B12" i="7" a="1"/>
  <c r="B12" i="7" s="1"/>
  <c r="D6" i="7"/>
  <c r="B426" i="5"/>
  <c r="E426" i="5"/>
  <c r="F426" i="5"/>
  <c r="H426" i="5"/>
  <c r="K426" i="5"/>
  <c r="M426" i="5" s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B42" i="12"/>
  <c r="B43" i="12"/>
  <c r="B44" i="12"/>
  <c r="B45" i="12"/>
  <c r="B46" i="12"/>
  <c r="B47" i="12"/>
  <c r="B48" i="12"/>
  <c r="B49" i="12"/>
  <c r="B50" i="12"/>
  <c r="B51" i="12"/>
  <c r="B52" i="12"/>
  <c r="B53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11" i="12"/>
  <c r="B10" i="12"/>
  <c r="B9" i="12"/>
  <c r="B8" i="12"/>
  <c r="B7" i="12"/>
  <c r="B251" i="5"/>
  <c r="H251" i="5"/>
  <c r="K251" i="5"/>
  <c r="M251" i="5" s="1"/>
  <c r="O251" i="5"/>
  <c r="B252" i="5"/>
  <c r="H252" i="5"/>
  <c r="K252" i="5"/>
  <c r="M252" i="5" s="1"/>
  <c r="O252" i="5"/>
  <c r="B253" i="5"/>
  <c r="H253" i="5"/>
  <c r="K253" i="5"/>
  <c r="O253" i="5"/>
  <c r="B254" i="5"/>
  <c r="H254" i="5"/>
  <c r="K254" i="5"/>
  <c r="M254" i="5" s="1"/>
  <c r="O254" i="5"/>
  <c r="B255" i="5"/>
  <c r="H255" i="5"/>
  <c r="K255" i="5"/>
  <c r="M255" i="5" s="1"/>
  <c r="O255" i="5"/>
  <c r="B256" i="5"/>
  <c r="H256" i="5"/>
  <c r="K256" i="5"/>
  <c r="M256" i="5" s="1"/>
  <c r="O256" i="5"/>
  <c r="B257" i="5"/>
  <c r="H257" i="5"/>
  <c r="K257" i="5"/>
  <c r="M257" i="5" s="1"/>
  <c r="O257" i="5"/>
  <c r="B258" i="5"/>
  <c r="H258" i="5"/>
  <c r="K258" i="5"/>
  <c r="M258" i="5" s="1"/>
  <c r="O258" i="5"/>
  <c r="B259" i="5"/>
  <c r="H259" i="5"/>
  <c r="K259" i="5"/>
  <c r="M259" i="5" s="1"/>
  <c r="O259" i="5"/>
  <c r="B260" i="5"/>
  <c r="H260" i="5"/>
  <c r="K260" i="5"/>
  <c r="M260" i="5" s="1"/>
  <c r="O260" i="5"/>
  <c r="B261" i="5"/>
  <c r="H261" i="5"/>
  <c r="K261" i="5"/>
  <c r="O261" i="5"/>
  <c r="B262" i="5"/>
  <c r="H262" i="5"/>
  <c r="K262" i="5"/>
  <c r="M262" i="5" s="1"/>
  <c r="O262" i="5"/>
  <c r="P262" i="5" s="1"/>
  <c r="B263" i="5"/>
  <c r="H263" i="5"/>
  <c r="K263" i="5"/>
  <c r="O263" i="5"/>
  <c r="B264" i="5"/>
  <c r="H264" i="5"/>
  <c r="K264" i="5"/>
  <c r="M264" i="5" s="1"/>
  <c r="O264" i="5"/>
  <c r="B265" i="5"/>
  <c r="H265" i="5"/>
  <c r="K265" i="5"/>
  <c r="M265" i="5" s="1"/>
  <c r="O265" i="5"/>
  <c r="B266" i="5"/>
  <c r="H266" i="5"/>
  <c r="K266" i="5"/>
  <c r="M266" i="5" s="1"/>
  <c r="O266" i="5"/>
  <c r="B267" i="5"/>
  <c r="H267" i="5"/>
  <c r="K267" i="5"/>
  <c r="M267" i="5" s="1"/>
  <c r="O267" i="5"/>
  <c r="B268" i="5"/>
  <c r="H268" i="5"/>
  <c r="K268" i="5"/>
  <c r="M268" i="5" s="1"/>
  <c r="O268" i="5"/>
  <c r="B269" i="5"/>
  <c r="H269" i="5"/>
  <c r="K269" i="5"/>
  <c r="O269" i="5"/>
  <c r="B270" i="5"/>
  <c r="H270" i="5"/>
  <c r="K270" i="5"/>
  <c r="M270" i="5" s="1"/>
  <c r="O270" i="5"/>
  <c r="B271" i="5"/>
  <c r="H271" i="5"/>
  <c r="K271" i="5"/>
  <c r="M271" i="5" s="1"/>
  <c r="O271" i="5"/>
  <c r="B272" i="5"/>
  <c r="H272" i="5"/>
  <c r="K272" i="5"/>
  <c r="M272" i="5" s="1"/>
  <c r="O272" i="5"/>
  <c r="B273" i="5"/>
  <c r="H273" i="5"/>
  <c r="K273" i="5"/>
  <c r="M273" i="5" s="1"/>
  <c r="O273" i="5"/>
  <c r="B274" i="5"/>
  <c r="H274" i="5"/>
  <c r="K274" i="5"/>
  <c r="M274" i="5" s="1"/>
  <c r="O274" i="5"/>
  <c r="B275" i="5"/>
  <c r="H275" i="5"/>
  <c r="K275" i="5"/>
  <c r="M275" i="5" s="1"/>
  <c r="O275" i="5"/>
  <c r="B276" i="5"/>
  <c r="H276" i="5"/>
  <c r="K276" i="5"/>
  <c r="M276" i="5"/>
  <c r="O276" i="5"/>
  <c r="B277" i="5"/>
  <c r="H277" i="5"/>
  <c r="K277" i="5"/>
  <c r="O277" i="5"/>
  <c r="B278" i="5"/>
  <c r="H278" i="5"/>
  <c r="K278" i="5"/>
  <c r="O278" i="5"/>
  <c r="B279" i="5"/>
  <c r="H279" i="5"/>
  <c r="K279" i="5"/>
  <c r="M279" i="5" s="1"/>
  <c r="O279" i="5"/>
  <c r="B280" i="5"/>
  <c r="H280" i="5"/>
  <c r="K280" i="5"/>
  <c r="M280" i="5" s="1"/>
  <c r="O280" i="5"/>
  <c r="B281" i="5"/>
  <c r="H281" i="5"/>
  <c r="K281" i="5"/>
  <c r="M281" i="5" s="1"/>
  <c r="O281" i="5"/>
  <c r="B282" i="5"/>
  <c r="H282" i="5"/>
  <c r="K282" i="5"/>
  <c r="M282" i="5" s="1"/>
  <c r="O282" i="5"/>
  <c r="B283" i="5"/>
  <c r="H283" i="5"/>
  <c r="K283" i="5"/>
  <c r="M283" i="5" s="1"/>
  <c r="O283" i="5"/>
  <c r="B284" i="5"/>
  <c r="H284" i="5"/>
  <c r="K284" i="5"/>
  <c r="M284" i="5" s="1"/>
  <c r="O284" i="5"/>
  <c r="B285" i="5"/>
  <c r="H285" i="5"/>
  <c r="K285" i="5"/>
  <c r="O285" i="5"/>
  <c r="B286" i="5"/>
  <c r="H286" i="5"/>
  <c r="K286" i="5"/>
  <c r="M286" i="5" s="1"/>
  <c r="O286" i="5"/>
  <c r="B287" i="5"/>
  <c r="H287" i="5"/>
  <c r="K287" i="5"/>
  <c r="M287" i="5" s="1"/>
  <c r="O287" i="5"/>
  <c r="B288" i="5"/>
  <c r="H288" i="5"/>
  <c r="K288" i="5"/>
  <c r="M288" i="5" s="1"/>
  <c r="O288" i="5"/>
  <c r="B289" i="5"/>
  <c r="H289" i="5"/>
  <c r="K289" i="5"/>
  <c r="M289" i="5" s="1"/>
  <c r="O289" i="5"/>
  <c r="B290" i="5"/>
  <c r="H290" i="5"/>
  <c r="K290" i="5"/>
  <c r="O290" i="5"/>
  <c r="B291" i="5"/>
  <c r="H291" i="5"/>
  <c r="K291" i="5"/>
  <c r="M291" i="5" s="1"/>
  <c r="O291" i="5"/>
  <c r="B292" i="5"/>
  <c r="H292" i="5"/>
  <c r="K292" i="5"/>
  <c r="M292" i="5" s="1"/>
  <c r="O292" i="5"/>
  <c r="B293" i="5"/>
  <c r="H293" i="5"/>
  <c r="K293" i="5"/>
  <c r="O293" i="5"/>
  <c r="B294" i="5"/>
  <c r="H294" i="5"/>
  <c r="K294" i="5"/>
  <c r="M294" i="5" s="1"/>
  <c r="O294" i="5"/>
  <c r="B295" i="5"/>
  <c r="H295" i="5"/>
  <c r="K295" i="5"/>
  <c r="M295" i="5" s="1"/>
  <c r="O295" i="5"/>
  <c r="B296" i="5"/>
  <c r="H296" i="5"/>
  <c r="K296" i="5"/>
  <c r="M296" i="5" s="1"/>
  <c r="O296" i="5"/>
  <c r="B297" i="5"/>
  <c r="H297" i="5"/>
  <c r="K297" i="5"/>
  <c r="M297" i="5" s="1"/>
  <c r="O297" i="5"/>
  <c r="B298" i="5"/>
  <c r="H298" i="5"/>
  <c r="K298" i="5"/>
  <c r="M298" i="5" s="1"/>
  <c r="O298" i="5"/>
  <c r="B299" i="5"/>
  <c r="H299" i="5"/>
  <c r="K299" i="5"/>
  <c r="M299" i="5" s="1"/>
  <c r="O299" i="5"/>
  <c r="B300" i="5"/>
  <c r="H300" i="5"/>
  <c r="K300" i="5"/>
  <c r="M300" i="5" s="1"/>
  <c r="O300" i="5"/>
  <c r="B301" i="5"/>
  <c r="H301" i="5"/>
  <c r="K301" i="5"/>
  <c r="O301" i="5"/>
  <c r="B302" i="5"/>
  <c r="H302" i="5"/>
  <c r="K302" i="5"/>
  <c r="M302" i="5" s="1"/>
  <c r="O302" i="5"/>
  <c r="B303" i="5"/>
  <c r="H303" i="5"/>
  <c r="K303" i="5"/>
  <c r="M303" i="5" s="1"/>
  <c r="O303" i="5"/>
  <c r="B304" i="5"/>
  <c r="H304" i="5"/>
  <c r="K304" i="5"/>
  <c r="M304" i="5" s="1"/>
  <c r="O304" i="5"/>
  <c r="B305" i="5"/>
  <c r="H305" i="5"/>
  <c r="K305" i="5"/>
  <c r="M305" i="5" s="1"/>
  <c r="O305" i="5"/>
  <c r="B306" i="5"/>
  <c r="H306" i="5"/>
  <c r="K306" i="5"/>
  <c r="O306" i="5"/>
  <c r="B307" i="5"/>
  <c r="H307" i="5"/>
  <c r="K307" i="5"/>
  <c r="M307" i="5" s="1"/>
  <c r="O307" i="5"/>
  <c r="B308" i="5"/>
  <c r="H308" i="5"/>
  <c r="K308" i="5"/>
  <c r="M308" i="5" s="1"/>
  <c r="O308" i="5"/>
  <c r="B309" i="5"/>
  <c r="H309" i="5"/>
  <c r="K309" i="5"/>
  <c r="O309" i="5"/>
  <c r="B310" i="5"/>
  <c r="H310" i="5"/>
  <c r="K310" i="5"/>
  <c r="M310" i="5" s="1"/>
  <c r="O310" i="5"/>
  <c r="B311" i="5"/>
  <c r="H311" i="5"/>
  <c r="K311" i="5"/>
  <c r="M311" i="5" s="1"/>
  <c r="O311" i="5"/>
  <c r="B312" i="5"/>
  <c r="H312" i="5"/>
  <c r="K312" i="5"/>
  <c r="M312" i="5" s="1"/>
  <c r="O312" i="5"/>
  <c r="B313" i="5"/>
  <c r="H313" i="5"/>
  <c r="K313" i="5"/>
  <c r="M313" i="5" s="1"/>
  <c r="O313" i="5"/>
  <c r="B314" i="5"/>
  <c r="H314" i="5"/>
  <c r="K314" i="5"/>
  <c r="O314" i="5"/>
  <c r="B315" i="5"/>
  <c r="H315" i="5"/>
  <c r="K315" i="5"/>
  <c r="M315" i="5" s="1"/>
  <c r="O315" i="5"/>
  <c r="B316" i="5"/>
  <c r="H316" i="5"/>
  <c r="K316" i="5"/>
  <c r="M316" i="5" s="1"/>
  <c r="O316" i="5"/>
  <c r="B317" i="5"/>
  <c r="H317" i="5"/>
  <c r="K317" i="5"/>
  <c r="O317" i="5"/>
  <c r="B318" i="5"/>
  <c r="H318" i="5"/>
  <c r="K318" i="5"/>
  <c r="M318" i="5" s="1"/>
  <c r="O318" i="5"/>
  <c r="B319" i="5"/>
  <c r="H319" i="5"/>
  <c r="K319" i="5"/>
  <c r="M319" i="5" s="1"/>
  <c r="O319" i="5"/>
  <c r="B320" i="5"/>
  <c r="H320" i="5"/>
  <c r="K320" i="5"/>
  <c r="M320" i="5" s="1"/>
  <c r="O320" i="5"/>
  <c r="B321" i="5"/>
  <c r="H321" i="5"/>
  <c r="K321" i="5"/>
  <c r="M321" i="5" s="1"/>
  <c r="O321" i="5"/>
  <c r="B322" i="5"/>
  <c r="H322" i="5"/>
  <c r="K322" i="5"/>
  <c r="M322" i="5" s="1"/>
  <c r="O322" i="5"/>
  <c r="B323" i="5"/>
  <c r="H323" i="5"/>
  <c r="K323" i="5"/>
  <c r="M323" i="5" s="1"/>
  <c r="O323" i="5"/>
  <c r="B324" i="5"/>
  <c r="H324" i="5"/>
  <c r="K324" i="5"/>
  <c r="M324" i="5" s="1"/>
  <c r="O324" i="5"/>
  <c r="B325" i="5"/>
  <c r="H325" i="5"/>
  <c r="K325" i="5"/>
  <c r="O325" i="5"/>
  <c r="B326" i="5"/>
  <c r="H326" i="5"/>
  <c r="K326" i="5"/>
  <c r="M326" i="5" s="1"/>
  <c r="O326" i="5"/>
  <c r="B327" i="5"/>
  <c r="H327" i="5"/>
  <c r="K327" i="5"/>
  <c r="M327" i="5" s="1"/>
  <c r="O327" i="5"/>
  <c r="B328" i="5"/>
  <c r="H328" i="5"/>
  <c r="K328" i="5"/>
  <c r="M328" i="5" s="1"/>
  <c r="O328" i="5"/>
  <c r="B329" i="5"/>
  <c r="H329" i="5"/>
  <c r="K329" i="5"/>
  <c r="M329" i="5" s="1"/>
  <c r="O329" i="5"/>
  <c r="B330" i="5"/>
  <c r="H330" i="5"/>
  <c r="K330" i="5"/>
  <c r="M330" i="5" s="1"/>
  <c r="O330" i="5"/>
  <c r="B331" i="5"/>
  <c r="H331" i="5"/>
  <c r="K331" i="5"/>
  <c r="M331" i="5" s="1"/>
  <c r="O331" i="5"/>
  <c r="B332" i="5"/>
  <c r="H332" i="5"/>
  <c r="K332" i="5"/>
  <c r="M332" i="5" s="1"/>
  <c r="O332" i="5"/>
  <c r="B333" i="5"/>
  <c r="H333" i="5"/>
  <c r="K333" i="5"/>
  <c r="O333" i="5"/>
  <c r="B334" i="5"/>
  <c r="H334" i="5"/>
  <c r="K334" i="5"/>
  <c r="O334" i="5"/>
  <c r="B335" i="5"/>
  <c r="H335" i="5"/>
  <c r="K335" i="5"/>
  <c r="M335" i="5" s="1"/>
  <c r="O335" i="5"/>
  <c r="B336" i="5"/>
  <c r="H336" i="5"/>
  <c r="K336" i="5"/>
  <c r="M336" i="5" s="1"/>
  <c r="O336" i="5"/>
  <c r="B337" i="5"/>
  <c r="H337" i="5"/>
  <c r="K337" i="5"/>
  <c r="M337" i="5" s="1"/>
  <c r="O337" i="5"/>
  <c r="B338" i="5"/>
  <c r="H338" i="5"/>
  <c r="K338" i="5"/>
  <c r="M338" i="5" s="1"/>
  <c r="O338" i="5"/>
  <c r="B339" i="5"/>
  <c r="H339" i="5"/>
  <c r="K339" i="5"/>
  <c r="M339" i="5" s="1"/>
  <c r="O339" i="5"/>
  <c r="B340" i="5"/>
  <c r="H340" i="5"/>
  <c r="K340" i="5"/>
  <c r="M340" i="5" s="1"/>
  <c r="O340" i="5"/>
  <c r="B341" i="5"/>
  <c r="H341" i="5"/>
  <c r="K341" i="5"/>
  <c r="O341" i="5"/>
  <c r="B342" i="5"/>
  <c r="H342" i="5"/>
  <c r="K342" i="5"/>
  <c r="M342" i="5" s="1"/>
  <c r="O342" i="5"/>
  <c r="B343" i="5"/>
  <c r="H343" i="5"/>
  <c r="K343" i="5"/>
  <c r="M343" i="5" s="1"/>
  <c r="O343" i="5"/>
  <c r="B344" i="5"/>
  <c r="H344" i="5"/>
  <c r="K344" i="5"/>
  <c r="M344" i="5" s="1"/>
  <c r="O344" i="5"/>
  <c r="B345" i="5"/>
  <c r="H345" i="5"/>
  <c r="K345" i="5"/>
  <c r="M345" i="5" s="1"/>
  <c r="O345" i="5"/>
  <c r="B346" i="5"/>
  <c r="H346" i="5"/>
  <c r="K346" i="5"/>
  <c r="M346" i="5" s="1"/>
  <c r="O346" i="5"/>
  <c r="B347" i="5"/>
  <c r="H347" i="5"/>
  <c r="K347" i="5"/>
  <c r="O347" i="5"/>
  <c r="B348" i="5"/>
  <c r="H348" i="5"/>
  <c r="K348" i="5"/>
  <c r="M348" i="5" s="1"/>
  <c r="O348" i="5"/>
  <c r="B349" i="5"/>
  <c r="H349" i="5"/>
  <c r="K349" i="5"/>
  <c r="O349" i="5"/>
  <c r="B350" i="5"/>
  <c r="H350" i="5"/>
  <c r="K350" i="5"/>
  <c r="M350" i="5" s="1"/>
  <c r="O350" i="5"/>
  <c r="B351" i="5"/>
  <c r="H351" i="5"/>
  <c r="K351" i="5"/>
  <c r="M351" i="5" s="1"/>
  <c r="O351" i="5"/>
  <c r="B352" i="5"/>
  <c r="H352" i="5"/>
  <c r="K352" i="5"/>
  <c r="M352" i="5" s="1"/>
  <c r="O352" i="5"/>
  <c r="B353" i="5"/>
  <c r="H353" i="5"/>
  <c r="K353" i="5"/>
  <c r="M353" i="5" s="1"/>
  <c r="O353" i="5"/>
  <c r="B354" i="5"/>
  <c r="H354" i="5"/>
  <c r="K354" i="5"/>
  <c r="M354" i="5" s="1"/>
  <c r="O354" i="5"/>
  <c r="B355" i="5"/>
  <c r="H355" i="5"/>
  <c r="K355" i="5"/>
  <c r="M355" i="5" s="1"/>
  <c r="O355" i="5"/>
  <c r="B356" i="5"/>
  <c r="H356" i="5"/>
  <c r="K356" i="5"/>
  <c r="M356" i="5" s="1"/>
  <c r="O356" i="5"/>
  <c r="B357" i="5"/>
  <c r="H357" i="5"/>
  <c r="K357" i="5"/>
  <c r="O357" i="5"/>
  <c r="B358" i="5"/>
  <c r="H358" i="5"/>
  <c r="K358" i="5"/>
  <c r="M358" i="5" s="1"/>
  <c r="O358" i="5"/>
  <c r="B359" i="5"/>
  <c r="H359" i="5"/>
  <c r="K359" i="5"/>
  <c r="M359" i="5" s="1"/>
  <c r="O359" i="5"/>
  <c r="B360" i="5"/>
  <c r="H360" i="5"/>
  <c r="K360" i="5"/>
  <c r="M360" i="5" s="1"/>
  <c r="O360" i="5"/>
  <c r="B361" i="5"/>
  <c r="H361" i="5"/>
  <c r="K361" i="5"/>
  <c r="M361" i="5" s="1"/>
  <c r="O361" i="5"/>
  <c r="B362" i="5"/>
  <c r="H362" i="5"/>
  <c r="K362" i="5"/>
  <c r="M362" i="5" s="1"/>
  <c r="O362" i="5"/>
  <c r="B363" i="5"/>
  <c r="H363" i="5"/>
  <c r="K363" i="5"/>
  <c r="M363" i="5" s="1"/>
  <c r="O363" i="5"/>
  <c r="B364" i="5"/>
  <c r="H364" i="5"/>
  <c r="K364" i="5"/>
  <c r="M364" i="5" s="1"/>
  <c r="O364" i="5"/>
  <c r="B365" i="5"/>
  <c r="H365" i="5"/>
  <c r="K365" i="5"/>
  <c r="O365" i="5"/>
  <c r="B366" i="5"/>
  <c r="H366" i="5"/>
  <c r="K366" i="5"/>
  <c r="M366" i="5" s="1"/>
  <c r="O366" i="5"/>
  <c r="B367" i="5"/>
  <c r="H367" i="5"/>
  <c r="K367" i="5"/>
  <c r="M367" i="5" s="1"/>
  <c r="O367" i="5"/>
  <c r="B368" i="5"/>
  <c r="H368" i="5"/>
  <c r="K368" i="5"/>
  <c r="M368" i="5" s="1"/>
  <c r="O368" i="5"/>
  <c r="B369" i="5"/>
  <c r="H369" i="5"/>
  <c r="K369" i="5"/>
  <c r="M369" i="5" s="1"/>
  <c r="O369" i="5"/>
  <c r="B370" i="5"/>
  <c r="H370" i="5"/>
  <c r="K370" i="5"/>
  <c r="M370" i="5" s="1"/>
  <c r="O370" i="5"/>
  <c r="B371" i="5"/>
  <c r="H371" i="5"/>
  <c r="K371" i="5"/>
  <c r="M371" i="5" s="1"/>
  <c r="O371" i="5"/>
  <c r="B372" i="5"/>
  <c r="H372" i="5"/>
  <c r="K372" i="5"/>
  <c r="M372" i="5" s="1"/>
  <c r="O372" i="5"/>
  <c r="B373" i="5"/>
  <c r="H373" i="5"/>
  <c r="K373" i="5"/>
  <c r="O373" i="5"/>
  <c r="B374" i="5"/>
  <c r="H374" i="5"/>
  <c r="K374" i="5"/>
  <c r="M374" i="5" s="1"/>
  <c r="O374" i="5"/>
  <c r="B375" i="5"/>
  <c r="H375" i="5"/>
  <c r="K375" i="5"/>
  <c r="M375" i="5" s="1"/>
  <c r="O375" i="5"/>
  <c r="B376" i="5"/>
  <c r="H376" i="5"/>
  <c r="K376" i="5"/>
  <c r="M376" i="5" s="1"/>
  <c r="O376" i="5"/>
  <c r="B377" i="5"/>
  <c r="H377" i="5"/>
  <c r="K377" i="5"/>
  <c r="M377" i="5" s="1"/>
  <c r="O377" i="5"/>
  <c r="B378" i="5"/>
  <c r="H378" i="5"/>
  <c r="K378" i="5"/>
  <c r="M378" i="5" s="1"/>
  <c r="O378" i="5"/>
  <c r="B379" i="5"/>
  <c r="H379" i="5"/>
  <c r="K379" i="5"/>
  <c r="M379" i="5" s="1"/>
  <c r="O379" i="5"/>
  <c r="P379" i="5" s="1"/>
  <c r="B380" i="5"/>
  <c r="H380" i="5"/>
  <c r="K380" i="5"/>
  <c r="M380" i="5" s="1"/>
  <c r="O380" i="5"/>
  <c r="B381" i="5"/>
  <c r="H381" i="5"/>
  <c r="K381" i="5"/>
  <c r="O381" i="5"/>
  <c r="B382" i="5"/>
  <c r="H382" i="5"/>
  <c r="K382" i="5"/>
  <c r="M382" i="5" s="1"/>
  <c r="O382" i="5"/>
  <c r="B383" i="5"/>
  <c r="H383" i="5"/>
  <c r="K383" i="5"/>
  <c r="O383" i="5"/>
  <c r="B384" i="5"/>
  <c r="H384" i="5"/>
  <c r="K384" i="5"/>
  <c r="M384" i="5" s="1"/>
  <c r="O384" i="5"/>
  <c r="B385" i="5"/>
  <c r="H385" i="5"/>
  <c r="K385" i="5"/>
  <c r="M385" i="5" s="1"/>
  <c r="O385" i="5"/>
  <c r="B386" i="5"/>
  <c r="H386" i="5"/>
  <c r="K386" i="5"/>
  <c r="M386" i="5" s="1"/>
  <c r="O386" i="5"/>
  <c r="B387" i="5"/>
  <c r="H387" i="5"/>
  <c r="K387" i="5"/>
  <c r="M387" i="5" s="1"/>
  <c r="O387" i="5"/>
  <c r="B388" i="5"/>
  <c r="H388" i="5"/>
  <c r="K388" i="5"/>
  <c r="M388" i="5" s="1"/>
  <c r="O388" i="5"/>
  <c r="B389" i="5"/>
  <c r="H389" i="5"/>
  <c r="K389" i="5"/>
  <c r="O389" i="5"/>
  <c r="B390" i="5"/>
  <c r="H390" i="5"/>
  <c r="K390" i="5"/>
  <c r="M390" i="5" s="1"/>
  <c r="O390" i="5"/>
  <c r="B391" i="5"/>
  <c r="H391" i="5"/>
  <c r="K391" i="5"/>
  <c r="M391" i="5" s="1"/>
  <c r="O391" i="5"/>
  <c r="B392" i="5"/>
  <c r="H392" i="5"/>
  <c r="K392" i="5"/>
  <c r="M392" i="5" s="1"/>
  <c r="O392" i="5"/>
  <c r="B393" i="5"/>
  <c r="H393" i="5"/>
  <c r="K393" i="5"/>
  <c r="M393" i="5" s="1"/>
  <c r="O393" i="5"/>
  <c r="B394" i="5"/>
  <c r="H394" i="5"/>
  <c r="K394" i="5"/>
  <c r="M394" i="5" s="1"/>
  <c r="O394" i="5"/>
  <c r="B395" i="5"/>
  <c r="H395" i="5"/>
  <c r="K395" i="5"/>
  <c r="M395" i="5" s="1"/>
  <c r="O395" i="5"/>
  <c r="B396" i="5"/>
  <c r="H396" i="5"/>
  <c r="K396" i="5"/>
  <c r="M396" i="5" s="1"/>
  <c r="O396" i="5"/>
  <c r="B397" i="5"/>
  <c r="H397" i="5"/>
  <c r="K397" i="5"/>
  <c r="O397" i="5"/>
  <c r="B398" i="5"/>
  <c r="H398" i="5"/>
  <c r="K398" i="5"/>
  <c r="M398" i="5" s="1"/>
  <c r="O398" i="5"/>
  <c r="B399" i="5"/>
  <c r="H399" i="5"/>
  <c r="K399" i="5"/>
  <c r="M399" i="5" s="1"/>
  <c r="O399" i="5"/>
  <c r="B400" i="5"/>
  <c r="H400" i="5"/>
  <c r="K400" i="5"/>
  <c r="M400" i="5" s="1"/>
  <c r="O400" i="5"/>
  <c r="B401" i="5"/>
  <c r="H401" i="5"/>
  <c r="K401" i="5"/>
  <c r="M401" i="5" s="1"/>
  <c r="O401" i="5"/>
  <c r="B402" i="5"/>
  <c r="H402" i="5"/>
  <c r="K402" i="5"/>
  <c r="M402" i="5" s="1"/>
  <c r="O402" i="5"/>
  <c r="B403" i="5"/>
  <c r="H403" i="5"/>
  <c r="K403" i="5"/>
  <c r="M403" i="5" s="1"/>
  <c r="O403" i="5"/>
  <c r="B404" i="5"/>
  <c r="H404" i="5"/>
  <c r="K404" i="5"/>
  <c r="M404" i="5" s="1"/>
  <c r="O404" i="5"/>
  <c r="B405" i="5"/>
  <c r="H405" i="5"/>
  <c r="K405" i="5"/>
  <c r="O405" i="5"/>
  <c r="B406" i="5"/>
  <c r="H406" i="5"/>
  <c r="K406" i="5"/>
  <c r="M406" i="5" s="1"/>
  <c r="O406" i="5"/>
  <c r="B407" i="5"/>
  <c r="H407" i="5"/>
  <c r="K407" i="5"/>
  <c r="M407" i="5" s="1"/>
  <c r="O407" i="5"/>
  <c r="B408" i="5"/>
  <c r="H408" i="5"/>
  <c r="K408" i="5"/>
  <c r="M408" i="5" s="1"/>
  <c r="O408" i="5"/>
  <c r="B409" i="5"/>
  <c r="H409" i="5"/>
  <c r="K409" i="5"/>
  <c r="M409" i="5" s="1"/>
  <c r="O409" i="5"/>
  <c r="B410" i="5"/>
  <c r="H410" i="5"/>
  <c r="K410" i="5"/>
  <c r="M410" i="5" s="1"/>
  <c r="O410" i="5"/>
  <c r="B411" i="5"/>
  <c r="H411" i="5"/>
  <c r="K411" i="5"/>
  <c r="M411" i="5" s="1"/>
  <c r="O411" i="5"/>
  <c r="B412" i="5"/>
  <c r="H412" i="5"/>
  <c r="K412" i="5"/>
  <c r="M412" i="5" s="1"/>
  <c r="O412" i="5"/>
  <c r="B413" i="5"/>
  <c r="H413" i="5"/>
  <c r="K413" i="5"/>
  <c r="O413" i="5"/>
  <c r="B414" i="5"/>
  <c r="H414" i="5"/>
  <c r="K414" i="5"/>
  <c r="M414" i="5" s="1"/>
  <c r="O414" i="5"/>
  <c r="B415" i="5"/>
  <c r="H415" i="5"/>
  <c r="K415" i="5"/>
  <c r="M415" i="5" s="1"/>
  <c r="O415" i="5"/>
  <c r="B416" i="5"/>
  <c r="H416" i="5"/>
  <c r="K416" i="5"/>
  <c r="M416" i="5" s="1"/>
  <c r="O416" i="5"/>
  <c r="B417" i="5"/>
  <c r="H417" i="5"/>
  <c r="K417" i="5"/>
  <c r="M417" i="5" s="1"/>
  <c r="O417" i="5"/>
  <c r="B418" i="5"/>
  <c r="H418" i="5"/>
  <c r="K418" i="5"/>
  <c r="M418" i="5" s="1"/>
  <c r="O418" i="5"/>
  <c r="B419" i="5"/>
  <c r="H419" i="5"/>
  <c r="K419" i="5"/>
  <c r="M419" i="5" s="1"/>
  <c r="O419" i="5"/>
  <c r="B420" i="5"/>
  <c r="H420" i="5"/>
  <c r="K420" i="5"/>
  <c r="M420" i="5" s="1"/>
  <c r="O420" i="5"/>
  <c r="B421" i="5"/>
  <c r="H421" i="5"/>
  <c r="K421" i="5"/>
  <c r="O421" i="5"/>
  <c r="B422" i="5"/>
  <c r="H422" i="5"/>
  <c r="K422" i="5"/>
  <c r="M422" i="5" s="1"/>
  <c r="O422" i="5"/>
  <c r="B423" i="5"/>
  <c r="H423" i="5"/>
  <c r="K423" i="5"/>
  <c r="M423" i="5" s="1"/>
  <c r="O423" i="5"/>
  <c r="B424" i="5"/>
  <c r="H424" i="5"/>
  <c r="K424" i="5"/>
  <c r="M424" i="5" s="1"/>
  <c r="O424" i="5"/>
  <c r="B425" i="5"/>
  <c r="H425" i="5"/>
  <c r="K425" i="5"/>
  <c r="M425" i="5" s="1"/>
  <c r="O425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O250" i="5"/>
  <c r="K250" i="5"/>
  <c r="H250" i="5"/>
  <c r="O249" i="5"/>
  <c r="K249" i="5"/>
  <c r="M249" i="5" s="1"/>
  <c r="H249" i="5"/>
  <c r="O248" i="5"/>
  <c r="K248" i="5"/>
  <c r="H248" i="5"/>
  <c r="O247" i="5"/>
  <c r="K247" i="5"/>
  <c r="H247" i="5"/>
  <c r="O246" i="5"/>
  <c r="K246" i="5"/>
  <c r="M246" i="5" s="1"/>
  <c r="H246" i="5"/>
  <c r="O245" i="5"/>
  <c r="K245" i="5"/>
  <c r="M245" i="5" s="1"/>
  <c r="H245" i="5"/>
  <c r="O244" i="5"/>
  <c r="K244" i="5"/>
  <c r="H244" i="5"/>
  <c r="O243" i="5"/>
  <c r="K243" i="5"/>
  <c r="H243" i="5"/>
  <c r="O242" i="5"/>
  <c r="K242" i="5"/>
  <c r="H242" i="5"/>
  <c r="O241" i="5"/>
  <c r="K241" i="5"/>
  <c r="H241" i="5"/>
  <c r="O240" i="5"/>
  <c r="K240" i="5"/>
  <c r="H240" i="5"/>
  <c r="O239" i="5"/>
  <c r="K239" i="5"/>
  <c r="M239" i="5" s="1"/>
  <c r="H239" i="5"/>
  <c r="O238" i="5"/>
  <c r="K238" i="5"/>
  <c r="H238" i="5"/>
  <c r="O237" i="5"/>
  <c r="K237" i="5"/>
  <c r="H237" i="5"/>
  <c r="O236" i="5"/>
  <c r="K236" i="5"/>
  <c r="M236" i="5" s="1"/>
  <c r="H236" i="5"/>
  <c r="O235" i="5"/>
  <c r="K235" i="5"/>
  <c r="M235" i="5" s="1"/>
  <c r="H235" i="5"/>
  <c r="O234" i="5"/>
  <c r="K234" i="5"/>
  <c r="H234" i="5"/>
  <c r="O233" i="5"/>
  <c r="K233" i="5"/>
  <c r="M233" i="5" s="1"/>
  <c r="H233" i="5"/>
  <c r="O232" i="5"/>
  <c r="K232" i="5"/>
  <c r="H232" i="5"/>
  <c r="O231" i="5"/>
  <c r="K231" i="5"/>
  <c r="M231" i="5" s="1"/>
  <c r="H231" i="5"/>
  <c r="O230" i="5"/>
  <c r="K230" i="5"/>
  <c r="M230" i="5" s="1"/>
  <c r="H230" i="5"/>
  <c r="O229" i="5"/>
  <c r="K229" i="5"/>
  <c r="H229" i="5"/>
  <c r="O228" i="5"/>
  <c r="K228" i="5"/>
  <c r="H228" i="5"/>
  <c r="O227" i="5"/>
  <c r="K227" i="5"/>
  <c r="H227" i="5"/>
  <c r="O226" i="5"/>
  <c r="K226" i="5"/>
  <c r="H226" i="5"/>
  <c r="O225" i="5"/>
  <c r="K225" i="5"/>
  <c r="M225" i="5" s="1"/>
  <c r="H225" i="5"/>
  <c r="O224" i="5"/>
  <c r="K224" i="5"/>
  <c r="H224" i="5"/>
  <c r="O223" i="5"/>
  <c r="K223" i="5"/>
  <c r="M223" i="5" s="1"/>
  <c r="H223" i="5"/>
  <c r="O222" i="5"/>
  <c r="K222" i="5"/>
  <c r="H222" i="5"/>
  <c r="O221" i="5"/>
  <c r="K221" i="5"/>
  <c r="H221" i="5"/>
  <c r="O220" i="5"/>
  <c r="K220" i="5"/>
  <c r="M220" i="5" s="1"/>
  <c r="H220" i="5"/>
  <c r="O219" i="5"/>
  <c r="K219" i="5"/>
  <c r="H219" i="5"/>
  <c r="O218" i="5"/>
  <c r="K218" i="5"/>
  <c r="M218" i="5" s="1"/>
  <c r="H218" i="5"/>
  <c r="O217" i="5"/>
  <c r="K217" i="5"/>
  <c r="M217" i="5" s="1"/>
  <c r="H217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O216" i="5"/>
  <c r="K216" i="5"/>
  <c r="M216" i="5" s="1"/>
  <c r="H216" i="5"/>
  <c r="O215" i="5"/>
  <c r="K215" i="5"/>
  <c r="M215" i="5" s="1"/>
  <c r="H215" i="5"/>
  <c r="O214" i="5"/>
  <c r="K214" i="5"/>
  <c r="M214" i="5" s="1"/>
  <c r="H214" i="5"/>
  <c r="O213" i="5"/>
  <c r="K213" i="5"/>
  <c r="H213" i="5"/>
  <c r="O212" i="5"/>
  <c r="K212" i="5"/>
  <c r="M212" i="5" s="1"/>
  <c r="H212" i="5"/>
  <c r="O211" i="5"/>
  <c r="K211" i="5"/>
  <c r="H211" i="5"/>
  <c r="O210" i="5"/>
  <c r="K210" i="5"/>
  <c r="H210" i="5"/>
  <c r="O209" i="5"/>
  <c r="K209" i="5"/>
  <c r="H209" i="5"/>
  <c r="O208" i="5"/>
  <c r="K208" i="5"/>
  <c r="M208" i="5" s="1"/>
  <c r="H208" i="5"/>
  <c r="O207" i="5"/>
  <c r="K207" i="5"/>
  <c r="H207" i="5"/>
  <c r="O206" i="5"/>
  <c r="K206" i="5"/>
  <c r="H206" i="5"/>
  <c r="O205" i="5"/>
  <c r="K205" i="5"/>
  <c r="H205" i="5"/>
  <c r="O204" i="5"/>
  <c r="K204" i="5"/>
  <c r="H204" i="5"/>
  <c r="O203" i="5"/>
  <c r="K203" i="5"/>
  <c r="H203" i="5"/>
  <c r="O202" i="5"/>
  <c r="K202" i="5"/>
  <c r="H202" i="5"/>
  <c r="O201" i="5"/>
  <c r="K201" i="5"/>
  <c r="M201" i="5" s="1"/>
  <c r="H201" i="5"/>
  <c r="O200" i="5"/>
  <c r="K200" i="5"/>
  <c r="M200" i="5" s="1"/>
  <c r="H200" i="5"/>
  <c r="O199" i="5"/>
  <c r="K199" i="5"/>
  <c r="M199" i="5" s="1"/>
  <c r="H199" i="5"/>
  <c r="O198" i="5"/>
  <c r="K198" i="5"/>
  <c r="H198" i="5"/>
  <c r="O197" i="5"/>
  <c r="K197" i="5"/>
  <c r="H197" i="5"/>
  <c r="O196" i="5"/>
  <c r="K196" i="5"/>
  <c r="M196" i="5" s="1"/>
  <c r="H196" i="5"/>
  <c r="O195" i="5"/>
  <c r="K195" i="5"/>
  <c r="H195" i="5"/>
  <c r="O194" i="5"/>
  <c r="K194" i="5"/>
  <c r="H194" i="5"/>
  <c r="O193" i="5"/>
  <c r="K193" i="5"/>
  <c r="H193" i="5"/>
  <c r="O192" i="5"/>
  <c r="K192" i="5"/>
  <c r="H192" i="5"/>
  <c r="O191" i="5"/>
  <c r="K191" i="5"/>
  <c r="H191" i="5"/>
  <c r="O190" i="5"/>
  <c r="K190" i="5"/>
  <c r="H190" i="5"/>
  <c r="O189" i="5"/>
  <c r="K189" i="5"/>
  <c r="H189" i="5"/>
  <c r="O188" i="5"/>
  <c r="K188" i="5"/>
  <c r="M188" i="5" s="1"/>
  <c r="H188" i="5"/>
  <c r="O187" i="5"/>
  <c r="K187" i="5"/>
  <c r="H187" i="5"/>
  <c r="O186" i="5"/>
  <c r="K186" i="5"/>
  <c r="M186" i="5" s="1"/>
  <c r="H186" i="5"/>
  <c r="O185" i="5"/>
  <c r="K185" i="5"/>
  <c r="M185" i="5" s="1"/>
  <c r="H185" i="5"/>
  <c r="O184" i="5"/>
  <c r="K184" i="5"/>
  <c r="M184" i="5" s="1"/>
  <c r="H184" i="5"/>
  <c r="O183" i="5"/>
  <c r="K183" i="5"/>
  <c r="M183" i="5" s="1"/>
  <c r="H183" i="5"/>
  <c r="O182" i="5"/>
  <c r="K182" i="5"/>
  <c r="H182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O181" i="5"/>
  <c r="K181" i="5"/>
  <c r="M181" i="5" s="1"/>
  <c r="H181" i="5"/>
  <c r="O180" i="5"/>
  <c r="K180" i="5"/>
  <c r="H180" i="5"/>
  <c r="O179" i="5"/>
  <c r="K179" i="5"/>
  <c r="M179" i="5" s="1"/>
  <c r="H179" i="5"/>
  <c r="O178" i="5"/>
  <c r="K178" i="5"/>
  <c r="M178" i="5" s="1"/>
  <c r="H178" i="5"/>
  <c r="O177" i="5"/>
  <c r="K177" i="5"/>
  <c r="H177" i="5"/>
  <c r="O176" i="5"/>
  <c r="K176" i="5"/>
  <c r="H176" i="5"/>
  <c r="O175" i="5"/>
  <c r="K175" i="5"/>
  <c r="H175" i="5"/>
  <c r="O174" i="5"/>
  <c r="K174" i="5"/>
  <c r="H174" i="5"/>
  <c r="O173" i="5"/>
  <c r="K173" i="5"/>
  <c r="M173" i="5" s="1"/>
  <c r="H173" i="5"/>
  <c r="O172" i="5"/>
  <c r="K172" i="5"/>
  <c r="H172" i="5"/>
  <c r="O171" i="5"/>
  <c r="K171" i="5"/>
  <c r="H171" i="5"/>
  <c r="O170" i="5"/>
  <c r="K170" i="5"/>
  <c r="M170" i="5" s="1"/>
  <c r="H170" i="5"/>
  <c r="O169" i="5"/>
  <c r="K169" i="5"/>
  <c r="M169" i="5" s="1"/>
  <c r="H169" i="5"/>
  <c r="O168" i="5"/>
  <c r="K168" i="5"/>
  <c r="M168" i="5" s="1"/>
  <c r="H168" i="5"/>
  <c r="O167" i="5"/>
  <c r="K167" i="5"/>
  <c r="H167" i="5"/>
  <c r="O166" i="5"/>
  <c r="K166" i="5"/>
  <c r="M166" i="5" s="1"/>
  <c r="H166" i="5"/>
  <c r="O165" i="5"/>
  <c r="K165" i="5"/>
  <c r="M165" i="5" s="1"/>
  <c r="H165" i="5"/>
  <c r="O164" i="5"/>
  <c r="K164" i="5"/>
  <c r="H164" i="5"/>
  <c r="O163" i="5"/>
  <c r="K163" i="5"/>
  <c r="H163" i="5"/>
  <c r="O162" i="5"/>
  <c r="K162" i="5"/>
  <c r="H162" i="5"/>
  <c r="O161" i="5"/>
  <c r="K161" i="5"/>
  <c r="H161" i="5"/>
  <c r="O160" i="5"/>
  <c r="K160" i="5"/>
  <c r="H160" i="5"/>
  <c r="O159" i="5"/>
  <c r="K159" i="5"/>
  <c r="H159" i="5"/>
  <c r="O158" i="5"/>
  <c r="K158" i="5"/>
  <c r="H158" i="5"/>
  <c r="O157" i="5"/>
  <c r="K157" i="5"/>
  <c r="H157" i="5"/>
  <c r="O156" i="5"/>
  <c r="K156" i="5"/>
  <c r="M156" i="5" s="1"/>
  <c r="H156" i="5"/>
  <c r="O155" i="5"/>
  <c r="K155" i="5"/>
  <c r="M155" i="5" s="1"/>
  <c r="H155" i="5"/>
  <c r="O154" i="5"/>
  <c r="K154" i="5"/>
  <c r="H154" i="5"/>
  <c r="O153" i="5"/>
  <c r="K153" i="5"/>
  <c r="M153" i="5" s="1"/>
  <c r="H153" i="5"/>
  <c r="O152" i="5"/>
  <c r="K152" i="5"/>
  <c r="M152" i="5" s="1"/>
  <c r="H152" i="5"/>
  <c r="O151" i="5"/>
  <c r="K151" i="5"/>
  <c r="H151" i="5"/>
  <c r="O150" i="5"/>
  <c r="K150" i="5"/>
  <c r="M150" i="5" s="1"/>
  <c r="H150" i="5"/>
  <c r="O149" i="5"/>
  <c r="K149" i="5"/>
  <c r="M149" i="5" s="1"/>
  <c r="H149" i="5"/>
  <c r="O148" i="5"/>
  <c r="K148" i="5"/>
  <c r="H148" i="5"/>
  <c r="O147" i="5"/>
  <c r="K147" i="5"/>
  <c r="H147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O146" i="5"/>
  <c r="K146" i="5"/>
  <c r="M146" i="5" s="1"/>
  <c r="H146" i="5"/>
  <c r="O145" i="5"/>
  <c r="K145" i="5"/>
  <c r="H145" i="5"/>
  <c r="O144" i="5"/>
  <c r="K144" i="5"/>
  <c r="H144" i="5"/>
  <c r="O143" i="5"/>
  <c r="K143" i="5"/>
  <c r="H143" i="5"/>
  <c r="O142" i="5"/>
  <c r="K142" i="5"/>
  <c r="M142" i="5" s="1"/>
  <c r="H142" i="5"/>
  <c r="O141" i="5"/>
  <c r="K141" i="5"/>
  <c r="H141" i="5"/>
  <c r="O140" i="5"/>
  <c r="K140" i="5"/>
  <c r="M140" i="5" s="1"/>
  <c r="H140" i="5"/>
  <c r="O139" i="5"/>
  <c r="K139" i="5"/>
  <c r="M139" i="5" s="1"/>
  <c r="H139" i="5"/>
  <c r="O138" i="5"/>
  <c r="K138" i="5"/>
  <c r="M138" i="5" s="1"/>
  <c r="H138" i="5"/>
  <c r="O137" i="5"/>
  <c r="K137" i="5"/>
  <c r="H137" i="5"/>
  <c r="O136" i="5"/>
  <c r="K136" i="5"/>
  <c r="H136" i="5"/>
  <c r="O135" i="5"/>
  <c r="K135" i="5"/>
  <c r="H135" i="5"/>
  <c r="O134" i="5"/>
  <c r="K134" i="5"/>
  <c r="M134" i="5" s="1"/>
  <c r="H134" i="5"/>
  <c r="O133" i="5"/>
  <c r="K133" i="5"/>
  <c r="H133" i="5"/>
  <c r="O132" i="5"/>
  <c r="K132" i="5"/>
  <c r="H132" i="5"/>
  <c r="O131" i="5"/>
  <c r="K131" i="5"/>
  <c r="M131" i="5" s="1"/>
  <c r="H131" i="5"/>
  <c r="O130" i="5"/>
  <c r="K130" i="5"/>
  <c r="M130" i="5" s="1"/>
  <c r="H130" i="5"/>
  <c r="O129" i="5"/>
  <c r="K129" i="5"/>
  <c r="H129" i="5"/>
  <c r="O128" i="5"/>
  <c r="K128" i="5"/>
  <c r="H128" i="5"/>
  <c r="O127" i="5"/>
  <c r="K127" i="5"/>
  <c r="H127" i="5"/>
  <c r="O126" i="5"/>
  <c r="K126" i="5"/>
  <c r="M126" i="5" s="1"/>
  <c r="H126" i="5"/>
  <c r="O125" i="5"/>
  <c r="K125" i="5"/>
  <c r="H125" i="5"/>
  <c r="O124" i="5"/>
  <c r="K124" i="5"/>
  <c r="H124" i="5"/>
  <c r="O123" i="5"/>
  <c r="K123" i="5"/>
  <c r="H123" i="5"/>
  <c r="O122" i="5"/>
  <c r="K122" i="5"/>
  <c r="M122" i="5" s="1"/>
  <c r="H122" i="5"/>
  <c r="O121" i="5"/>
  <c r="K121" i="5"/>
  <c r="H121" i="5"/>
  <c r="O120" i="5"/>
  <c r="K120" i="5"/>
  <c r="H120" i="5"/>
  <c r="O119" i="5"/>
  <c r="K119" i="5"/>
  <c r="H119" i="5"/>
  <c r="O118" i="5"/>
  <c r="K118" i="5"/>
  <c r="M118" i="5" s="1"/>
  <c r="H118" i="5"/>
  <c r="O117" i="5"/>
  <c r="K117" i="5"/>
  <c r="H117" i="5"/>
  <c r="O116" i="5"/>
  <c r="K116" i="5"/>
  <c r="H116" i="5"/>
  <c r="O115" i="5"/>
  <c r="K115" i="5"/>
  <c r="M115" i="5" s="1"/>
  <c r="H115" i="5"/>
  <c r="O114" i="5"/>
  <c r="K114" i="5"/>
  <c r="M114" i="5" s="1"/>
  <c r="H114" i="5"/>
  <c r="O113" i="5"/>
  <c r="K113" i="5"/>
  <c r="H113" i="5"/>
  <c r="O112" i="5"/>
  <c r="K112" i="5"/>
  <c r="H112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O111" i="5"/>
  <c r="K111" i="5"/>
  <c r="M111" i="5" s="1"/>
  <c r="H111" i="5"/>
  <c r="O110" i="5"/>
  <c r="K110" i="5"/>
  <c r="M110" i="5" s="1"/>
  <c r="H110" i="5"/>
  <c r="O109" i="5"/>
  <c r="K109" i="5"/>
  <c r="M109" i="5" s="1"/>
  <c r="H109" i="5"/>
  <c r="O108" i="5"/>
  <c r="K108" i="5"/>
  <c r="H108" i="5"/>
  <c r="O107" i="5"/>
  <c r="K107" i="5"/>
  <c r="M107" i="5" s="1"/>
  <c r="H107" i="5"/>
  <c r="O106" i="5"/>
  <c r="K106" i="5"/>
  <c r="M106" i="5" s="1"/>
  <c r="H106" i="5"/>
  <c r="O105" i="5"/>
  <c r="K105" i="5"/>
  <c r="H105" i="5"/>
  <c r="O104" i="5"/>
  <c r="K104" i="5"/>
  <c r="M104" i="5" s="1"/>
  <c r="H104" i="5"/>
  <c r="O103" i="5"/>
  <c r="K103" i="5"/>
  <c r="H103" i="5"/>
  <c r="O102" i="5"/>
  <c r="K102" i="5"/>
  <c r="H102" i="5"/>
  <c r="O101" i="5"/>
  <c r="K101" i="5"/>
  <c r="H101" i="5"/>
  <c r="O100" i="5"/>
  <c r="K100" i="5"/>
  <c r="M100" i="5" s="1"/>
  <c r="H100" i="5"/>
  <c r="O99" i="5"/>
  <c r="K99" i="5"/>
  <c r="H99" i="5"/>
  <c r="O98" i="5"/>
  <c r="K98" i="5"/>
  <c r="M98" i="5" s="1"/>
  <c r="H98" i="5"/>
  <c r="O97" i="5"/>
  <c r="K97" i="5"/>
  <c r="H97" i="5"/>
  <c r="O96" i="5"/>
  <c r="K96" i="5"/>
  <c r="M96" i="5" s="1"/>
  <c r="H96" i="5"/>
  <c r="O95" i="5"/>
  <c r="K95" i="5"/>
  <c r="M95" i="5" s="1"/>
  <c r="H95" i="5"/>
  <c r="O94" i="5"/>
  <c r="K94" i="5"/>
  <c r="M94" i="5" s="1"/>
  <c r="H94" i="5"/>
  <c r="O93" i="5"/>
  <c r="K93" i="5"/>
  <c r="H93" i="5"/>
  <c r="O92" i="5"/>
  <c r="K92" i="5"/>
  <c r="M92" i="5" s="1"/>
  <c r="H92" i="5"/>
  <c r="O91" i="5"/>
  <c r="K91" i="5"/>
  <c r="M91" i="5" s="1"/>
  <c r="H91" i="5"/>
  <c r="O90" i="5"/>
  <c r="K90" i="5"/>
  <c r="H90" i="5"/>
  <c r="O89" i="5"/>
  <c r="K89" i="5"/>
  <c r="H89" i="5"/>
  <c r="O88" i="5"/>
  <c r="K88" i="5"/>
  <c r="H88" i="5"/>
  <c r="O87" i="5"/>
  <c r="K87" i="5"/>
  <c r="H87" i="5"/>
  <c r="O86" i="5"/>
  <c r="K86" i="5"/>
  <c r="H86" i="5"/>
  <c r="O85" i="5"/>
  <c r="K85" i="5"/>
  <c r="H85" i="5"/>
  <c r="O84" i="5"/>
  <c r="K84" i="5"/>
  <c r="H84" i="5"/>
  <c r="O83" i="5"/>
  <c r="K83" i="5"/>
  <c r="M83" i="5" s="1"/>
  <c r="H83" i="5"/>
  <c r="O82" i="5"/>
  <c r="K82" i="5"/>
  <c r="H82" i="5"/>
  <c r="O81" i="5"/>
  <c r="K81" i="5"/>
  <c r="H81" i="5"/>
  <c r="O80" i="5"/>
  <c r="K80" i="5"/>
  <c r="M80" i="5" s="1"/>
  <c r="H80" i="5"/>
  <c r="O79" i="5"/>
  <c r="K79" i="5"/>
  <c r="M79" i="5" s="1"/>
  <c r="H79" i="5"/>
  <c r="O78" i="5"/>
  <c r="K78" i="5"/>
  <c r="M78" i="5" s="1"/>
  <c r="H78" i="5"/>
  <c r="O77" i="5"/>
  <c r="K77" i="5"/>
  <c r="H77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O76" i="5"/>
  <c r="K76" i="5"/>
  <c r="M76" i="5" s="1"/>
  <c r="H76" i="5"/>
  <c r="O75" i="5"/>
  <c r="K75" i="5"/>
  <c r="H75" i="5"/>
  <c r="O74" i="5"/>
  <c r="K74" i="5"/>
  <c r="M74" i="5" s="1"/>
  <c r="H74" i="5"/>
  <c r="O73" i="5"/>
  <c r="K73" i="5"/>
  <c r="M73" i="5" s="1"/>
  <c r="H73" i="5"/>
  <c r="O72" i="5"/>
  <c r="K72" i="5"/>
  <c r="M72" i="5" s="1"/>
  <c r="H72" i="5"/>
  <c r="O71" i="5"/>
  <c r="K71" i="5"/>
  <c r="H71" i="5"/>
  <c r="O70" i="5"/>
  <c r="K70" i="5"/>
  <c r="M70" i="5" s="1"/>
  <c r="H70" i="5"/>
  <c r="O69" i="5"/>
  <c r="K69" i="5"/>
  <c r="H69" i="5"/>
  <c r="O68" i="5"/>
  <c r="K68" i="5"/>
  <c r="H68" i="5"/>
  <c r="O67" i="5"/>
  <c r="K67" i="5"/>
  <c r="H67" i="5"/>
  <c r="O66" i="5"/>
  <c r="K66" i="5"/>
  <c r="H66" i="5"/>
  <c r="O65" i="5"/>
  <c r="K65" i="5"/>
  <c r="M65" i="5" s="1"/>
  <c r="H65" i="5"/>
  <c r="O64" i="5"/>
  <c r="K64" i="5"/>
  <c r="M64" i="5" s="1"/>
  <c r="H64" i="5"/>
  <c r="O63" i="5"/>
  <c r="K63" i="5"/>
  <c r="H63" i="5"/>
  <c r="O62" i="5"/>
  <c r="K62" i="5"/>
  <c r="H62" i="5"/>
  <c r="O61" i="5"/>
  <c r="K61" i="5"/>
  <c r="M61" i="5" s="1"/>
  <c r="H61" i="5"/>
  <c r="O60" i="5"/>
  <c r="K60" i="5"/>
  <c r="M60" i="5" s="1"/>
  <c r="H60" i="5"/>
  <c r="O59" i="5"/>
  <c r="K59" i="5"/>
  <c r="H59" i="5"/>
  <c r="O58" i="5"/>
  <c r="K58" i="5"/>
  <c r="H58" i="5"/>
  <c r="O57" i="5"/>
  <c r="K57" i="5"/>
  <c r="H57" i="5"/>
  <c r="O56" i="5"/>
  <c r="K56" i="5"/>
  <c r="H56" i="5"/>
  <c r="O55" i="5"/>
  <c r="K55" i="5"/>
  <c r="M55" i="5" s="1"/>
  <c r="H55" i="5"/>
  <c r="O54" i="5"/>
  <c r="K54" i="5"/>
  <c r="H54" i="5"/>
  <c r="O53" i="5"/>
  <c r="K53" i="5"/>
  <c r="H53" i="5"/>
  <c r="O52" i="5"/>
  <c r="K52" i="5"/>
  <c r="H52" i="5"/>
  <c r="O51" i="5"/>
  <c r="K51" i="5"/>
  <c r="H51" i="5"/>
  <c r="O50" i="5"/>
  <c r="K50" i="5"/>
  <c r="M50" i="5" s="1"/>
  <c r="H50" i="5"/>
  <c r="O49" i="5"/>
  <c r="K49" i="5"/>
  <c r="H49" i="5"/>
  <c r="O48" i="5"/>
  <c r="K48" i="5"/>
  <c r="M48" i="5" s="1"/>
  <c r="H48" i="5"/>
  <c r="O47" i="5"/>
  <c r="K47" i="5"/>
  <c r="H47" i="5"/>
  <c r="O46" i="5"/>
  <c r="K46" i="5"/>
  <c r="H46" i="5"/>
  <c r="O45" i="5"/>
  <c r="K45" i="5"/>
  <c r="M45" i="5" s="1"/>
  <c r="H45" i="5"/>
  <c r="O44" i="5"/>
  <c r="K44" i="5"/>
  <c r="M44" i="5" s="1"/>
  <c r="H44" i="5"/>
  <c r="O43" i="5"/>
  <c r="K43" i="5"/>
  <c r="H43" i="5"/>
  <c r="O42" i="5"/>
  <c r="K42" i="5"/>
  <c r="M42" i="5" s="1"/>
  <c r="H42" i="5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H286" i="4"/>
  <c r="J286" i="4" s="1"/>
  <c r="E286" i="4"/>
  <c r="H285" i="4"/>
  <c r="J285" i="4" s="1"/>
  <c r="E285" i="4"/>
  <c r="H284" i="4"/>
  <c r="J284" i="4" s="1"/>
  <c r="E284" i="4"/>
  <c r="H283" i="4"/>
  <c r="J283" i="4" s="1"/>
  <c r="E283" i="4"/>
  <c r="H282" i="4"/>
  <c r="J282" i="4" s="1"/>
  <c r="E282" i="4"/>
  <c r="H281" i="4"/>
  <c r="J281" i="4" s="1"/>
  <c r="E281" i="4"/>
  <c r="H280" i="4"/>
  <c r="J280" i="4" s="1"/>
  <c r="E280" i="4"/>
  <c r="H279" i="4"/>
  <c r="J279" i="4" s="1"/>
  <c r="E279" i="4"/>
  <c r="H278" i="4"/>
  <c r="J278" i="4" s="1"/>
  <c r="E278" i="4"/>
  <c r="H277" i="4"/>
  <c r="J277" i="4" s="1"/>
  <c r="E277" i="4"/>
  <c r="H276" i="4"/>
  <c r="J276" i="4" s="1"/>
  <c r="E276" i="4"/>
  <c r="H275" i="4"/>
  <c r="J275" i="4" s="1"/>
  <c r="E275" i="4"/>
  <c r="H274" i="4"/>
  <c r="J274" i="4" s="1"/>
  <c r="E274" i="4"/>
  <c r="H273" i="4"/>
  <c r="J273" i="4" s="1"/>
  <c r="E273" i="4"/>
  <c r="H272" i="4"/>
  <c r="J272" i="4" s="1"/>
  <c r="E272" i="4"/>
  <c r="H271" i="4"/>
  <c r="J271" i="4" s="1"/>
  <c r="E271" i="4"/>
  <c r="H270" i="4"/>
  <c r="J270" i="4" s="1"/>
  <c r="E270" i="4"/>
  <c r="H269" i="4"/>
  <c r="J269" i="4" s="1"/>
  <c r="E269" i="4"/>
  <c r="H268" i="4"/>
  <c r="J268" i="4" s="1"/>
  <c r="E268" i="4"/>
  <c r="H267" i="4"/>
  <c r="J267" i="4" s="1"/>
  <c r="E267" i="4"/>
  <c r="H266" i="4"/>
  <c r="J266" i="4" s="1"/>
  <c r="E266" i="4"/>
  <c r="H265" i="4"/>
  <c r="J265" i="4" s="1"/>
  <c r="E265" i="4"/>
  <c r="H264" i="4"/>
  <c r="J264" i="4" s="1"/>
  <c r="E264" i="4"/>
  <c r="H263" i="4"/>
  <c r="J263" i="4" s="1"/>
  <c r="E263" i="4"/>
  <c r="H262" i="4"/>
  <c r="J262" i="4" s="1"/>
  <c r="E262" i="4"/>
  <c r="H261" i="4"/>
  <c r="J261" i="4" s="1"/>
  <c r="E261" i="4"/>
  <c r="H260" i="4"/>
  <c r="J260" i="4" s="1"/>
  <c r="E260" i="4"/>
  <c r="H259" i="4"/>
  <c r="J259" i="4" s="1"/>
  <c r="E259" i="4"/>
  <c r="H258" i="4"/>
  <c r="J258" i="4" s="1"/>
  <c r="E258" i="4"/>
  <c r="H257" i="4"/>
  <c r="J257" i="4" s="1"/>
  <c r="E257" i="4"/>
  <c r="H256" i="4"/>
  <c r="J256" i="4" s="1"/>
  <c r="E256" i="4"/>
  <c r="H255" i="4"/>
  <c r="J255" i="4" s="1"/>
  <c r="E255" i="4"/>
  <c r="H254" i="4"/>
  <c r="J254" i="4" s="1"/>
  <c r="E254" i="4"/>
  <c r="H253" i="4"/>
  <c r="J253" i="4" s="1"/>
  <c r="E253" i="4"/>
  <c r="H252" i="4"/>
  <c r="J252" i="4" s="1"/>
  <c r="E252" i="4"/>
  <c r="H251" i="4"/>
  <c r="J251" i="4" s="1"/>
  <c r="E251" i="4"/>
  <c r="H250" i="4"/>
  <c r="J250" i="4" s="1"/>
  <c r="E250" i="4"/>
  <c r="H249" i="4"/>
  <c r="J249" i="4" s="1"/>
  <c r="E249" i="4"/>
  <c r="H248" i="4"/>
  <c r="J248" i="4" s="1"/>
  <c r="E248" i="4"/>
  <c r="H247" i="4"/>
  <c r="J247" i="4" s="1"/>
  <c r="E247" i="4"/>
  <c r="H246" i="4"/>
  <c r="J246" i="4" s="1"/>
  <c r="E246" i="4"/>
  <c r="H245" i="4"/>
  <c r="J245" i="4" s="1"/>
  <c r="E245" i="4"/>
  <c r="H244" i="4"/>
  <c r="J244" i="4" s="1"/>
  <c r="E244" i="4"/>
  <c r="H243" i="4"/>
  <c r="J243" i="4" s="1"/>
  <c r="E243" i="4"/>
  <c r="H242" i="4"/>
  <c r="J242" i="4" s="1"/>
  <c r="E242" i="4"/>
  <c r="H241" i="4"/>
  <c r="J241" i="4" s="1"/>
  <c r="E241" i="4"/>
  <c r="H240" i="4"/>
  <c r="J240" i="4" s="1"/>
  <c r="E240" i="4"/>
  <c r="H239" i="4"/>
  <c r="J239" i="4" s="1"/>
  <c r="E239" i="4"/>
  <c r="H238" i="4"/>
  <c r="J238" i="4" s="1"/>
  <c r="E238" i="4"/>
  <c r="H237" i="4"/>
  <c r="J237" i="4" s="1"/>
  <c r="E237" i="4"/>
  <c r="H236" i="4"/>
  <c r="J236" i="4" s="1"/>
  <c r="E236" i="4"/>
  <c r="H235" i="4"/>
  <c r="J235" i="4" s="1"/>
  <c r="E235" i="4"/>
  <c r="H234" i="4"/>
  <c r="J234" i="4" s="1"/>
  <c r="E234" i="4"/>
  <c r="H233" i="4"/>
  <c r="J233" i="4" s="1"/>
  <c r="E233" i="4"/>
  <c r="H232" i="4"/>
  <c r="J232" i="4" s="1"/>
  <c r="E232" i="4"/>
  <c r="H231" i="4"/>
  <c r="J231" i="4" s="1"/>
  <c r="E231" i="4"/>
  <c r="H230" i="4"/>
  <c r="J230" i="4" s="1"/>
  <c r="E230" i="4"/>
  <c r="H229" i="4"/>
  <c r="J229" i="4" s="1"/>
  <c r="E229" i="4"/>
  <c r="H228" i="4"/>
  <c r="J228" i="4" s="1"/>
  <c r="E228" i="4"/>
  <c r="H227" i="4"/>
  <c r="J227" i="4" s="1"/>
  <c r="E227" i="4"/>
  <c r="H226" i="4"/>
  <c r="J226" i="4" s="1"/>
  <c r="E226" i="4"/>
  <c r="H225" i="4"/>
  <c r="J225" i="4" s="1"/>
  <c r="E225" i="4"/>
  <c r="H224" i="4"/>
  <c r="J224" i="4" s="1"/>
  <c r="E224" i="4"/>
  <c r="H223" i="4"/>
  <c r="J223" i="4" s="1"/>
  <c r="E223" i="4"/>
  <c r="H222" i="4"/>
  <c r="J222" i="4" s="1"/>
  <c r="E222" i="4"/>
  <c r="H221" i="4"/>
  <c r="J221" i="4" s="1"/>
  <c r="E221" i="4"/>
  <c r="H220" i="4"/>
  <c r="J220" i="4" s="1"/>
  <c r="E220" i="4"/>
  <c r="H219" i="4"/>
  <c r="J219" i="4" s="1"/>
  <c r="E219" i="4"/>
  <c r="H218" i="4"/>
  <c r="J218" i="4" s="1"/>
  <c r="E218" i="4"/>
  <c r="H217" i="4"/>
  <c r="J217" i="4" s="1"/>
  <c r="E217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H216" i="4"/>
  <c r="J216" i="4" s="1"/>
  <c r="E216" i="4"/>
  <c r="H215" i="4"/>
  <c r="J215" i="4" s="1"/>
  <c r="E215" i="4"/>
  <c r="H214" i="4"/>
  <c r="J214" i="4" s="1"/>
  <c r="E214" i="4"/>
  <c r="H213" i="4"/>
  <c r="J213" i="4" s="1"/>
  <c r="E213" i="4"/>
  <c r="H212" i="4"/>
  <c r="J212" i="4" s="1"/>
  <c r="E212" i="4"/>
  <c r="H211" i="4"/>
  <c r="J211" i="4" s="1"/>
  <c r="E211" i="4"/>
  <c r="H210" i="4"/>
  <c r="J210" i="4" s="1"/>
  <c r="E210" i="4"/>
  <c r="H209" i="4"/>
  <c r="J209" i="4" s="1"/>
  <c r="E209" i="4"/>
  <c r="H208" i="4"/>
  <c r="J208" i="4" s="1"/>
  <c r="E208" i="4"/>
  <c r="H207" i="4"/>
  <c r="J207" i="4" s="1"/>
  <c r="E207" i="4"/>
  <c r="H206" i="4"/>
  <c r="J206" i="4" s="1"/>
  <c r="E206" i="4"/>
  <c r="H205" i="4"/>
  <c r="J205" i="4" s="1"/>
  <c r="E205" i="4"/>
  <c r="H204" i="4"/>
  <c r="J204" i="4" s="1"/>
  <c r="E204" i="4"/>
  <c r="H203" i="4"/>
  <c r="J203" i="4" s="1"/>
  <c r="E203" i="4"/>
  <c r="H202" i="4"/>
  <c r="J202" i="4" s="1"/>
  <c r="E202" i="4"/>
  <c r="H201" i="4"/>
  <c r="J201" i="4" s="1"/>
  <c r="E201" i="4"/>
  <c r="H200" i="4"/>
  <c r="J200" i="4" s="1"/>
  <c r="E200" i="4"/>
  <c r="H199" i="4"/>
  <c r="J199" i="4" s="1"/>
  <c r="E199" i="4"/>
  <c r="H198" i="4"/>
  <c r="J198" i="4" s="1"/>
  <c r="E198" i="4"/>
  <c r="H197" i="4"/>
  <c r="J197" i="4" s="1"/>
  <c r="E197" i="4"/>
  <c r="H196" i="4"/>
  <c r="J196" i="4" s="1"/>
  <c r="E196" i="4"/>
  <c r="H195" i="4"/>
  <c r="J195" i="4" s="1"/>
  <c r="E195" i="4"/>
  <c r="H194" i="4"/>
  <c r="J194" i="4" s="1"/>
  <c r="E194" i="4"/>
  <c r="H193" i="4"/>
  <c r="J193" i="4" s="1"/>
  <c r="E193" i="4"/>
  <c r="H192" i="4"/>
  <c r="J192" i="4" s="1"/>
  <c r="E192" i="4"/>
  <c r="H191" i="4"/>
  <c r="J191" i="4" s="1"/>
  <c r="E191" i="4"/>
  <c r="H190" i="4"/>
  <c r="J190" i="4" s="1"/>
  <c r="E190" i="4"/>
  <c r="H189" i="4"/>
  <c r="J189" i="4" s="1"/>
  <c r="E189" i="4"/>
  <c r="H188" i="4"/>
  <c r="J188" i="4" s="1"/>
  <c r="E188" i="4"/>
  <c r="H187" i="4"/>
  <c r="J187" i="4" s="1"/>
  <c r="E187" i="4"/>
  <c r="H186" i="4"/>
  <c r="J186" i="4" s="1"/>
  <c r="E186" i="4"/>
  <c r="H185" i="4"/>
  <c r="J185" i="4" s="1"/>
  <c r="E185" i="4"/>
  <c r="H184" i="4"/>
  <c r="J184" i="4" s="1"/>
  <c r="E184" i="4"/>
  <c r="H183" i="4"/>
  <c r="J183" i="4" s="1"/>
  <c r="E183" i="4"/>
  <c r="H182" i="4"/>
  <c r="J182" i="4" s="1"/>
  <c r="E182" i="4"/>
  <c r="H181" i="4"/>
  <c r="J181" i="4" s="1"/>
  <c r="E181" i="4"/>
  <c r="H180" i="4"/>
  <c r="J180" i="4" s="1"/>
  <c r="E180" i="4"/>
  <c r="H179" i="4"/>
  <c r="J179" i="4" s="1"/>
  <c r="E179" i="4"/>
  <c r="H178" i="4"/>
  <c r="J178" i="4" s="1"/>
  <c r="E178" i="4"/>
  <c r="H177" i="4"/>
  <c r="J177" i="4" s="1"/>
  <c r="E177" i="4"/>
  <c r="H176" i="4"/>
  <c r="J176" i="4" s="1"/>
  <c r="E176" i="4"/>
  <c r="H175" i="4"/>
  <c r="J175" i="4" s="1"/>
  <c r="E175" i="4"/>
  <c r="H174" i="4"/>
  <c r="J174" i="4" s="1"/>
  <c r="E174" i="4"/>
  <c r="H173" i="4"/>
  <c r="J173" i="4" s="1"/>
  <c r="E173" i="4"/>
  <c r="H172" i="4"/>
  <c r="J172" i="4" s="1"/>
  <c r="E172" i="4"/>
  <c r="H171" i="4"/>
  <c r="J171" i="4" s="1"/>
  <c r="E171" i="4"/>
  <c r="H170" i="4"/>
  <c r="J170" i="4" s="1"/>
  <c r="E170" i="4"/>
  <c r="H169" i="4"/>
  <c r="J169" i="4" s="1"/>
  <c r="E169" i="4"/>
  <c r="H168" i="4"/>
  <c r="J168" i="4" s="1"/>
  <c r="E168" i="4"/>
  <c r="H167" i="4"/>
  <c r="J167" i="4" s="1"/>
  <c r="E167" i="4"/>
  <c r="H166" i="4"/>
  <c r="J166" i="4" s="1"/>
  <c r="E166" i="4"/>
  <c r="H165" i="4"/>
  <c r="J165" i="4" s="1"/>
  <c r="E165" i="4"/>
  <c r="H164" i="4"/>
  <c r="J164" i="4" s="1"/>
  <c r="E164" i="4"/>
  <c r="H163" i="4"/>
  <c r="J163" i="4" s="1"/>
  <c r="E163" i="4"/>
  <c r="H162" i="4"/>
  <c r="J162" i="4" s="1"/>
  <c r="E162" i="4"/>
  <c r="H161" i="4"/>
  <c r="J161" i="4" s="1"/>
  <c r="E161" i="4"/>
  <c r="H160" i="4"/>
  <c r="J160" i="4" s="1"/>
  <c r="E160" i="4"/>
  <c r="H159" i="4"/>
  <c r="J159" i="4" s="1"/>
  <c r="E159" i="4"/>
  <c r="H158" i="4"/>
  <c r="J158" i="4" s="1"/>
  <c r="E158" i="4"/>
  <c r="H157" i="4"/>
  <c r="J157" i="4" s="1"/>
  <c r="E157" i="4"/>
  <c r="H156" i="4"/>
  <c r="J156" i="4" s="1"/>
  <c r="E156" i="4"/>
  <c r="H155" i="4"/>
  <c r="J155" i="4" s="1"/>
  <c r="E155" i="4"/>
  <c r="H154" i="4"/>
  <c r="J154" i="4" s="1"/>
  <c r="E154" i="4"/>
  <c r="H153" i="4"/>
  <c r="J153" i="4" s="1"/>
  <c r="E153" i="4"/>
  <c r="H152" i="4"/>
  <c r="J152" i="4" s="1"/>
  <c r="E152" i="4"/>
  <c r="H151" i="4"/>
  <c r="J151" i="4" s="1"/>
  <c r="E151" i="4"/>
  <c r="H150" i="4"/>
  <c r="J150" i="4" s="1"/>
  <c r="E150" i="4"/>
  <c r="H149" i="4"/>
  <c r="J149" i="4" s="1"/>
  <c r="E149" i="4"/>
  <c r="H148" i="4"/>
  <c r="J148" i="4" s="1"/>
  <c r="E148" i="4"/>
  <c r="H147" i="4"/>
  <c r="J147" i="4" s="1"/>
  <c r="E147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H146" i="4"/>
  <c r="J146" i="4" s="1"/>
  <c r="E146" i="4"/>
  <c r="H145" i="4"/>
  <c r="J145" i="4" s="1"/>
  <c r="E145" i="4"/>
  <c r="H144" i="4"/>
  <c r="J144" i="4" s="1"/>
  <c r="E144" i="4"/>
  <c r="H143" i="4"/>
  <c r="J143" i="4" s="1"/>
  <c r="E143" i="4"/>
  <c r="H142" i="4"/>
  <c r="J142" i="4" s="1"/>
  <c r="E142" i="4"/>
  <c r="H141" i="4"/>
  <c r="J141" i="4" s="1"/>
  <c r="E141" i="4"/>
  <c r="H140" i="4"/>
  <c r="J140" i="4" s="1"/>
  <c r="E140" i="4"/>
  <c r="H139" i="4"/>
  <c r="J139" i="4" s="1"/>
  <c r="E139" i="4"/>
  <c r="H138" i="4"/>
  <c r="J138" i="4" s="1"/>
  <c r="E138" i="4"/>
  <c r="H137" i="4"/>
  <c r="J137" i="4" s="1"/>
  <c r="E137" i="4"/>
  <c r="H136" i="4"/>
  <c r="J136" i="4" s="1"/>
  <c r="E136" i="4"/>
  <c r="H135" i="4"/>
  <c r="J135" i="4" s="1"/>
  <c r="E135" i="4"/>
  <c r="H134" i="4"/>
  <c r="J134" i="4" s="1"/>
  <c r="E134" i="4"/>
  <c r="H133" i="4"/>
  <c r="J133" i="4" s="1"/>
  <c r="E133" i="4"/>
  <c r="H132" i="4"/>
  <c r="J132" i="4" s="1"/>
  <c r="E132" i="4"/>
  <c r="H131" i="4"/>
  <c r="J131" i="4" s="1"/>
  <c r="E131" i="4"/>
  <c r="H130" i="4"/>
  <c r="J130" i="4" s="1"/>
  <c r="E130" i="4"/>
  <c r="H129" i="4"/>
  <c r="J129" i="4" s="1"/>
  <c r="E129" i="4"/>
  <c r="H128" i="4"/>
  <c r="J128" i="4" s="1"/>
  <c r="E128" i="4"/>
  <c r="H127" i="4"/>
  <c r="J127" i="4" s="1"/>
  <c r="E127" i="4"/>
  <c r="H126" i="4"/>
  <c r="J126" i="4" s="1"/>
  <c r="E126" i="4"/>
  <c r="H125" i="4"/>
  <c r="J125" i="4" s="1"/>
  <c r="E125" i="4"/>
  <c r="H124" i="4"/>
  <c r="J124" i="4" s="1"/>
  <c r="E124" i="4"/>
  <c r="H123" i="4"/>
  <c r="J123" i="4" s="1"/>
  <c r="E123" i="4"/>
  <c r="H122" i="4"/>
  <c r="J122" i="4" s="1"/>
  <c r="E122" i="4"/>
  <c r="H121" i="4"/>
  <c r="J121" i="4" s="1"/>
  <c r="E121" i="4"/>
  <c r="H120" i="4"/>
  <c r="J120" i="4" s="1"/>
  <c r="E120" i="4"/>
  <c r="H119" i="4"/>
  <c r="J119" i="4" s="1"/>
  <c r="E119" i="4"/>
  <c r="H118" i="4"/>
  <c r="J118" i="4" s="1"/>
  <c r="E118" i="4"/>
  <c r="H117" i="4"/>
  <c r="J117" i="4" s="1"/>
  <c r="E117" i="4"/>
  <c r="H116" i="4"/>
  <c r="J116" i="4" s="1"/>
  <c r="E116" i="4"/>
  <c r="H115" i="4"/>
  <c r="J115" i="4" s="1"/>
  <c r="E115" i="4"/>
  <c r="H114" i="4"/>
  <c r="J114" i="4" s="1"/>
  <c r="E114" i="4"/>
  <c r="H113" i="4"/>
  <c r="J113" i="4" s="1"/>
  <c r="E113" i="4"/>
  <c r="H112" i="4"/>
  <c r="J112" i="4" s="1"/>
  <c r="E112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H111" i="4"/>
  <c r="J111" i="4" s="1"/>
  <c r="E111" i="4"/>
  <c r="H110" i="4"/>
  <c r="J110" i="4" s="1"/>
  <c r="E110" i="4"/>
  <c r="H109" i="4"/>
  <c r="J109" i="4" s="1"/>
  <c r="E109" i="4"/>
  <c r="H108" i="4"/>
  <c r="J108" i="4" s="1"/>
  <c r="E108" i="4"/>
  <c r="H107" i="4"/>
  <c r="J107" i="4" s="1"/>
  <c r="E107" i="4"/>
  <c r="H106" i="4"/>
  <c r="J106" i="4" s="1"/>
  <c r="E106" i="4"/>
  <c r="H105" i="4"/>
  <c r="J105" i="4" s="1"/>
  <c r="E105" i="4"/>
  <c r="H104" i="4"/>
  <c r="J104" i="4" s="1"/>
  <c r="E104" i="4"/>
  <c r="H103" i="4"/>
  <c r="J103" i="4" s="1"/>
  <c r="E103" i="4"/>
  <c r="H102" i="4"/>
  <c r="J102" i="4" s="1"/>
  <c r="E102" i="4"/>
  <c r="H101" i="4"/>
  <c r="J101" i="4" s="1"/>
  <c r="E101" i="4"/>
  <c r="H100" i="4"/>
  <c r="J100" i="4" s="1"/>
  <c r="E100" i="4"/>
  <c r="H99" i="4"/>
  <c r="J99" i="4" s="1"/>
  <c r="E99" i="4"/>
  <c r="H98" i="4"/>
  <c r="J98" i="4" s="1"/>
  <c r="E98" i="4"/>
  <c r="H97" i="4"/>
  <c r="J97" i="4" s="1"/>
  <c r="E97" i="4"/>
  <c r="H96" i="4"/>
  <c r="J96" i="4" s="1"/>
  <c r="E96" i="4"/>
  <c r="H95" i="4"/>
  <c r="J95" i="4" s="1"/>
  <c r="E95" i="4"/>
  <c r="H94" i="4"/>
  <c r="J94" i="4" s="1"/>
  <c r="E94" i="4"/>
  <c r="H93" i="4"/>
  <c r="J93" i="4" s="1"/>
  <c r="E93" i="4"/>
  <c r="H92" i="4"/>
  <c r="J92" i="4" s="1"/>
  <c r="E92" i="4"/>
  <c r="H91" i="4"/>
  <c r="J91" i="4" s="1"/>
  <c r="E91" i="4"/>
  <c r="H90" i="4"/>
  <c r="J90" i="4" s="1"/>
  <c r="E90" i="4"/>
  <c r="H89" i="4"/>
  <c r="J89" i="4" s="1"/>
  <c r="E89" i="4"/>
  <c r="H88" i="4"/>
  <c r="J88" i="4" s="1"/>
  <c r="E88" i="4"/>
  <c r="H87" i="4"/>
  <c r="J87" i="4" s="1"/>
  <c r="E87" i="4"/>
  <c r="H86" i="4"/>
  <c r="J86" i="4" s="1"/>
  <c r="E86" i="4"/>
  <c r="H85" i="4"/>
  <c r="J85" i="4" s="1"/>
  <c r="E85" i="4"/>
  <c r="H84" i="4"/>
  <c r="J84" i="4" s="1"/>
  <c r="E84" i="4"/>
  <c r="H83" i="4"/>
  <c r="J83" i="4" s="1"/>
  <c r="E83" i="4"/>
  <c r="H82" i="4"/>
  <c r="J82" i="4" s="1"/>
  <c r="E82" i="4"/>
  <c r="H81" i="4"/>
  <c r="J81" i="4" s="1"/>
  <c r="E81" i="4"/>
  <c r="H80" i="4"/>
  <c r="J80" i="4" s="1"/>
  <c r="E80" i="4"/>
  <c r="H79" i="4"/>
  <c r="J79" i="4" s="1"/>
  <c r="E79" i="4"/>
  <c r="H78" i="4"/>
  <c r="J78" i="4" s="1"/>
  <c r="E78" i="4"/>
  <c r="H77" i="4"/>
  <c r="J77" i="4" s="1"/>
  <c r="E77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H76" i="4"/>
  <c r="J76" i="4" s="1"/>
  <c r="E76" i="4"/>
  <c r="H75" i="4"/>
  <c r="J75" i="4" s="1"/>
  <c r="E75" i="4"/>
  <c r="H74" i="4"/>
  <c r="J74" i="4" s="1"/>
  <c r="E74" i="4"/>
  <c r="H73" i="4"/>
  <c r="J73" i="4" s="1"/>
  <c r="E73" i="4"/>
  <c r="H72" i="4"/>
  <c r="J72" i="4" s="1"/>
  <c r="E72" i="4"/>
  <c r="H71" i="4"/>
  <c r="J71" i="4" s="1"/>
  <c r="E71" i="4"/>
  <c r="H70" i="4"/>
  <c r="J70" i="4" s="1"/>
  <c r="E70" i="4"/>
  <c r="H69" i="4"/>
  <c r="J69" i="4" s="1"/>
  <c r="E69" i="4"/>
  <c r="H68" i="4"/>
  <c r="J68" i="4" s="1"/>
  <c r="E68" i="4"/>
  <c r="H67" i="4"/>
  <c r="J67" i="4" s="1"/>
  <c r="E67" i="4"/>
  <c r="H66" i="4"/>
  <c r="J66" i="4" s="1"/>
  <c r="E66" i="4"/>
  <c r="H65" i="4"/>
  <c r="J65" i="4" s="1"/>
  <c r="E65" i="4"/>
  <c r="H64" i="4"/>
  <c r="J64" i="4" s="1"/>
  <c r="E64" i="4"/>
  <c r="H63" i="4"/>
  <c r="J63" i="4" s="1"/>
  <c r="E63" i="4"/>
  <c r="H62" i="4"/>
  <c r="J62" i="4" s="1"/>
  <c r="E62" i="4"/>
  <c r="H61" i="4"/>
  <c r="J61" i="4" s="1"/>
  <c r="E61" i="4"/>
  <c r="H60" i="4"/>
  <c r="J60" i="4" s="1"/>
  <c r="E60" i="4"/>
  <c r="H59" i="4"/>
  <c r="J59" i="4" s="1"/>
  <c r="E59" i="4"/>
  <c r="H58" i="4"/>
  <c r="J58" i="4" s="1"/>
  <c r="E58" i="4"/>
  <c r="H57" i="4"/>
  <c r="J57" i="4" s="1"/>
  <c r="E57" i="4"/>
  <c r="H56" i="4"/>
  <c r="J56" i="4" s="1"/>
  <c r="E56" i="4"/>
  <c r="H55" i="4"/>
  <c r="J55" i="4" s="1"/>
  <c r="E55" i="4"/>
  <c r="H54" i="4"/>
  <c r="J54" i="4" s="1"/>
  <c r="E54" i="4"/>
  <c r="H53" i="4"/>
  <c r="J53" i="4" s="1"/>
  <c r="E53" i="4"/>
  <c r="H52" i="4"/>
  <c r="J52" i="4" s="1"/>
  <c r="E52" i="4"/>
  <c r="H51" i="4"/>
  <c r="J51" i="4" s="1"/>
  <c r="E51" i="4"/>
  <c r="H50" i="4"/>
  <c r="J50" i="4" s="1"/>
  <c r="E50" i="4"/>
  <c r="H49" i="4"/>
  <c r="J49" i="4" s="1"/>
  <c r="E49" i="4"/>
  <c r="H48" i="4"/>
  <c r="J48" i="4" s="1"/>
  <c r="E48" i="4"/>
  <c r="H47" i="4"/>
  <c r="J47" i="4" s="1"/>
  <c r="E47" i="4"/>
  <c r="H46" i="4"/>
  <c r="J46" i="4" s="1"/>
  <c r="E46" i="4"/>
  <c r="H45" i="4"/>
  <c r="J45" i="4" s="1"/>
  <c r="E45" i="4"/>
  <c r="H44" i="4"/>
  <c r="J44" i="4" s="1"/>
  <c r="E44" i="4"/>
  <c r="H43" i="4"/>
  <c r="J43" i="4" s="1"/>
  <c r="E43" i="4"/>
  <c r="H42" i="4"/>
  <c r="J42" i="4" s="1"/>
  <c r="E42" i="4"/>
  <c r="Z18" i="11"/>
  <c r="Z17" i="11"/>
  <c r="Z16" i="11"/>
  <c r="Z15" i="11"/>
  <c r="Z14" i="11"/>
  <c r="Z13" i="11"/>
  <c r="Z12" i="11"/>
  <c r="Z11" i="11"/>
  <c r="Z10" i="11"/>
  <c r="Z9" i="11"/>
  <c r="Z8" i="11"/>
  <c r="Z7" i="11"/>
  <c r="S16" i="11"/>
  <c r="T16" i="11" s="1"/>
  <c r="S15" i="11"/>
  <c r="T15" i="11" s="1"/>
  <c r="S14" i="11"/>
  <c r="T14" i="11" s="1"/>
  <c r="S13" i="11"/>
  <c r="T13" i="11" s="1"/>
  <c r="S12" i="11"/>
  <c r="T12" i="11" s="1"/>
  <c r="S11" i="11"/>
  <c r="T11" i="11" s="1"/>
  <c r="S10" i="11"/>
  <c r="T10" i="11" s="1"/>
  <c r="S9" i="11"/>
  <c r="T9" i="11" s="1"/>
  <c r="S8" i="11"/>
  <c r="T8" i="11" s="1"/>
  <c r="S7" i="11"/>
  <c r="T7" i="11" s="1"/>
  <c r="R16" i="11"/>
  <c r="R15" i="11"/>
  <c r="R14" i="11"/>
  <c r="R13" i="11"/>
  <c r="R12" i="11"/>
  <c r="R11" i="11"/>
  <c r="R10" i="11"/>
  <c r="R9" i="11"/>
  <c r="R8" i="11"/>
  <c r="R7" i="11"/>
  <c r="E7" i="4"/>
  <c r="D6" i="8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3" i="4"/>
  <c r="H7" i="4"/>
  <c r="J7" i="4" s="1"/>
  <c r="H8" i="4"/>
  <c r="J8" i="4" s="1"/>
  <c r="H9" i="4"/>
  <c r="J9" i="4" s="1"/>
  <c r="H10" i="4"/>
  <c r="J10" i="4" s="1"/>
  <c r="H11" i="4"/>
  <c r="J11" i="4" s="1"/>
  <c r="H12" i="4"/>
  <c r="J12" i="4" s="1"/>
  <c r="H13" i="4"/>
  <c r="J13" i="4" s="1"/>
  <c r="H14" i="4"/>
  <c r="J14" i="4" s="1"/>
  <c r="H15" i="4"/>
  <c r="J15" i="4" s="1"/>
  <c r="H16" i="4"/>
  <c r="J16" i="4" s="1"/>
  <c r="H17" i="4"/>
  <c r="J17" i="4" s="1"/>
  <c r="H18" i="4"/>
  <c r="J18" i="4" s="1"/>
  <c r="H19" i="4"/>
  <c r="J19" i="4" s="1"/>
  <c r="H20" i="4"/>
  <c r="J20" i="4" s="1"/>
  <c r="H21" i="4"/>
  <c r="J21" i="4" s="1"/>
  <c r="H22" i="4"/>
  <c r="J22" i="4" s="1"/>
  <c r="H23" i="4"/>
  <c r="J23" i="4" s="1"/>
  <c r="H24" i="4"/>
  <c r="J24" i="4" s="1"/>
  <c r="H25" i="4"/>
  <c r="J25" i="4" s="1"/>
  <c r="H26" i="4"/>
  <c r="J26" i="4" s="1"/>
  <c r="H27" i="4"/>
  <c r="J27" i="4" s="1"/>
  <c r="H28" i="4"/>
  <c r="J28" i="4" s="1"/>
  <c r="H29" i="4"/>
  <c r="J29" i="4" s="1"/>
  <c r="H30" i="4"/>
  <c r="J30" i="4" s="1"/>
  <c r="H31" i="4"/>
  <c r="J31" i="4" s="1"/>
  <c r="H32" i="4"/>
  <c r="J32" i="4" s="1"/>
  <c r="H33" i="4"/>
  <c r="J33" i="4" s="1"/>
  <c r="H34" i="4"/>
  <c r="J34" i="4" s="1"/>
  <c r="H35" i="4"/>
  <c r="J35" i="4" s="1"/>
  <c r="H36" i="4"/>
  <c r="J36" i="4" s="1"/>
  <c r="H37" i="4"/>
  <c r="J37" i="4" s="1"/>
  <c r="H38" i="4"/>
  <c r="J38" i="4" s="1"/>
  <c r="H39" i="4"/>
  <c r="J39" i="4" s="1"/>
  <c r="H40" i="4"/>
  <c r="J40" i="4" s="1"/>
  <c r="H41" i="4"/>
  <c r="J41" i="4" s="1"/>
  <c r="L3" i="5"/>
  <c r="G26" i="3"/>
  <c r="G24" i="3"/>
  <c r="G21" i="3"/>
  <c r="G28" i="3"/>
  <c r="G33" i="3"/>
  <c r="G30" i="3"/>
  <c r="G12" i="3"/>
  <c r="G10" i="3"/>
  <c r="G8" i="3"/>
  <c r="G40" i="3"/>
  <c r="G35" i="3"/>
  <c r="G37" i="3"/>
  <c r="G19" i="3"/>
  <c r="G17" i="3"/>
  <c r="G14" i="3"/>
  <c r="G27" i="3"/>
  <c r="G25" i="3"/>
  <c r="G22" i="3"/>
  <c r="G29" i="3"/>
  <c r="G34" i="3"/>
  <c r="G31" i="3"/>
  <c r="G13" i="3"/>
  <c r="G11" i="3"/>
  <c r="G9" i="3"/>
  <c r="G41" i="3"/>
  <c r="G36" i="3"/>
  <c r="G38" i="3"/>
  <c r="G20" i="3"/>
  <c r="G18" i="3"/>
  <c r="G15" i="3"/>
  <c r="G23" i="3"/>
  <c r="G32" i="3"/>
  <c r="G7" i="3"/>
  <c r="G39" i="3"/>
  <c r="G16" i="3"/>
  <c r="K41" i="5"/>
  <c r="M41" i="5" s="1"/>
  <c r="K40" i="5"/>
  <c r="M40" i="5" s="1"/>
  <c r="K39" i="5"/>
  <c r="M39" i="5" s="1"/>
  <c r="K38" i="5"/>
  <c r="M38" i="5" s="1"/>
  <c r="K37" i="5"/>
  <c r="M37" i="5" s="1"/>
  <c r="K36" i="5"/>
  <c r="M36" i="5" s="1"/>
  <c r="K35" i="5"/>
  <c r="M35" i="5" s="1"/>
  <c r="K34" i="5"/>
  <c r="M34" i="5" s="1"/>
  <c r="K33" i="5"/>
  <c r="M33" i="5" s="1"/>
  <c r="K32" i="5"/>
  <c r="M32" i="5" s="1"/>
  <c r="K31" i="5"/>
  <c r="M31" i="5" s="1"/>
  <c r="K30" i="5"/>
  <c r="M30" i="5" s="1"/>
  <c r="K29" i="5"/>
  <c r="M29" i="5" s="1"/>
  <c r="K28" i="5"/>
  <c r="M28" i="5" s="1"/>
  <c r="K27" i="5"/>
  <c r="M27" i="5" s="1"/>
  <c r="K26" i="5"/>
  <c r="M26" i="5" s="1"/>
  <c r="K25" i="5"/>
  <c r="M25" i="5" s="1"/>
  <c r="K24" i="5"/>
  <c r="M24" i="5" s="1"/>
  <c r="K23" i="5"/>
  <c r="M23" i="5" s="1"/>
  <c r="K22" i="5"/>
  <c r="M22" i="5" s="1"/>
  <c r="K21" i="5"/>
  <c r="M21" i="5" s="1"/>
  <c r="K20" i="5"/>
  <c r="M20" i="5" s="1"/>
  <c r="K19" i="5"/>
  <c r="M19" i="5" s="1"/>
  <c r="K18" i="5"/>
  <c r="M18" i="5" s="1"/>
  <c r="K17" i="5"/>
  <c r="M17" i="5" s="1"/>
  <c r="K16" i="5"/>
  <c r="M16" i="5" s="1"/>
  <c r="K15" i="5"/>
  <c r="M15" i="5" s="1"/>
  <c r="K14" i="5"/>
  <c r="M14" i="5" s="1"/>
  <c r="K13" i="5"/>
  <c r="M13" i="5" s="1"/>
  <c r="K12" i="5"/>
  <c r="M12" i="5" s="1"/>
  <c r="K11" i="5"/>
  <c r="M11" i="5" s="1"/>
  <c r="K10" i="5"/>
  <c r="M10" i="5" s="1"/>
  <c r="K9" i="5"/>
  <c r="M9" i="5" s="1"/>
  <c r="K8" i="5"/>
  <c r="M8" i="5" s="1"/>
  <c r="K7" i="5"/>
  <c r="M7" i="5" s="1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27" i="3"/>
  <c r="B25" i="3"/>
  <c r="B22" i="3"/>
  <c r="B29" i="3"/>
  <c r="B34" i="3"/>
  <c r="B31" i="3"/>
  <c r="B13" i="3"/>
  <c r="B11" i="3"/>
  <c r="B9" i="3"/>
  <c r="B41" i="3"/>
  <c r="B36" i="3"/>
  <c r="B38" i="3"/>
  <c r="B20" i="3"/>
  <c r="B18" i="3"/>
  <c r="B15" i="3"/>
  <c r="B23" i="3"/>
  <c r="B32" i="3"/>
  <c r="B7" i="3"/>
  <c r="B39" i="3"/>
  <c r="B16" i="3"/>
  <c r="B30" i="3"/>
  <c r="B12" i="3"/>
  <c r="B10" i="3"/>
  <c r="B8" i="3"/>
  <c r="B40" i="3"/>
  <c r="B35" i="3"/>
  <c r="B37" i="3"/>
  <c r="B19" i="3"/>
  <c r="B17" i="3"/>
  <c r="B14" i="3"/>
  <c r="B33" i="3"/>
  <c r="B28" i="3"/>
  <c r="B21" i="3"/>
  <c r="B24" i="3"/>
  <c r="B26" i="3"/>
  <c r="H11" i="1"/>
  <c r="B11" i="1"/>
  <c r="H10" i="1"/>
  <c r="B10" i="1"/>
  <c r="H9" i="1"/>
  <c r="B9" i="1"/>
  <c r="H8" i="1"/>
  <c r="B8" i="1"/>
  <c r="H7" i="1"/>
  <c r="B7" i="1"/>
  <c r="P426" i="5" l="1"/>
  <c r="P290" i="5"/>
  <c r="P332" i="5"/>
  <c r="P252" i="5"/>
  <c r="P368" i="5"/>
  <c r="P263" i="5"/>
  <c r="P339" i="5"/>
  <c r="P378" i="5"/>
  <c r="P314" i="5"/>
  <c r="P395" i="5"/>
  <c r="P383" i="5"/>
  <c r="P324" i="5"/>
  <c r="P422" i="5"/>
  <c r="P350" i="5"/>
  <c r="P346" i="5"/>
  <c r="P338" i="5"/>
  <c r="P334" i="5"/>
  <c r="P326" i="5"/>
  <c r="P404" i="5"/>
  <c r="P306" i="5"/>
  <c r="P348" i="5"/>
  <c r="P340" i="5"/>
  <c r="P412" i="5"/>
  <c r="P393" i="5"/>
  <c r="P362" i="5"/>
  <c r="P347" i="5"/>
  <c r="P328" i="5"/>
  <c r="P384" i="5"/>
  <c r="P419" i="5"/>
  <c r="P353" i="5"/>
  <c r="P323" i="5"/>
  <c r="P406" i="5"/>
  <c r="P337" i="5"/>
  <c r="P256" i="5"/>
  <c r="P363" i="5"/>
  <c r="P336" i="5"/>
  <c r="P374" i="5"/>
  <c r="P278" i="5"/>
  <c r="P401" i="5"/>
  <c r="P370" i="5"/>
  <c r="P297" i="5"/>
  <c r="P392" i="5"/>
  <c r="P345" i="5"/>
  <c r="P260" i="5"/>
  <c r="P418" i="5"/>
  <c r="P414" i="5"/>
  <c r="P352" i="5"/>
  <c r="P300" i="5"/>
  <c r="M278" i="5"/>
  <c r="P380" i="5"/>
  <c r="P355" i="5"/>
  <c r="M334" i="5"/>
  <c r="P307" i="5"/>
  <c r="P376" i="5"/>
  <c r="P344" i="5"/>
  <c r="P299" i="5"/>
  <c r="P259" i="5"/>
  <c r="P409" i="5"/>
  <c r="P369" i="5"/>
  <c r="P292" i="5"/>
  <c r="P273" i="5"/>
  <c r="P420" i="5"/>
  <c r="P372" i="5"/>
  <c r="P361" i="5"/>
  <c r="M347" i="5"/>
  <c r="P329" i="5"/>
  <c r="P251" i="5"/>
  <c r="P416" i="5"/>
  <c r="M306" i="5"/>
  <c r="P382" i="5"/>
  <c r="P265" i="5"/>
  <c r="P360" i="5"/>
  <c r="P268" i="5"/>
  <c r="P396" i="5"/>
  <c r="P342" i="5"/>
  <c r="P320" i="5"/>
  <c r="P316" i="5"/>
  <c r="P257" i="5"/>
  <c r="P408" i="5"/>
  <c r="P375" i="5"/>
  <c r="P358" i="5"/>
  <c r="P308" i="5"/>
  <c r="P305" i="5"/>
  <c r="P302" i="5"/>
  <c r="P296" i="5"/>
  <c r="P281" i="5"/>
  <c r="P275" i="5"/>
  <c r="P272" i="5"/>
  <c r="P411" i="5"/>
  <c r="P398" i="5"/>
  <c r="P388" i="5"/>
  <c r="P371" i="5"/>
  <c r="P364" i="5"/>
  <c r="P354" i="5"/>
  <c r="P284" i="5"/>
  <c r="P424" i="5"/>
  <c r="M314" i="5"/>
  <c r="M290" i="5"/>
  <c r="M263" i="5"/>
  <c r="P417" i="5"/>
  <c r="P394" i="5"/>
  <c r="P377" i="5"/>
  <c r="P287" i="5"/>
  <c r="P387" i="5"/>
  <c r="P313" i="5"/>
  <c r="P310" i="5"/>
  <c r="P304" i="5"/>
  <c r="P289" i="5"/>
  <c r="P283" i="5"/>
  <c r="P280" i="5"/>
  <c r="P400" i="5"/>
  <c r="P356" i="5"/>
  <c r="P331" i="5"/>
  <c r="P322" i="5"/>
  <c r="P286" i="5"/>
  <c r="P403" i="5"/>
  <c r="P390" i="5"/>
  <c r="M383" i="5"/>
  <c r="P295" i="5"/>
  <c r="P271" i="5"/>
  <c r="P386" i="5"/>
  <c r="P315" i="5"/>
  <c r="P294" i="5"/>
  <c r="P291" i="5"/>
  <c r="P276" i="5"/>
  <c r="P270" i="5"/>
  <c r="P267" i="5"/>
  <c r="P264" i="5"/>
  <c r="P321" i="5"/>
  <c r="P318" i="5"/>
  <c r="P312" i="5"/>
  <c r="P288" i="5"/>
  <c r="P425" i="5"/>
  <c r="P402" i="5"/>
  <c r="P385" i="5"/>
  <c r="P330" i="5"/>
  <c r="P279" i="5"/>
  <c r="P333" i="5"/>
  <c r="M333" i="5"/>
  <c r="P405" i="5"/>
  <c r="M405" i="5"/>
  <c r="P421" i="5"/>
  <c r="M421" i="5"/>
  <c r="P381" i="5"/>
  <c r="M381" i="5"/>
  <c r="P293" i="5"/>
  <c r="M293" i="5"/>
  <c r="P269" i="5"/>
  <c r="M269" i="5"/>
  <c r="P317" i="5"/>
  <c r="M317" i="5"/>
  <c r="P253" i="5"/>
  <c r="M253" i="5"/>
  <c r="P357" i="5"/>
  <c r="M357" i="5"/>
  <c r="P341" i="5"/>
  <c r="M341" i="5"/>
  <c r="P397" i="5"/>
  <c r="M397" i="5"/>
  <c r="P301" i="5"/>
  <c r="M301" i="5"/>
  <c r="P298" i="5"/>
  <c r="P277" i="5"/>
  <c r="M277" i="5"/>
  <c r="P413" i="5"/>
  <c r="M413" i="5"/>
  <c r="P373" i="5"/>
  <c r="M373" i="5"/>
  <c r="P325" i="5"/>
  <c r="M325" i="5"/>
  <c r="P349" i="5"/>
  <c r="M349" i="5"/>
  <c r="P261" i="5"/>
  <c r="M261" i="5"/>
  <c r="P309" i="5"/>
  <c r="M309" i="5"/>
  <c r="P389" i="5"/>
  <c r="M389" i="5"/>
  <c r="P365" i="5"/>
  <c r="M365" i="5"/>
  <c r="P285" i="5"/>
  <c r="M285" i="5"/>
  <c r="P410" i="5"/>
  <c r="P282" i="5"/>
  <c r="P274" i="5"/>
  <c r="P266" i="5"/>
  <c r="P258" i="5"/>
  <c r="P423" i="5"/>
  <c r="P415" i="5"/>
  <c r="P407" i="5"/>
  <c r="P399" i="5"/>
  <c r="P391" i="5"/>
  <c r="P367" i="5"/>
  <c r="P359" i="5"/>
  <c r="P351" i="5"/>
  <c r="P343" i="5"/>
  <c r="P335" i="5"/>
  <c r="P327" i="5"/>
  <c r="P319" i="5"/>
  <c r="P311" i="5"/>
  <c r="P303" i="5"/>
  <c r="P255" i="5"/>
  <c r="P366" i="5"/>
  <c r="P254" i="5"/>
  <c r="P220" i="5"/>
  <c r="P215" i="5"/>
  <c r="P235" i="5"/>
  <c r="P226" i="5"/>
  <c r="P247" i="5"/>
  <c r="P206" i="5"/>
  <c r="P120" i="5"/>
  <c r="P136" i="5"/>
  <c r="P182" i="5"/>
  <c r="P98" i="5"/>
  <c r="P212" i="5"/>
  <c r="P243" i="5"/>
  <c r="P192" i="5"/>
  <c r="P228" i="5"/>
  <c r="P152" i="5"/>
  <c r="P225" i="5"/>
  <c r="P241" i="5"/>
  <c r="P231" i="5"/>
  <c r="M247" i="5"/>
  <c r="P196" i="5"/>
  <c r="P172" i="5"/>
  <c r="P244" i="5"/>
  <c r="P157" i="5"/>
  <c r="P249" i="5"/>
  <c r="P219" i="5"/>
  <c r="M182" i="5"/>
  <c r="P49" i="5"/>
  <c r="P193" i="5"/>
  <c r="P213" i="5"/>
  <c r="P222" i="5"/>
  <c r="P227" i="5"/>
  <c r="P232" i="5"/>
  <c r="P148" i="5"/>
  <c r="P204" i="5"/>
  <c r="P209" i="5"/>
  <c r="P50" i="5"/>
  <c r="P223" i="5"/>
  <c r="P218" i="5"/>
  <c r="P248" i="5"/>
  <c r="P184" i="5"/>
  <c r="P190" i="5"/>
  <c r="P234" i="5"/>
  <c r="M234" i="5"/>
  <c r="P177" i="5"/>
  <c r="P191" i="5"/>
  <c r="P167" i="5"/>
  <c r="P202" i="5"/>
  <c r="P250" i="5"/>
  <c r="P187" i="5"/>
  <c r="P201" i="5"/>
  <c r="P245" i="5"/>
  <c r="P236" i="5"/>
  <c r="M241" i="5"/>
  <c r="P44" i="5"/>
  <c r="M219" i="5"/>
  <c r="M250" i="5"/>
  <c r="P55" i="5"/>
  <c r="P112" i="5"/>
  <c r="P128" i="5"/>
  <c r="P144" i="5"/>
  <c r="P183" i="5"/>
  <c r="P198" i="5"/>
  <c r="P207" i="5"/>
  <c r="P224" i="5"/>
  <c r="P237" i="5"/>
  <c r="P188" i="5"/>
  <c r="P229" i="5"/>
  <c r="P154" i="5"/>
  <c r="P203" i="5"/>
  <c r="M229" i="5"/>
  <c r="P233" i="5"/>
  <c r="P242" i="5"/>
  <c r="P189" i="5"/>
  <c r="P238" i="5"/>
  <c r="P155" i="5"/>
  <c r="M204" i="5"/>
  <c r="P221" i="5"/>
  <c r="M190" i="5"/>
  <c r="P217" i="5"/>
  <c r="P239" i="5"/>
  <c r="P200" i="5"/>
  <c r="P131" i="5"/>
  <c r="P162" i="5"/>
  <c r="P186" i="5"/>
  <c r="P205" i="5"/>
  <c r="P210" i="5"/>
  <c r="P214" i="5"/>
  <c r="P240" i="5"/>
  <c r="M112" i="5"/>
  <c r="M206" i="5"/>
  <c r="M227" i="5"/>
  <c r="M243" i="5"/>
  <c r="M157" i="5"/>
  <c r="M172" i="5"/>
  <c r="M198" i="5"/>
  <c r="M224" i="5"/>
  <c r="P230" i="5"/>
  <c r="M240" i="5"/>
  <c r="P246" i="5"/>
  <c r="P185" i="5"/>
  <c r="P194" i="5"/>
  <c r="P211" i="5"/>
  <c r="M221" i="5"/>
  <c r="M237" i="5"/>
  <c r="P129" i="5"/>
  <c r="P158" i="5"/>
  <c r="P168" i="5"/>
  <c r="P149" i="5"/>
  <c r="P164" i="5"/>
  <c r="P195" i="5"/>
  <c r="M228" i="5"/>
  <c r="M244" i="5"/>
  <c r="P114" i="5"/>
  <c r="P125" i="5"/>
  <c r="P199" i="5"/>
  <c r="P208" i="5"/>
  <c r="M222" i="5"/>
  <c r="M238" i="5"/>
  <c r="P216" i="5"/>
  <c r="P160" i="5"/>
  <c r="P175" i="5"/>
  <c r="M232" i="5"/>
  <c r="M248" i="5"/>
  <c r="M226" i="5"/>
  <c r="M242" i="5"/>
  <c r="P71" i="5"/>
  <c r="P142" i="5"/>
  <c r="P161" i="5"/>
  <c r="P171" i="5"/>
  <c r="M192" i="5"/>
  <c r="M209" i="5"/>
  <c r="P197" i="5"/>
  <c r="P126" i="5"/>
  <c r="M136" i="5"/>
  <c r="P146" i="5"/>
  <c r="M154" i="5"/>
  <c r="M162" i="5"/>
  <c r="P179" i="5"/>
  <c r="M195" i="5"/>
  <c r="M211" i="5"/>
  <c r="M167" i="5"/>
  <c r="M171" i="5"/>
  <c r="M189" i="5"/>
  <c r="M205" i="5"/>
  <c r="P78" i="5"/>
  <c r="P83" i="5"/>
  <c r="P132" i="5"/>
  <c r="P151" i="5"/>
  <c r="P163" i="5"/>
  <c r="M202" i="5"/>
  <c r="P99" i="5"/>
  <c r="M151" i="5"/>
  <c r="P159" i="5"/>
  <c r="M163" i="5"/>
  <c r="P176" i="5"/>
  <c r="P180" i="5"/>
  <c r="P119" i="5"/>
  <c r="P147" i="5"/>
  <c r="P105" i="5"/>
  <c r="M119" i="5"/>
  <c r="M128" i="5"/>
  <c r="P143" i="5"/>
  <c r="M147" i="5"/>
  <c r="M193" i="5"/>
  <c r="P85" i="5"/>
  <c r="P124" i="5"/>
  <c r="P156" i="5"/>
  <c r="M177" i="5"/>
  <c r="M187" i="5"/>
  <c r="M203" i="5"/>
  <c r="P181" i="5"/>
  <c r="M120" i="5"/>
  <c r="P139" i="5"/>
  <c r="M197" i="5"/>
  <c r="M213" i="5"/>
  <c r="P91" i="5"/>
  <c r="P96" i="5"/>
  <c r="M161" i="5"/>
  <c r="P169" i="5"/>
  <c r="M194" i="5"/>
  <c r="M210" i="5"/>
  <c r="P61" i="5"/>
  <c r="P72" i="5"/>
  <c r="P165" i="5"/>
  <c r="P173" i="5"/>
  <c r="P178" i="5"/>
  <c r="M191" i="5"/>
  <c r="M207" i="5"/>
  <c r="P92" i="5"/>
  <c r="P153" i="5"/>
  <c r="P170" i="5"/>
  <c r="P82" i="5"/>
  <c r="P87" i="5"/>
  <c r="P174" i="5"/>
  <c r="P66" i="5"/>
  <c r="P118" i="5"/>
  <c r="P122" i="5"/>
  <c r="P140" i="5"/>
  <c r="M144" i="5"/>
  <c r="P150" i="5"/>
  <c r="M160" i="5"/>
  <c r="P166" i="5"/>
  <c r="M176" i="5"/>
  <c r="P46" i="5"/>
  <c r="P100" i="5"/>
  <c r="P127" i="5"/>
  <c r="P86" i="5"/>
  <c r="P123" i="5"/>
  <c r="P97" i="5"/>
  <c r="P111" i="5"/>
  <c r="P141" i="5"/>
  <c r="P145" i="5"/>
  <c r="M148" i="5"/>
  <c r="M164" i="5"/>
  <c r="M180" i="5"/>
  <c r="P68" i="5"/>
  <c r="P77" i="5"/>
  <c r="P102" i="5"/>
  <c r="P115" i="5"/>
  <c r="M124" i="5"/>
  <c r="P133" i="5"/>
  <c r="P137" i="5"/>
  <c r="M158" i="5"/>
  <c r="M174" i="5"/>
  <c r="P53" i="5"/>
  <c r="P107" i="5"/>
  <c r="P43" i="5"/>
  <c r="P88" i="5"/>
  <c r="P116" i="5"/>
  <c r="P108" i="5"/>
  <c r="P64" i="5"/>
  <c r="P89" i="5"/>
  <c r="P117" i="5"/>
  <c r="P121" i="5"/>
  <c r="P134" i="5"/>
  <c r="P138" i="5"/>
  <c r="M159" i="5"/>
  <c r="M175" i="5"/>
  <c r="P104" i="5"/>
  <c r="P135" i="5"/>
  <c r="P113" i="5"/>
  <c r="P130" i="5"/>
  <c r="M135" i="5"/>
  <c r="M71" i="5"/>
  <c r="P109" i="5"/>
  <c r="M125" i="5"/>
  <c r="M141" i="5"/>
  <c r="P57" i="5"/>
  <c r="P48" i="5"/>
  <c r="P79" i="5"/>
  <c r="M88" i="5"/>
  <c r="M116" i="5"/>
  <c r="M132" i="5"/>
  <c r="P101" i="5"/>
  <c r="M113" i="5"/>
  <c r="M129" i="5"/>
  <c r="M145" i="5"/>
  <c r="P76" i="5"/>
  <c r="P84" i="5"/>
  <c r="P93" i="5"/>
  <c r="P80" i="5"/>
  <c r="M84" i="5"/>
  <c r="M93" i="5"/>
  <c r="P110" i="5"/>
  <c r="M123" i="5"/>
  <c r="P69" i="5"/>
  <c r="P81" i="5"/>
  <c r="M117" i="5"/>
  <c r="M133" i="5"/>
  <c r="P90" i="5"/>
  <c r="P103" i="5"/>
  <c r="M127" i="5"/>
  <c r="M143" i="5"/>
  <c r="M77" i="5"/>
  <c r="P94" i="5"/>
  <c r="M82" i="5"/>
  <c r="M99" i="5"/>
  <c r="M121" i="5"/>
  <c r="M137" i="5"/>
  <c r="P56" i="5"/>
  <c r="P65" i="5"/>
  <c r="M108" i="5"/>
  <c r="M56" i="5"/>
  <c r="P95" i="5"/>
  <c r="M49" i="5"/>
  <c r="M66" i="5"/>
  <c r="M87" i="5"/>
  <c r="M103" i="5"/>
  <c r="M90" i="5"/>
  <c r="P54" i="5"/>
  <c r="P62" i="5"/>
  <c r="P74" i="5"/>
  <c r="P106" i="5"/>
  <c r="P58" i="5"/>
  <c r="M81" i="5"/>
  <c r="M97" i="5"/>
  <c r="P45" i="5"/>
  <c r="M58" i="5"/>
  <c r="P75" i="5"/>
  <c r="M57" i="5"/>
  <c r="P63" i="5"/>
  <c r="P67" i="5"/>
  <c r="P42" i="5"/>
  <c r="P59" i="5"/>
  <c r="M85" i="5"/>
  <c r="M101" i="5"/>
  <c r="P47" i="5"/>
  <c r="P51" i="5"/>
  <c r="M89" i="5"/>
  <c r="M105" i="5"/>
  <c r="P52" i="5"/>
  <c r="P60" i="5"/>
  <c r="P73" i="5"/>
  <c r="M86" i="5"/>
  <c r="M102" i="5"/>
  <c r="P70" i="5"/>
  <c r="M52" i="5"/>
  <c r="M68" i="5"/>
  <c r="M46" i="5"/>
  <c r="M62" i="5"/>
  <c r="M43" i="5"/>
  <c r="M59" i="5"/>
  <c r="M75" i="5"/>
  <c r="M53" i="5"/>
  <c r="M69" i="5"/>
  <c r="M47" i="5"/>
  <c r="M63" i="5"/>
  <c r="M54" i="5"/>
  <c r="M51" i="5"/>
  <c r="M67" i="5"/>
  <c r="P38" i="5"/>
  <c r="P37" i="5"/>
  <c r="P31" i="5"/>
  <c r="P22" i="5"/>
  <c r="P21" i="5"/>
  <c r="P15" i="5"/>
  <c r="P32" i="5"/>
  <c r="P16" i="5"/>
  <c r="P30" i="5"/>
  <c r="P14" i="5"/>
  <c r="P29" i="5"/>
  <c r="P13" i="5"/>
  <c r="P28" i="5"/>
  <c r="P12" i="5"/>
  <c r="P27" i="5"/>
  <c r="P11" i="5"/>
  <c r="P26" i="5"/>
  <c r="P10" i="5"/>
  <c r="P41" i="5"/>
  <c r="P25" i="5"/>
  <c r="P9" i="5"/>
  <c r="P40" i="5"/>
  <c r="P24" i="5"/>
  <c r="P8" i="5"/>
  <c r="P39" i="5"/>
  <c r="P23" i="5"/>
  <c r="P7" i="5"/>
  <c r="P36" i="5"/>
  <c r="P20" i="5"/>
  <c r="P35" i="5"/>
  <c r="P19" i="5"/>
  <c r="P34" i="5"/>
  <c r="P18" i="5"/>
  <c r="P33" i="5"/>
  <c r="P17" i="5"/>
  <c r="I3" i="4"/>
  <c r="G3" i="4"/>
  <c r="K3" i="5"/>
  <c r="J8" i="7" l="1"/>
  <c r="J7" i="7"/>
  <c r="H8" i="7"/>
  <c r="H7" i="7"/>
  <c r="M3" i="5"/>
  <c r="H8" i="8"/>
  <c r="J7" i="8"/>
  <c r="H7" i="8"/>
  <c r="P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<sst xmlns="http://schemas.openxmlformats.org/spreadsheetml/2006/main" count="2616" uniqueCount="449">
  <si>
    <t>Id</t>
  </si>
  <si>
    <t>Link Imagem</t>
  </si>
  <si>
    <t>Valor</t>
  </si>
  <si>
    <t>https://logodownload.org/wp-content/uploads/2017/09/jequiti-logo-4-1.png</t>
  </si>
  <si>
    <t>Jequiti</t>
  </si>
  <si>
    <t>Ana Silva</t>
  </si>
  <si>
    <t>(11) 1234-5678</t>
  </si>
  <si>
    <t>Mary Kay</t>
  </si>
  <si>
    <t>João Oliveira</t>
  </si>
  <si>
    <t>(21) 9876-5432</t>
  </si>
  <si>
    <t>Avon</t>
  </si>
  <si>
    <t>Maria Santos</t>
  </si>
  <si>
    <t>(31) 8765-4321</t>
  </si>
  <si>
    <t>Natura</t>
  </si>
  <si>
    <t>Pedro Costa</t>
  </si>
  <si>
    <t>(41) 4567-8901</t>
  </si>
  <si>
    <t>Hinode</t>
  </si>
  <si>
    <t>Carolina Pereira</t>
  </si>
  <si>
    <t>(51) 2345-6789</t>
  </si>
  <si>
    <t>Fone</t>
  </si>
  <si>
    <t>e-mail</t>
  </si>
  <si>
    <t>https://encrypted-tbn0.gstatic.com/images?q=tbn:ANd9GcTUYHLIhnXTwOVm0iIB-i0-odO8kZaWsFDt-A&amp;s</t>
  </si>
  <si>
    <t>https://logowik.com/content/uploads/images/avon-yeni-20223238.jpg</t>
  </si>
  <si>
    <t>https://logopng.com.br/logos/natura-108.png</t>
  </si>
  <si>
    <t>https://i.pinimg.com/originals/34/23/d5/3423d5d46c5925521be2bf3c1bdbc821.png</t>
  </si>
  <si>
    <t>Forncedor</t>
  </si>
  <si>
    <t>Responsável</t>
  </si>
  <si>
    <t>Logo</t>
  </si>
  <si>
    <t>ana@teste.com.br</t>
  </si>
  <si>
    <t>joao@teste.com</t>
  </si>
  <si>
    <t>maria@teste.com</t>
  </si>
  <si>
    <t>pedro@teste.com</t>
  </si>
  <si>
    <t>carol@teste.com</t>
  </si>
  <si>
    <t>CADASTRO DE FORNECEDORES</t>
  </si>
  <si>
    <t>CADASTRO DE PRODUTOS</t>
  </si>
  <si>
    <t>Produto</t>
  </si>
  <si>
    <t>Comissão</t>
  </si>
  <si>
    <t>Preço</t>
  </si>
  <si>
    <t>Perfume Masculino</t>
  </si>
  <si>
    <t>Perfume Feminino</t>
  </si>
  <si>
    <t>Batom Matte</t>
  </si>
  <si>
    <t>Base Líquida</t>
  </si>
  <si>
    <t>Sombra Compacta</t>
  </si>
  <si>
    <t>Batom Cremoso</t>
  </si>
  <si>
    <t>Máscara de Cílios</t>
  </si>
  <si>
    <t>Esmalte</t>
  </si>
  <si>
    <t>Desodorante</t>
  </si>
  <si>
    <t>Shampoo</t>
  </si>
  <si>
    <t>Condicionador</t>
  </si>
  <si>
    <t>Hidratante Corporal</t>
  </si>
  <si>
    <t>Perfume Importado</t>
  </si>
  <si>
    <t>Loção Pós-Barba</t>
  </si>
  <si>
    <t>Creme Facial</t>
  </si>
  <si>
    <t>Comissão %</t>
  </si>
  <si>
    <t>Colônia Infantil</t>
  </si>
  <si>
    <t>Máscara Facial</t>
  </si>
  <si>
    <t>Batom Líquido</t>
  </si>
  <si>
    <t>Óleo Corporal</t>
  </si>
  <si>
    <t>Gel de Limpeza</t>
  </si>
  <si>
    <t>Estoque</t>
  </si>
  <si>
    <t>COMPRAS</t>
  </si>
  <si>
    <t>Fornecedor</t>
  </si>
  <si>
    <t>Qtde</t>
  </si>
  <si>
    <t>Data</t>
  </si>
  <si>
    <t>VENDAS</t>
  </si>
  <si>
    <t>Valor Total</t>
  </si>
  <si>
    <t>Valor Pago</t>
  </si>
  <si>
    <t>Restante</t>
  </si>
  <si>
    <t>Dt. Pgto.</t>
  </si>
  <si>
    <t>RELATÓRIO DE VENDAS</t>
  </si>
  <si>
    <t>Período:</t>
  </si>
  <si>
    <t>Situação:</t>
  </si>
  <si>
    <t>Todas</t>
  </si>
  <si>
    <t>Valor Total:</t>
  </si>
  <si>
    <t>Valor Pago:</t>
  </si>
  <si>
    <t>Valor Pendente:</t>
  </si>
  <si>
    <t>Comissão:</t>
  </si>
  <si>
    <t>RELATÓRIO DE COMPRAS</t>
  </si>
  <si>
    <t>MEUS DADOS</t>
  </si>
  <si>
    <t>Nome completo:</t>
  </si>
  <si>
    <t>CPF ou CNPJ:</t>
  </si>
  <si>
    <t>CEP:</t>
  </si>
  <si>
    <t>Endereço</t>
  </si>
  <si>
    <t>UF:</t>
  </si>
  <si>
    <t>Cidade:</t>
  </si>
  <si>
    <t xml:space="preserve">Maria Silva	</t>
  </si>
  <si>
    <t xml:space="preserve">123.456.789-10	</t>
  </si>
  <si>
    <t xml:space="preserve">89012-345	</t>
  </si>
  <si>
    <t>SC</t>
  </si>
  <si>
    <t>Joinville</t>
  </si>
  <si>
    <t>Rua das Flores, 123</t>
  </si>
  <si>
    <t>Vendas</t>
  </si>
  <si>
    <t>Soma de Valor Total</t>
  </si>
  <si>
    <t>Comissões</t>
  </si>
  <si>
    <t>Soma de Comissão</t>
  </si>
  <si>
    <t>Soma de Valor Pago</t>
  </si>
  <si>
    <t>Soma de Restante</t>
  </si>
  <si>
    <t>jan</t>
  </si>
  <si>
    <t>Vendidos</t>
  </si>
  <si>
    <t>Soma de Qtde</t>
  </si>
  <si>
    <t>Comissão por Fornecedor</t>
  </si>
  <si>
    <t xml:space="preserve">Comissão </t>
  </si>
  <si>
    <t>Itens mais vendidos</t>
  </si>
  <si>
    <t>%</t>
  </si>
  <si>
    <t>Vendas por mês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</si>
  <si>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</si>
  <si>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</si>
  <si>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</si>
  <si>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</si>
  <si>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</si>
  <si>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</si>
  <si>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</si>
  <si>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</si>
  <si>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</si>
  <si>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</si>
  <si>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</si>
  <si>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</si>
  <si>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</si>
  <si>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/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</si>
  <si>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</si>
  <si>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</si>
  <si>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</si>
  <si>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</si>
  <si>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</si>
  <si>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</si>
  <si>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</si>
  <si>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</si>
  <si>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</si>
  <si>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</si>
  <si>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</si>
  <si>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Nome</t>
  </si>
  <si>
    <t>CEP</t>
  </si>
  <si>
    <t>Cidade</t>
  </si>
  <si>
    <t>UF</t>
  </si>
  <si>
    <t>Fone 2</t>
  </si>
  <si>
    <t>Ana Souza</t>
  </si>
  <si>
    <t>(11) 91234-5678</t>
  </si>
  <si>
    <t>(11) 93456-7890</t>
  </si>
  <si>
    <t>ana.souza@example.com</t>
  </si>
  <si>
    <t>01001-000</t>
  </si>
  <si>
    <t>São Paulo</t>
  </si>
  <si>
    <t>SP</t>
  </si>
  <si>
    <t>Bruno Lima</t>
  </si>
  <si>
    <t>(21) 99876-5432</t>
  </si>
  <si>
    <t>(21) 92345-6789</t>
  </si>
  <si>
    <t>bruno.lima@example.com</t>
  </si>
  <si>
    <t>Av. Atlântica, 456</t>
  </si>
  <si>
    <t>22041-001</t>
  </si>
  <si>
    <t>Rio de Janeiro</t>
  </si>
  <si>
    <t>RJ</t>
  </si>
  <si>
    <t>Carlos Alberto</t>
  </si>
  <si>
    <t>(31) 98765-4321</t>
  </si>
  <si>
    <t>(31) 91234-5678</t>
  </si>
  <si>
    <t>carlos.alberto@example.com</t>
  </si>
  <si>
    <t>Rua da Bahia, 789</t>
  </si>
  <si>
    <t>30130-000</t>
  </si>
  <si>
    <t>Belo Horizonte</t>
  </si>
  <si>
    <t>MG</t>
  </si>
  <si>
    <t>Daniela Costa</t>
  </si>
  <si>
    <t>(41) 97654-3210</t>
  </si>
  <si>
    <t>(41) 93210-4567</t>
  </si>
  <si>
    <t>daniela.costa@example.com</t>
  </si>
  <si>
    <t>Rua XV de Novembro, 101</t>
  </si>
  <si>
    <t>80020-310</t>
  </si>
  <si>
    <t>Curitiba</t>
  </si>
  <si>
    <t>PR</t>
  </si>
  <si>
    <t>Eduardo Silva</t>
  </si>
  <si>
    <t>(51) 96543-2109</t>
  </si>
  <si>
    <t>(51) 94321-0987</t>
  </si>
  <si>
    <t>eduardo.silva@example.com</t>
  </si>
  <si>
    <t>Av. Borges de Medeiros, 202</t>
  </si>
  <si>
    <t>90020-020</t>
  </si>
  <si>
    <t>Porto Alegre</t>
  </si>
  <si>
    <t>RS</t>
  </si>
  <si>
    <t>Fernanda Pereira</t>
  </si>
  <si>
    <t>(61) 95432-1098</t>
  </si>
  <si>
    <t>(61) 93210-4567</t>
  </si>
  <si>
    <t>fernanda.pereira@example.com</t>
  </si>
  <si>
    <t>SQS 308, Bloco C, Apto 201</t>
  </si>
  <si>
    <t>70360-520</t>
  </si>
  <si>
    <t>Brasília</t>
  </si>
  <si>
    <t>DF</t>
  </si>
  <si>
    <t>Gabriel Oliveira</t>
  </si>
  <si>
    <t>(71) 94321-0987</t>
  </si>
  <si>
    <t>(71) 93456-7890</t>
  </si>
  <si>
    <t>gabriel.oliveira@example.com</t>
  </si>
  <si>
    <t>Av. Sete de Setembro, 303</t>
  </si>
  <si>
    <t>40020-110</t>
  </si>
  <si>
    <t>Salvador</t>
  </si>
  <si>
    <t>BA</t>
  </si>
  <si>
    <t>Helena Martins</t>
  </si>
  <si>
    <t>(81) 93210-9876</t>
  </si>
  <si>
    <t>(81) 92345-6789</t>
  </si>
  <si>
    <t>helena.martins@example.com</t>
  </si>
  <si>
    <t>Rua da Aurora, 404</t>
  </si>
  <si>
    <t>50050-000</t>
  </si>
  <si>
    <t>Recife</t>
  </si>
  <si>
    <t>PE</t>
  </si>
  <si>
    <t>Igor Ferreira</t>
  </si>
  <si>
    <t>(85) 92109-8765</t>
  </si>
  <si>
    <t>(85) 91234-5678</t>
  </si>
  <si>
    <t>igor.ferreira@example.com</t>
  </si>
  <si>
    <t>Av. Beira Mar, 505</t>
  </si>
  <si>
    <t>60165-121</t>
  </si>
  <si>
    <t>Fortaleza</t>
  </si>
  <si>
    <t>CE</t>
  </si>
  <si>
    <t>Júlia Rocha</t>
  </si>
  <si>
    <t>(31) 90987-6543</t>
  </si>
  <si>
    <t>(31) 93456-7890</t>
  </si>
  <si>
    <t>julia.rocha@example.com</t>
  </si>
  <si>
    <t>Av. Afonso Pena, 606</t>
  </si>
  <si>
    <t>30130-912</t>
  </si>
  <si>
    <t>Karen Menezes</t>
  </si>
  <si>
    <t>(92) 99876-5432</t>
  </si>
  <si>
    <t>(92) 94321-0987</t>
  </si>
  <si>
    <t>karen.menezes@example.com</t>
  </si>
  <si>
    <t>Av. Eduardo Ribeiro, 707</t>
  </si>
  <si>
    <t>69010-050</t>
  </si>
  <si>
    <t>Manaus</t>
  </si>
  <si>
    <t>AM</t>
  </si>
  <si>
    <t>Lucas Alves</t>
  </si>
  <si>
    <t>(62) 98765-4321</t>
  </si>
  <si>
    <t>(62) 93210-4567</t>
  </si>
  <si>
    <t>lucas.alves@example.com</t>
  </si>
  <si>
    <t>Rua 9, 808</t>
  </si>
  <si>
    <t>74120-020</t>
  </si>
  <si>
    <t>Goiânia</t>
  </si>
  <si>
    <t>GO</t>
  </si>
  <si>
    <t>Mariana Azevedo</t>
  </si>
  <si>
    <t>(21) 97654-3210</t>
  </si>
  <si>
    <t>mariana.azevedo@example.com</t>
  </si>
  <si>
    <t>Av. Rio Branco, 909</t>
  </si>
  <si>
    <t>20040-002</t>
  </si>
  <si>
    <t>Natan Ribeiro</t>
  </si>
  <si>
    <t>(31) 96543-2109</t>
  </si>
  <si>
    <t>natan.ribeiro@example.com</t>
  </si>
  <si>
    <t>Rua Sapucaí, 1010</t>
  </si>
  <si>
    <t>30150-000</t>
  </si>
  <si>
    <t>Olivia Castro</t>
  </si>
  <si>
    <t>(11) 95432-1098</t>
  </si>
  <si>
    <t>(11) 94321-0987</t>
  </si>
  <si>
    <t>olivia.castro@example.com</t>
  </si>
  <si>
    <t>Av. Paulista, 1111</t>
  </si>
  <si>
    <t>01311-200</t>
  </si>
  <si>
    <t>Pedro Gonçalves</t>
  </si>
  <si>
    <t>(27) 94321-0987</t>
  </si>
  <si>
    <t>(27) 92345-6789</t>
  </si>
  <si>
    <t>pedro.goncalves@example.com</t>
  </si>
  <si>
    <t>Av. Nossa Sra. da Penha, 1212</t>
  </si>
  <si>
    <t>29056-250</t>
  </si>
  <si>
    <t>Vitória</t>
  </si>
  <si>
    <t>ES</t>
  </si>
  <si>
    <t>Raquel Duarte</t>
  </si>
  <si>
    <t>(71) 93210-9876</t>
  </si>
  <si>
    <t>(71) 91234-5678</t>
  </si>
  <si>
    <t>raquel.duarte@example.com</t>
  </si>
  <si>
    <t>Av. Tancredo Neves, 1313</t>
  </si>
  <si>
    <t>41820-020</t>
  </si>
  <si>
    <t>Samuel Cardoso</t>
  </si>
  <si>
    <t>(48) 92109-8765</t>
  </si>
  <si>
    <t>(48) 93210-4567</t>
  </si>
  <si>
    <t>samuel.cardoso@example.com</t>
  </si>
  <si>
    <t>Av. Beira Mar Norte, 1414</t>
  </si>
  <si>
    <t>88010-970</t>
  </si>
  <si>
    <t>Florianópolis</t>
  </si>
  <si>
    <t>Tainá Moreira</t>
  </si>
  <si>
    <t>(51) 90987-6543</t>
  </si>
  <si>
    <t>taina.moreira@example.com</t>
  </si>
  <si>
    <t>Rua dos Andradas, 1515</t>
  </si>
  <si>
    <t>90020-010</t>
  </si>
  <si>
    <t>Ulysses Maciel</t>
  </si>
  <si>
    <t>(19) 99876-5432</t>
  </si>
  <si>
    <t>(19) 93456-7890</t>
  </si>
  <si>
    <t>ulysses.maciel@example.com</t>
  </si>
  <si>
    <t>Av. Orozimbo Maia, 1616</t>
  </si>
  <si>
    <t>13020-430</t>
  </si>
  <si>
    <t>Campinas</t>
  </si>
  <si>
    <t>Vitória Souza</t>
  </si>
  <si>
    <t>(34) 98765-4321</t>
  </si>
  <si>
    <t>(34) 92345-6789</t>
  </si>
  <si>
    <t>vitoria.souza@example.com</t>
  </si>
  <si>
    <t>Av. João Naves de Ávila, 1717</t>
  </si>
  <si>
    <t>38400-042</t>
  </si>
  <si>
    <t>Uberlândia</t>
  </si>
  <si>
    <t>Wagner Santos</t>
  </si>
  <si>
    <t>(95) 97654-3210</t>
  </si>
  <si>
    <t>(95) 93210-4567</t>
  </si>
  <si>
    <t>wagner.santos@example.com</t>
  </si>
  <si>
    <t>Av. Ville Roy, 1818</t>
  </si>
  <si>
    <t>69301-380</t>
  </si>
  <si>
    <t>Boa Vista</t>
  </si>
  <si>
    <t>RR</t>
  </si>
  <si>
    <t>Xênia Andrade</t>
  </si>
  <si>
    <t>(83) 96543-2109</t>
  </si>
  <si>
    <t>(83) 91234-5678</t>
  </si>
  <si>
    <t>xenia.andrade@example.com</t>
  </si>
  <si>
    <t>Av. Epitácio Pessoa, 1919</t>
  </si>
  <si>
    <t>58030-904</t>
  </si>
  <si>
    <t>João Pessoa</t>
  </si>
  <si>
    <t>PB</t>
  </si>
  <si>
    <t>Yuri Mendes</t>
  </si>
  <si>
    <t>(61) 94321-0987</t>
  </si>
  <si>
    <t>yuri.mendes@example.com</t>
  </si>
  <si>
    <t>SQS 112, Bloco B, Apto 202</t>
  </si>
  <si>
    <t>70278-020</t>
  </si>
  <si>
    <t>Zara Nogueira</t>
  </si>
  <si>
    <t>zara.nogueira@example.com</t>
  </si>
  <si>
    <t>Av. Vitória, 2121</t>
  </si>
  <si>
    <t>29010-002</t>
  </si>
  <si>
    <t>André Batista</t>
  </si>
  <si>
    <t>(67) 93210-9876</t>
  </si>
  <si>
    <t>(67) 93456-7890</t>
  </si>
  <si>
    <t>andre.batista@example.com</t>
  </si>
  <si>
    <t>Av. Afonso Pena, 2222</t>
  </si>
  <si>
    <t>79005-002</t>
  </si>
  <si>
    <t>Campo Grande</t>
  </si>
  <si>
    <t>MS</t>
  </si>
  <si>
    <t>Beatriz Carvalho</t>
  </si>
  <si>
    <t>(21) 92109-8765</t>
  </si>
  <si>
    <t>(21) 91234-5678</t>
  </si>
  <si>
    <t>beatriz.carvalho@example.com</t>
  </si>
  <si>
    <t>Av. das Américas, 2323</t>
  </si>
  <si>
    <t>22640-100</t>
  </si>
  <si>
    <t>Caio Pires</t>
  </si>
  <si>
    <t>(11) 90987-6543</t>
  </si>
  <si>
    <t>caio.pires@example.com</t>
  </si>
  <si>
    <t>Av. Brigadeiro Faria Lima, 2424</t>
  </si>
  <si>
    <t>04538-132</t>
  </si>
  <si>
    <t>Denise Marques</t>
  </si>
  <si>
    <t>(65) 99876-5432</t>
  </si>
  <si>
    <t>(65) 92345-6789</t>
  </si>
  <si>
    <t>denise.marques@example.com</t>
  </si>
  <si>
    <t>Av. do CPA, 2525</t>
  </si>
  <si>
    <t>78050-000</t>
  </si>
  <si>
    <t>Cuiabá</t>
  </si>
  <si>
    <t>MT</t>
  </si>
  <si>
    <t>Eliana Torres</t>
  </si>
  <si>
    <t>(95) 98765-4321</t>
  </si>
  <si>
    <t>(95) 93456-7890</t>
  </si>
  <si>
    <t>eliana.torres@example.com</t>
  </si>
  <si>
    <t>Av. das Guianas, 2626</t>
  </si>
  <si>
    <t>69301-970</t>
  </si>
  <si>
    <t>Felipe Lima</t>
  </si>
  <si>
    <t>(98) 97654-3210</t>
  </si>
  <si>
    <t>(98) 93210-4567</t>
  </si>
  <si>
    <t>felipe.lima@example.com</t>
  </si>
  <si>
    <t>Av. Litorânea, 2727</t>
  </si>
  <si>
    <t>65076-170</t>
  </si>
  <si>
    <t>São Luís</t>
  </si>
  <si>
    <t>MA</t>
  </si>
  <si>
    <t>Giovana Barbosa</t>
  </si>
  <si>
    <t>(84) 96543-2109</t>
  </si>
  <si>
    <t>(84) 91234-5678</t>
  </si>
  <si>
    <t>giovana.barbosa@example.com</t>
  </si>
  <si>
    <t>Av. Hermes da Fonseca, 2828</t>
  </si>
  <si>
    <t>59014-005</t>
  </si>
  <si>
    <t>Natal</t>
  </si>
  <si>
    <t>RN</t>
  </si>
  <si>
    <t>Hugo Ferreira</t>
  </si>
  <si>
    <t>(53) 95432-1098</t>
  </si>
  <si>
    <t>(53) 94321-0987</t>
  </si>
  <si>
    <t>hugo.ferreira@example.com</t>
  </si>
  <si>
    <t>Rua Sete de Setembro, 2929</t>
  </si>
  <si>
    <t>96015-300</t>
  </si>
  <si>
    <t>Pelotas</t>
  </si>
  <si>
    <t>Iara Reis</t>
  </si>
  <si>
    <t>(41) 94321-0987</t>
  </si>
  <si>
    <t>(41) 92345-6789</t>
  </si>
  <si>
    <t>iara.reis@example.com</t>
  </si>
  <si>
    <t>Av. Marechal Floriano, 3030</t>
  </si>
  <si>
    <t>80060-000</t>
  </si>
  <si>
    <t>João Lima</t>
  </si>
  <si>
    <t>(27) 93210-9876</t>
  </si>
  <si>
    <t>(27) 91234-5678</t>
  </si>
  <si>
    <t>joao.lima@example.com</t>
  </si>
  <si>
    <t>Av. Fernando Ferrari, 3131</t>
  </si>
  <si>
    <t>29075-010</t>
  </si>
  <si>
    <t>Karina Souza</t>
  </si>
  <si>
    <t>(19) 92109-8765</t>
  </si>
  <si>
    <t>(19) 93210-4567</t>
  </si>
  <si>
    <t>karina.souza@example.com</t>
  </si>
  <si>
    <t>Av. Moraes Salles, 3232</t>
  </si>
  <si>
    <t>13010-001</t>
  </si>
  <si>
    <t>Leandro Oliveira</t>
  </si>
  <si>
    <t>leandro.oliveira@example.com</t>
  </si>
  <si>
    <t>Av. Ipiranga, 3333</t>
  </si>
  <si>
    <t>90160-090</t>
  </si>
  <si>
    <t>Maria Almeida</t>
  </si>
  <si>
    <t>(61) 99876-5432</t>
  </si>
  <si>
    <t>(61) 93456-7890</t>
  </si>
  <si>
    <t>maria.almeida@example.com</t>
  </si>
  <si>
    <t>SQN 212, Bloco A, Apto 303</t>
  </si>
  <si>
    <t>70863-050</t>
  </si>
  <si>
    <t>Nelson Moreira</t>
  </si>
  <si>
    <t>(48) 98765-4321</t>
  </si>
  <si>
    <t>(48) 92345-6789</t>
  </si>
  <si>
    <t>nelson.moreira@example.com</t>
  </si>
  <si>
    <t>Av. Rio Branco, 3434</t>
  </si>
  <si>
    <t>88015-200</t>
  </si>
  <si>
    <t>Otávio Neves</t>
  </si>
  <si>
    <t>(31) 97654-3210</t>
  </si>
  <si>
    <t>(31) 93210-4567</t>
  </si>
  <si>
    <t>otavio.neves@example.com</t>
  </si>
  <si>
    <t>Av. do Contorno, 3535</t>
  </si>
  <si>
    <t>30110-090</t>
  </si>
  <si>
    <t>Paula Santos</t>
  </si>
  <si>
    <t>(71) 96543-2109</t>
  </si>
  <si>
    <t>paula.santos@example.com</t>
  </si>
  <si>
    <t>Av. Paralela, 3636</t>
  </si>
  <si>
    <t>41720-200</t>
  </si>
  <si>
    <t>Rafael Costa</t>
  </si>
  <si>
    <t>(67) 95432-1098</t>
  </si>
  <si>
    <t>(67) 92345-6789</t>
  </si>
  <si>
    <t>rafael.costa@example.com</t>
  </si>
  <si>
    <t>Av. Mato Grosso, 3737</t>
  </si>
  <si>
    <t>79002-000</t>
  </si>
  <si>
    <t>Sabrina Souza</t>
  </si>
  <si>
    <t>(92) 91234-5678</t>
  </si>
  <si>
    <t>sabrina.souza@example.com</t>
  </si>
  <si>
    <t>Av. Djalma Batista, 3838</t>
  </si>
  <si>
    <t>69050-010</t>
  </si>
  <si>
    <t>Thiago Mendes</t>
  </si>
  <si>
    <t>(84) 93210-9876</t>
  </si>
  <si>
    <t>(84) 93456-7890</t>
  </si>
  <si>
    <t>thiago.mendes@example.com</t>
  </si>
  <si>
    <t>Av. Eng. Roberto Freire, 3939</t>
  </si>
  <si>
    <t>59082-400</t>
  </si>
  <si>
    <t>Ulisses Almeida</t>
  </si>
  <si>
    <t>(53) 92109-8765</t>
  </si>
  <si>
    <t>(53) 92345-6789</t>
  </si>
  <si>
    <t>ulisses.almeida@example.com</t>
  </si>
  <si>
    <t>Av. Bento Gonçalves, 4040</t>
  </si>
  <si>
    <t>96015-010</t>
  </si>
  <si>
    <t>Vanessa Pereira</t>
  </si>
  <si>
    <t>(83) 90987-6543</t>
  </si>
  <si>
    <t>(83) 93210-4567</t>
  </si>
  <si>
    <t>vanessa.pereira@example.com</t>
  </si>
  <si>
    <t>Av. Epitácio Pessoa, 4141</t>
  </si>
  <si>
    <t>58030-903</t>
  </si>
  <si>
    <t>William Farias</t>
  </si>
  <si>
    <t>(62) 99876-5432</t>
  </si>
  <si>
    <t>(62) 93456-7890</t>
  </si>
  <si>
    <t>william.farias@example.com</t>
  </si>
  <si>
    <t>Rua 10, 4242</t>
  </si>
  <si>
    <t>74120-025</t>
  </si>
  <si>
    <t>Nome Cliente</t>
  </si>
  <si>
    <t>Fone 1</t>
  </si>
  <si>
    <t>CADASTRO DE CLIENTES</t>
  </si>
  <si>
    <t>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</si>
</sst>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mm/yy"/>
    <numFmt numFmtId="166" formatCode="dd/mm/yy;;"/>
    <numFmt numFmtId="167" formatCode="_-* #,##0_-;\-* #,##0_-;_-* &quot;-&quot;??_-;_-@_-"/>
    <numFmt numFmtId="168" formatCode="_-&quot;R$&quot;\ * #,##0_-;\-&quot;R$&quot;\ * #,##0_-;_-&quot;R$&quot;\ * &quot;-&quot;??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Bahnschrift SemiCondensed"/>
      <family val="2"/>
    </font>
    <font>
      <sz val="18"/>
      <color rgb="FF07B694"/>
      <name val="Bahnschrift SemiCondensed"/>
      <family val="2"/>
    </font>
    <font>
      <u/>
      <sz val="11"/>
      <color theme="10"/>
      <name val="Bahnschrift SemiCondensed"/>
      <family val="2"/>
    </font>
    <font>
      <sz val="11"/>
      <color rgb="FF000000"/>
      <name val="Bahnschrift SemiCondensed"/>
      <family val="2"/>
    </font>
    <font>
      <b/>
      <sz val="11"/>
      <color theme="1"/>
      <name val="Bahnschrift SemiCondensed"/>
      <family val="2"/>
    </font>
    <font>
      <sz val="14"/>
      <color theme="1"/>
      <name val="Bahnschrift SemiCondensed"/>
      <family val="2"/>
    </font>
    <font>
      <sz val="11"/>
      <color rgb="FF646464"/>
      <name val="Bahnschrift SemiCondensed"/>
      <family val="2"/>
    </font>
    <font>
      <sz val="11"/>
      <color rgb="FF07B694"/>
      <name val="Bahnschrift SemiCondensed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7B694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2BCDA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rgb="FF07B694"/>
      </bottom>
      <diagonal/>
    </border>
    <border>
      <left/>
      <right/>
      <top style="thin">
        <color rgb="FF07B694"/>
      </top>
      <bottom style="thin">
        <color rgb="FF07B69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0" fillId="3" borderId="0" xfId="0" applyFill="1"/>
    <xf numFmtId="0" fontId="5" fillId="0" borderId="0" xfId="0" applyFont="1"/>
    <xf numFmtId="0" fontId="2" fillId="3" borderId="0" xfId="0" applyFont="1" applyFill="1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4" fontId="4" fillId="0" borderId="0" xfId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43" fontId="4" fillId="0" borderId="0" xfId="3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4" fontId="0" fillId="0" borderId="0" xfId="0" applyNumberFormat="1"/>
    <xf numFmtId="1" fontId="4" fillId="0" borderId="0" xfId="0" applyNumberFormat="1" applyFont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44" fontId="7" fillId="4" borderId="0" xfId="0" applyNumberFormat="1" applyFont="1" applyFill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4" fontId="8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4" fontId="4" fillId="0" borderId="0" xfId="1" applyFont="1" applyFill="1" applyBorder="1" applyAlignment="1">
      <alignment horizontal="left" vertical="center"/>
    </xf>
    <xf numFmtId="166" fontId="7" fillId="0" borderId="0" xfId="0" applyNumberFormat="1" applyFont="1" applyAlignment="1">
      <alignment horizontal="center" vertical="center"/>
    </xf>
    <xf numFmtId="166" fontId="4" fillId="0" borderId="0" xfId="0" applyNumberFormat="1" applyFont="1"/>
    <xf numFmtId="44" fontId="9" fillId="0" borderId="0" xfId="1" applyFont="1" applyAlignment="1">
      <alignment vertical="center"/>
    </xf>
    <xf numFmtId="9" fontId="7" fillId="0" borderId="0" xfId="4" applyFont="1" applyAlignment="1">
      <alignment horizontal="center" vertical="center"/>
    </xf>
    <xf numFmtId="9" fontId="0" fillId="0" borderId="0" xfId="4" applyFont="1"/>
    <xf numFmtId="44" fontId="7" fillId="0" borderId="0" xfId="1" applyFont="1" applyFill="1" applyBorder="1" applyAlignment="1">
      <alignment horizontal="center" vertical="center"/>
    </xf>
    <xf numFmtId="44" fontId="4" fillId="0" borderId="0" xfId="1" applyFont="1"/>
    <xf numFmtId="44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" fontId="10" fillId="0" borderId="0" xfId="0" applyNumberFormat="1" applyFont="1" applyAlignment="1">
      <alignment vertical="center"/>
    </xf>
    <xf numFmtId="0" fontId="0" fillId="0" borderId="0" xfId="0" pivotButton="1"/>
    <xf numFmtId="0" fontId="11" fillId="0" borderId="0" xfId="0" applyFont="1"/>
    <xf numFmtId="0" fontId="0" fillId="0" borderId="0" xfId="0" applyAlignment="1">
      <alignment horizontal="left"/>
    </xf>
    <xf numFmtId="167" fontId="0" fillId="0" borderId="0" xfId="0" applyNumberFormat="1"/>
    <xf numFmtId="0" fontId="0" fillId="0" borderId="3" xfId="0" applyBorder="1" applyAlignment="1">
      <alignment horizontal="center" vertical="center"/>
    </xf>
    <xf numFmtId="168" fontId="0" fillId="0" borderId="0" xfId="0" applyNumberFormat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168" fontId="4" fillId="0" borderId="0" xfId="1" applyNumberFormat="1" applyFont="1" applyAlignment="1">
      <alignment vertical="center"/>
    </xf>
    <xf numFmtId="0" fontId="0" fillId="0" borderId="4" xfId="0" applyBorder="1"/>
    <xf numFmtId="168" fontId="0" fillId="0" borderId="0" xfId="1" applyNumberFormat="1" applyFont="1"/>
    <xf numFmtId="0" fontId="4" fillId="4" borderId="0" xfId="1" applyNumberFormat="1" applyFont="1" applyFill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167" fontId="4" fillId="0" borderId="0" xfId="3" applyNumberFormat="1" applyFont="1" applyFill="1" applyBorder="1" applyAlignment="1">
      <alignment horizontal="center" vertical="center"/>
    </xf>
    <xf numFmtId="167" fontId="4" fillId="0" borderId="0" xfId="3" applyNumberFormat="1" applyFont="1" applyAlignment="1">
      <alignment horizontal="center"/>
    </xf>
    <xf numFmtId="9" fontId="4" fillId="0" borderId="0" xfId="4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164" fontId="4" fillId="4" borderId="0" xfId="1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left" vertical="center"/>
    </xf>
    <xf numFmtId="44" fontId="7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5">
    <cellStyle name="Hiperlink" xfId="2" builtinId="8"/>
    <cellStyle name="Moeda" xfId="1" builtinId="4"/>
    <cellStyle name="Normal" xfId="0" builtinId="0"/>
    <cellStyle name="Porcentagem" xfId="4" builtinId="5"/>
    <cellStyle name="Vírgula" xfId="3" builtinId="3"/>
  </cellStyles>
  <dxfs count="72">
    <dxf>
      <fill>
        <patternFill>
          <bgColor rgb="FFCFF5EC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7" formatCode="_-* #,##0_-;\-* #,##0_-;_-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67" formatCode="_-* #,##0_-;\-* #,##0_-;_-* &quot;-&quot;??_-;_-@_-"/>
    </dxf>
    <dxf>
      <numFmt numFmtId="168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7" formatCode="_-* #,##0_-;\-* #,##0_-;_-* &quot;-&quot;??_-;_-@_-"/>
    </dxf>
    <dxf>
      <numFmt numFmtId="34" formatCode="_-&quot;R$&quot;\ * #,##0.00_-;\-&quot;R$&quot;\ * #,##0.00_-;_-&quot;R$&quot;\ * &quot;-&quot;??_-;_-@_-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numFmt numFmtId="164" formatCode="dd/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4" formatCode="dd/mm/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4" formatCode="dd/mm/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4" formatCode="dd/m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4" formatCode="dd/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numFmt numFmtId="164" formatCode="dd/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64" formatCode="dd/mm/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4.9989318521683403E-2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4.9989318521683403E-2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Bahnschrift SemiCondensed"/>
        <family val="2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TableStyleLight1 2" pivot="0" count="2" xr9:uid="{35C1956A-9417-4ED2-B7DC-377CC9FD2C06}">
      <tableStyleElement type="wholeTable" dxfId="71"/>
      <tableStyleElement type="headerRow" dxfId="70"/>
    </tableStyle>
  </tableStyles>
  <colors>
    <mruColors>
      <color rgb="FF07B694"/>
      <color rgb="FF2BCDA6"/>
      <color rgb="FFCFF5EC"/>
      <color rgb="FFFF5050"/>
      <color rgb="FFF8F8FA"/>
      <color rgb="FF64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theme" Target="theme/theme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microsoft.com/office/2020/07/relationships/rdRichValueWebImage" Target="richData/rdRichValueWebImag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de Controle de Vendas de Jequiti.xlsx]Cálculos!Tabela dinâmica8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7B69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numFmt formatCode="&quot;R$&quot;\ 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ahnschrift SemiCondensed" panose="020B0502040204020203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333333333333333E-2"/>
          <c:y val="9.7087378640776698E-2"/>
          <c:w val="0.94133333333333336"/>
          <c:h val="0.828096220982085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Cálculos!$M$6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7B69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 SemiCondensed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Cálculos!$L$7:$L$11</c:f>
              <c:strCache>
                <c:ptCount val="5"/>
                <c:pt idx="0">
                  <c:v>Hinode</c:v>
                </c:pt>
                <c:pt idx="1">
                  <c:v>Jequiti</c:v>
                </c:pt>
                <c:pt idx="2">
                  <c:v>Mary Kay</c:v>
                </c:pt>
                <c:pt idx="3">
                  <c:v>Natura</c:v>
                </c:pt>
                <c:pt idx="4">
                  <c:v>Avon</c:v>
                </c:pt>
              </c:strCache>
            </c:strRef>
          </c:cat>
          <c:val>
            <c:numRef>
              <c:f>Cálculos!$M$7:$M$11</c:f>
              <c:numCache>
                <c:formatCode>_-* #,##0_-;\-* #,##0_-;_-* "-"??_-;_-@_-</c:formatCode>
                <c:ptCount val="5"/>
                <c:pt idx="0">
                  <c:v>5186.5999999999995</c:v>
                </c:pt>
                <c:pt idx="1">
                  <c:v>4642.25</c:v>
                </c:pt>
                <c:pt idx="2">
                  <c:v>3871.4999999999982</c:v>
                </c:pt>
                <c:pt idx="3">
                  <c:v>2536.4000000000005</c:v>
                </c:pt>
                <c:pt idx="4">
                  <c:v>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5-4E82-AEFC-27463D31A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-27"/>
        <c:axId val="1285338784"/>
        <c:axId val="1285337824"/>
      </c:barChart>
      <c:catAx>
        <c:axId val="128533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5337824"/>
        <c:crosses val="autoZero"/>
        <c:auto val="1"/>
        <c:lblAlgn val="ctr"/>
        <c:lblOffset val="100"/>
        <c:noMultiLvlLbl val="0"/>
      </c:catAx>
      <c:valAx>
        <c:axId val="1285337824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28533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rgbClr val="07B69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7B694"/>
              </a:solidFill>
              <a:ln w="9525">
                <a:noFill/>
              </a:ln>
              <a:effectLst/>
            </c:spPr>
          </c:marker>
          <c:dLbls>
            <c:numFmt formatCode="&quot;R$&quot;\ 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 SemiCondensed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7B69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Cálculos!$Y$7:$Y$18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Cálculos!$Z$7:$Z$18</c:f>
              <c:numCache>
                <c:formatCode>_-"R$"\ * #,##0_-;\-"R$"\ * #,##0_-;_-"R$"\ * "-"??_-;_-@_-</c:formatCode>
                <c:ptCount val="12"/>
                <c:pt idx="0">
                  <c:v>5665</c:v>
                </c:pt>
                <c:pt idx="1">
                  <c:v>5839</c:v>
                </c:pt>
                <c:pt idx="2">
                  <c:v>6153</c:v>
                </c:pt>
                <c:pt idx="3">
                  <c:v>5183</c:v>
                </c:pt>
                <c:pt idx="4">
                  <c:v>5865</c:v>
                </c:pt>
                <c:pt idx="5">
                  <c:v>5320</c:v>
                </c:pt>
                <c:pt idx="6">
                  <c:v>4799</c:v>
                </c:pt>
                <c:pt idx="7">
                  <c:v>4562</c:v>
                </c:pt>
                <c:pt idx="8">
                  <c:v>6183</c:v>
                </c:pt>
                <c:pt idx="9">
                  <c:v>5414</c:v>
                </c:pt>
                <c:pt idx="10">
                  <c:v>5073</c:v>
                </c:pt>
                <c:pt idx="11">
                  <c:v>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2-448A-B3FA-BEF022456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961568"/>
        <c:axId val="1469962048"/>
      </c:lineChart>
      <c:catAx>
        <c:axId val="146996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9962048"/>
        <c:crosses val="autoZero"/>
        <c:auto val="1"/>
        <c:lblAlgn val="ctr"/>
        <c:lblOffset val="100"/>
        <c:noMultiLvlLbl val="0"/>
      </c:catAx>
      <c:valAx>
        <c:axId val="14699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996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lientes!B7"/><Relationship Id="rId3" Type="http://schemas.openxmlformats.org/officeDocument/2006/relationships/hyperlink" Target="#Compras!B7"/><Relationship Id="rId7" Type="http://schemas.openxmlformats.org/officeDocument/2006/relationships/image" Target="../media/image6.png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Menu!B7"/><Relationship Id="rId13" Type="http://schemas.openxmlformats.org/officeDocument/2006/relationships/image" Target="../media/image3.jpg"/><Relationship Id="rId3" Type="http://schemas.openxmlformats.org/officeDocument/2006/relationships/hyperlink" Target="#Compras!B7"/><Relationship Id="rId7" Type="http://schemas.openxmlformats.org/officeDocument/2006/relationships/hyperlink" Target="#'Relat&#243;rio Compras'!B12"/><Relationship Id="rId12" Type="http://schemas.openxmlformats.org/officeDocument/2006/relationships/image" Target="../media/image2.png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'Relat&#243;rio Vendas'!B12"/><Relationship Id="rId11" Type="http://schemas.openxmlformats.org/officeDocument/2006/relationships/image" Target="../media/image7.png"/><Relationship Id="rId5" Type="http://schemas.openxmlformats.org/officeDocument/2006/relationships/hyperlink" Target="#Relat&#243;rios!F3"/><Relationship Id="rId15" Type="http://schemas.openxmlformats.org/officeDocument/2006/relationships/image" Target="../media/image5.png"/><Relationship Id="rId10" Type="http://schemas.openxmlformats.org/officeDocument/2006/relationships/hyperlink" Target="#Clientes!B7"/><Relationship Id="rId4" Type="http://schemas.openxmlformats.org/officeDocument/2006/relationships/hyperlink" Target="#Vendas!B7"/><Relationship Id="rId9" Type="http://schemas.openxmlformats.org/officeDocument/2006/relationships/hyperlink" Target="#Dashboard!B12"/><Relationship Id="rId1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hyperlink" Target="#Compras!B7"/><Relationship Id="rId7" Type="http://schemas.openxmlformats.org/officeDocument/2006/relationships/image" Target="../media/image9.emf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11" Type="http://schemas.openxmlformats.org/officeDocument/2006/relationships/hyperlink" Target="#Clientes!B7"/><Relationship Id="rId5" Type="http://schemas.openxmlformats.org/officeDocument/2006/relationships/hyperlink" Target="#Relat&#243;rios!F3"/><Relationship Id="rId10" Type="http://schemas.openxmlformats.org/officeDocument/2006/relationships/chart" Target="../charts/chart2.xml"/><Relationship Id="rId4" Type="http://schemas.openxmlformats.org/officeDocument/2006/relationships/hyperlink" Target="#Vendas!B7"/><Relationship Id="rId9" Type="http://schemas.openxmlformats.org/officeDocument/2006/relationships/image" Target="../media/image11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Compras!B7"/><Relationship Id="rId7" Type="http://schemas.openxmlformats.org/officeDocument/2006/relationships/hyperlink" Target="#Clientes!B7"/><Relationship Id="rId2" Type="http://schemas.openxmlformats.org/officeDocument/2006/relationships/hyperlink" Target="#Produtos!B7"/><Relationship Id="rId1" Type="http://schemas.openxmlformats.org/officeDocument/2006/relationships/hyperlink" Target="#Fornecedores!B7"/><Relationship Id="rId6" Type="http://schemas.openxmlformats.org/officeDocument/2006/relationships/hyperlink" Target="#Menu!B7"/><Relationship Id="rId5" Type="http://schemas.openxmlformats.org/officeDocument/2006/relationships/hyperlink" Target="#Relat&#243;rios!F3"/><Relationship Id="rId4" Type="http://schemas.openxmlformats.org/officeDocument/2006/relationships/hyperlink" Target="#Vendas!B7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638175</xdr:colOff>
      <xdr:row>0</xdr:row>
      <xdr:rowOff>0</xdr:rowOff>
    </xdr:from>
    <xdr:to>
      <xdr:col>3</xdr:col>
      <xdr:colOff>571500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8BB3F-8C55-4628-AD70-FCCA2C5B450C}"/>
            </a:ext>
          </a:extLst>
        </xdr:cNvPr>
        <xdr:cNvSpPr/>
      </xdr:nvSpPr>
      <xdr:spPr>
        <a:xfrm>
          <a:off x="26574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571500</xdr:colOff>
      <xdr:row>0</xdr:row>
      <xdr:rowOff>0</xdr:rowOff>
    </xdr:from>
    <xdr:to>
      <xdr:col>4</xdr:col>
      <xdr:colOff>1047750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4B8880-2BDB-4013-ACD1-3B2AA2DC6BC7}"/>
            </a:ext>
          </a:extLst>
        </xdr:cNvPr>
        <xdr:cNvSpPr/>
      </xdr:nvSpPr>
      <xdr:spPr>
        <a:xfrm>
          <a:off x="39909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1076326</xdr:colOff>
      <xdr:row>0</xdr:row>
      <xdr:rowOff>0</xdr:rowOff>
    </xdr:from>
    <xdr:to>
      <xdr:col>6</xdr:col>
      <xdr:colOff>123825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8E4066-5582-42B0-A498-8C35E4C2097C}"/>
            </a:ext>
          </a:extLst>
        </xdr:cNvPr>
        <xdr:cNvSpPr/>
      </xdr:nvSpPr>
      <xdr:spPr>
        <a:xfrm>
          <a:off x="5353051" y="0"/>
          <a:ext cx="1323974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6</xdr:col>
      <xdr:colOff>123825</xdr:colOff>
      <xdr:row>0</xdr:row>
      <xdr:rowOff>0</xdr:rowOff>
    </xdr:from>
    <xdr:to>
      <xdr:col>7</xdr:col>
      <xdr:colOff>266700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01B889-C8DF-43C7-A21D-8FDFBDF4F540}"/>
            </a:ext>
          </a:extLst>
        </xdr:cNvPr>
        <xdr:cNvSpPr/>
      </xdr:nvSpPr>
      <xdr:spPr>
        <a:xfrm>
          <a:off x="66770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7</xdr:col>
      <xdr:colOff>266700</xdr:colOff>
      <xdr:row>0</xdr:row>
      <xdr:rowOff>0</xdr:rowOff>
    </xdr:from>
    <xdr:to>
      <xdr:col>8</xdr:col>
      <xdr:colOff>409575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690805-BC39-4187-B6AC-739CB0B663AE}"/>
            </a:ext>
          </a:extLst>
        </xdr:cNvPr>
        <xdr:cNvSpPr/>
      </xdr:nvSpPr>
      <xdr:spPr>
        <a:xfrm>
          <a:off x="80105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723900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D6C58DE-62BA-459D-BDBD-FB9AC0231F7E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oneCell">
    <xdr:from>
      <xdr:col>2</xdr:col>
      <xdr:colOff>47625</xdr:colOff>
      <xdr:row>5</xdr:row>
      <xdr:rowOff>114300</xdr:rowOff>
    </xdr:from>
    <xdr:to>
      <xdr:col>2</xdr:col>
      <xdr:colOff>1355835</xdr:colOff>
      <xdr:row>5</xdr:row>
      <xdr:rowOff>971550</xdr:rowOff>
    </xdr:to>
    <xdr:pic>
      <xdr:nvPicPr>
        <xdr:cNvPr id="11" name="Imagem 10" descr="Logotipo, nome da empresa&#10;&#10;Descrição gerada automaticamente">
          <a:extLst>
            <a:ext uri="{FF2B5EF4-FFF2-40B4-BE49-F238E27FC236}">
              <a16:creationId xmlns:a16="http://schemas.microsoft.com/office/drawing/2014/main" id="{BF15F5FB-1F95-534D-141C-FA8956F526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25" t="17077" r="12501" b="20923"/>
        <a:stretch/>
      </xdr:blipFill>
      <xdr:spPr bwMode="auto">
        <a:xfrm>
          <a:off x="2066925" y="1228725"/>
          <a:ext cx="130821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723900</xdr:colOff>
      <xdr:row>0</xdr:row>
      <xdr:rowOff>0</xdr:rowOff>
    </xdr:from>
    <xdr:to>
      <xdr:col>2</xdr:col>
      <xdr:colOff>647700</xdr:colOff>
      <xdr:row>1</xdr:row>
      <xdr:rowOff>0</xdr:rowOff>
    </xdr:to>
    <xdr:sp macro="" textlink="">
      <xdr:nvSpPr>
        <xdr:cNvPr id="14" name="Retângulo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97EF8FF-773D-4B64-911E-BEA991CF18C4}"/>
            </a:ext>
          </a:extLst>
        </xdr:cNvPr>
        <xdr:cNvSpPr/>
      </xdr:nvSpPr>
      <xdr:spPr>
        <a:xfrm>
          <a:off x="1333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1447800</xdr:colOff>
      <xdr:row>0</xdr:row>
      <xdr:rowOff>0</xdr:rowOff>
    </xdr:from>
    <xdr:to>
      <xdr:col>3</xdr:col>
      <xdr:colOff>381000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C5D79-C5B4-5C5A-6177-264D91849057}"/>
            </a:ext>
          </a:extLst>
        </xdr:cNvPr>
        <xdr:cNvSpPr/>
      </xdr:nvSpPr>
      <xdr:spPr>
        <a:xfrm>
          <a:off x="2667000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381000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A30D98-2252-6398-B03E-1317A75452F6}"/>
            </a:ext>
          </a:extLst>
        </xdr:cNvPr>
        <xdr:cNvSpPr/>
      </xdr:nvSpPr>
      <xdr:spPr>
        <a:xfrm>
          <a:off x="4000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542925</xdr:colOff>
      <xdr:row>0</xdr:row>
      <xdr:rowOff>0</xdr:rowOff>
    </xdr:from>
    <xdr:to>
      <xdr:col>5</xdr:col>
      <xdr:colOff>695325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04F7A8-9CD9-4D7B-AD19-EED6C8A0E476}"/>
            </a:ext>
          </a:extLst>
        </xdr:cNvPr>
        <xdr:cNvSpPr/>
      </xdr:nvSpPr>
      <xdr:spPr>
        <a:xfrm>
          <a:off x="535305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COMPRAS</a:t>
          </a:r>
        </a:p>
      </xdr:txBody>
    </xdr:sp>
    <xdr:clientData/>
  </xdr:twoCellAnchor>
  <xdr:twoCellAnchor editAs="absolute">
    <xdr:from>
      <xdr:col>5</xdr:col>
      <xdr:colOff>704850</xdr:colOff>
      <xdr:row>0</xdr:row>
      <xdr:rowOff>0</xdr:rowOff>
    </xdr:from>
    <xdr:to>
      <xdr:col>6</xdr:col>
      <xdr:colOff>419100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B70D28F-5018-458B-93F8-93CFB0B846F9}"/>
            </a:ext>
          </a:extLst>
        </xdr:cNvPr>
        <xdr:cNvSpPr/>
      </xdr:nvSpPr>
      <xdr:spPr>
        <a:xfrm>
          <a:off x="66960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6</xdr:col>
      <xdr:colOff>438150</xdr:colOff>
      <xdr:row>0</xdr:row>
      <xdr:rowOff>0</xdr:rowOff>
    </xdr:from>
    <xdr:to>
      <xdr:col>7</xdr:col>
      <xdr:colOff>581025</xdr:colOff>
      <xdr:row>1</xdr:row>
      <xdr:rowOff>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186357-153D-407F-A659-1033F098686F}"/>
            </a:ext>
          </a:extLst>
        </xdr:cNvPr>
        <xdr:cNvSpPr/>
      </xdr:nvSpPr>
      <xdr:spPr>
        <a:xfrm>
          <a:off x="80486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114300</xdr:colOff>
      <xdr:row>1</xdr:row>
      <xdr:rowOff>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6C68474-D363-4A2F-A013-9015253AA794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2</xdr:col>
      <xdr:colOff>114300</xdr:colOff>
      <xdr:row>0</xdr:row>
      <xdr:rowOff>0</xdr:rowOff>
    </xdr:from>
    <xdr:to>
      <xdr:col>2</xdr:col>
      <xdr:colOff>1447800</xdr:colOff>
      <xdr:row>1</xdr:row>
      <xdr:rowOff>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B4EC363-EE2A-4A0D-94BA-F67A576A7F26}"/>
            </a:ext>
          </a:extLst>
        </xdr:cNvPr>
        <xdr:cNvSpPr/>
      </xdr:nvSpPr>
      <xdr:spPr>
        <a:xfrm>
          <a:off x="1333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1457325</xdr:colOff>
      <xdr:row>0</xdr:row>
      <xdr:rowOff>0</xdr:rowOff>
    </xdr:from>
    <xdr:to>
      <xdr:col>3</xdr:col>
      <xdr:colOff>933450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21598-A132-42EC-A36E-7F886715AEEB}"/>
            </a:ext>
          </a:extLst>
        </xdr:cNvPr>
        <xdr:cNvSpPr/>
      </xdr:nvSpPr>
      <xdr:spPr>
        <a:xfrm>
          <a:off x="26765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933450</xdr:colOff>
      <xdr:row>0</xdr:row>
      <xdr:rowOff>0</xdr:rowOff>
    </xdr:from>
    <xdr:to>
      <xdr:col>4</xdr:col>
      <xdr:colOff>1076325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7EF74-354F-4D33-9A30-99D54DC25854}"/>
            </a:ext>
          </a:extLst>
        </xdr:cNvPr>
        <xdr:cNvSpPr/>
      </xdr:nvSpPr>
      <xdr:spPr>
        <a:xfrm>
          <a:off x="40100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1095375</xdr:colOff>
      <xdr:row>0</xdr:row>
      <xdr:rowOff>0</xdr:rowOff>
    </xdr:from>
    <xdr:to>
      <xdr:col>5</xdr:col>
      <xdr:colOff>1238250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DA751B-DF04-497C-9A23-EF78E304ACFB}"/>
            </a:ext>
          </a:extLst>
        </xdr:cNvPr>
        <xdr:cNvSpPr/>
      </xdr:nvSpPr>
      <xdr:spPr>
        <a:xfrm>
          <a:off x="53625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COMPRAS</a:t>
          </a:r>
        </a:p>
      </xdr:txBody>
    </xdr:sp>
    <xdr:clientData/>
  </xdr:twoCellAnchor>
  <xdr:twoCellAnchor editAs="absolute">
    <xdr:from>
      <xdr:col>5</xdr:col>
      <xdr:colOff>1247775</xdr:colOff>
      <xdr:row>0</xdr:row>
      <xdr:rowOff>0</xdr:rowOff>
    </xdr:from>
    <xdr:to>
      <xdr:col>6</xdr:col>
      <xdr:colOff>295275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BD5E13-AD10-4734-83BE-18CDDBC7BE69}"/>
            </a:ext>
          </a:extLst>
        </xdr:cNvPr>
        <xdr:cNvSpPr/>
      </xdr:nvSpPr>
      <xdr:spPr>
        <a:xfrm>
          <a:off x="67056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6</xdr:col>
      <xdr:colOff>314325</xdr:colOff>
      <xdr:row>0</xdr:row>
      <xdr:rowOff>0</xdr:rowOff>
    </xdr:from>
    <xdr:to>
      <xdr:col>6</xdr:col>
      <xdr:colOff>1647825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7D97FC-3E16-4C76-845F-32F7ABAC2190}"/>
            </a:ext>
          </a:extLst>
        </xdr:cNvPr>
        <xdr:cNvSpPr/>
      </xdr:nvSpPr>
      <xdr:spPr>
        <a:xfrm>
          <a:off x="805815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114300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0DC8ECE-FA3A-43BD-ACA1-017579340CF8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2</xdr:col>
      <xdr:colOff>114300</xdr:colOff>
      <xdr:row>0</xdr:row>
      <xdr:rowOff>0</xdr:rowOff>
    </xdr:from>
    <xdr:to>
      <xdr:col>2</xdr:col>
      <xdr:colOff>1447800</xdr:colOff>
      <xdr:row>1</xdr:row>
      <xdr:rowOff>0</xdr:rowOff>
    </xdr:to>
    <xdr:sp macro="" textlink="">
      <xdr:nvSpPr>
        <xdr:cNvPr id="8" name="Retâ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4939EFB-08D5-45CF-80F2-01FAD72E6A4B}"/>
            </a:ext>
          </a:extLst>
        </xdr:cNvPr>
        <xdr:cNvSpPr/>
      </xdr:nvSpPr>
      <xdr:spPr>
        <a:xfrm>
          <a:off x="1333500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1533525</xdr:colOff>
      <xdr:row>0</xdr:row>
      <xdr:rowOff>0</xdr:rowOff>
    </xdr:from>
    <xdr:to>
      <xdr:col>3</xdr:col>
      <xdr:colOff>1181100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E5EF3E-2556-4DF3-9411-8C0041CC1462}"/>
            </a:ext>
          </a:extLst>
        </xdr:cNvPr>
        <xdr:cNvSpPr/>
      </xdr:nvSpPr>
      <xdr:spPr>
        <a:xfrm>
          <a:off x="27527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1181100</xdr:colOff>
      <xdr:row>0</xdr:row>
      <xdr:rowOff>0</xdr:rowOff>
    </xdr:from>
    <xdr:to>
      <xdr:col>3</xdr:col>
      <xdr:colOff>2514600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8CA1D3-2B97-4049-99C1-E06122E98F25}"/>
            </a:ext>
          </a:extLst>
        </xdr:cNvPr>
        <xdr:cNvSpPr/>
      </xdr:nvSpPr>
      <xdr:spPr>
        <a:xfrm>
          <a:off x="4086225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3</xdr:col>
      <xdr:colOff>2543175</xdr:colOff>
      <xdr:row>0</xdr:row>
      <xdr:rowOff>0</xdr:rowOff>
    </xdr:from>
    <xdr:to>
      <xdr:col>5</xdr:col>
      <xdr:colOff>95250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8FFF6B-B226-40CB-8F6C-0C48719E2F7D}"/>
            </a:ext>
          </a:extLst>
        </xdr:cNvPr>
        <xdr:cNvSpPr/>
      </xdr:nvSpPr>
      <xdr:spPr>
        <a:xfrm>
          <a:off x="54483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COMPRAS</a:t>
          </a:r>
        </a:p>
      </xdr:txBody>
    </xdr:sp>
    <xdr:clientData/>
  </xdr:twoCellAnchor>
  <xdr:twoCellAnchor editAs="absolute">
    <xdr:from>
      <xdr:col>5</xdr:col>
      <xdr:colOff>133350</xdr:colOff>
      <xdr:row>0</xdr:row>
      <xdr:rowOff>0</xdr:rowOff>
    </xdr:from>
    <xdr:to>
      <xdr:col>6</xdr:col>
      <xdr:colOff>371475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49777E-379E-4EE1-8A4F-BB8E01F0E9E8}"/>
            </a:ext>
          </a:extLst>
        </xdr:cNvPr>
        <xdr:cNvSpPr/>
      </xdr:nvSpPr>
      <xdr:spPr>
        <a:xfrm>
          <a:off x="68199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6</xdr:col>
      <xdr:colOff>476250</xdr:colOff>
      <xdr:row>0</xdr:row>
      <xdr:rowOff>0</xdr:rowOff>
    </xdr:from>
    <xdr:to>
      <xdr:col>7</xdr:col>
      <xdr:colOff>619125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6F71F1-40F8-4DBC-9C2F-77AD10F8B3B2}"/>
            </a:ext>
          </a:extLst>
        </xdr:cNvPr>
        <xdr:cNvSpPr/>
      </xdr:nvSpPr>
      <xdr:spPr>
        <a:xfrm>
          <a:off x="82581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114300</xdr:colOff>
      <xdr:row>1</xdr:row>
      <xdr:rowOff>0</xdr:rowOff>
    </xdr:to>
    <xdr:sp macro="" textlink="">
      <xdr:nvSpPr>
        <xdr:cNvPr id="12" name="Retângulo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BAEC5BC-C76A-4336-9998-3DD48FEC5155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2</xdr:col>
      <xdr:colOff>180975</xdr:colOff>
      <xdr:row>0</xdr:row>
      <xdr:rowOff>0</xdr:rowOff>
    </xdr:from>
    <xdr:to>
      <xdr:col>2</xdr:col>
      <xdr:colOff>1514475</xdr:colOff>
      <xdr:row>1</xdr:row>
      <xdr:rowOff>0</xdr:rowOff>
    </xdr:to>
    <xdr:sp macro="" textlink="">
      <xdr:nvSpPr>
        <xdr:cNvPr id="13" name="Retângul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9CDAFC-1349-482C-898E-C364940FF472}"/>
            </a:ext>
          </a:extLst>
        </xdr:cNvPr>
        <xdr:cNvSpPr/>
      </xdr:nvSpPr>
      <xdr:spPr>
        <a:xfrm>
          <a:off x="14001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  <xdr:twoCellAnchor editAs="absolute">
    <xdr:from>
      <xdr:col>7</xdr:col>
      <xdr:colOff>152399</xdr:colOff>
      <xdr:row>2</xdr:row>
      <xdr:rowOff>66675</xdr:rowOff>
    </xdr:from>
    <xdr:to>
      <xdr:col>13</xdr:col>
      <xdr:colOff>380999</xdr:colOff>
      <xdr:row>5</xdr:row>
      <xdr:rowOff>304800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Forncedor">
              <a:extLst>
                <a:ext uri="{FF2B5EF4-FFF2-40B4-BE49-F238E27FC236}">
                  <a16:creationId xmlns:a16="http://schemas.microsoft.com/office/drawing/2014/main" id="{001ADB54-0A2D-1831-FAF3-599B219E7167}"/>
                </a:ext>
              </a:extLst>
            </xdr:cNvPr>
            <xdr:cNvGraphicFramePr>
              <a:graphicFrameLocks noMove="1" noResize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nc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4949" y="657225"/>
              <a:ext cx="5095875" cy="76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390525</xdr:colOff>
      <xdr:row>0</xdr:row>
      <xdr:rowOff>0</xdr:rowOff>
    </xdr:from>
    <xdr:to>
      <xdr:col>3</xdr:col>
      <xdr:colOff>1724025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8EDC6-450D-4FE2-AB56-6A733BE6BAA4}"/>
            </a:ext>
          </a:extLst>
        </xdr:cNvPr>
        <xdr:cNvSpPr/>
      </xdr:nvSpPr>
      <xdr:spPr>
        <a:xfrm>
          <a:off x="268605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1724025</xdr:colOff>
      <xdr:row>0</xdr:row>
      <xdr:rowOff>0</xdr:rowOff>
    </xdr:from>
    <xdr:to>
      <xdr:col>4</xdr:col>
      <xdr:colOff>942975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449D23-C165-47BF-8B03-83BB3CB553A1}"/>
            </a:ext>
          </a:extLst>
        </xdr:cNvPr>
        <xdr:cNvSpPr/>
      </xdr:nvSpPr>
      <xdr:spPr>
        <a:xfrm>
          <a:off x="401955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971551</xdr:colOff>
      <xdr:row>0</xdr:row>
      <xdr:rowOff>0</xdr:rowOff>
    </xdr:from>
    <xdr:to>
      <xdr:col>6</xdr:col>
      <xdr:colOff>19050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6231C9-6F11-0621-9216-084188DF277D}"/>
            </a:ext>
          </a:extLst>
        </xdr:cNvPr>
        <xdr:cNvSpPr/>
      </xdr:nvSpPr>
      <xdr:spPr>
        <a:xfrm>
          <a:off x="5381626" y="0"/>
          <a:ext cx="1323974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COMPRAS</a:t>
          </a:r>
        </a:p>
      </xdr:txBody>
    </xdr:sp>
    <xdr:clientData/>
  </xdr:twoCellAnchor>
  <xdr:twoCellAnchor editAs="absolute">
    <xdr:from>
      <xdr:col>6</xdr:col>
      <xdr:colOff>19050</xdr:colOff>
      <xdr:row>0</xdr:row>
      <xdr:rowOff>0</xdr:rowOff>
    </xdr:from>
    <xdr:to>
      <xdr:col>7</xdr:col>
      <xdr:colOff>161925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FD2CBC-CED3-4B9E-B56F-008100B296B8}"/>
            </a:ext>
          </a:extLst>
        </xdr:cNvPr>
        <xdr:cNvSpPr/>
      </xdr:nvSpPr>
      <xdr:spPr>
        <a:xfrm>
          <a:off x="67056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7</xdr:col>
      <xdr:colOff>161925</xdr:colOff>
      <xdr:row>0</xdr:row>
      <xdr:rowOff>0</xdr:rowOff>
    </xdr:from>
    <xdr:to>
      <xdr:col>8</xdr:col>
      <xdr:colOff>342900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2CD1B5-F090-4532-82DE-BE2CBF9976FC}"/>
            </a:ext>
          </a:extLst>
        </xdr:cNvPr>
        <xdr:cNvSpPr/>
      </xdr:nvSpPr>
      <xdr:spPr>
        <a:xfrm>
          <a:off x="80391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114300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38CD008-76B0-4D1C-9A79-72DA255FDA0D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2</xdr:col>
      <xdr:colOff>133350</xdr:colOff>
      <xdr:row>0</xdr:row>
      <xdr:rowOff>0</xdr:rowOff>
    </xdr:from>
    <xdr:to>
      <xdr:col>3</xdr:col>
      <xdr:colOff>390525</xdr:colOff>
      <xdr:row>1</xdr:row>
      <xdr:rowOff>0</xdr:rowOff>
    </xdr:to>
    <xdr:sp macro="" textlink="">
      <xdr:nvSpPr>
        <xdr:cNvPr id="8" name="Retâ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778EBA-9715-40F3-9C07-A0DAFCF02ECA}"/>
            </a:ext>
          </a:extLst>
        </xdr:cNvPr>
        <xdr:cNvSpPr/>
      </xdr:nvSpPr>
      <xdr:spPr>
        <a:xfrm>
          <a:off x="135255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  <xdr:twoCellAnchor editAs="absolute">
    <xdr:from>
      <xdr:col>11</xdr:col>
      <xdr:colOff>133350</xdr:colOff>
      <xdr:row>2</xdr:row>
      <xdr:rowOff>76200</xdr:rowOff>
    </xdr:from>
    <xdr:to>
      <xdr:col>18</xdr:col>
      <xdr:colOff>266700</xdr:colOff>
      <xdr:row>5</xdr:row>
      <xdr:rowOff>285750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Fornecedor 1">
              <a:extLst>
                <a:ext uri="{FF2B5EF4-FFF2-40B4-BE49-F238E27FC236}">
                  <a16:creationId xmlns:a16="http://schemas.microsoft.com/office/drawing/2014/main" id="{1DC425F9-14D3-4A09-68B1-B5C7F56AD5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neced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20575" y="666750"/>
              <a:ext cx="4400550" cy="733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400050</xdr:colOff>
      <xdr:row>0</xdr:row>
      <xdr:rowOff>0</xdr:rowOff>
    </xdr:from>
    <xdr:to>
      <xdr:col>4</xdr:col>
      <xdr:colOff>257175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3DF2E9-5DE6-4BAF-BAEC-E1010039790D}"/>
            </a:ext>
          </a:extLst>
        </xdr:cNvPr>
        <xdr:cNvSpPr/>
      </xdr:nvSpPr>
      <xdr:spPr>
        <a:xfrm>
          <a:off x="26955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4</xdr:col>
      <xdr:colOff>257175</xdr:colOff>
      <xdr:row>0</xdr:row>
      <xdr:rowOff>0</xdr:rowOff>
    </xdr:from>
    <xdr:to>
      <xdr:col>5</xdr:col>
      <xdr:colOff>247650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2B9400-CE73-4D91-9D31-6F43AA4E3AB2}"/>
            </a:ext>
          </a:extLst>
        </xdr:cNvPr>
        <xdr:cNvSpPr/>
      </xdr:nvSpPr>
      <xdr:spPr>
        <a:xfrm>
          <a:off x="40290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5</xdr:col>
      <xdr:colOff>276226</xdr:colOff>
      <xdr:row>0</xdr:row>
      <xdr:rowOff>0</xdr:rowOff>
    </xdr:from>
    <xdr:to>
      <xdr:col>5</xdr:col>
      <xdr:colOff>1600200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036FBA-1BF7-442B-87FB-1D435D181913}"/>
            </a:ext>
          </a:extLst>
        </xdr:cNvPr>
        <xdr:cNvSpPr/>
      </xdr:nvSpPr>
      <xdr:spPr>
        <a:xfrm>
          <a:off x="5391151" y="0"/>
          <a:ext cx="1323974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5</xdr:col>
      <xdr:colOff>1600200</xdr:colOff>
      <xdr:row>0</xdr:row>
      <xdr:rowOff>0</xdr:rowOff>
    </xdr:from>
    <xdr:to>
      <xdr:col>6</xdr:col>
      <xdr:colOff>1304925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396245-3595-3E26-C041-7E0AE3F277B1}"/>
            </a:ext>
          </a:extLst>
        </xdr:cNvPr>
        <xdr:cNvSpPr/>
      </xdr:nvSpPr>
      <xdr:spPr>
        <a:xfrm>
          <a:off x="6715125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6</xdr:col>
      <xdr:colOff>1304925</xdr:colOff>
      <xdr:row>0</xdr:row>
      <xdr:rowOff>0</xdr:rowOff>
    </xdr:from>
    <xdr:to>
      <xdr:col>7</xdr:col>
      <xdr:colOff>657225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8D5CD03-175B-4EC0-052B-B7C38438C3BC}"/>
            </a:ext>
          </a:extLst>
        </xdr:cNvPr>
        <xdr:cNvSpPr/>
      </xdr:nvSpPr>
      <xdr:spPr>
        <a:xfrm>
          <a:off x="80486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114300</xdr:colOff>
      <xdr:row>1</xdr:row>
      <xdr:rowOff>0</xdr:rowOff>
    </xdr:to>
    <xdr:sp macro="" textlink="">
      <xdr:nvSpPr>
        <xdr:cNvPr id="8" name="Retâ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162167A-FEF3-41F8-8FAB-9E93BB2ACFB5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2</xdr:col>
      <xdr:colOff>114300</xdr:colOff>
      <xdr:row>0</xdr:row>
      <xdr:rowOff>0</xdr:rowOff>
    </xdr:from>
    <xdr:to>
      <xdr:col>3</xdr:col>
      <xdr:colOff>371475</xdr:colOff>
      <xdr:row>1</xdr:row>
      <xdr:rowOff>0</xdr:rowOff>
    </xdr:to>
    <xdr:sp macro="" textlink="">
      <xdr:nvSpPr>
        <xdr:cNvPr id="9" name="Retângul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F97440-EA16-4416-A598-A07BD41BFFF1}"/>
            </a:ext>
          </a:extLst>
        </xdr:cNvPr>
        <xdr:cNvSpPr/>
      </xdr:nvSpPr>
      <xdr:spPr>
        <a:xfrm>
          <a:off x="1333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400050</xdr:colOff>
      <xdr:row>0</xdr:row>
      <xdr:rowOff>0</xdr:rowOff>
    </xdr:from>
    <xdr:to>
      <xdr:col>3</xdr:col>
      <xdr:colOff>1733550</xdr:colOff>
      <xdr:row>1</xdr:row>
      <xdr:rowOff>2064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D2960-FB0E-4BC1-801B-948F073F6475}"/>
            </a:ext>
          </a:extLst>
        </xdr:cNvPr>
        <xdr:cNvSpPr/>
      </xdr:nvSpPr>
      <xdr:spPr>
        <a:xfrm>
          <a:off x="26955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1733550</xdr:colOff>
      <xdr:row>0</xdr:row>
      <xdr:rowOff>0</xdr:rowOff>
    </xdr:from>
    <xdr:to>
      <xdr:col>4</xdr:col>
      <xdr:colOff>952500</xdr:colOff>
      <xdr:row>1</xdr:row>
      <xdr:rowOff>2064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2F1533-AAB1-44FB-968F-6B795CCA53E1}"/>
            </a:ext>
          </a:extLst>
        </xdr:cNvPr>
        <xdr:cNvSpPr/>
      </xdr:nvSpPr>
      <xdr:spPr>
        <a:xfrm>
          <a:off x="40290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981076</xdr:colOff>
      <xdr:row>0</xdr:row>
      <xdr:rowOff>0</xdr:rowOff>
    </xdr:from>
    <xdr:to>
      <xdr:col>6</xdr:col>
      <xdr:colOff>257175</xdr:colOff>
      <xdr:row>1</xdr:row>
      <xdr:rowOff>2064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CADC48-EEC6-47A6-A61F-235763DCF242}"/>
            </a:ext>
          </a:extLst>
        </xdr:cNvPr>
        <xdr:cNvSpPr/>
      </xdr:nvSpPr>
      <xdr:spPr>
        <a:xfrm>
          <a:off x="5391151" y="0"/>
          <a:ext cx="1323974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6</xdr:col>
      <xdr:colOff>257175</xdr:colOff>
      <xdr:row>0</xdr:row>
      <xdr:rowOff>0</xdr:rowOff>
    </xdr:from>
    <xdr:to>
      <xdr:col>7</xdr:col>
      <xdr:colOff>400050</xdr:colOff>
      <xdr:row>1</xdr:row>
      <xdr:rowOff>2064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338B9D-A59E-40B8-833E-04DE63967F85}"/>
            </a:ext>
          </a:extLst>
        </xdr:cNvPr>
        <xdr:cNvSpPr/>
      </xdr:nvSpPr>
      <xdr:spPr>
        <a:xfrm>
          <a:off x="67151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7</xdr:col>
      <xdr:colOff>400050</xdr:colOff>
      <xdr:row>0</xdr:row>
      <xdr:rowOff>0</xdr:rowOff>
    </xdr:from>
    <xdr:to>
      <xdr:col>8</xdr:col>
      <xdr:colOff>542925</xdr:colOff>
      <xdr:row>1</xdr:row>
      <xdr:rowOff>2064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3F8574A-53BD-436E-94FA-981718CFAD27}"/>
            </a:ext>
          </a:extLst>
        </xdr:cNvPr>
        <xdr:cNvSpPr/>
      </xdr:nvSpPr>
      <xdr:spPr>
        <a:xfrm>
          <a:off x="8048625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7</xdr:col>
      <xdr:colOff>409575</xdr:colOff>
      <xdr:row>1</xdr:row>
      <xdr:rowOff>19050</xdr:rowOff>
    </xdr:from>
    <xdr:to>
      <xdr:col>8</xdr:col>
      <xdr:colOff>552450</xdr:colOff>
      <xdr:row>3</xdr:row>
      <xdr:rowOff>38100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7F61FFB-EACD-4FB8-80B8-E0D842EAD108}"/>
            </a:ext>
          </a:extLst>
        </xdr:cNvPr>
        <xdr:cNvSpPr/>
      </xdr:nvSpPr>
      <xdr:spPr>
        <a:xfrm>
          <a:off x="8058150" y="41910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7</xdr:col>
      <xdr:colOff>409575</xdr:colOff>
      <xdr:row>3</xdr:row>
      <xdr:rowOff>47625</xdr:rowOff>
    </xdr:from>
    <xdr:to>
      <xdr:col>8</xdr:col>
      <xdr:colOff>552450</xdr:colOff>
      <xdr:row>5</xdr:row>
      <xdr:rowOff>66675</xdr:rowOff>
    </xdr:to>
    <xdr:sp macro="" textlink="">
      <xdr:nvSpPr>
        <xdr:cNvPr id="8" name="Retâ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3EDBB0F-0F0E-92C9-0B5E-374559B72788}"/>
            </a:ext>
          </a:extLst>
        </xdr:cNvPr>
        <xdr:cNvSpPr/>
      </xdr:nvSpPr>
      <xdr:spPr>
        <a:xfrm>
          <a:off x="8058150" y="828675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114300</xdr:colOff>
      <xdr:row>1</xdr:row>
      <xdr:rowOff>2064</xdr:rowOff>
    </xdr:to>
    <xdr:sp macro="" textlink="">
      <xdr:nvSpPr>
        <xdr:cNvPr id="9" name="Retângul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18AC365-A422-4770-995D-3DB0B5B18EB5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7</xdr:col>
      <xdr:colOff>409575</xdr:colOff>
      <xdr:row>5</xdr:row>
      <xdr:rowOff>85725</xdr:rowOff>
    </xdr:from>
    <xdr:to>
      <xdr:col>8</xdr:col>
      <xdr:colOff>552450</xdr:colOff>
      <xdr:row>7</xdr:row>
      <xdr:rowOff>104775</xdr:rowOff>
    </xdr:to>
    <xdr:sp macro="" textlink="">
      <xdr:nvSpPr>
        <xdr:cNvPr id="10" name="Retângul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8C039B8-E458-75C8-96F2-D6ADF37EAC40}"/>
            </a:ext>
          </a:extLst>
        </xdr:cNvPr>
        <xdr:cNvSpPr/>
      </xdr:nvSpPr>
      <xdr:spPr>
        <a:xfrm>
          <a:off x="8058150" y="1247775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DASHBOARD</a:t>
          </a:r>
        </a:p>
      </xdr:txBody>
    </xdr:sp>
    <xdr:clientData/>
  </xdr:twoCellAnchor>
  <xdr:twoCellAnchor editAs="absolute">
    <xdr:from>
      <xdr:col>2</xdr:col>
      <xdr:colOff>142875</xdr:colOff>
      <xdr:row>0</xdr:row>
      <xdr:rowOff>0</xdr:rowOff>
    </xdr:from>
    <xdr:to>
      <xdr:col>3</xdr:col>
      <xdr:colOff>400050</xdr:colOff>
      <xdr:row>1</xdr:row>
      <xdr:rowOff>2064</xdr:rowOff>
    </xdr:to>
    <xdr:sp macro="" textlink="">
      <xdr:nvSpPr>
        <xdr:cNvPr id="11" name="Retângulo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BC50F16-6683-47D2-9FD8-241185B031AA}"/>
            </a:ext>
          </a:extLst>
        </xdr:cNvPr>
        <xdr:cNvSpPr/>
      </xdr:nvSpPr>
      <xdr:spPr>
        <a:xfrm>
          <a:off x="13620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  <xdr:twoCellAnchor editAs="oneCell">
    <xdr:from>
      <xdr:col>1</xdr:col>
      <xdr:colOff>332014</xdr:colOff>
      <xdr:row>3</xdr:row>
      <xdr:rowOff>84223</xdr:rowOff>
    </xdr:from>
    <xdr:to>
      <xdr:col>4</xdr:col>
      <xdr:colOff>213631</xdr:colOff>
      <xdr:row>8</xdr:row>
      <xdr:rowOff>156483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1AB3686-99D8-A656-3F6F-88114474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614" y="867994"/>
          <a:ext cx="3686174" cy="1024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643572</xdr:colOff>
      <xdr:row>3</xdr:row>
      <xdr:rowOff>17267</xdr:rowOff>
    </xdr:from>
    <xdr:to>
      <xdr:col>7</xdr:col>
      <xdr:colOff>70476</xdr:colOff>
      <xdr:row>12</xdr:row>
      <xdr:rowOff>17267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725DB10-59B5-BB73-754D-2F128523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917" y="798974"/>
          <a:ext cx="2665404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337365</xdr:colOff>
      <xdr:row>10</xdr:row>
      <xdr:rowOff>73198</xdr:rowOff>
    </xdr:from>
    <xdr:to>
      <xdr:col>3</xdr:col>
      <xdr:colOff>2088933</xdr:colOff>
      <xdr:row>15</xdr:row>
      <xdr:rowOff>19012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758C1CA-1CE6-AD20-B627-D65C5CDD7FA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8" t="34945" r="8029" b="36264"/>
        <a:stretch/>
      </xdr:blipFill>
      <xdr:spPr bwMode="auto">
        <a:xfrm>
          <a:off x="948279" y="2188405"/>
          <a:ext cx="3439792" cy="898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124251</xdr:colOff>
      <xdr:row>13</xdr:row>
      <xdr:rowOff>118242</xdr:rowOff>
    </xdr:from>
    <xdr:to>
      <xdr:col>7</xdr:col>
      <xdr:colOff>195754</xdr:colOff>
      <xdr:row>22</xdr:row>
      <xdr:rowOff>22992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988C4CE-1FFA-3E60-AF47-65496C61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010" y="2804949"/>
          <a:ext cx="2127589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203636</xdr:colOff>
      <xdr:row>19</xdr:row>
      <xdr:rowOff>32844</xdr:rowOff>
    </xdr:from>
    <xdr:to>
      <xdr:col>4</xdr:col>
      <xdr:colOff>746054</xdr:colOff>
      <xdr:row>26</xdr:row>
      <xdr:rowOff>173091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B8AF2EB-A2AE-503E-E077-31624626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464" y="3862551"/>
          <a:ext cx="3734935" cy="147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38100</xdr:colOff>
      <xdr:row>0</xdr:row>
      <xdr:rowOff>0</xdr:rowOff>
    </xdr:from>
    <xdr:to>
      <xdr:col>3</xdr:col>
      <xdr:colOff>1371600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8C895-2937-4750-A047-D81B36170A5D}"/>
            </a:ext>
          </a:extLst>
        </xdr:cNvPr>
        <xdr:cNvSpPr/>
      </xdr:nvSpPr>
      <xdr:spPr>
        <a:xfrm>
          <a:off x="26955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1371600</xdr:colOff>
      <xdr:row>0</xdr:row>
      <xdr:rowOff>0</xdr:rowOff>
    </xdr:from>
    <xdr:to>
      <xdr:col>4</xdr:col>
      <xdr:colOff>590550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280FD6-6EE9-4004-ACEF-4BE9A8202698}"/>
            </a:ext>
          </a:extLst>
        </xdr:cNvPr>
        <xdr:cNvSpPr/>
      </xdr:nvSpPr>
      <xdr:spPr>
        <a:xfrm>
          <a:off x="40290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619126</xdr:colOff>
      <xdr:row>0</xdr:row>
      <xdr:rowOff>0</xdr:rowOff>
    </xdr:from>
    <xdr:to>
      <xdr:col>5</xdr:col>
      <xdr:colOff>762000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B3ACA4-8636-4A80-8C6D-B8398868C405}"/>
            </a:ext>
          </a:extLst>
        </xdr:cNvPr>
        <xdr:cNvSpPr/>
      </xdr:nvSpPr>
      <xdr:spPr>
        <a:xfrm>
          <a:off x="5391151" y="0"/>
          <a:ext cx="1323974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5</xdr:col>
      <xdr:colOff>762000</xdr:colOff>
      <xdr:row>0</xdr:row>
      <xdr:rowOff>0</xdr:rowOff>
    </xdr:from>
    <xdr:to>
      <xdr:col>6</xdr:col>
      <xdr:colOff>1000125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BF6D10-9661-41A7-B2B6-4CBB43CB766A}"/>
            </a:ext>
          </a:extLst>
        </xdr:cNvPr>
        <xdr:cNvSpPr/>
      </xdr:nvSpPr>
      <xdr:spPr>
        <a:xfrm>
          <a:off x="67151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6</xdr:col>
      <xdr:colOff>1000125</xdr:colOff>
      <xdr:row>0</xdr:row>
      <xdr:rowOff>0</xdr:rowOff>
    </xdr:from>
    <xdr:to>
      <xdr:col>7</xdr:col>
      <xdr:colOff>657225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6BDBE8-DC3D-42C9-8B82-1679DA7122E7}"/>
            </a:ext>
          </a:extLst>
        </xdr:cNvPr>
        <xdr:cNvSpPr/>
      </xdr:nvSpPr>
      <xdr:spPr>
        <a:xfrm>
          <a:off x="8048625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723900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248F484-EE7B-4416-A409-0207462985CE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1</xdr:col>
      <xdr:colOff>723900</xdr:colOff>
      <xdr:row>0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8" name="Retâ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448AE1-4E4C-4EC3-B695-12B4A1EC0309}"/>
            </a:ext>
          </a:extLst>
        </xdr:cNvPr>
        <xdr:cNvSpPr/>
      </xdr:nvSpPr>
      <xdr:spPr>
        <a:xfrm>
          <a:off x="1333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4</xdr:row>
          <xdr:rowOff>133350</xdr:rowOff>
        </xdr:from>
        <xdr:to>
          <xdr:col>16</xdr:col>
          <xdr:colOff>123825</xdr:colOff>
          <xdr:row>7</xdr:row>
          <xdr:rowOff>276225</xdr:rowOff>
        </xdr:to>
        <xdr:pic>
          <xdr:nvPicPr>
            <xdr:cNvPr id="9" name="Imagem 8">
              <a:extLst>
                <a:ext uri="{FF2B5EF4-FFF2-40B4-BE49-F238E27FC236}">
                  <a16:creationId xmlns:a16="http://schemas.microsoft.com/office/drawing/2014/main" id="{59A5A74A-765A-430A-B4E1-86139C81FB0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inhalogo" spid="_x0000_s722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6192500" y="1057275"/>
              <a:ext cx="14097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9525</xdr:colOff>
      <xdr:row>0</xdr:row>
      <xdr:rowOff>0</xdr:rowOff>
    </xdr:from>
    <xdr:to>
      <xdr:col>3</xdr:col>
      <xdr:colOff>1343025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A54B7-F386-40BD-A429-0D4562EFD9C2}"/>
            </a:ext>
          </a:extLst>
        </xdr:cNvPr>
        <xdr:cNvSpPr/>
      </xdr:nvSpPr>
      <xdr:spPr>
        <a:xfrm>
          <a:off x="26670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1343025</xdr:colOff>
      <xdr:row>0</xdr:row>
      <xdr:rowOff>0</xdr:rowOff>
    </xdr:from>
    <xdr:to>
      <xdr:col>4</xdr:col>
      <xdr:colOff>561975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403CE1-CDEB-46A5-BC57-A2C65395105F}"/>
            </a:ext>
          </a:extLst>
        </xdr:cNvPr>
        <xdr:cNvSpPr/>
      </xdr:nvSpPr>
      <xdr:spPr>
        <a:xfrm>
          <a:off x="4000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590551</xdr:colOff>
      <xdr:row>0</xdr:row>
      <xdr:rowOff>0</xdr:rowOff>
    </xdr:from>
    <xdr:to>
      <xdr:col>5</xdr:col>
      <xdr:colOff>733425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A00725-62E2-45F2-BAF9-9E49E4B174F6}"/>
            </a:ext>
          </a:extLst>
        </xdr:cNvPr>
        <xdr:cNvSpPr/>
      </xdr:nvSpPr>
      <xdr:spPr>
        <a:xfrm>
          <a:off x="5362576" y="0"/>
          <a:ext cx="1323974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5</xdr:col>
      <xdr:colOff>733425</xdr:colOff>
      <xdr:row>0</xdr:row>
      <xdr:rowOff>0</xdr:rowOff>
    </xdr:from>
    <xdr:to>
      <xdr:col>6</xdr:col>
      <xdr:colOff>971550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A968A4-15EE-47F4-AD95-C2264F4FCBD8}"/>
            </a:ext>
          </a:extLst>
        </xdr:cNvPr>
        <xdr:cNvSpPr/>
      </xdr:nvSpPr>
      <xdr:spPr>
        <a:xfrm>
          <a:off x="668655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6</xdr:col>
      <xdr:colOff>971550</xdr:colOff>
      <xdr:row>0</xdr:row>
      <xdr:rowOff>0</xdr:rowOff>
    </xdr:from>
    <xdr:to>
      <xdr:col>7</xdr:col>
      <xdr:colOff>1114425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68CB5C8-17F1-43D5-91A4-F6DF7EC615E0}"/>
            </a:ext>
          </a:extLst>
        </xdr:cNvPr>
        <xdr:cNvSpPr/>
      </xdr:nvSpPr>
      <xdr:spPr>
        <a:xfrm>
          <a:off x="8020050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723900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C56C777-A0A1-492A-BCA8-1DC13B4B232C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1</xdr:col>
      <xdr:colOff>723900</xdr:colOff>
      <xdr:row>0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8" name="Retângul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EBF7F6B-E5B4-49BE-9A2A-D53FA3CD3273}"/>
            </a:ext>
          </a:extLst>
        </xdr:cNvPr>
        <xdr:cNvSpPr/>
      </xdr:nvSpPr>
      <xdr:spPr>
        <a:xfrm>
          <a:off x="1333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609600</xdr:colOff>
          <xdr:row>5</xdr:row>
          <xdr:rowOff>142875</xdr:rowOff>
        </xdr:from>
        <xdr:to>
          <xdr:col>13</xdr:col>
          <xdr:colOff>209550</xdr:colOff>
          <xdr:row>8</xdr:row>
          <xdr:rowOff>114300</xdr:rowOff>
        </xdr:to>
        <xdr:pic>
          <xdr:nvPicPr>
            <xdr:cNvPr id="9" name="Imagem 8">
              <a:extLst>
                <a:ext uri="{FF2B5EF4-FFF2-40B4-BE49-F238E27FC236}">
                  <a16:creationId xmlns:a16="http://schemas.microsoft.com/office/drawing/2014/main" id="{863ACE2B-860D-40DB-B392-8844328D10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inhalogo" spid="_x0000_s8239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3258800" y="1257300"/>
              <a:ext cx="14097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38100</xdr:colOff>
      <xdr:row>0</xdr:row>
      <xdr:rowOff>0</xdr:rowOff>
    </xdr:from>
    <xdr:to>
      <xdr:col>3</xdr:col>
      <xdr:colOff>1371600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2F321-9CE7-4351-9798-C942919F807D}"/>
            </a:ext>
          </a:extLst>
        </xdr:cNvPr>
        <xdr:cNvSpPr/>
      </xdr:nvSpPr>
      <xdr:spPr>
        <a:xfrm>
          <a:off x="26955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3</xdr:col>
      <xdr:colOff>1371600</xdr:colOff>
      <xdr:row>0</xdr:row>
      <xdr:rowOff>0</xdr:rowOff>
    </xdr:from>
    <xdr:to>
      <xdr:col>4</xdr:col>
      <xdr:colOff>590550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C60B7-E19C-44E2-B531-32F1FD61053F}"/>
            </a:ext>
          </a:extLst>
        </xdr:cNvPr>
        <xdr:cNvSpPr/>
      </xdr:nvSpPr>
      <xdr:spPr>
        <a:xfrm>
          <a:off x="40290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4</xdr:col>
      <xdr:colOff>619126</xdr:colOff>
      <xdr:row>0</xdr:row>
      <xdr:rowOff>0</xdr:rowOff>
    </xdr:from>
    <xdr:to>
      <xdr:col>5</xdr:col>
      <xdr:colOff>762000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7CA91B-998D-4353-B832-01D0A5DCE9BD}"/>
            </a:ext>
          </a:extLst>
        </xdr:cNvPr>
        <xdr:cNvSpPr/>
      </xdr:nvSpPr>
      <xdr:spPr>
        <a:xfrm>
          <a:off x="5391151" y="0"/>
          <a:ext cx="1323974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5</xdr:col>
      <xdr:colOff>762000</xdr:colOff>
      <xdr:row>0</xdr:row>
      <xdr:rowOff>0</xdr:rowOff>
    </xdr:from>
    <xdr:to>
      <xdr:col>6</xdr:col>
      <xdr:colOff>1000125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760FB2-431F-4BDF-8F8F-D7151FC9B414}"/>
            </a:ext>
          </a:extLst>
        </xdr:cNvPr>
        <xdr:cNvSpPr/>
      </xdr:nvSpPr>
      <xdr:spPr>
        <a:xfrm>
          <a:off x="67151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6</xdr:col>
      <xdr:colOff>1000125</xdr:colOff>
      <xdr:row>0</xdr:row>
      <xdr:rowOff>0</xdr:rowOff>
    </xdr:from>
    <xdr:to>
      <xdr:col>7</xdr:col>
      <xdr:colOff>1143000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D5E383-6185-4380-9C16-A6825298BA4B}"/>
            </a:ext>
          </a:extLst>
        </xdr:cNvPr>
        <xdr:cNvSpPr/>
      </xdr:nvSpPr>
      <xdr:spPr>
        <a:xfrm>
          <a:off x="8048625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723900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593BE2-32E2-4E10-87EA-AC948D9B0751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2</xdr:row>
          <xdr:rowOff>0</xdr:rowOff>
        </xdr:from>
        <xdr:to>
          <xdr:col>2</xdr:col>
          <xdr:colOff>57150</xdr:colOff>
          <xdr:row>5</xdr:row>
          <xdr:rowOff>314325</xdr:rowOff>
        </xdr:to>
        <xdr:pic>
          <xdr:nvPicPr>
            <xdr:cNvPr id="12" name="Imagem 11">
              <a:extLst>
                <a:ext uri="{FF2B5EF4-FFF2-40B4-BE49-F238E27FC236}">
                  <a16:creationId xmlns:a16="http://schemas.microsoft.com/office/drawing/2014/main" id="{CDB5136B-C83E-48B1-8E72-F1EEA47334A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inhalogo" spid="_x0000_s1054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228600" y="590550"/>
              <a:ext cx="14097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38100</xdr:colOff>
      <xdr:row>6</xdr:row>
      <xdr:rowOff>0</xdr:rowOff>
    </xdr:from>
    <xdr:to>
      <xdr:col>2</xdr:col>
      <xdr:colOff>285750</xdr:colOff>
      <xdr:row>8</xdr:row>
      <xdr:rowOff>257175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Anos (Data)">
              <a:extLst>
                <a:ext uri="{FF2B5EF4-FFF2-40B4-BE49-F238E27FC236}">
                  <a16:creationId xmlns:a16="http://schemas.microsoft.com/office/drawing/2014/main" id="{FE0DBFCD-DC4F-4FC3-9577-388528105E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(Data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1695450"/>
              <a:ext cx="1828800" cy="981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38100</xdr:colOff>
      <xdr:row>8</xdr:row>
      <xdr:rowOff>333374</xdr:rowOff>
    </xdr:from>
    <xdr:to>
      <xdr:col>2</xdr:col>
      <xdr:colOff>285750</xdr:colOff>
      <xdr:row>13</xdr:row>
      <xdr:rowOff>152399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Meses (Data)">
              <a:extLst>
                <a:ext uri="{FF2B5EF4-FFF2-40B4-BE49-F238E27FC236}">
                  <a16:creationId xmlns:a16="http://schemas.microsoft.com/office/drawing/2014/main" id="{BC8DD810-3839-4DFC-96CD-1999303FA2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(Data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752724"/>
              <a:ext cx="1828800" cy="1628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38100</xdr:colOff>
      <xdr:row>13</xdr:row>
      <xdr:rowOff>285750</xdr:rowOff>
    </xdr:from>
    <xdr:to>
      <xdr:col>2</xdr:col>
      <xdr:colOff>285750</xdr:colOff>
      <xdr:row>20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Fornecedor">
              <a:extLst>
                <a:ext uri="{FF2B5EF4-FFF2-40B4-BE49-F238E27FC236}">
                  <a16:creationId xmlns:a16="http://schemas.microsoft.com/office/drawing/2014/main" id="{5A917CF9-DC18-4C59-B69A-85B5E22F63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nec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4514850"/>
              <a:ext cx="1828800" cy="236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223838</xdr:colOff>
      <xdr:row>2</xdr:row>
      <xdr:rowOff>85725</xdr:rowOff>
    </xdr:from>
    <xdr:to>
      <xdr:col>6</xdr:col>
      <xdr:colOff>690563</xdr:colOff>
      <xdr:row>7</xdr:row>
      <xdr:rowOff>247650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D6610F15-78D8-6782-BCA4-BD3F3EC0F45C}"/>
            </a:ext>
          </a:extLst>
        </xdr:cNvPr>
        <xdr:cNvGrpSpPr/>
      </xdr:nvGrpSpPr>
      <xdr:grpSpPr>
        <a:xfrm>
          <a:off x="4995863" y="676275"/>
          <a:ext cx="2743200" cy="1628775"/>
          <a:chOff x="2152650" y="676275"/>
          <a:chExt cx="2743200" cy="1628775"/>
        </a:xfrm>
      </xdr:grpSpPr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8C8251CE-8D85-73CA-F025-80F5BD48E065}"/>
              </a:ext>
            </a:extLst>
          </xdr:cNvPr>
          <xdr:cNvSpPr/>
        </xdr:nvSpPr>
        <xdr:spPr>
          <a:xfrm>
            <a:off x="2152650" y="676275"/>
            <a:ext cx="2743200" cy="1628775"/>
          </a:xfrm>
          <a:prstGeom prst="rect">
            <a:avLst/>
          </a:prstGeom>
          <a:solidFill>
            <a:srgbClr val="F8F8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Retângulo 15">
            <a:extLst>
              <a:ext uri="{FF2B5EF4-FFF2-40B4-BE49-F238E27FC236}">
                <a16:creationId xmlns:a16="http://schemas.microsoft.com/office/drawing/2014/main" id="{00527454-2F51-462E-A5DC-1F22593A433F}"/>
              </a:ext>
            </a:extLst>
          </xdr:cNvPr>
          <xdr:cNvSpPr/>
        </xdr:nvSpPr>
        <xdr:spPr>
          <a:xfrm>
            <a:off x="2171699" y="714375"/>
            <a:ext cx="2695575" cy="238125"/>
          </a:xfrm>
          <a:prstGeom prst="rect">
            <a:avLst/>
          </a:prstGeom>
          <a:solidFill>
            <a:srgbClr val="07B69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40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Itens Vendidos</a:t>
            </a:r>
          </a:p>
        </xdr:txBody>
      </xdr:sp>
      <xdr:sp macro="" textlink="Cálculos!$J$7">
        <xdr:nvSpPr>
          <xdr:cNvPr id="17" name="Retângulo 16">
            <a:extLst>
              <a:ext uri="{FF2B5EF4-FFF2-40B4-BE49-F238E27FC236}">
                <a16:creationId xmlns:a16="http://schemas.microsoft.com/office/drawing/2014/main" id="{A09BA52D-E39D-4D0C-964F-621A7B69F233}"/>
              </a:ext>
            </a:extLst>
          </xdr:cNvPr>
          <xdr:cNvSpPr/>
        </xdr:nvSpPr>
        <xdr:spPr>
          <a:xfrm>
            <a:off x="2171700" y="1238250"/>
            <a:ext cx="2695575" cy="571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771DC367-C441-41AF-A499-18FECB65E966}" type="TxLink">
              <a:rPr lang="en-US" sz="3200" b="0" i="0" u="none" strike="noStrike">
                <a:solidFill>
                  <a:srgbClr val="000000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pPr marL="0" indent="0" algn="ctr"/>
              <a:t> 1.238 </a:t>
            </a:fld>
            <a:endParaRPr lang="pt-BR" sz="3200">
              <a:solidFill>
                <a:srgbClr val="07B694"/>
              </a:solidFill>
              <a:latin typeface="Bahnschrift SemiCondensed" panose="020B0502040204020203" pitchFamily="34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904876</xdr:colOff>
      <xdr:row>2</xdr:row>
      <xdr:rowOff>85725</xdr:rowOff>
    </xdr:from>
    <xdr:to>
      <xdr:col>9</xdr:col>
      <xdr:colOff>76201</xdr:colOff>
      <xdr:row>7</xdr:row>
      <xdr:rowOff>247650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C1B96EBE-E4C6-8289-9609-C65447A7A433}"/>
            </a:ext>
          </a:extLst>
        </xdr:cNvPr>
        <xdr:cNvGrpSpPr/>
      </xdr:nvGrpSpPr>
      <xdr:grpSpPr>
        <a:xfrm>
          <a:off x="7953376" y="676275"/>
          <a:ext cx="2743200" cy="1628775"/>
          <a:chOff x="2152650" y="676275"/>
          <a:chExt cx="2743200" cy="1628775"/>
        </a:xfrm>
      </xdr:grpSpPr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76E57F81-A3FE-1BF0-CF94-8BD44D2C58C2}"/>
              </a:ext>
            </a:extLst>
          </xdr:cNvPr>
          <xdr:cNvSpPr/>
        </xdr:nvSpPr>
        <xdr:spPr>
          <a:xfrm>
            <a:off x="2152650" y="676275"/>
            <a:ext cx="2743200" cy="1628775"/>
          </a:xfrm>
          <a:prstGeom prst="rect">
            <a:avLst/>
          </a:prstGeom>
          <a:solidFill>
            <a:srgbClr val="F8F8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57B00484-1A88-611A-01B8-6F24BA3FE1C3}"/>
              </a:ext>
            </a:extLst>
          </xdr:cNvPr>
          <xdr:cNvSpPr/>
        </xdr:nvSpPr>
        <xdr:spPr>
          <a:xfrm>
            <a:off x="2171699" y="714375"/>
            <a:ext cx="2695575" cy="238125"/>
          </a:xfrm>
          <a:prstGeom prst="rect">
            <a:avLst/>
          </a:prstGeom>
          <a:solidFill>
            <a:srgbClr val="07B69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40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Comissão</a:t>
            </a:r>
          </a:p>
        </xdr:txBody>
      </xdr:sp>
      <xdr:sp macro="" textlink="Cálculos!$D$7">
        <xdr:nvSpPr>
          <xdr:cNvPr id="22" name="Retângulo 21">
            <a:extLst>
              <a:ext uri="{FF2B5EF4-FFF2-40B4-BE49-F238E27FC236}">
                <a16:creationId xmlns:a16="http://schemas.microsoft.com/office/drawing/2014/main" id="{FFFAE53B-D994-154C-C8C6-1487D5ADA64C}"/>
              </a:ext>
            </a:extLst>
          </xdr:cNvPr>
          <xdr:cNvSpPr/>
        </xdr:nvSpPr>
        <xdr:spPr>
          <a:xfrm>
            <a:off x="2171700" y="1238250"/>
            <a:ext cx="2695575" cy="571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11806FB0-6E47-4DBE-8E13-62B9BCB1DFA6}" type="TxLink">
              <a:rPr lang="en-US" sz="3200" b="0" i="0" u="none" strike="noStrike">
                <a:solidFill>
                  <a:srgbClr val="000000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pPr marL="0" indent="0" algn="ctr"/>
              <a:t> R$ 17.183,75 </a:t>
            </a:fld>
            <a:endParaRPr lang="pt-BR" sz="3200">
              <a:solidFill>
                <a:srgbClr val="07B694"/>
              </a:solidFill>
              <a:latin typeface="Bahnschrift SemiCondensed" panose="020B0502040204020203" pitchFamily="34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290514</xdr:colOff>
      <xdr:row>2</xdr:row>
      <xdr:rowOff>85725</xdr:rowOff>
    </xdr:from>
    <xdr:to>
      <xdr:col>12</xdr:col>
      <xdr:colOff>100014</xdr:colOff>
      <xdr:row>7</xdr:row>
      <xdr:rowOff>247650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B40B6ED6-2124-E6B1-FC04-96D6C19AA393}"/>
            </a:ext>
          </a:extLst>
        </xdr:cNvPr>
        <xdr:cNvGrpSpPr/>
      </xdr:nvGrpSpPr>
      <xdr:grpSpPr>
        <a:xfrm>
          <a:off x="10910889" y="676275"/>
          <a:ext cx="2743200" cy="1628775"/>
          <a:chOff x="2152650" y="676275"/>
          <a:chExt cx="2743200" cy="1628775"/>
        </a:xfrm>
      </xdr:grpSpPr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C43F7B8D-71D0-67E1-655E-1B24176288B3}"/>
              </a:ext>
            </a:extLst>
          </xdr:cNvPr>
          <xdr:cNvSpPr/>
        </xdr:nvSpPr>
        <xdr:spPr>
          <a:xfrm>
            <a:off x="2152650" y="676275"/>
            <a:ext cx="2743200" cy="1628775"/>
          </a:xfrm>
          <a:prstGeom prst="rect">
            <a:avLst/>
          </a:prstGeom>
          <a:solidFill>
            <a:srgbClr val="F8F8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" name="Retângulo 24">
            <a:extLst>
              <a:ext uri="{FF2B5EF4-FFF2-40B4-BE49-F238E27FC236}">
                <a16:creationId xmlns:a16="http://schemas.microsoft.com/office/drawing/2014/main" id="{4FEBE95B-CAF6-8352-7168-36A72940B741}"/>
              </a:ext>
            </a:extLst>
          </xdr:cNvPr>
          <xdr:cNvSpPr/>
        </xdr:nvSpPr>
        <xdr:spPr>
          <a:xfrm>
            <a:off x="2171699" y="714375"/>
            <a:ext cx="2695575" cy="238125"/>
          </a:xfrm>
          <a:prstGeom prst="rect">
            <a:avLst/>
          </a:prstGeom>
          <a:solidFill>
            <a:srgbClr val="07B69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40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Valores Recebidos</a:t>
            </a:r>
          </a:p>
        </xdr:txBody>
      </xdr:sp>
      <xdr:sp macro="" textlink="Cálculos!$F$7">
        <xdr:nvSpPr>
          <xdr:cNvPr id="26" name="Retângulo 25">
            <a:extLst>
              <a:ext uri="{FF2B5EF4-FFF2-40B4-BE49-F238E27FC236}">
                <a16:creationId xmlns:a16="http://schemas.microsoft.com/office/drawing/2014/main" id="{B45FE24F-5FDB-56FA-54B6-C453C9FECD50}"/>
              </a:ext>
            </a:extLst>
          </xdr:cNvPr>
          <xdr:cNvSpPr/>
        </xdr:nvSpPr>
        <xdr:spPr>
          <a:xfrm>
            <a:off x="2171700" y="1238250"/>
            <a:ext cx="2695575" cy="571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FBABF266-9B91-4137-B9A9-CD9EB7706A01}" type="TxLink">
              <a:rPr lang="en-US" sz="3200" b="0" i="0" u="none" strike="noStrike">
                <a:solidFill>
                  <a:srgbClr val="000000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pPr marL="0" indent="0" algn="ctr"/>
              <a:t> R$ 41.652,00 </a:t>
            </a:fld>
            <a:endParaRPr lang="pt-BR" sz="3200">
              <a:solidFill>
                <a:srgbClr val="07B694"/>
              </a:solidFill>
              <a:latin typeface="Bahnschrift SemiCondensed" panose="020B0502040204020203" pitchFamily="34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314325</xdr:colOff>
      <xdr:row>2</xdr:row>
      <xdr:rowOff>85725</xdr:rowOff>
    </xdr:from>
    <xdr:to>
      <xdr:col>16</xdr:col>
      <xdr:colOff>323850</xdr:colOff>
      <xdr:row>7</xdr:row>
      <xdr:rowOff>247650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15ED7EB8-7276-8EC3-FC50-346935B54005}"/>
            </a:ext>
          </a:extLst>
        </xdr:cNvPr>
        <xdr:cNvGrpSpPr/>
      </xdr:nvGrpSpPr>
      <xdr:grpSpPr>
        <a:xfrm>
          <a:off x="13868400" y="676275"/>
          <a:ext cx="2743200" cy="1628775"/>
          <a:chOff x="2152650" y="676275"/>
          <a:chExt cx="2743200" cy="1628775"/>
        </a:xfrm>
      </xdr:grpSpPr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F0CC64FE-CAE4-D71C-77EB-F8AD3ACF0FFD}"/>
              </a:ext>
            </a:extLst>
          </xdr:cNvPr>
          <xdr:cNvSpPr/>
        </xdr:nvSpPr>
        <xdr:spPr>
          <a:xfrm>
            <a:off x="2152650" y="676275"/>
            <a:ext cx="2743200" cy="1628775"/>
          </a:xfrm>
          <a:prstGeom prst="rect">
            <a:avLst/>
          </a:prstGeom>
          <a:solidFill>
            <a:srgbClr val="F8F8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8012CAFE-9E27-1E42-335F-CC37EC242791}"/>
              </a:ext>
            </a:extLst>
          </xdr:cNvPr>
          <xdr:cNvSpPr/>
        </xdr:nvSpPr>
        <xdr:spPr>
          <a:xfrm>
            <a:off x="2171699" y="714375"/>
            <a:ext cx="2695575" cy="238125"/>
          </a:xfrm>
          <a:prstGeom prst="rect">
            <a:avLst/>
          </a:prstGeom>
          <a:solidFill>
            <a:srgbClr val="07B69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40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Vendas não</a:t>
            </a:r>
            <a:r>
              <a:rPr lang="pt-BR" sz="1400" baseline="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 Pagas</a:t>
            </a:r>
            <a:endParaRPr lang="pt-BR" sz="1400">
              <a:solidFill>
                <a:schemeClr val="bg1"/>
              </a:solidFill>
              <a:latin typeface="Bahnschrift SemiCondensed" panose="020B0502040204020203" pitchFamily="34" charset="0"/>
              <a:ea typeface="+mn-ea"/>
              <a:cs typeface="+mn-cs"/>
            </a:endParaRPr>
          </a:p>
        </xdr:txBody>
      </xdr:sp>
      <xdr:sp macro="" textlink="Cálculos!$H$7">
        <xdr:nvSpPr>
          <xdr:cNvPr id="30" name="Retângulo 29">
            <a:extLst>
              <a:ext uri="{FF2B5EF4-FFF2-40B4-BE49-F238E27FC236}">
                <a16:creationId xmlns:a16="http://schemas.microsoft.com/office/drawing/2014/main" id="{93EA17BA-46F8-D5BB-9F12-10C9FC3479C3}"/>
              </a:ext>
            </a:extLst>
          </xdr:cNvPr>
          <xdr:cNvSpPr/>
        </xdr:nvSpPr>
        <xdr:spPr>
          <a:xfrm>
            <a:off x="2171700" y="1238250"/>
            <a:ext cx="2695575" cy="571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6D34EE9-E8AA-4357-A21E-5875EC04349A}" type="TxLink">
              <a:rPr lang="en-US" sz="3200" b="0" i="0" u="none" strike="noStrike">
                <a:solidFill>
                  <a:srgbClr val="000000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pPr marL="0" indent="0" algn="ctr"/>
              <a:t> R$ 23.674,00 </a:t>
            </a:fld>
            <a:endParaRPr lang="pt-BR" sz="3200">
              <a:solidFill>
                <a:srgbClr val="07B694"/>
              </a:solidFill>
              <a:latin typeface="Bahnschrift SemiCondensed" panose="020B0502040204020203" pitchFamily="34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457200</xdr:colOff>
      <xdr:row>2</xdr:row>
      <xdr:rowOff>85725</xdr:rowOff>
    </xdr:from>
    <xdr:to>
      <xdr:col>4</xdr:col>
      <xdr:colOff>9525</xdr:colOff>
      <xdr:row>7</xdr:row>
      <xdr:rowOff>247650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DDDC19EA-1A6E-B87A-3164-7D9ED7B73350}"/>
            </a:ext>
          </a:extLst>
        </xdr:cNvPr>
        <xdr:cNvGrpSpPr/>
      </xdr:nvGrpSpPr>
      <xdr:grpSpPr>
        <a:xfrm>
          <a:off x="2038350" y="676275"/>
          <a:ext cx="2743200" cy="1628775"/>
          <a:chOff x="2152650" y="676275"/>
          <a:chExt cx="2743200" cy="1628775"/>
        </a:xfrm>
      </xdr:grpSpPr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7957CACB-5B6A-5180-0F89-551159B36566}"/>
              </a:ext>
            </a:extLst>
          </xdr:cNvPr>
          <xdr:cNvSpPr/>
        </xdr:nvSpPr>
        <xdr:spPr>
          <a:xfrm>
            <a:off x="2152650" y="676275"/>
            <a:ext cx="2743200" cy="1628775"/>
          </a:xfrm>
          <a:prstGeom prst="rect">
            <a:avLst/>
          </a:prstGeom>
          <a:solidFill>
            <a:srgbClr val="F8F8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9ADA5F6D-0B1A-AEE3-2A51-218D0BDE5378}"/>
              </a:ext>
            </a:extLst>
          </xdr:cNvPr>
          <xdr:cNvSpPr/>
        </xdr:nvSpPr>
        <xdr:spPr>
          <a:xfrm>
            <a:off x="2171699" y="714375"/>
            <a:ext cx="2695575" cy="238125"/>
          </a:xfrm>
          <a:prstGeom prst="rect">
            <a:avLst/>
          </a:prstGeom>
          <a:solidFill>
            <a:srgbClr val="07B69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40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Vendas</a:t>
            </a:r>
          </a:p>
        </xdr:txBody>
      </xdr:sp>
      <xdr:sp macro="" textlink="Cálculos!$B$7">
        <xdr:nvSpPr>
          <xdr:cNvPr id="34" name="Retângulo 33">
            <a:extLst>
              <a:ext uri="{FF2B5EF4-FFF2-40B4-BE49-F238E27FC236}">
                <a16:creationId xmlns:a16="http://schemas.microsoft.com/office/drawing/2014/main" id="{650314A6-5843-CABE-E9A8-990058508A7F}"/>
              </a:ext>
            </a:extLst>
          </xdr:cNvPr>
          <xdr:cNvSpPr/>
        </xdr:nvSpPr>
        <xdr:spPr>
          <a:xfrm>
            <a:off x="2171700" y="1238250"/>
            <a:ext cx="2695575" cy="571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E8D1A8DA-5C18-4BA9-A3E1-980F07FA6FFF}" type="TxLink">
              <a:rPr lang="en-US" sz="3200" b="0" i="0" u="none" strike="noStrike">
                <a:solidFill>
                  <a:srgbClr val="000000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pPr marL="0" indent="0" algn="ctr"/>
              <a:t> R$ 65.326,00 </a:t>
            </a:fld>
            <a:endParaRPr lang="pt-BR" sz="8800">
              <a:solidFill>
                <a:srgbClr val="07B694"/>
              </a:solidFill>
              <a:latin typeface="Bahnschrift SemiCondensed" panose="020B0502040204020203" pitchFamily="34" charset="0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485775</xdr:colOff>
      <xdr:row>8</xdr:row>
      <xdr:rowOff>85724</xdr:rowOff>
    </xdr:from>
    <xdr:to>
      <xdr:col>5</xdr:col>
      <xdr:colOff>1028700</xdr:colOff>
      <xdr:row>20</xdr:row>
      <xdr:rowOff>76199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DBBB7AFC-7077-4357-A644-C4A95C8BF87D}"/>
            </a:ext>
          </a:extLst>
        </xdr:cNvPr>
        <xdr:cNvSpPr/>
      </xdr:nvSpPr>
      <xdr:spPr>
        <a:xfrm>
          <a:off x="2066925" y="2505074"/>
          <a:ext cx="4914900" cy="4333875"/>
        </a:xfrm>
        <a:prstGeom prst="rect">
          <a:avLst/>
        </a:prstGeom>
        <a:solidFill>
          <a:srgbClr val="F8F8F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542924</xdr:colOff>
      <xdr:row>9</xdr:row>
      <xdr:rowOff>28575</xdr:rowOff>
    </xdr:from>
    <xdr:to>
      <xdr:col>5</xdr:col>
      <xdr:colOff>962024</xdr:colOff>
      <xdr:row>19</xdr:row>
      <xdr:rowOff>333374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4EA31221-CE5B-4724-9DA2-5E10F4769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552450</xdr:colOff>
      <xdr:row>8</xdr:row>
      <xdr:rowOff>133349</xdr:rowOff>
    </xdr:from>
    <xdr:to>
      <xdr:col>5</xdr:col>
      <xdr:colOff>981075</xdr:colOff>
      <xdr:row>8</xdr:row>
      <xdr:rowOff>357012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E30173A6-9472-9B53-0666-6B362406A4B4}"/>
            </a:ext>
          </a:extLst>
        </xdr:cNvPr>
        <xdr:cNvSpPr/>
      </xdr:nvSpPr>
      <xdr:spPr>
        <a:xfrm>
          <a:off x="2133600" y="2552699"/>
          <a:ext cx="4800600" cy="223663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pt-BR" sz="1400">
              <a:solidFill>
                <a:schemeClr val="bg1"/>
              </a:solidFill>
              <a:latin typeface="Bahnschrift SemiCondensed" panose="020B0502040204020203" pitchFamily="34" charset="0"/>
              <a:ea typeface="+mn-ea"/>
              <a:cs typeface="+mn-cs"/>
            </a:rPr>
            <a:t>Comissão</a:t>
          </a:r>
          <a:r>
            <a:rPr lang="pt-BR" sz="1400" baseline="0">
              <a:solidFill>
                <a:schemeClr val="bg1"/>
              </a:solidFill>
              <a:latin typeface="Bahnschrift SemiCondensed" panose="020B0502040204020203" pitchFamily="34" charset="0"/>
              <a:ea typeface="+mn-ea"/>
              <a:cs typeface="+mn-cs"/>
            </a:rPr>
            <a:t> por Fornecedor</a:t>
          </a:r>
          <a:endParaRPr lang="pt-BR" sz="1400">
            <a:solidFill>
              <a:schemeClr val="bg1"/>
            </a:solidFill>
            <a:latin typeface="Bahnschrif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1143000</xdr:colOff>
      <xdr:row>8</xdr:row>
      <xdr:rowOff>85724</xdr:rowOff>
    </xdr:from>
    <xdr:to>
      <xdr:col>16</xdr:col>
      <xdr:colOff>342899</xdr:colOff>
      <xdr:row>20</xdr:row>
      <xdr:rowOff>95249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65314B9D-47CB-8652-0471-A65594C070E4}"/>
            </a:ext>
          </a:extLst>
        </xdr:cNvPr>
        <xdr:cNvSpPr/>
      </xdr:nvSpPr>
      <xdr:spPr>
        <a:xfrm>
          <a:off x="10572750" y="2505074"/>
          <a:ext cx="6057899" cy="4352925"/>
        </a:xfrm>
        <a:prstGeom prst="rect">
          <a:avLst/>
        </a:prstGeom>
        <a:solidFill>
          <a:srgbClr val="F8F8F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114301</xdr:colOff>
      <xdr:row>8</xdr:row>
      <xdr:rowOff>85724</xdr:rowOff>
    </xdr:from>
    <xdr:to>
      <xdr:col>8</xdr:col>
      <xdr:colOff>1009651</xdr:colOff>
      <xdr:row>20</xdr:row>
      <xdr:rowOff>85725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F257AFB9-19A5-C812-29FC-75FC32333349}"/>
            </a:ext>
          </a:extLst>
        </xdr:cNvPr>
        <xdr:cNvGrpSpPr/>
      </xdr:nvGrpSpPr>
      <xdr:grpSpPr>
        <a:xfrm>
          <a:off x="7162801" y="2505074"/>
          <a:ext cx="3276600" cy="4343401"/>
          <a:chOff x="7181851" y="2505074"/>
          <a:chExt cx="3276600" cy="4343401"/>
        </a:xfrm>
      </xdr:grpSpPr>
      <xdr:sp macro="" textlink="">
        <xdr:nvSpPr>
          <xdr:cNvPr id="37" name="Retângulo 36">
            <a:extLst>
              <a:ext uri="{FF2B5EF4-FFF2-40B4-BE49-F238E27FC236}">
                <a16:creationId xmlns:a16="http://schemas.microsoft.com/office/drawing/2014/main" id="{AD263268-C389-9ABB-FC9F-8C307202D72A}"/>
              </a:ext>
            </a:extLst>
          </xdr:cNvPr>
          <xdr:cNvSpPr/>
        </xdr:nvSpPr>
        <xdr:spPr>
          <a:xfrm>
            <a:off x="7181851" y="2505074"/>
            <a:ext cx="3276600" cy="4343401"/>
          </a:xfrm>
          <a:prstGeom prst="rect">
            <a:avLst/>
          </a:prstGeom>
          <a:solidFill>
            <a:srgbClr val="F8F8FA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95870D16-C96C-46E2-8180-6DFEAE10C4CD}"/>
              </a:ext>
            </a:extLst>
          </xdr:cNvPr>
          <xdr:cNvSpPr/>
        </xdr:nvSpPr>
        <xdr:spPr>
          <a:xfrm>
            <a:off x="7248526" y="2552700"/>
            <a:ext cx="3133724" cy="238125"/>
          </a:xfrm>
          <a:prstGeom prst="rect">
            <a:avLst/>
          </a:prstGeom>
          <a:solidFill>
            <a:srgbClr val="07B69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40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10 Itens Mais</a:t>
            </a:r>
            <a:r>
              <a:rPr lang="pt-BR" sz="1400" baseline="0">
                <a:solidFill>
                  <a:schemeClr val="bg1"/>
                </a:solidFill>
                <a:latin typeface="Bahnschrift SemiCondensed" panose="020B0502040204020203" pitchFamily="34" charset="0"/>
                <a:ea typeface="+mn-ea"/>
                <a:cs typeface="+mn-cs"/>
              </a:rPr>
              <a:t> Vendidos</a:t>
            </a:r>
            <a:endParaRPr lang="pt-BR" sz="1400">
              <a:solidFill>
                <a:schemeClr val="bg1"/>
              </a:solidFill>
              <a:latin typeface="Bahnschrift SemiCondensed" panose="020B0502040204020203" pitchFamily="34" charset="0"/>
              <a:ea typeface="+mn-ea"/>
              <a:cs typeface="+mn-cs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9</xdr:row>
          <xdr:rowOff>0</xdr:rowOff>
        </xdr:from>
        <xdr:to>
          <xdr:col>8</xdr:col>
          <xdr:colOff>981075</xdr:colOff>
          <xdr:row>20</xdr:row>
          <xdr:rowOff>9525</xdr:rowOff>
        </xdr:to>
        <xdr:pic>
          <xdr:nvPicPr>
            <xdr:cNvPr id="45" name="Imagem 44">
              <a:extLst>
                <a:ext uri="{FF2B5EF4-FFF2-40B4-BE49-F238E27FC236}">
                  <a16:creationId xmlns:a16="http://schemas.microsoft.com/office/drawing/2014/main" id="{9BBF274D-FCB4-4DA9-AA03-733D795344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álculos!R6:T16" spid="_x0000_s10548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229475" y="2781300"/>
              <a:ext cx="3181350" cy="3990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1181099</xdr:colOff>
      <xdr:row>9</xdr:row>
      <xdr:rowOff>85725</xdr:rowOff>
    </xdr:from>
    <xdr:to>
      <xdr:col>16</xdr:col>
      <xdr:colOff>266700</xdr:colOff>
      <xdr:row>20</xdr:row>
      <xdr:rowOff>28574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28F41929-35B3-40E9-8799-AE1948884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8</xdr:row>
      <xdr:rowOff>142874</xdr:rowOff>
    </xdr:from>
    <xdr:to>
      <xdr:col>16</xdr:col>
      <xdr:colOff>285751</xdr:colOff>
      <xdr:row>9</xdr:row>
      <xdr:rowOff>19049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22825231-AF55-40A0-B9B9-B48877DAAE3B}"/>
            </a:ext>
          </a:extLst>
        </xdr:cNvPr>
        <xdr:cNvSpPr/>
      </xdr:nvSpPr>
      <xdr:spPr>
        <a:xfrm>
          <a:off x="10620375" y="2562224"/>
          <a:ext cx="5953126" cy="238125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bg1"/>
              </a:solidFill>
              <a:latin typeface="Bahnschrift SemiCondensed" panose="020B0502040204020203" pitchFamily="34" charset="0"/>
              <a:ea typeface="+mn-ea"/>
              <a:cs typeface="+mn-cs"/>
            </a:rPr>
            <a:t>Vendas Mensais</a:t>
          </a:r>
        </a:p>
      </xdr:txBody>
    </xdr:sp>
    <xdr:clientData/>
  </xdr:twoCellAnchor>
  <xdr:twoCellAnchor editAs="absolute">
    <xdr:from>
      <xdr:col>1</xdr:col>
      <xdr:colOff>723900</xdr:colOff>
      <xdr:row>0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48" name="Retângulo 4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0663CB8-FEAB-4B2D-8CF4-E3795D582075}"/>
            </a:ext>
          </a:extLst>
        </xdr:cNvPr>
        <xdr:cNvSpPr/>
      </xdr:nvSpPr>
      <xdr:spPr>
        <a:xfrm>
          <a:off x="133350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609600</xdr:colOff>
      <xdr:row>0</xdr:row>
      <xdr:rowOff>0</xdr:rowOff>
    </xdr:from>
    <xdr:to>
      <xdr:col>5</xdr:col>
      <xdr:colOff>514350</xdr:colOff>
      <xdr:row>1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CDF34-6EF5-4DC4-868A-AA98B3C9490B}"/>
            </a:ext>
          </a:extLst>
        </xdr:cNvPr>
        <xdr:cNvSpPr/>
      </xdr:nvSpPr>
      <xdr:spPr>
        <a:xfrm>
          <a:off x="26765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FORNECEDORES</a:t>
          </a:r>
        </a:p>
      </xdr:txBody>
    </xdr:sp>
    <xdr:clientData/>
  </xdr:twoCellAnchor>
  <xdr:twoCellAnchor editAs="absolute">
    <xdr:from>
      <xdr:col>5</xdr:col>
      <xdr:colOff>514350</xdr:colOff>
      <xdr:row>0</xdr:row>
      <xdr:rowOff>0</xdr:rowOff>
    </xdr:from>
    <xdr:to>
      <xdr:col>7</xdr:col>
      <xdr:colOff>400050</xdr:colOff>
      <xdr:row>1</xdr:row>
      <xdr:rowOff>0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0826F4-A7CF-47F4-BEE1-8502E13DEACD}"/>
            </a:ext>
          </a:extLst>
        </xdr:cNvPr>
        <xdr:cNvSpPr/>
      </xdr:nvSpPr>
      <xdr:spPr>
        <a:xfrm>
          <a:off x="40100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PRODUTOS</a:t>
          </a:r>
        </a:p>
      </xdr:txBody>
    </xdr:sp>
    <xdr:clientData/>
  </xdr:twoCellAnchor>
  <xdr:twoCellAnchor editAs="absolute">
    <xdr:from>
      <xdr:col>7</xdr:col>
      <xdr:colOff>428626</xdr:colOff>
      <xdr:row>0</xdr:row>
      <xdr:rowOff>0</xdr:rowOff>
    </xdr:from>
    <xdr:to>
      <xdr:col>9</xdr:col>
      <xdr:colOff>381000</xdr:colOff>
      <xdr:row>1</xdr:row>
      <xdr:rowOff>0</xdr:rowOff>
    </xdr:to>
    <xdr:sp macro="" textlink="">
      <xdr:nvSpPr>
        <xdr:cNvPr id="4" name="Retângulo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FFCBC0-B007-479C-AEEF-1ED0C209764C}"/>
            </a:ext>
          </a:extLst>
        </xdr:cNvPr>
        <xdr:cNvSpPr/>
      </xdr:nvSpPr>
      <xdr:spPr>
        <a:xfrm>
          <a:off x="5372101" y="0"/>
          <a:ext cx="1323974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COMPRAS</a:t>
          </a:r>
        </a:p>
      </xdr:txBody>
    </xdr:sp>
    <xdr:clientData/>
  </xdr:twoCellAnchor>
  <xdr:twoCellAnchor editAs="absolute">
    <xdr:from>
      <xdr:col>9</xdr:col>
      <xdr:colOff>381000</xdr:colOff>
      <xdr:row>0</xdr:row>
      <xdr:rowOff>0</xdr:rowOff>
    </xdr:from>
    <xdr:to>
      <xdr:col>11</xdr:col>
      <xdr:colOff>600075</xdr:colOff>
      <xdr:row>1</xdr:row>
      <xdr:rowOff>0</xdr:rowOff>
    </xdr:to>
    <xdr:sp macro="" textlink="">
      <xdr:nvSpPr>
        <xdr:cNvPr id="5" name="Retângul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B2D94C-6B29-4652-AA2C-D12904052106}"/>
            </a:ext>
          </a:extLst>
        </xdr:cNvPr>
        <xdr:cNvSpPr/>
      </xdr:nvSpPr>
      <xdr:spPr>
        <a:xfrm>
          <a:off x="669607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VENDAS</a:t>
          </a:r>
        </a:p>
      </xdr:txBody>
    </xdr:sp>
    <xdr:clientData/>
  </xdr:twoCellAnchor>
  <xdr:twoCellAnchor editAs="absolute">
    <xdr:from>
      <xdr:col>11</xdr:col>
      <xdr:colOff>600075</xdr:colOff>
      <xdr:row>0</xdr:row>
      <xdr:rowOff>0</xdr:rowOff>
    </xdr:from>
    <xdr:to>
      <xdr:col>14</xdr:col>
      <xdr:colOff>133350</xdr:colOff>
      <xdr:row>1</xdr:row>
      <xdr:rowOff>0</xdr:rowOff>
    </xdr:to>
    <xdr:sp macro="" textlink="">
      <xdr:nvSpPr>
        <xdr:cNvPr id="6" name="Retângul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1635CE-CAD8-4CDC-911B-3A313326177C}"/>
            </a:ext>
          </a:extLst>
        </xdr:cNvPr>
        <xdr:cNvSpPr/>
      </xdr:nvSpPr>
      <xdr:spPr>
        <a:xfrm>
          <a:off x="8029575" y="0"/>
          <a:ext cx="1333500" cy="400050"/>
        </a:xfrm>
        <a:prstGeom prst="rect">
          <a:avLst/>
        </a:prstGeom>
        <a:solidFill>
          <a:srgbClr val="2BCDA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Bahnschrift SemiCondensed" panose="020B0502040204020203" pitchFamily="34" charset="0"/>
              <a:ea typeface="+mn-ea"/>
              <a:cs typeface="+mn-cs"/>
            </a:rPr>
            <a:t>RELATÓRIOS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723900</xdr:colOff>
      <xdr:row>1</xdr:row>
      <xdr:rowOff>0</xdr:rowOff>
    </xdr:to>
    <xdr:sp macro="" textlink="">
      <xdr:nvSpPr>
        <xdr:cNvPr id="7" name="Retângul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2B9DAA-9750-481C-9A70-1D1BDA0DEC56}"/>
            </a:ext>
          </a:extLst>
        </xdr:cNvPr>
        <xdr:cNvSpPr/>
      </xdr:nvSpPr>
      <xdr:spPr>
        <a:xfrm>
          <a:off x="0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MEUS DADOS</a:t>
          </a:r>
        </a:p>
      </xdr:txBody>
    </xdr:sp>
    <xdr:clientData/>
  </xdr:twoCellAnchor>
  <xdr:twoCellAnchor editAs="absolute">
    <xdr:from>
      <xdr:col>1</xdr:col>
      <xdr:colOff>695325</xdr:colOff>
      <xdr:row>0</xdr:row>
      <xdr:rowOff>0</xdr:rowOff>
    </xdr:from>
    <xdr:to>
      <xdr:col>3</xdr:col>
      <xdr:colOff>571500</xdr:colOff>
      <xdr:row>1</xdr:row>
      <xdr:rowOff>0</xdr:rowOff>
    </xdr:to>
    <xdr:sp macro="" textlink="">
      <xdr:nvSpPr>
        <xdr:cNvPr id="28" name="Retângulo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12AEF2-4E48-4DA2-9C8F-DF812A13E55B}"/>
            </a:ext>
          </a:extLst>
        </xdr:cNvPr>
        <xdr:cNvSpPr/>
      </xdr:nvSpPr>
      <xdr:spPr>
        <a:xfrm>
          <a:off x="1304925" y="0"/>
          <a:ext cx="1333500" cy="400050"/>
        </a:xfrm>
        <a:prstGeom prst="rect">
          <a:avLst/>
        </a:prstGeom>
        <a:solidFill>
          <a:srgbClr val="07B69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Bahnschrift SemiCondensed" panose="020B0502040204020203" pitchFamily="34" charset="0"/>
            </a:rPr>
            <a:t>CLIENTES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Rieper" refreshedDate="45441.776216550927" createdVersion="8" refreshedVersion="8" minRefreshableVersion="3" recordCount="419" xr:uid="{94A38B12-DFE3-4C39-9CD6-6C7E0C27D906}">
  <cacheSource type="worksheet">
    <worksheetSource name="tVendas"/>
  </cacheSource>
  <cacheFields count="17">
    <cacheField name="Id" numFmtId="0">
      <sharedItems containsSemiMixedTypes="0" containsString="0" containsNumber="1" containsInteger="1" minValue="1" maxValue="419"/>
    </cacheField>
    <cacheField name="Data" numFmtId="164">
      <sharedItems containsSemiMixedTypes="0" containsNonDate="0" containsDate="1" containsString="0" minDate="2024-01-02T00:00:00" maxDate="2025-08-18T00:00:00" count="353">
        <d v="2024-01-26T00:00:00"/>
        <d v="2024-01-02T00:00:00"/>
        <d v="2024-01-27T00:00:00"/>
        <d v="2024-01-10T00:00:00"/>
        <d v="2024-01-05T00:00:00"/>
        <d v="2024-01-31T00:00:00"/>
        <d v="2024-01-12T00:00:00"/>
        <d v="2024-01-28T00:00:00"/>
        <d v="2024-01-14T00:00:00"/>
        <d v="2024-01-21T00:00:00"/>
        <d v="2024-01-19T00:00:00"/>
        <d v="2024-01-08T00:00:00"/>
        <d v="2024-01-17T00:00:00"/>
        <d v="2024-01-25T00:00:00"/>
        <d v="2024-01-30T00:00:00"/>
        <d v="2024-01-03T00:00:00"/>
        <d v="2024-01-24T00:00:00"/>
        <d v="2024-01-22T00:00:00"/>
        <d v="2024-01-04T00:00:00"/>
        <d v="2024-02-17T00:00:00"/>
        <d v="2024-02-26T00:00:00"/>
        <d v="2024-02-02T00:00:00"/>
        <d v="2024-02-27T00:00:00"/>
        <d v="2024-02-10T00:00:00"/>
        <d v="2024-02-05T00:00:00"/>
        <d v="2024-02-29T00:00:00"/>
        <d v="2024-02-12T00:00:00"/>
        <d v="2024-02-28T00:00:00"/>
        <d v="2024-02-14T00:00:00"/>
        <d v="2024-02-21T00:00:00"/>
        <d v="2024-02-19T00:00:00"/>
        <d v="2024-02-08T00:00:00"/>
        <d v="2024-02-25T00:00:00"/>
        <d v="2024-02-03T00:00:00"/>
        <d v="2024-02-24T00:00:00"/>
        <d v="2024-02-22T00:00:00"/>
        <d v="2024-02-04T00:00:00"/>
        <d v="2024-03-17T00:00:00"/>
        <d v="2024-03-26T00:00:00"/>
        <d v="2024-03-02T00:00:00"/>
        <d v="2024-03-27T00:00:00"/>
        <d v="2024-03-10T00:00:00"/>
        <d v="2024-03-05T00:00:00"/>
        <d v="2024-03-31T00:00:00"/>
        <d v="2024-03-12T00:00:00"/>
        <d v="2024-03-28T00:00:00"/>
        <d v="2024-03-14T00:00:00"/>
        <d v="2024-03-21T00:00:00"/>
        <d v="2024-03-19T00:00:00"/>
        <d v="2024-03-08T00:00:00"/>
        <d v="2024-03-25T00:00:00"/>
        <d v="2024-03-30T00:00:00"/>
        <d v="2024-03-03T00:00:00"/>
        <d v="2024-03-24T00:00:00"/>
        <d v="2024-03-22T00:00:00"/>
        <d v="2024-03-04T00:00:00"/>
        <d v="2024-04-17T00:00:00"/>
        <d v="2024-04-26T00:00:00"/>
        <d v="2024-04-02T00:00:00"/>
        <d v="2024-04-27T00:00:00"/>
        <d v="2024-04-10T00:00:00"/>
        <d v="2024-04-05T00:00:00"/>
        <d v="2024-04-30T00:00:00"/>
        <d v="2024-04-12T00:00:00"/>
        <d v="2024-04-28T00:00:00"/>
        <d v="2024-04-14T00:00:00"/>
        <d v="2024-04-21T00:00:00"/>
        <d v="2024-04-19T00:00:00"/>
        <d v="2024-04-08T00:00:00"/>
        <d v="2024-04-25T00:00:00"/>
        <d v="2024-04-03T00:00:00"/>
        <d v="2024-04-24T00:00:00"/>
        <d v="2024-04-22T00:00:00"/>
        <d v="2024-04-04T00:00:00"/>
        <d v="2024-05-17T00:00:00"/>
        <d v="2024-05-26T00:00:00"/>
        <d v="2024-05-02T00:00:00"/>
        <d v="2024-05-27T00:00:00"/>
        <d v="2024-05-10T00:00:00"/>
        <d v="2024-05-05T00:00:00"/>
        <d v="2024-05-31T00:00:00"/>
        <d v="2024-05-12T00:00:00"/>
        <d v="2024-05-28T00:00:00"/>
        <d v="2024-05-14T00:00:00"/>
        <d v="2024-05-21T00:00:00"/>
        <d v="2024-05-19T00:00:00"/>
        <d v="2024-05-08T00:00:00"/>
        <d v="2024-05-25T00:00:00"/>
        <d v="2024-05-30T00:00:00"/>
        <d v="2024-05-03T00:00:00"/>
        <d v="2024-05-24T00:00:00"/>
        <d v="2024-05-22T00:00:00"/>
        <d v="2024-05-04T00:00:00"/>
        <d v="2024-06-17T00:00:00"/>
        <d v="2024-06-26T00:00:00"/>
        <d v="2024-06-02T00:00:00"/>
        <d v="2024-06-27T00:00:00"/>
        <d v="2024-06-10T00:00:00"/>
        <d v="2024-06-05T00:00:00"/>
        <d v="2024-06-30T00:00:00"/>
        <d v="2024-06-12T00:00:00"/>
        <d v="2024-06-28T00:00:00"/>
        <d v="2024-06-14T00:00:00"/>
        <d v="2024-06-21T00:00:00"/>
        <d v="2024-06-19T00:00:00"/>
        <d v="2024-06-08T00:00:00"/>
        <d v="2024-06-25T00:00:00"/>
        <d v="2024-06-03T00:00:00"/>
        <d v="2024-06-24T00:00:00"/>
        <d v="2024-06-22T00:00:00"/>
        <d v="2024-06-04T00:00:00"/>
        <d v="2024-07-17T00:00:00"/>
        <d v="2024-07-26T00:00:00"/>
        <d v="2024-07-02T00:00:00"/>
        <d v="2024-07-27T00:00:00"/>
        <d v="2024-07-10T00:00:00"/>
        <d v="2024-07-05T00:00:00"/>
        <d v="2024-07-31T00:00:00"/>
        <d v="2024-07-12T00:00:00"/>
        <d v="2024-07-28T00:00:00"/>
        <d v="2024-07-14T00:00:00"/>
        <d v="2024-07-21T00:00:00"/>
        <d v="2024-07-19T00:00:00"/>
        <d v="2024-07-08T00:00:00"/>
        <d v="2024-07-25T00:00:00"/>
        <d v="2024-07-30T00:00:00"/>
        <d v="2024-07-03T00:00:00"/>
        <d v="2024-07-24T00:00:00"/>
        <d v="2024-07-22T00:00:00"/>
        <d v="2024-07-04T00:00:00"/>
        <d v="2024-08-17T00:00:00"/>
        <d v="2024-08-26T00:00:00"/>
        <d v="2024-08-02T00:00:00"/>
        <d v="2024-08-27T00:00:00"/>
        <d v="2024-08-10T00:00:00"/>
        <d v="2024-08-05T00:00:00"/>
        <d v="2024-08-31T00:00:00"/>
        <d v="2024-08-12T00:00:00"/>
        <d v="2024-08-28T00:00:00"/>
        <d v="2024-08-14T00:00:00"/>
        <d v="2024-08-21T00:00:00"/>
        <d v="2024-08-19T00:00:00"/>
        <d v="2024-08-08T00:00:00"/>
        <d v="2024-08-25T00:00:00"/>
        <d v="2024-08-30T00:00:00"/>
        <d v="2024-08-03T00:00:00"/>
        <d v="2024-08-24T00:00:00"/>
        <d v="2024-08-22T00:00:00"/>
        <d v="2024-08-04T00:00:00"/>
        <d v="2024-09-17T00:00:00"/>
        <d v="2024-09-26T00:00:00"/>
        <d v="2024-09-02T00:00:00"/>
        <d v="2024-09-27T00:00:00"/>
        <d v="2024-09-10T00:00:00"/>
        <d v="2024-09-05T00:00:00"/>
        <d v="2024-09-30T00:00:00"/>
        <d v="2024-09-12T00:00:00"/>
        <d v="2024-09-28T00:00:00"/>
        <d v="2024-09-14T00:00:00"/>
        <d v="2024-09-21T00:00:00"/>
        <d v="2024-09-19T00:00:00"/>
        <d v="2024-09-08T00:00:00"/>
        <d v="2024-09-25T00:00:00"/>
        <d v="2024-09-03T00:00:00"/>
        <d v="2024-09-24T00:00:00"/>
        <d v="2024-09-22T00:00:00"/>
        <d v="2024-09-04T00:00:00"/>
        <d v="2024-10-17T00:00:00"/>
        <d v="2024-10-26T00:00:00"/>
        <d v="2024-10-02T00:00:00"/>
        <d v="2024-10-27T00:00:00"/>
        <d v="2024-10-10T00:00:00"/>
        <d v="2024-10-05T00:00:00"/>
        <d v="2024-10-31T00:00:00"/>
        <d v="2024-10-12T00:00:00"/>
        <d v="2024-10-28T00:00:00"/>
        <d v="2024-10-14T00:00:00"/>
        <d v="2024-10-21T00:00:00"/>
        <d v="2024-10-19T00:00:00"/>
        <d v="2024-10-08T00:00:00"/>
        <d v="2024-10-25T00:00:00"/>
        <d v="2024-10-30T00:00:00"/>
        <d v="2024-10-03T00:00:00"/>
        <d v="2024-10-24T00:00:00"/>
        <d v="2024-10-22T00:00:00"/>
        <d v="2024-10-04T00:00:00"/>
        <d v="2024-11-17T00:00:00"/>
        <d v="2024-11-26T00:00:00"/>
        <d v="2024-11-02T00:00:00"/>
        <d v="2024-11-27T00:00:00"/>
        <d v="2024-11-10T00:00:00"/>
        <d v="2024-11-05T00:00:00"/>
        <d v="2024-11-30T00:00:00"/>
        <d v="2024-11-12T00:00:00"/>
        <d v="2024-11-28T00:00:00"/>
        <d v="2024-11-14T00:00:00"/>
        <d v="2024-11-21T00:00:00"/>
        <d v="2024-11-19T00:00:00"/>
        <d v="2024-11-08T00:00:00"/>
        <d v="2024-11-25T00:00:00"/>
        <d v="2024-11-03T00:00:00"/>
        <d v="2024-11-24T00:00:00"/>
        <d v="2024-11-22T00:00:00"/>
        <d v="2024-11-04T00:00:00"/>
        <d v="2024-12-17T00:00:00"/>
        <d v="2024-12-26T00:00:00"/>
        <d v="2024-12-02T00:00:00"/>
        <d v="2024-12-27T00:00:00"/>
        <d v="2024-12-10T00:00:00"/>
        <d v="2024-12-05T00:00:00"/>
        <d v="2024-12-31T00:00:00"/>
        <d v="2024-12-12T00:00:00"/>
        <d v="2024-12-28T00:00:00"/>
        <d v="2024-12-14T00:00:00"/>
        <d v="2024-12-21T00:00:00"/>
        <d v="2024-12-19T00:00:00"/>
        <d v="2024-12-08T00:00:00"/>
        <d v="2024-12-25T00:00:00"/>
        <d v="2024-12-30T00:00:00"/>
        <d v="2024-12-03T00:00:00"/>
        <d v="2024-12-24T00:00:00"/>
        <d v="2024-12-22T00:00:00"/>
        <d v="2024-12-04T00:00:00"/>
        <d v="2025-01-17T00:00:00" u="1"/>
        <d v="2025-01-26T00:00:00" u="1"/>
        <d v="2025-01-02T00:00:00" u="1"/>
        <d v="2025-01-27T00:00:00" u="1"/>
        <d v="2025-01-10T00:00:00" u="1"/>
        <d v="2025-01-05T00:00:00" u="1"/>
        <d v="2025-01-31T00:00:00" u="1"/>
        <d v="2025-01-12T00:00:00" u="1"/>
        <d v="2025-01-28T00:00:00" u="1"/>
        <d v="2025-01-14T00:00:00" u="1"/>
        <d v="2025-01-21T00:00:00" u="1"/>
        <d v="2025-01-19T00:00:00" u="1"/>
        <d v="2025-01-08T00:00:00" u="1"/>
        <d v="2025-01-25T00:00:00" u="1"/>
        <d v="2025-01-30T00:00:00" u="1"/>
        <d v="2025-01-03T00:00:00" u="1"/>
        <d v="2025-01-24T00:00:00" u="1"/>
        <d v="2025-01-22T00:00:00" u="1"/>
        <d v="2025-01-04T00:00:00" u="1"/>
        <d v="2025-02-17T00:00:00" u="1"/>
        <d v="2025-02-26T00:00:00" u="1"/>
        <d v="2025-02-02T00:00:00" u="1"/>
        <d v="2025-02-27T00:00:00" u="1"/>
        <d v="2025-02-10T00:00:00" u="1"/>
        <d v="2025-02-05T00:00:00" u="1"/>
        <d v="2025-02-28T00:00:00" u="1"/>
        <d v="2025-02-12T00:00:00" u="1"/>
        <d v="2025-02-14T00:00:00" u="1"/>
        <d v="2025-02-21T00:00:00" u="1"/>
        <d v="2025-02-19T00:00:00" u="1"/>
        <d v="2025-02-08T00:00:00" u="1"/>
        <d v="2025-02-25T00:00:00" u="1"/>
        <d v="2025-02-03T00:00:00" u="1"/>
        <d v="2025-02-24T00:00:00" u="1"/>
        <d v="2025-02-22T00:00:00" u="1"/>
        <d v="2025-02-04T00:00:00" u="1"/>
        <d v="2025-03-17T00:00:00" u="1"/>
        <d v="2025-03-26T00:00:00" u="1"/>
        <d v="2025-03-02T00:00:00" u="1"/>
        <d v="2025-03-27T00:00:00" u="1"/>
        <d v="2025-03-10T00:00:00" u="1"/>
        <d v="2025-03-05T00:00:00" u="1"/>
        <d v="2025-03-31T00:00:00" u="1"/>
        <d v="2025-03-12T00:00:00" u="1"/>
        <d v="2025-03-28T00:00:00" u="1"/>
        <d v="2025-03-14T00:00:00" u="1"/>
        <d v="2025-03-21T00:00:00" u="1"/>
        <d v="2025-03-19T00:00:00" u="1"/>
        <d v="2025-03-08T00:00:00" u="1"/>
        <d v="2025-03-25T00:00:00" u="1"/>
        <d v="2025-03-30T00:00:00" u="1"/>
        <d v="2025-03-03T00:00:00" u="1"/>
        <d v="2025-03-24T00:00:00" u="1"/>
        <d v="2025-03-22T00:00:00" u="1"/>
        <d v="2025-03-04T00:00:00" u="1"/>
        <d v="2025-04-17T00:00:00" u="1"/>
        <d v="2025-04-26T00:00:00" u="1"/>
        <d v="2025-04-02T00:00:00" u="1"/>
        <d v="2025-04-27T00:00:00" u="1"/>
        <d v="2025-04-10T00:00:00" u="1"/>
        <d v="2025-04-05T00:00:00" u="1"/>
        <d v="2025-04-30T00:00:00" u="1"/>
        <d v="2025-04-12T00:00:00" u="1"/>
        <d v="2025-04-28T00:00:00" u="1"/>
        <d v="2025-04-14T00:00:00" u="1"/>
        <d v="2025-04-21T00:00:00" u="1"/>
        <d v="2025-04-19T00:00:00" u="1"/>
        <d v="2025-04-08T00:00:00" u="1"/>
        <d v="2025-04-25T00:00:00" u="1"/>
        <d v="2025-04-03T00:00:00" u="1"/>
        <d v="2025-04-24T00:00:00" u="1"/>
        <d v="2025-04-22T00:00:00" u="1"/>
        <d v="2025-04-04T00:00:00" u="1"/>
        <d v="2025-05-17T00:00:00" u="1"/>
        <d v="2025-05-26T00:00:00" u="1"/>
        <d v="2025-05-02T00:00:00" u="1"/>
        <d v="2025-05-27T00:00:00" u="1"/>
        <d v="2025-05-10T00:00:00" u="1"/>
        <d v="2025-05-05T00:00:00" u="1"/>
        <d v="2025-05-31T00:00:00" u="1"/>
        <d v="2025-05-12T00:00:00" u="1"/>
        <d v="2025-05-28T00:00:00" u="1"/>
        <d v="2025-05-14T00:00:00" u="1"/>
        <d v="2025-05-21T00:00:00" u="1"/>
        <d v="2025-05-19T00:00:00" u="1"/>
        <d v="2025-05-08T00:00:00" u="1"/>
        <d v="2025-05-25T00:00:00" u="1"/>
        <d v="2025-05-30T00:00:00" u="1"/>
        <d v="2025-05-03T00:00:00" u="1"/>
        <d v="2025-05-24T00:00:00" u="1"/>
        <d v="2025-05-22T00:00:00" u="1"/>
        <d v="2025-05-04T00:00:00" u="1"/>
        <d v="2025-06-17T00:00:00" u="1"/>
        <d v="2025-06-26T00:00:00" u="1"/>
        <d v="2025-06-02T00:00:00" u="1"/>
        <d v="2025-06-27T00:00:00" u="1"/>
        <d v="2025-06-10T00:00:00" u="1"/>
        <d v="2025-06-05T00:00:00" u="1"/>
        <d v="2025-06-30T00:00:00" u="1"/>
        <d v="2025-06-12T00:00:00" u="1"/>
        <d v="2025-06-28T00:00:00" u="1"/>
        <d v="2025-06-14T00:00:00" u="1"/>
        <d v="2025-06-21T00:00:00" u="1"/>
        <d v="2025-06-19T00:00:00" u="1"/>
        <d v="2025-06-08T00:00:00" u="1"/>
        <d v="2025-06-25T00:00:00" u="1"/>
        <d v="2025-06-03T00:00:00" u="1"/>
        <d v="2025-06-24T00:00:00" u="1"/>
        <d v="2025-06-22T00:00:00" u="1"/>
        <d v="2025-06-04T00:00:00" u="1"/>
        <d v="2025-07-17T00:00:00" u="1"/>
        <d v="2025-07-26T00:00:00" u="1"/>
        <d v="2025-07-02T00:00:00" u="1"/>
        <d v="2025-07-27T00:00:00" u="1"/>
        <d v="2025-07-10T00:00:00" u="1"/>
        <d v="2025-07-05T00:00:00" u="1"/>
        <d v="2025-07-31T00:00:00" u="1"/>
        <d v="2025-07-12T00:00:00" u="1"/>
        <d v="2025-07-28T00:00:00" u="1"/>
        <d v="2025-07-14T00:00:00" u="1"/>
        <d v="2025-07-21T00:00:00" u="1"/>
        <d v="2025-07-19T00:00:00" u="1"/>
        <d v="2025-07-08T00:00:00" u="1"/>
        <d v="2025-07-25T00:00:00" u="1"/>
        <d v="2025-07-30T00:00:00" u="1"/>
        <d v="2025-07-03T00:00:00" u="1"/>
        <d v="2025-07-24T00:00:00" u="1"/>
        <d v="2025-07-22T00:00:00" u="1"/>
        <d v="2025-07-04T00:00:00" u="1"/>
        <d v="2025-08-17T00:00:00" u="1"/>
      </sharedItems>
      <fieldGroup par="16"/>
    </cacheField>
    <cacheField name="Nome Cliente" numFmtId="164">
      <sharedItems containsNonDate="0"/>
    </cacheField>
    <cacheField name="Fone 1" numFmtId="164">
      <sharedItems containsNonDate="0"/>
    </cacheField>
    <cacheField name="Fone 2" numFmtId="164">
      <sharedItems containsNonDate="0"/>
    </cacheField>
    <cacheField name="Produto" numFmtId="0">
      <sharedItems count="20">
        <s v="Perfume Masculino"/>
        <s v="Perfume Feminino"/>
        <s v="Batom Matte"/>
        <s v="Base Líquida"/>
        <s v="Sombra Compacta"/>
        <s v="Batom Cremoso"/>
        <s v="Máscara de Cílios"/>
        <s v="Esmalte"/>
        <s v="Desodorante"/>
        <s v="Shampoo"/>
        <s v="Condicionador"/>
        <s v="Hidratante Corporal"/>
        <s v="Perfume Importado"/>
        <s v="Loção Pós-Barba"/>
        <s v="Creme Facial"/>
        <s v="Colônia Infantil"/>
        <s v="Máscara Facial"/>
        <s v="Batom Líquido"/>
        <s v="Óleo Corporal"/>
        <s v="Gel de Limpeza"/>
      </sharedItems>
    </cacheField>
    <cacheField name="Fornecedor" numFmtId="0">
      <sharedItems count="5">
        <s v="Jequiti"/>
        <s v="Mary Kay"/>
        <s v="Avon"/>
        <s v="Natura"/>
        <s v="Hinode"/>
      </sharedItems>
    </cacheField>
    <cacheField name="Qtde" numFmtId="1">
      <sharedItems containsSemiMixedTypes="0" containsString="0" containsNumber="1" containsInteger="1" minValue="1" maxValue="5"/>
    </cacheField>
    <cacheField name="Preço" numFmtId="44">
      <sharedItems containsSemiMixedTypes="0" containsString="0" containsNumber="1" containsInteger="1" minValue="10" maxValue="200"/>
    </cacheField>
    <cacheField name="Valor Total" numFmtId="44">
      <sharedItems containsSemiMixedTypes="0" containsString="0" containsNumber="1" containsInteger="1" minValue="10" maxValue="1000"/>
    </cacheField>
    <cacheField name="Valor Pago" numFmtId="44">
      <sharedItems containsString="0" containsBlank="1" containsNumber="1" containsInteger="1" minValue="10" maxValue="480"/>
    </cacheField>
    <cacheField name="Restante" numFmtId="44">
      <sharedItems containsSemiMixedTypes="0" containsString="0" containsNumber="1" containsInteger="1" minValue="-360" maxValue="800"/>
    </cacheField>
    <cacheField name="Dt. Pgto." numFmtId="164">
      <sharedItems containsNonDate="0" containsDate="1" containsMixedTypes="1" minDate="2024-01-02T00:00:00" maxDate="2025-01-01T00:00:00"/>
    </cacheField>
    <cacheField name="Comissão %" numFmtId="9">
      <sharedItems containsSemiMixedTypes="0" containsString="0" containsNumber="1" minValue="0.15" maxValue="0.4"/>
    </cacheField>
    <cacheField name="Comissão" numFmtId="44">
      <sharedItems containsSemiMixedTypes="0" containsString="0" containsNumber="1" minValue="1.5" maxValue="180"/>
    </cacheField>
    <cacheField name="Meses (Data)" numFmtId="0" databaseField="0">
      <fieldGroup base="1">
        <rangePr groupBy="months" startDate="2024-01-02T00:00:00" endDate="2025-01-01T00:00:00"/>
        <groupItems count="14">
          <s v="&lt;02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5"/>
        </groupItems>
      </fieldGroup>
    </cacheField>
    <cacheField name="Anos (Data)" numFmtId="0" databaseField="0">
      <fieldGroup base="1">
        <rangePr groupBy="years" startDate="2024-01-02T00:00:00" endDate="2025-01-01T00:00:00"/>
        <groupItems count="4">
          <s v="&lt;02/01/2024"/>
          <s v="2024"/>
          <s v="2025"/>
          <s v="&gt;01/01/2025"/>
        </groupItems>
      </fieldGroup>
    </cacheField>
  </cacheFields>
  <extLst>
    <ext xmlns:x14="http://schemas.microsoft.com/office/spreadsheetml/2009/9/main" uri="{725AE2AE-9491-48be-B2B4-4EB974FC3084}">
      <x14:pivotCacheDefinition pivotCacheId="8732458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9">
  <r>
    <n v="1"/>
    <x v="0"/>
    <s v="Ana Souza"/>
    <s v="(11) 91234-5678"/>
    <s v="(11) 93456-7890"/>
    <x v="0"/>
    <x v="0"/>
    <n v="2"/>
    <n v="100"/>
    <n v="200"/>
    <n v="400"/>
    <n v="-200"/>
    <d v="2024-01-26T00:00:00"/>
    <n v="0.21"/>
    <n v="42"/>
  </r>
  <r>
    <n v="2"/>
    <x v="1"/>
    <s v="Bruno Lima"/>
    <s v="(21) 99876-5432"/>
    <s v="(21) 92345-6789"/>
    <x v="1"/>
    <x v="0"/>
    <n v="2"/>
    <n v="120"/>
    <n v="240"/>
    <n v="480"/>
    <n v="-240"/>
    <d v="2024-01-02T00:00:00"/>
    <n v="0.24"/>
    <n v="57.599999999999994"/>
  </r>
  <r>
    <n v="3"/>
    <x v="2"/>
    <s v="Carlos Alberto"/>
    <s v="(31) 98765-4321"/>
    <s v="(31) 91234-5678"/>
    <x v="2"/>
    <x v="0"/>
    <n v="3"/>
    <n v="25"/>
    <n v="75"/>
    <n v="100"/>
    <n v="-25"/>
    <d v="2024-01-27T00:00:00"/>
    <n v="0.28999999999999998"/>
    <n v="21.75"/>
  </r>
  <r>
    <n v="4"/>
    <x v="2"/>
    <s v="Daniela Costa"/>
    <s v="(41) 97654-3210"/>
    <s v="(41) 93210-4567"/>
    <x v="3"/>
    <x v="1"/>
    <n v="4"/>
    <n v="80"/>
    <n v="320"/>
    <n v="160"/>
    <n v="160"/>
    <d v="2024-01-27T00:00:00"/>
    <n v="0.38"/>
    <n v="121.6"/>
  </r>
  <r>
    <n v="5"/>
    <x v="3"/>
    <s v="Eduardo Silva"/>
    <s v="(51) 96543-2109"/>
    <s v="(51) 94321-0987"/>
    <x v="4"/>
    <x v="1"/>
    <n v="5"/>
    <n v="30"/>
    <n v="150"/>
    <n v="30"/>
    <n v="120"/>
    <d v="2024-01-10T00:00:00"/>
    <n v="0.31"/>
    <n v="46.5"/>
  </r>
  <r>
    <n v="6"/>
    <x v="4"/>
    <s v="Fernanda Pereira"/>
    <s v="(61) 95432-1098"/>
    <s v="(61) 93210-4567"/>
    <x v="5"/>
    <x v="1"/>
    <n v="2"/>
    <n v="35"/>
    <n v="70"/>
    <n v="70"/>
    <n v="0"/>
    <d v="2024-01-05T00:00:00"/>
    <n v="0.16"/>
    <n v="11.200000000000001"/>
  </r>
  <r>
    <n v="7"/>
    <x v="5"/>
    <s v="Gabriel Oliveira"/>
    <s v="(71) 94321-0987"/>
    <s v="(71) 93456-7890"/>
    <x v="6"/>
    <x v="2"/>
    <n v="4"/>
    <n v="15"/>
    <n v="60"/>
    <n v="15"/>
    <n v="45"/>
    <d v="2024-01-31T00:00:00"/>
    <n v="0.2"/>
    <n v="12"/>
  </r>
  <r>
    <n v="8"/>
    <x v="6"/>
    <s v="Helena Martins"/>
    <s v="(81) 93210-9876"/>
    <s v="(81) 92345-6789"/>
    <x v="7"/>
    <x v="2"/>
    <n v="5"/>
    <n v="10"/>
    <n v="50"/>
    <n v="30"/>
    <n v="20"/>
    <d v="2024-01-12T00:00:00"/>
    <n v="0.15"/>
    <n v="7.5"/>
  </r>
  <r>
    <n v="9"/>
    <x v="5"/>
    <s v="Igor Ferreira"/>
    <s v="(85) 92109-8765"/>
    <s v="(85) 91234-5678"/>
    <x v="8"/>
    <x v="2"/>
    <n v="5"/>
    <n v="20"/>
    <n v="100"/>
    <n v="20"/>
    <n v="80"/>
    <d v="2024-01-31T00:00:00"/>
    <n v="0.31"/>
    <n v="31"/>
  </r>
  <r>
    <n v="10"/>
    <x v="7"/>
    <s v="Júlia Rocha"/>
    <s v="(31) 90987-6543"/>
    <s v="(31) 93456-7890"/>
    <x v="9"/>
    <x v="3"/>
    <n v="1"/>
    <n v="25"/>
    <n v="25"/>
    <n v="25"/>
    <n v="0"/>
    <d v="2024-01-28T00:00:00"/>
    <n v="0.16"/>
    <n v="4"/>
  </r>
  <r>
    <n v="11"/>
    <x v="5"/>
    <s v="Karen Menezes"/>
    <s v="(92) 99876-5432"/>
    <s v="(92) 94321-0987"/>
    <x v="10"/>
    <x v="3"/>
    <n v="5"/>
    <n v="30"/>
    <n v="150"/>
    <n v="90"/>
    <n v="60"/>
    <d v="2024-01-31T00:00:00"/>
    <n v="0.33"/>
    <n v="49.5"/>
  </r>
  <r>
    <n v="12"/>
    <x v="8"/>
    <s v="Lucas Alves"/>
    <s v="(62) 98765-4321"/>
    <s v="(62) 93210-4567"/>
    <x v="11"/>
    <x v="3"/>
    <n v="4"/>
    <n v="40"/>
    <n v="160"/>
    <n v="160"/>
    <n v="0"/>
    <d v="2024-01-14T00:00:00"/>
    <n v="0.38"/>
    <n v="60.8"/>
  </r>
  <r>
    <n v="13"/>
    <x v="9"/>
    <s v="Mariana Azevedo"/>
    <s v="(21) 97654-3210"/>
    <s v="(21) 92345-6789"/>
    <x v="12"/>
    <x v="4"/>
    <n v="1"/>
    <n v="200"/>
    <n v="200"/>
    <n v="400"/>
    <n v="-200"/>
    <d v="2024-01-21T00:00:00"/>
    <n v="0.18"/>
    <n v="36"/>
  </r>
  <r>
    <n v="14"/>
    <x v="10"/>
    <s v="Natan Ribeiro"/>
    <s v="(31) 96543-2109"/>
    <s v="(31) 91234-5678"/>
    <x v="13"/>
    <x v="4"/>
    <n v="2"/>
    <n v="50"/>
    <n v="100"/>
    <n v="50"/>
    <n v="50"/>
    <d v="2024-01-19T00:00:00"/>
    <n v="0.3"/>
    <n v="30"/>
  </r>
  <r>
    <n v="15"/>
    <x v="3"/>
    <s v="Olivia Castro"/>
    <s v="(11) 95432-1098"/>
    <s v="(11) 94321-0987"/>
    <x v="14"/>
    <x v="4"/>
    <n v="4"/>
    <n v="70"/>
    <n v="280"/>
    <n v="140"/>
    <n v="140"/>
    <d v="2024-01-10T00:00:00"/>
    <n v="0.32"/>
    <n v="89.600000000000009"/>
  </r>
  <r>
    <n v="16"/>
    <x v="11"/>
    <s v="Pedro Gonçalves"/>
    <s v="(27) 94321-0987"/>
    <s v="(27) 92345-6789"/>
    <x v="0"/>
    <x v="0"/>
    <n v="1"/>
    <n v="100"/>
    <n v="100"/>
    <m/>
    <n v="100"/>
    <s v=""/>
    <n v="0.21"/>
    <n v="21"/>
  </r>
  <r>
    <n v="17"/>
    <x v="12"/>
    <s v="Raquel Duarte"/>
    <s v="(71) 93210-9876"/>
    <s v="(71) 91234-5678"/>
    <x v="1"/>
    <x v="0"/>
    <n v="5"/>
    <n v="120"/>
    <n v="600"/>
    <n v="120"/>
    <n v="480"/>
    <d v="2024-01-17T00:00:00"/>
    <n v="0.24"/>
    <n v="144"/>
  </r>
  <r>
    <n v="18"/>
    <x v="2"/>
    <s v="Samuel Cardoso"/>
    <s v="(48) 92109-8765"/>
    <s v="(48) 93210-4567"/>
    <x v="2"/>
    <x v="0"/>
    <n v="3"/>
    <n v="25"/>
    <n v="75"/>
    <n v="75"/>
    <n v="0"/>
    <d v="2024-01-27T00:00:00"/>
    <n v="0.28999999999999998"/>
    <n v="21.75"/>
  </r>
  <r>
    <n v="19"/>
    <x v="10"/>
    <s v="Tainá Moreira"/>
    <s v="(51) 90987-6543"/>
    <s v="(51) 94321-0987"/>
    <x v="3"/>
    <x v="1"/>
    <n v="2"/>
    <n v="80"/>
    <n v="160"/>
    <n v="160"/>
    <n v="0"/>
    <d v="2024-01-19T00:00:00"/>
    <n v="0.38"/>
    <n v="60.8"/>
  </r>
  <r>
    <n v="20"/>
    <x v="2"/>
    <s v="Ulysses Maciel"/>
    <s v="(19) 99876-5432"/>
    <s v="(19) 93456-7890"/>
    <x v="4"/>
    <x v="1"/>
    <n v="3"/>
    <n v="30"/>
    <n v="90"/>
    <n v="120"/>
    <n v="-30"/>
    <d v="2024-01-27T00:00:00"/>
    <n v="0.31"/>
    <n v="27.9"/>
  </r>
  <r>
    <n v="21"/>
    <x v="13"/>
    <s v="Vitória Souza"/>
    <s v="(34) 98765-4321"/>
    <s v="(34) 92345-6789"/>
    <x v="5"/>
    <x v="1"/>
    <n v="5"/>
    <n v="35"/>
    <n v="175"/>
    <n v="140"/>
    <n v="35"/>
    <d v="2024-01-25T00:00:00"/>
    <n v="0.16"/>
    <n v="28"/>
  </r>
  <r>
    <n v="22"/>
    <x v="6"/>
    <s v="Wagner Santos"/>
    <s v="(95) 97654-3210"/>
    <s v="(95) 93210-4567"/>
    <x v="6"/>
    <x v="2"/>
    <n v="5"/>
    <n v="15"/>
    <n v="75"/>
    <n v="45"/>
    <n v="30"/>
    <d v="2024-01-12T00:00:00"/>
    <n v="0.2"/>
    <n v="15"/>
  </r>
  <r>
    <n v="23"/>
    <x v="12"/>
    <s v="Xênia Andrade"/>
    <s v="(83) 96543-2109"/>
    <s v="(83) 91234-5678"/>
    <x v="7"/>
    <x v="2"/>
    <n v="2"/>
    <n v="10"/>
    <n v="20"/>
    <n v="10"/>
    <n v="10"/>
    <d v="2024-01-17T00:00:00"/>
    <n v="0.15"/>
    <n v="3"/>
  </r>
  <r>
    <n v="24"/>
    <x v="1"/>
    <s v="Yuri Mendes"/>
    <s v="(61) 95432-1098"/>
    <s v="(61) 94321-0987"/>
    <x v="8"/>
    <x v="2"/>
    <n v="1"/>
    <n v="20"/>
    <n v="20"/>
    <m/>
    <n v="20"/>
    <s v=""/>
    <n v="0.31"/>
    <n v="6.2"/>
  </r>
  <r>
    <n v="25"/>
    <x v="12"/>
    <s v="Zara Nogueira"/>
    <s v="(27) 94321-0987"/>
    <s v="(27) 92345-6789"/>
    <x v="9"/>
    <x v="3"/>
    <n v="1"/>
    <n v="25"/>
    <n v="25"/>
    <m/>
    <n v="25"/>
    <s v=""/>
    <n v="0.16"/>
    <n v="4"/>
  </r>
  <r>
    <n v="26"/>
    <x v="1"/>
    <s v="André Batista"/>
    <s v="(67) 93210-9876"/>
    <s v="(67) 93456-7890"/>
    <x v="10"/>
    <x v="3"/>
    <n v="3"/>
    <n v="30"/>
    <n v="90"/>
    <m/>
    <n v="90"/>
    <s v=""/>
    <n v="0.33"/>
    <n v="29.700000000000003"/>
  </r>
  <r>
    <n v="27"/>
    <x v="7"/>
    <s v="Beatriz Carvalho"/>
    <s v="(21) 92109-8765"/>
    <s v="(21) 91234-5678"/>
    <x v="11"/>
    <x v="3"/>
    <n v="4"/>
    <n v="40"/>
    <n v="160"/>
    <n v="40"/>
    <n v="120"/>
    <d v="2024-01-28T00:00:00"/>
    <n v="0.38"/>
    <n v="60.8"/>
  </r>
  <r>
    <n v="28"/>
    <x v="14"/>
    <s v="Caio Pires"/>
    <s v="(11) 90987-6543"/>
    <s v="(11) 94321-0987"/>
    <x v="12"/>
    <x v="4"/>
    <n v="5"/>
    <n v="200"/>
    <n v="1000"/>
    <n v="200"/>
    <n v="800"/>
    <d v="2024-01-30T00:00:00"/>
    <n v="0.18"/>
    <n v="180"/>
  </r>
  <r>
    <n v="29"/>
    <x v="15"/>
    <s v="Denise Marques"/>
    <s v="(65) 99876-5432"/>
    <s v="(65) 92345-6789"/>
    <x v="13"/>
    <x v="4"/>
    <n v="5"/>
    <n v="50"/>
    <n v="250"/>
    <n v="50"/>
    <n v="200"/>
    <d v="2024-01-03T00:00:00"/>
    <n v="0.3"/>
    <n v="75"/>
  </r>
  <r>
    <n v="30"/>
    <x v="4"/>
    <s v="Eliana Torres"/>
    <s v="(95) 98765-4321"/>
    <s v="(95) 93456-7890"/>
    <x v="14"/>
    <x v="4"/>
    <n v="2"/>
    <n v="70"/>
    <n v="140"/>
    <n v="140"/>
    <n v="0"/>
    <d v="2024-01-05T00:00:00"/>
    <n v="0.32"/>
    <n v="44.800000000000004"/>
  </r>
  <r>
    <n v="31"/>
    <x v="16"/>
    <s v="Felipe Lima"/>
    <s v="(98) 97654-3210"/>
    <s v="(98) 93210-4567"/>
    <x v="15"/>
    <x v="0"/>
    <n v="3"/>
    <n v="50"/>
    <n v="150"/>
    <n v="50"/>
    <n v="100"/>
    <d v="2024-01-24T00:00:00"/>
    <n v="0.34"/>
    <n v="51.000000000000007"/>
  </r>
  <r>
    <n v="32"/>
    <x v="3"/>
    <s v="Giovana Barbosa"/>
    <s v="(84) 96543-2109"/>
    <s v="(84) 91234-5678"/>
    <x v="16"/>
    <x v="1"/>
    <n v="2"/>
    <n v="45"/>
    <n v="90"/>
    <n v="45"/>
    <n v="45"/>
    <d v="2024-01-10T00:00:00"/>
    <n v="0.37"/>
    <n v="33.299999999999997"/>
  </r>
  <r>
    <n v="33"/>
    <x v="17"/>
    <s v="Hugo Ferreira"/>
    <s v="(53) 95432-1098"/>
    <s v="(53) 94321-0987"/>
    <x v="17"/>
    <x v="2"/>
    <n v="5"/>
    <n v="18"/>
    <n v="90"/>
    <n v="36"/>
    <n v="54"/>
    <d v="2024-01-22T00:00:00"/>
    <n v="0.25"/>
    <n v="22.5"/>
  </r>
  <r>
    <n v="34"/>
    <x v="18"/>
    <s v="Iara Reis"/>
    <s v="(41) 94321-0987"/>
    <s v="(41) 92345-6789"/>
    <x v="18"/>
    <x v="3"/>
    <n v="5"/>
    <n v="35"/>
    <n v="175"/>
    <n v="70"/>
    <n v="105"/>
    <d v="2024-01-04T00:00:00"/>
    <n v="0.4"/>
    <n v="70"/>
  </r>
  <r>
    <n v="35"/>
    <x v="19"/>
    <s v="João Lima"/>
    <s v="(27) 93210-9876"/>
    <s v="(27) 91234-5678"/>
    <x v="19"/>
    <x v="4"/>
    <n v="5"/>
    <n v="30"/>
    <n v="150"/>
    <m/>
    <n v="150"/>
    <s v=""/>
    <n v="0.3"/>
    <n v="45"/>
  </r>
  <r>
    <n v="36"/>
    <x v="20"/>
    <s v="Karina Souza"/>
    <s v="(19) 92109-8765"/>
    <s v="(19) 93210-4567"/>
    <x v="0"/>
    <x v="0"/>
    <n v="5"/>
    <n v="100"/>
    <n v="500"/>
    <n v="400"/>
    <n v="100"/>
    <d v="2024-02-26T00:00:00"/>
    <n v="0.21"/>
    <n v="105"/>
  </r>
  <r>
    <n v="37"/>
    <x v="21"/>
    <s v="Leandro Oliveira"/>
    <s v="(51) 90987-6543"/>
    <s v="(51) 94321-0987"/>
    <x v="1"/>
    <x v="0"/>
    <n v="3"/>
    <n v="120"/>
    <n v="360"/>
    <n v="480"/>
    <n v="-120"/>
    <d v="2024-02-02T00:00:00"/>
    <n v="0.24"/>
    <n v="86.399999999999991"/>
  </r>
  <r>
    <n v="38"/>
    <x v="22"/>
    <s v="Maria Almeida"/>
    <s v="(61) 99876-5432"/>
    <s v="(61) 93456-7890"/>
    <x v="2"/>
    <x v="0"/>
    <n v="4"/>
    <n v="25"/>
    <n v="100"/>
    <n v="100"/>
    <n v="0"/>
    <d v="2024-02-27T00:00:00"/>
    <n v="0.28999999999999998"/>
    <n v="28.999999999999996"/>
  </r>
  <r>
    <n v="39"/>
    <x v="22"/>
    <s v="Nelson Moreira"/>
    <s v="(48) 98765-4321"/>
    <s v="(48) 92345-6789"/>
    <x v="3"/>
    <x v="1"/>
    <n v="5"/>
    <n v="80"/>
    <n v="400"/>
    <n v="160"/>
    <n v="240"/>
    <d v="2024-02-27T00:00:00"/>
    <n v="0.38"/>
    <n v="152"/>
  </r>
  <r>
    <n v="40"/>
    <x v="23"/>
    <s v="Otávio Neves"/>
    <s v="(31) 97654-3210"/>
    <s v="(31) 93210-4567"/>
    <x v="4"/>
    <x v="1"/>
    <n v="1"/>
    <n v="30"/>
    <n v="30"/>
    <n v="30"/>
    <n v="0"/>
    <d v="2024-02-10T00:00:00"/>
    <n v="0.31"/>
    <n v="9.3000000000000007"/>
  </r>
  <r>
    <n v="41"/>
    <x v="24"/>
    <s v="Paula Santos"/>
    <s v="(71) 96543-2109"/>
    <s v="(71) 93456-7890"/>
    <x v="5"/>
    <x v="1"/>
    <n v="5"/>
    <n v="35"/>
    <n v="175"/>
    <n v="70"/>
    <n v="105"/>
    <d v="2024-02-05T00:00:00"/>
    <n v="0.16"/>
    <n v="28"/>
  </r>
  <r>
    <n v="42"/>
    <x v="25"/>
    <s v="Rafael Costa"/>
    <s v="(67) 95432-1098"/>
    <s v="(67) 92345-6789"/>
    <x v="6"/>
    <x v="2"/>
    <n v="2"/>
    <n v="15"/>
    <n v="30"/>
    <n v="15"/>
    <n v="15"/>
    <d v="2024-02-29T00:00:00"/>
    <n v="0.2"/>
    <n v="6"/>
  </r>
  <r>
    <n v="43"/>
    <x v="26"/>
    <s v="Sabrina Souza"/>
    <s v="(92) 94321-0987"/>
    <s v="(92) 91234-5678"/>
    <x v="7"/>
    <x v="2"/>
    <n v="1"/>
    <n v="10"/>
    <n v="10"/>
    <n v="30"/>
    <n v="-20"/>
    <d v="2024-02-12T00:00:00"/>
    <n v="0.15"/>
    <n v="1.5"/>
  </r>
  <r>
    <n v="44"/>
    <x v="25"/>
    <s v="Thiago Mendes"/>
    <s v="(84) 93210-9876"/>
    <s v="(84) 93456-7890"/>
    <x v="8"/>
    <x v="2"/>
    <n v="2"/>
    <n v="20"/>
    <n v="40"/>
    <n v="20"/>
    <n v="20"/>
    <d v="2024-02-29T00:00:00"/>
    <n v="0.31"/>
    <n v="12.4"/>
  </r>
  <r>
    <n v="45"/>
    <x v="27"/>
    <s v="Ulisses Almeida"/>
    <s v="(53) 92109-8765"/>
    <s v="(53) 92345-6789"/>
    <x v="9"/>
    <x v="3"/>
    <n v="1"/>
    <n v="25"/>
    <n v="25"/>
    <n v="25"/>
    <n v="0"/>
    <d v="2024-02-28T00:00:00"/>
    <n v="0.16"/>
    <n v="4"/>
  </r>
  <r>
    <n v="46"/>
    <x v="25"/>
    <s v="Vanessa Pereira"/>
    <s v="(83) 90987-6543"/>
    <s v="(83) 93210-4567"/>
    <x v="10"/>
    <x v="3"/>
    <n v="1"/>
    <n v="30"/>
    <n v="30"/>
    <n v="90"/>
    <n v="-60"/>
    <d v="2024-02-29T00:00:00"/>
    <n v="0.33"/>
    <n v="9.9"/>
  </r>
  <r>
    <n v="47"/>
    <x v="28"/>
    <s v="William Farias"/>
    <s v="(62) 99876-5432"/>
    <s v="(62) 93456-7890"/>
    <x v="11"/>
    <x v="3"/>
    <n v="3"/>
    <n v="40"/>
    <n v="120"/>
    <n v="160"/>
    <n v="-40"/>
    <d v="2024-02-14T00:00:00"/>
    <n v="0.38"/>
    <n v="45.6"/>
  </r>
  <r>
    <n v="48"/>
    <x v="29"/>
    <s v="Ana Souza"/>
    <s v="(11) 91234-5678"/>
    <s v="(11) 93456-7890"/>
    <x v="12"/>
    <x v="4"/>
    <n v="3"/>
    <n v="200"/>
    <n v="600"/>
    <n v="400"/>
    <n v="200"/>
    <d v="2024-02-21T00:00:00"/>
    <n v="0.18"/>
    <n v="108"/>
  </r>
  <r>
    <n v="49"/>
    <x v="30"/>
    <s v="Bruno Lima"/>
    <s v="(21) 99876-5432"/>
    <s v="(21) 92345-6789"/>
    <x v="13"/>
    <x v="4"/>
    <n v="5"/>
    <n v="50"/>
    <n v="250"/>
    <n v="50"/>
    <n v="200"/>
    <d v="2024-02-19T00:00:00"/>
    <n v="0.3"/>
    <n v="75"/>
  </r>
  <r>
    <n v="50"/>
    <x v="23"/>
    <s v="Carlos Alberto"/>
    <s v="(31) 98765-4321"/>
    <s v="(31) 91234-5678"/>
    <x v="14"/>
    <x v="4"/>
    <n v="1"/>
    <n v="70"/>
    <n v="70"/>
    <n v="140"/>
    <n v="-70"/>
    <d v="2024-02-10T00:00:00"/>
    <n v="0.32"/>
    <n v="22.400000000000002"/>
  </r>
  <r>
    <n v="51"/>
    <x v="31"/>
    <s v="Daniela Costa"/>
    <s v="(41) 97654-3210"/>
    <s v="(41) 93210-4567"/>
    <x v="0"/>
    <x v="0"/>
    <n v="3"/>
    <n v="100"/>
    <n v="300"/>
    <m/>
    <n v="300"/>
    <s v=""/>
    <n v="0.21"/>
    <n v="63"/>
  </r>
  <r>
    <n v="52"/>
    <x v="19"/>
    <s v="Eduardo Silva"/>
    <s v="(51) 96543-2109"/>
    <s v="(51) 94321-0987"/>
    <x v="1"/>
    <x v="0"/>
    <n v="5"/>
    <n v="120"/>
    <n v="600"/>
    <n v="120"/>
    <n v="480"/>
    <d v="2024-02-17T00:00:00"/>
    <n v="0.24"/>
    <n v="144"/>
  </r>
  <r>
    <n v="53"/>
    <x v="22"/>
    <s v="Fernanda Pereira"/>
    <s v="(61) 95432-1098"/>
    <s v="(61) 93210-4567"/>
    <x v="2"/>
    <x v="0"/>
    <n v="3"/>
    <n v="25"/>
    <n v="75"/>
    <n v="75"/>
    <n v="0"/>
    <d v="2024-02-27T00:00:00"/>
    <n v="0.28999999999999998"/>
    <n v="21.75"/>
  </r>
  <r>
    <n v="54"/>
    <x v="30"/>
    <s v="Gabriel Oliveira"/>
    <s v="(71) 94321-0987"/>
    <s v="(71) 93456-7890"/>
    <x v="3"/>
    <x v="1"/>
    <n v="1"/>
    <n v="80"/>
    <n v="80"/>
    <n v="160"/>
    <n v="-80"/>
    <d v="2024-02-19T00:00:00"/>
    <n v="0.38"/>
    <n v="30.4"/>
  </r>
  <r>
    <n v="55"/>
    <x v="22"/>
    <s v="Helena Martins"/>
    <s v="(81) 93210-9876"/>
    <s v="(81) 92345-6789"/>
    <x v="4"/>
    <x v="1"/>
    <n v="4"/>
    <n v="30"/>
    <n v="120"/>
    <n v="120"/>
    <n v="0"/>
    <d v="2024-02-27T00:00:00"/>
    <n v="0.31"/>
    <n v="37.200000000000003"/>
  </r>
  <r>
    <n v="56"/>
    <x v="32"/>
    <s v="Igor Ferreira"/>
    <s v="(85) 92109-8765"/>
    <s v="(85) 91234-5678"/>
    <x v="5"/>
    <x v="1"/>
    <n v="4"/>
    <n v="35"/>
    <n v="140"/>
    <n v="140"/>
    <n v="0"/>
    <d v="2024-02-25T00:00:00"/>
    <n v="0.16"/>
    <n v="22.400000000000002"/>
  </r>
  <r>
    <n v="57"/>
    <x v="26"/>
    <s v="Júlia Rocha"/>
    <s v="(31) 90987-6543"/>
    <s v="(31) 93456-7890"/>
    <x v="6"/>
    <x v="2"/>
    <n v="1"/>
    <n v="15"/>
    <n v="15"/>
    <n v="45"/>
    <n v="-30"/>
    <d v="2024-02-12T00:00:00"/>
    <n v="0.2"/>
    <n v="3"/>
  </r>
  <r>
    <n v="58"/>
    <x v="19"/>
    <s v="Karen Menezes"/>
    <s v="(92) 99876-5432"/>
    <s v="(92) 94321-0987"/>
    <x v="7"/>
    <x v="2"/>
    <n v="5"/>
    <n v="10"/>
    <n v="50"/>
    <n v="10"/>
    <n v="40"/>
    <d v="2024-02-17T00:00:00"/>
    <n v="0.15"/>
    <n v="7.5"/>
  </r>
  <r>
    <n v="59"/>
    <x v="21"/>
    <s v="Lucas Alves"/>
    <s v="(62) 98765-4321"/>
    <s v="(62) 93210-4567"/>
    <x v="8"/>
    <x v="2"/>
    <n v="3"/>
    <n v="20"/>
    <n v="60"/>
    <m/>
    <n v="60"/>
    <s v=""/>
    <n v="0.31"/>
    <n v="18.600000000000001"/>
  </r>
  <r>
    <n v="60"/>
    <x v="19"/>
    <s v="Mariana Azevedo"/>
    <s v="(21) 97654-3210"/>
    <s v="(21) 92345-6789"/>
    <x v="9"/>
    <x v="3"/>
    <n v="4"/>
    <n v="25"/>
    <n v="100"/>
    <m/>
    <n v="100"/>
    <s v=""/>
    <n v="0.16"/>
    <n v="16"/>
  </r>
  <r>
    <n v="61"/>
    <x v="21"/>
    <s v="Natan Ribeiro"/>
    <s v="(31) 96543-2109"/>
    <s v="(31) 91234-5678"/>
    <x v="10"/>
    <x v="3"/>
    <n v="2"/>
    <n v="30"/>
    <n v="60"/>
    <m/>
    <n v="60"/>
    <s v=""/>
    <n v="0.33"/>
    <n v="19.8"/>
  </r>
  <r>
    <n v="62"/>
    <x v="27"/>
    <s v="Olivia Castro"/>
    <s v="(11) 95432-1098"/>
    <s v="(11) 94321-0987"/>
    <x v="11"/>
    <x v="3"/>
    <n v="5"/>
    <n v="40"/>
    <n v="200"/>
    <n v="40"/>
    <n v="160"/>
    <d v="2024-02-28T00:00:00"/>
    <n v="0.38"/>
    <n v="76"/>
  </r>
  <r>
    <n v="63"/>
    <x v="25"/>
    <s v="Pedro Gonçalves"/>
    <s v="(27) 94321-0987"/>
    <s v="(27) 92345-6789"/>
    <x v="12"/>
    <x v="4"/>
    <n v="1"/>
    <n v="200"/>
    <n v="200"/>
    <n v="200"/>
    <n v="0"/>
    <d v="2024-02-29T00:00:00"/>
    <n v="0.18"/>
    <n v="36"/>
  </r>
  <r>
    <n v="64"/>
    <x v="33"/>
    <s v="Raquel Duarte"/>
    <s v="(71) 93210-9876"/>
    <s v="(71) 91234-5678"/>
    <x v="13"/>
    <x v="4"/>
    <n v="2"/>
    <n v="50"/>
    <n v="100"/>
    <n v="50"/>
    <n v="50"/>
    <d v="2024-02-03T00:00:00"/>
    <n v="0.3"/>
    <n v="30"/>
  </r>
  <r>
    <n v="65"/>
    <x v="24"/>
    <s v="Samuel Cardoso"/>
    <s v="(48) 92109-8765"/>
    <s v="(48) 93210-4567"/>
    <x v="14"/>
    <x v="4"/>
    <n v="4"/>
    <n v="70"/>
    <n v="280"/>
    <n v="140"/>
    <n v="140"/>
    <d v="2024-02-05T00:00:00"/>
    <n v="0.32"/>
    <n v="89.600000000000009"/>
  </r>
  <r>
    <n v="66"/>
    <x v="34"/>
    <s v="Tainá Moreira"/>
    <s v="(51) 90987-6543"/>
    <s v="(51) 94321-0987"/>
    <x v="15"/>
    <x v="0"/>
    <n v="5"/>
    <n v="50"/>
    <n v="250"/>
    <n v="50"/>
    <n v="200"/>
    <d v="2024-02-24T00:00:00"/>
    <n v="0.34"/>
    <n v="85"/>
  </r>
  <r>
    <n v="67"/>
    <x v="23"/>
    <s v="Ulysses Maciel"/>
    <s v="(19) 99876-5432"/>
    <s v="(19) 93456-7890"/>
    <x v="16"/>
    <x v="1"/>
    <n v="2"/>
    <n v="45"/>
    <n v="90"/>
    <n v="45"/>
    <n v="45"/>
    <d v="2024-02-10T00:00:00"/>
    <n v="0.37"/>
    <n v="33.299999999999997"/>
  </r>
  <r>
    <n v="68"/>
    <x v="35"/>
    <s v="Vitória Souza"/>
    <s v="(34) 98765-4321"/>
    <s v="(34) 92345-6789"/>
    <x v="17"/>
    <x v="2"/>
    <n v="3"/>
    <n v="18"/>
    <n v="54"/>
    <n v="36"/>
    <n v="18"/>
    <d v="2024-02-22T00:00:00"/>
    <n v="0.25"/>
    <n v="13.5"/>
  </r>
  <r>
    <n v="69"/>
    <x v="36"/>
    <s v="Wagner Santos"/>
    <s v="(95) 97654-3210"/>
    <s v="(95) 93210-4567"/>
    <x v="18"/>
    <x v="3"/>
    <n v="5"/>
    <n v="35"/>
    <n v="175"/>
    <n v="70"/>
    <n v="105"/>
    <d v="2024-02-04T00:00:00"/>
    <n v="0.4"/>
    <n v="70"/>
  </r>
  <r>
    <n v="70"/>
    <x v="37"/>
    <s v="Xênia Andrade"/>
    <s v="(83) 96543-2109"/>
    <s v="(83) 91234-5678"/>
    <x v="19"/>
    <x v="4"/>
    <n v="3"/>
    <n v="30"/>
    <n v="90"/>
    <m/>
    <n v="90"/>
    <s v=""/>
    <n v="0.3"/>
    <n v="27"/>
  </r>
  <r>
    <n v="71"/>
    <x v="38"/>
    <s v="Yuri Mendes"/>
    <s v="(61) 95432-1098"/>
    <s v="(61) 94321-0987"/>
    <x v="0"/>
    <x v="0"/>
    <n v="2"/>
    <n v="100"/>
    <n v="200"/>
    <n v="400"/>
    <n v="-200"/>
    <d v="2024-03-26T00:00:00"/>
    <n v="0.21"/>
    <n v="42"/>
  </r>
  <r>
    <n v="72"/>
    <x v="39"/>
    <s v="Zara Nogueira"/>
    <s v="(27) 94321-0987"/>
    <s v="(27) 92345-6789"/>
    <x v="1"/>
    <x v="0"/>
    <n v="5"/>
    <n v="120"/>
    <n v="600"/>
    <n v="480"/>
    <n v="120"/>
    <d v="2024-03-02T00:00:00"/>
    <n v="0.24"/>
    <n v="144"/>
  </r>
  <r>
    <n v="73"/>
    <x v="40"/>
    <s v="André Batista"/>
    <s v="(67) 93210-9876"/>
    <s v="(67) 93456-7890"/>
    <x v="2"/>
    <x v="0"/>
    <n v="2"/>
    <n v="25"/>
    <n v="50"/>
    <n v="100"/>
    <n v="-50"/>
    <d v="2024-03-27T00:00:00"/>
    <n v="0.28999999999999998"/>
    <n v="14.499999999999998"/>
  </r>
  <r>
    <n v="74"/>
    <x v="40"/>
    <s v="Beatriz Carvalho"/>
    <s v="(21) 92109-8765"/>
    <s v="(21) 91234-5678"/>
    <x v="3"/>
    <x v="1"/>
    <n v="5"/>
    <n v="80"/>
    <n v="400"/>
    <n v="160"/>
    <n v="240"/>
    <d v="2024-03-27T00:00:00"/>
    <n v="0.38"/>
    <n v="152"/>
  </r>
  <r>
    <n v="75"/>
    <x v="41"/>
    <s v="Caio Pires"/>
    <s v="(11) 90987-6543"/>
    <s v="(11) 94321-0987"/>
    <x v="4"/>
    <x v="1"/>
    <n v="4"/>
    <n v="30"/>
    <n v="120"/>
    <n v="30"/>
    <n v="90"/>
    <d v="2024-03-10T00:00:00"/>
    <n v="0.31"/>
    <n v="37.200000000000003"/>
  </r>
  <r>
    <n v="76"/>
    <x v="42"/>
    <s v="Denise Marques"/>
    <s v="(65) 99876-5432"/>
    <s v="(65) 92345-6789"/>
    <x v="5"/>
    <x v="1"/>
    <n v="5"/>
    <n v="35"/>
    <n v="175"/>
    <n v="70"/>
    <n v="105"/>
    <d v="2024-03-05T00:00:00"/>
    <n v="0.16"/>
    <n v="28"/>
  </r>
  <r>
    <n v="77"/>
    <x v="43"/>
    <s v="Eliana Torres"/>
    <s v="(95) 98765-4321"/>
    <s v="(95) 93456-7890"/>
    <x v="6"/>
    <x v="2"/>
    <n v="1"/>
    <n v="15"/>
    <n v="15"/>
    <n v="15"/>
    <n v="0"/>
    <d v="2024-03-31T00:00:00"/>
    <n v="0.2"/>
    <n v="3"/>
  </r>
  <r>
    <n v="78"/>
    <x v="44"/>
    <s v="Felipe Lima"/>
    <s v="(98) 97654-3210"/>
    <s v="(98) 93210-4567"/>
    <x v="7"/>
    <x v="2"/>
    <n v="5"/>
    <n v="10"/>
    <n v="50"/>
    <n v="30"/>
    <n v="20"/>
    <d v="2024-03-12T00:00:00"/>
    <n v="0.15"/>
    <n v="7.5"/>
  </r>
  <r>
    <n v="79"/>
    <x v="43"/>
    <s v="Giovana Barbosa"/>
    <s v="(84) 96543-2109"/>
    <s v="(84) 91234-5678"/>
    <x v="8"/>
    <x v="2"/>
    <n v="2"/>
    <n v="20"/>
    <n v="40"/>
    <n v="20"/>
    <n v="20"/>
    <d v="2024-03-31T00:00:00"/>
    <n v="0.31"/>
    <n v="12.4"/>
  </r>
  <r>
    <n v="80"/>
    <x v="45"/>
    <s v="Hugo Ferreira"/>
    <s v="(53) 95432-1098"/>
    <s v="(53) 94321-0987"/>
    <x v="9"/>
    <x v="3"/>
    <n v="3"/>
    <n v="25"/>
    <n v="75"/>
    <n v="25"/>
    <n v="50"/>
    <d v="2024-03-28T00:00:00"/>
    <n v="0.16"/>
    <n v="12"/>
  </r>
  <r>
    <n v="81"/>
    <x v="43"/>
    <s v="Iara Reis"/>
    <s v="(41) 94321-0987"/>
    <s v="(41) 92345-6789"/>
    <x v="10"/>
    <x v="3"/>
    <n v="4"/>
    <n v="30"/>
    <n v="120"/>
    <n v="90"/>
    <n v="30"/>
    <d v="2024-03-31T00:00:00"/>
    <n v="0.33"/>
    <n v="39.6"/>
  </r>
  <r>
    <n v="82"/>
    <x v="46"/>
    <s v="João Lima"/>
    <s v="(27) 93210-9876"/>
    <s v="(27) 91234-5678"/>
    <x v="11"/>
    <x v="3"/>
    <n v="2"/>
    <n v="40"/>
    <n v="80"/>
    <n v="160"/>
    <n v="-80"/>
    <d v="2024-03-14T00:00:00"/>
    <n v="0.38"/>
    <n v="30.4"/>
  </r>
  <r>
    <n v="83"/>
    <x v="47"/>
    <s v="Karina Souza"/>
    <s v="(19) 92109-8765"/>
    <s v="(19) 93210-4567"/>
    <x v="12"/>
    <x v="4"/>
    <n v="5"/>
    <n v="200"/>
    <n v="1000"/>
    <n v="400"/>
    <n v="600"/>
    <d v="2024-03-21T00:00:00"/>
    <n v="0.18"/>
    <n v="180"/>
  </r>
  <r>
    <n v="84"/>
    <x v="48"/>
    <s v="Leandro Oliveira"/>
    <s v="(51) 90987-6543"/>
    <s v="(51) 94321-0987"/>
    <x v="13"/>
    <x v="4"/>
    <n v="1"/>
    <n v="50"/>
    <n v="50"/>
    <n v="50"/>
    <n v="0"/>
    <d v="2024-03-19T00:00:00"/>
    <n v="0.3"/>
    <n v="15"/>
  </r>
  <r>
    <n v="85"/>
    <x v="41"/>
    <s v="Maria Almeida"/>
    <s v="(61) 99876-5432"/>
    <s v="(61) 93456-7890"/>
    <x v="14"/>
    <x v="4"/>
    <n v="4"/>
    <n v="70"/>
    <n v="280"/>
    <n v="140"/>
    <n v="140"/>
    <d v="2024-03-10T00:00:00"/>
    <n v="0.32"/>
    <n v="89.600000000000009"/>
  </r>
  <r>
    <n v="86"/>
    <x v="49"/>
    <s v="Nelson Moreira"/>
    <s v="(48) 98765-4321"/>
    <s v="(48) 92345-6789"/>
    <x v="0"/>
    <x v="0"/>
    <n v="1"/>
    <n v="100"/>
    <n v="100"/>
    <m/>
    <n v="100"/>
    <s v=""/>
    <n v="0.21"/>
    <n v="21"/>
  </r>
  <r>
    <n v="87"/>
    <x v="37"/>
    <s v="Otávio Neves"/>
    <s v="(31) 97654-3210"/>
    <s v="(31) 93210-4567"/>
    <x v="1"/>
    <x v="0"/>
    <n v="4"/>
    <n v="120"/>
    <n v="480"/>
    <n v="120"/>
    <n v="360"/>
    <d v="2024-03-17T00:00:00"/>
    <n v="0.24"/>
    <n v="115.19999999999999"/>
  </r>
  <r>
    <n v="88"/>
    <x v="40"/>
    <s v="Paula Santos"/>
    <s v="(71) 96543-2109"/>
    <s v="(71) 93456-7890"/>
    <x v="2"/>
    <x v="0"/>
    <n v="2"/>
    <n v="25"/>
    <n v="50"/>
    <n v="75"/>
    <n v="-25"/>
    <d v="2024-03-27T00:00:00"/>
    <n v="0.28999999999999998"/>
    <n v="14.499999999999998"/>
  </r>
  <r>
    <n v="89"/>
    <x v="48"/>
    <s v="Rafael Costa"/>
    <s v="(67) 95432-1098"/>
    <s v="(67) 92345-6789"/>
    <x v="3"/>
    <x v="1"/>
    <n v="1"/>
    <n v="80"/>
    <n v="80"/>
    <n v="160"/>
    <n v="-80"/>
    <d v="2024-03-19T00:00:00"/>
    <n v="0.38"/>
    <n v="30.4"/>
  </r>
  <r>
    <n v="90"/>
    <x v="40"/>
    <s v="Sabrina Souza"/>
    <s v="(92) 94321-0987"/>
    <s v="(92) 91234-5678"/>
    <x v="4"/>
    <x v="1"/>
    <n v="5"/>
    <n v="30"/>
    <n v="150"/>
    <n v="120"/>
    <n v="30"/>
    <d v="2024-03-27T00:00:00"/>
    <n v="0.31"/>
    <n v="46.5"/>
  </r>
  <r>
    <n v="91"/>
    <x v="50"/>
    <s v="Thiago Mendes"/>
    <s v="(84) 93210-9876"/>
    <s v="(84) 93456-7890"/>
    <x v="5"/>
    <x v="1"/>
    <n v="2"/>
    <n v="35"/>
    <n v="70"/>
    <n v="140"/>
    <n v="-70"/>
    <d v="2024-03-25T00:00:00"/>
    <n v="0.16"/>
    <n v="11.200000000000001"/>
  </r>
  <r>
    <n v="92"/>
    <x v="44"/>
    <s v="Ulisses Almeida"/>
    <s v="(53) 92109-8765"/>
    <s v="(53) 92345-6789"/>
    <x v="6"/>
    <x v="2"/>
    <n v="2"/>
    <n v="15"/>
    <n v="30"/>
    <n v="45"/>
    <n v="-15"/>
    <d v="2024-03-12T00:00:00"/>
    <n v="0.2"/>
    <n v="6"/>
  </r>
  <r>
    <n v="93"/>
    <x v="37"/>
    <s v="Vanessa Pereira"/>
    <s v="(83) 90987-6543"/>
    <s v="(83) 93210-4567"/>
    <x v="7"/>
    <x v="2"/>
    <n v="2"/>
    <n v="10"/>
    <n v="20"/>
    <n v="10"/>
    <n v="10"/>
    <d v="2024-03-17T00:00:00"/>
    <n v="0.15"/>
    <n v="3"/>
  </r>
  <r>
    <n v="94"/>
    <x v="39"/>
    <s v="William Farias"/>
    <s v="(62) 99876-5432"/>
    <s v="(62) 93456-7890"/>
    <x v="8"/>
    <x v="2"/>
    <n v="5"/>
    <n v="20"/>
    <n v="100"/>
    <m/>
    <n v="100"/>
    <s v=""/>
    <n v="0.31"/>
    <n v="31"/>
  </r>
  <r>
    <n v="95"/>
    <x v="37"/>
    <s v="Ana Souza"/>
    <s v="(11) 91234-5678"/>
    <s v="(11) 93456-7890"/>
    <x v="9"/>
    <x v="3"/>
    <n v="5"/>
    <n v="25"/>
    <n v="125"/>
    <m/>
    <n v="125"/>
    <s v=""/>
    <n v="0.16"/>
    <n v="20"/>
  </r>
  <r>
    <n v="96"/>
    <x v="39"/>
    <s v="Bruno Lima"/>
    <s v="(21) 99876-5432"/>
    <s v="(21) 92345-6789"/>
    <x v="10"/>
    <x v="3"/>
    <n v="4"/>
    <n v="30"/>
    <n v="120"/>
    <m/>
    <n v="120"/>
    <s v=""/>
    <n v="0.33"/>
    <n v="39.6"/>
  </r>
  <r>
    <n v="97"/>
    <x v="45"/>
    <s v="Carlos Alberto"/>
    <s v="(31) 98765-4321"/>
    <s v="(31) 91234-5678"/>
    <x v="11"/>
    <x v="3"/>
    <n v="2"/>
    <n v="40"/>
    <n v="80"/>
    <n v="40"/>
    <n v="40"/>
    <d v="2024-03-28T00:00:00"/>
    <n v="0.38"/>
    <n v="30.4"/>
  </r>
  <r>
    <n v="98"/>
    <x v="51"/>
    <s v="Daniela Costa"/>
    <s v="(41) 97654-3210"/>
    <s v="(41) 93210-4567"/>
    <x v="12"/>
    <x v="4"/>
    <n v="3"/>
    <n v="200"/>
    <n v="600"/>
    <n v="200"/>
    <n v="400"/>
    <d v="2024-03-30T00:00:00"/>
    <n v="0.18"/>
    <n v="108"/>
  </r>
  <r>
    <n v="99"/>
    <x v="52"/>
    <s v="Eduardo Silva"/>
    <s v="(51) 96543-2109"/>
    <s v="(51) 94321-0987"/>
    <x v="13"/>
    <x v="4"/>
    <n v="5"/>
    <n v="50"/>
    <n v="250"/>
    <n v="50"/>
    <n v="200"/>
    <d v="2024-03-03T00:00:00"/>
    <n v="0.3"/>
    <n v="75"/>
  </r>
  <r>
    <n v="100"/>
    <x v="42"/>
    <s v="Fernanda Pereira"/>
    <s v="(61) 95432-1098"/>
    <s v="(61) 93210-4567"/>
    <x v="14"/>
    <x v="4"/>
    <n v="1"/>
    <n v="70"/>
    <n v="70"/>
    <n v="140"/>
    <n v="-70"/>
    <d v="2024-03-05T00:00:00"/>
    <n v="0.32"/>
    <n v="22.400000000000002"/>
  </r>
  <r>
    <n v="101"/>
    <x v="53"/>
    <s v="Gabriel Oliveira"/>
    <s v="(71) 94321-0987"/>
    <s v="(71) 93456-7890"/>
    <x v="15"/>
    <x v="0"/>
    <n v="5"/>
    <n v="50"/>
    <n v="250"/>
    <n v="50"/>
    <n v="200"/>
    <d v="2024-03-24T00:00:00"/>
    <n v="0.34"/>
    <n v="85"/>
  </r>
  <r>
    <n v="102"/>
    <x v="41"/>
    <s v="Helena Martins"/>
    <s v="(81) 93210-9876"/>
    <s v="(81) 92345-6789"/>
    <x v="16"/>
    <x v="1"/>
    <n v="4"/>
    <n v="45"/>
    <n v="180"/>
    <n v="45"/>
    <n v="135"/>
    <d v="2024-03-10T00:00:00"/>
    <n v="0.37"/>
    <n v="66.599999999999994"/>
  </r>
  <r>
    <n v="103"/>
    <x v="54"/>
    <s v="Igor Ferreira"/>
    <s v="(85) 92109-8765"/>
    <s v="(85) 91234-5678"/>
    <x v="17"/>
    <x v="2"/>
    <n v="1"/>
    <n v="18"/>
    <n v="18"/>
    <n v="36"/>
    <n v="-18"/>
    <d v="2024-03-22T00:00:00"/>
    <n v="0.25"/>
    <n v="4.5"/>
  </r>
  <r>
    <n v="104"/>
    <x v="55"/>
    <s v="Júlia Rocha"/>
    <s v="(31) 90987-6543"/>
    <s v="(31) 93456-7890"/>
    <x v="18"/>
    <x v="3"/>
    <n v="1"/>
    <n v="35"/>
    <n v="35"/>
    <n v="70"/>
    <n v="-35"/>
    <d v="2024-03-04T00:00:00"/>
    <n v="0.4"/>
    <n v="14"/>
  </r>
  <r>
    <n v="105"/>
    <x v="56"/>
    <s v="Karen Menezes"/>
    <s v="(92) 99876-5432"/>
    <s v="(92) 94321-0987"/>
    <x v="19"/>
    <x v="4"/>
    <n v="2"/>
    <n v="30"/>
    <n v="60"/>
    <m/>
    <n v="60"/>
    <s v=""/>
    <n v="0.3"/>
    <n v="18"/>
  </r>
  <r>
    <n v="106"/>
    <x v="57"/>
    <s v="Lucas Alves"/>
    <s v="(62) 98765-4321"/>
    <s v="(62) 93210-4567"/>
    <x v="0"/>
    <x v="0"/>
    <n v="2"/>
    <n v="100"/>
    <n v="200"/>
    <n v="400"/>
    <n v="-200"/>
    <d v="2024-04-26T00:00:00"/>
    <n v="0.21"/>
    <n v="42"/>
  </r>
  <r>
    <n v="107"/>
    <x v="58"/>
    <s v="Mariana Azevedo"/>
    <s v="(21) 97654-3210"/>
    <s v="(21) 92345-6789"/>
    <x v="1"/>
    <x v="0"/>
    <n v="3"/>
    <n v="120"/>
    <n v="360"/>
    <n v="480"/>
    <n v="-120"/>
    <d v="2024-04-02T00:00:00"/>
    <n v="0.24"/>
    <n v="86.399999999999991"/>
  </r>
  <r>
    <n v="108"/>
    <x v="59"/>
    <s v="Natan Ribeiro"/>
    <s v="(31) 96543-2109"/>
    <s v="(31) 91234-5678"/>
    <x v="2"/>
    <x v="0"/>
    <n v="1"/>
    <n v="25"/>
    <n v="25"/>
    <n v="100"/>
    <n v="-75"/>
    <d v="2024-04-27T00:00:00"/>
    <n v="0.28999999999999998"/>
    <n v="7.2499999999999991"/>
  </r>
  <r>
    <n v="109"/>
    <x v="59"/>
    <s v="Olivia Castro"/>
    <s v="(11) 95432-1098"/>
    <s v="(11) 94321-0987"/>
    <x v="3"/>
    <x v="1"/>
    <n v="4"/>
    <n v="80"/>
    <n v="320"/>
    <n v="160"/>
    <n v="160"/>
    <d v="2024-04-27T00:00:00"/>
    <n v="0.38"/>
    <n v="121.6"/>
  </r>
  <r>
    <n v="110"/>
    <x v="60"/>
    <s v="Pedro Gonçalves"/>
    <s v="(27) 94321-0987"/>
    <s v="(27) 92345-6789"/>
    <x v="4"/>
    <x v="1"/>
    <n v="2"/>
    <n v="30"/>
    <n v="60"/>
    <n v="30"/>
    <n v="30"/>
    <d v="2024-04-10T00:00:00"/>
    <n v="0.31"/>
    <n v="18.600000000000001"/>
  </r>
  <r>
    <n v="111"/>
    <x v="61"/>
    <s v="Raquel Duarte"/>
    <s v="(71) 93210-9876"/>
    <s v="(71) 91234-5678"/>
    <x v="5"/>
    <x v="1"/>
    <n v="5"/>
    <n v="35"/>
    <n v="175"/>
    <n v="70"/>
    <n v="105"/>
    <d v="2024-04-05T00:00:00"/>
    <n v="0.16"/>
    <n v="28"/>
  </r>
  <r>
    <n v="112"/>
    <x v="62"/>
    <s v="Samuel Cardoso"/>
    <s v="(48) 92109-8765"/>
    <s v="(48) 93210-4567"/>
    <x v="6"/>
    <x v="2"/>
    <n v="3"/>
    <n v="15"/>
    <n v="45"/>
    <n v="15"/>
    <n v="30"/>
    <d v="2024-04-30T00:00:00"/>
    <n v="0.2"/>
    <n v="9"/>
  </r>
  <r>
    <n v="113"/>
    <x v="63"/>
    <s v="Tainá Moreira"/>
    <s v="(51) 90987-6543"/>
    <s v="(51) 94321-0987"/>
    <x v="7"/>
    <x v="2"/>
    <n v="3"/>
    <n v="10"/>
    <n v="30"/>
    <n v="30"/>
    <n v="0"/>
    <d v="2024-04-12T00:00:00"/>
    <n v="0.15"/>
    <n v="4.5"/>
  </r>
  <r>
    <n v="114"/>
    <x v="62"/>
    <s v="Ulysses Maciel"/>
    <s v="(19) 99876-5432"/>
    <s v="(19) 93456-7890"/>
    <x v="8"/>
    <x v="2"/>
    <n v="5"/>
    <n v="20"/>
    <n v="100"/>
    <n v="20"/>
    <n v="80"/>
    <d v="2024-04-30T00:00:00"/>
    <n v="0.31"/>
    <n v="31"/>
  </r>
  <r>
    <n v="115"/>
    <x v="64"/>
    <s v="Vitória Souza"/>
    <s v="(34) 98765-4321"/>
    <s v="(34) 92345-6789"/>
    <x v="9"/>
    <x v="3"/>
    <n v="4"/>
    <n v="25"/>
    <n v="100"/>
    <n v="25"/>
    <n v="75"/>
    <d v="2024-04-28T00:00:00"/>
    <n v="0.16"/>
    <n v="16"/>
  </r>
  <r>
    <n v="116"/>
    <x v="62"/>
    <s v="Wagner Santos"/>
    <s v="(95) 97654-3210"/>
    <s v="(95) 93210-4567"/>
    <x v="10"/>
    <x v="3"/>
    <n v="4"/>
    <n v="30"/>
    <n v="120"/>
    <n v="90"/>
    <n v="30"/>
    <d v="2024-04-30T00:00:00"/>
    <n v="0.33"/>
    <n v="39.6"/>
  </r>
  <r>
    <n v="117"/>
    <x v="65"/>
    <s v="Xênia Andrade"/>
    <s v="(83) 96543-2109"/>
    <s v="(83) 91234-5678"/>
    <x v="11"/>
    <x v="3"/>
    <n v="5"/>
    <n v="40"/>
    <n v="200"/>
    <n v="160"/>
    <n v="40"/>
    <d v="2024-04-14T00:00:00"/>
    <n v="0.38"/>
    <n v="76"/>
  </r>
  <r>
    <n v="118"/>
    <x v="66"/>
    <s v="Yuri Mendes"/>
    <s v="(61) 95432-1098"/>
    <s v="(61) 94321-0987"/>
    <x v="12"/>
    <x v="4"/>
    <n v="3"/>
    <n v="200"/>
    <n v="600"/>
    <n v="400"/>
    <n v="200"/>
    <d v="2024-04-21T00:00:00"/>
    <n v="0.18"/>
    <n v="108"/>
  </r>
  <r>
    <n v="119"/>
    <x v="67"/>
    <s v="Zara Nogueira"/>
    <s v="(27) 94321-0987"/>
    <s v="(27) 92345-6789"/>
    <x v="13"/>
    <x v="4"/>
    <n v="2"/>
    <n v="50"/>
    <n v="100"/>
    <n v="50"/>
    <n v="50"/>
    <d v="2024-04-19T00:00:00"/>
    <n v="0.3"/>
    <n v="30"/>
  </r>
  <r>
    <n v="120"/>
    <x v="60"/>
    <s v="André Batista"/>
    <s v="(67) 93210-9876"/>
    <s v="(67) 93456-7890"/>
    <x v="14"/>
    <x v="4"/>
    <n v="2"/>
    <n v="70"/>
    <n v="140"/>
    <n v="140"/>
    <n v="0"/>
    <d v="2024-04-10T00:00:00"/>
    <n v="0.32"/>
    <n v="44.800000000000004"/>
  </r>
  <r>
    <n v="121"/>
    <x v="68"/>
    <s v="Beatriz Carvalho"/>
    <s v="(21) 92109-8765"/>
    <s v="(21) 91234-5678"/>
    <x v="0"/>
    <x v="0"/>
    <n v="2"/>
    <n v="100"/>
    <n v="200"/>
    <m/>
    <n v="200"/>
    <s v=""/>
    <n v="0.21"/>
    <n v="42"/>
  </r>
  <r>
    <n v="122"/>
    <x v="56"/>
    <s v="Caio Pires"/>
    <s v="(11) 90987-6543"/>
    <s v="(11) 94321-0987"/>
    <x v="1"/>
    <x v="0"/>
    <n v="3"/>
    <n v="120"/>
    <n v="360"/>
    <n v="120"/>
    <n v="240"/>
    <d v="2024-04-17T00:00:00"/>
    <n v="0.24"/>
    <n v="86.399999999999991"/>
  </r>
  <r>
    <n v="123"/>
    <x v="59"/>
    <s v="Denise Marques"/>
    <s v="(65) 99876-5432"/>
    <s v="(65) 92345-6789"/>
    <x v="2"/>
    <x v="0"/>
    <n v="1"/>
    <n v="25"/>
    <n v="25"/>
    <n v="75"/>
    <n v="-50"/>
    <d v="2024-04-27T00:00:00"/>
    <n v="0.28999999999999998"/>
    <n v="7.2499999999999991"/>
  </r>
  <r>
    <n v="124"/>
    <x v="67"/>
    <s v="Eliana Torres"/>
    <s v="(95) 98765-4321"/>
    <s v="(95) 93456-7890"/>
    <x v="3"/>
    <x v="1"/>
    <n v="5"/>
    <n v="80"/>
    <n v="400"/>
    <n v="160"/>
    <n v="240"/>
    <d v="2024-04-19T00:00:00"/>
    <n v="0.38"/>
    <n v="152"/>
  </r>
  <r>
    <n v="125"/>
    <x v="59"/>
    <s v="Felipe Lima"/>
    <s v="(98) 97654-3210"/>
    <s v="(98) 93210-4567"/>
    <x v="4"/>
    <x v="1"/>
    <n v="4"/>
    <n v="30"/>
    <n v="120"/>
    <n v="120"/>
    <n v="0"/>
    <d v="2024-04-27T00:00:00"/>
    <n v="0.31"/>
    <n v="37.200000000000003"/>
  </r>
  <r>
    <n v="126"/>
    <x v="69"/>
    <s v="Giovana Barbosa"/>
    <s v="(84) 96543-2109"/>
    <s v="(84) 91234-5678"/>
    <x v="5"/>
    <x v="1"/>
    <n v="3"/>
    <n v="35"/>
    <n v="105"/>
    <n v="140"/>
    <n v="-35"/>
    <d v="2024-04-25T00:00:00"/>
    <n v="0.16"/>
    <n v="16.8"/>
  </r>
  <r>
    <n v="127"/>
    <x v="63"/>
    <s v="Hugo Ferreira"/>
    <s v="(53) 95432-1098"/>
    <s v="(53) 94321-0987"/>
    <x v="6"/>
    <x v="2"/>
    <n v="2"/>
    <n v="15"/>
    <n v="30"/>
    <n v="45"/>
    <n v="-15"/>
    <d v="2024-04-12T00:00:00"/>
    <n v="0.2"/>
    <n v="6"/>
  </r>
  <r>
    <n v="128"/>
    <x v="56"/>
    <s v="Iara Reis"/>
    <s v="(41) 94321-0987"/>
    <s v="(41) 92345-6789"/>
    <x v="7"/>
    <x v="2"/>
    <n v="4"/>
    <n v="10"/>
    <n v="40"/>
    <n v="10"/>
    <n v="30"/>
    <d v="2024-04-17T00:00:00"/>
    <n v="0.15"/>
    <n v="6"/>
  </r>
  <r>
    <n v="129"/>
    <x v="58"/>
    <s v="João Lima"/>
    <s v="(27) 93210-9876"/>
    <s v="(27) 91234-5678"/>
    <x v="8"/>
    <x v="2"/>
    <n v="1"/>
    <n v="20"/>
    <n v="20"/>
    <m/>
    <n v="20"/>
    <s v=""/>
    <n v="0.31"/>
    <n v="6.2"/>
  </r>
  <r>
    <n v="130"/>
    <x v="56"/>
    <s v="Karina Souza"/>
    <s v="(19) 92109-8765"/>
    <s v="(19) 93210-4567"/>
    <x v="9"/>
    <x v="3"/>
    <n v="4"/>
    <n v="25"/>
    <n v="100"/>
    <m/>
    <n v="100"/>
    <s v=""/>
    <n v="0.16"/>
    <n v="16"/>
  </r>
  <r>
    <n v="131"/>
    <x v="58"/>
    <s v="Leandro Oliveira"/>
    <s v="(51) 90987-6543"/>
    <s v="(51) 94321-0987"/>
    <x v="10"/>
    <x v="3"/>
    <n v="4"/>
    <n v="30"/>
    <n v="120"/>
    <m/>
    <n v="120"/>
    <s v=""/>
    <n v="0.33"/>
    <n v="39.6"/>
  </r>
  <r>
    <n v="132"/>
    <x v="64"/>
    <s v="Maria Almeida"/>
    <s v="(61) 99876-5432"/>
    <s v="(61) 93456-7890"/>
    <x v="11"/>
    <x v="3"/>
    <n v="2"/>
    <n v="40"/>
    <n v="80"/>
    <n v="40"/>
    <n v="40"/>
    <d v="2024-04-28T00:00:00"/>
    <n v="0.38"/>
    <n v="30.4"/>
  </r>
  <r>
    <n v="133"/>
    <x v="62"/>
    <s v="Nelson Moreira"/>
    <s v="(48) 98765-4321"/>
    <s v="(48) 92345-6789"/>
    <x v="12"/>
    <x v="4"/>
    <n v="1"/>
    <n v="200"/>
    <n v="200"/>
    <n v="200"/>
    <n v="0"/>
    <d v="2024-04-30T00:00:00"/>
    <n v="0.18"/>
    <n v="36"/>
  </r>
  <r>
    <n v="134"/>
    <x v="70"/>
    <s v="Otávio Neves"/>
    <s v="(31) 97654-3210"/>
    <s v="(31) 93210-4567"/>
    <x v="13"/>
    <x v="4"/>
    <n v="2"/>
    <n v="50"/>
    <n v="100"/>
    <n v="50"/>
    <n v="50"/>
    <d v="2024-04-03T00:00:00"/>
    <n v="0.3"/>
    <n v="30"/>
  </r>
  <r>
    <n v="135"/>
    <x v="61"/>
    <s v="Paula Santos"/>
    <s v="(71) 96543-2109"/>
    <s v="(71) 93456-7890"/>
    <x v="14"/>
    <x v="4"/>
    <n v="3"/>
    <n v="70"/>
    <n v="210"/>
    <n v="140"/>
    <n v="70"/>
    <d v="2024-04-05T00:00:00"/>
    <n v="0.32"/>
    <n v="67.2"/>
  </r>
  <r>
    <n v="136"/>
    <x v="71"/>
    <s v="Rafael Costa"/>
    <s v="(67) 95432-1098"/>
    <s v="(67) 92345-6789"/>
    <x v="15"/>
    <x v="0"/>
    <n v="4"/>
    <n v="50"/>
    <n v="200"/>
    <n v="50"/>
    <n v="150"/>
    <d v="2024-04-24T00:00:00"/>
    <n v="0.34"/>
    <n v="68"/>
  </r>
  <r>
    <n v="137"/>
    <x v="60"/>
    <s v="Sabrina Souza"/>
    <s v="(92) 94321-0987"/>
    <s v="(92) 91234-5678"/>
    <x v="16"/>
    <x v="1"/>
    <n v="1"/>
    <n v="45"/>
    <n v="45"/>
    <n v="45"/>
    <n v="0"/>
    <d v="2024-04-10T00:00:00"/>
    <n v="0.37"/>
    <n v="16.649999999999999"/>
  </r>
  <r>
    <n v="138"/>
    <x v="72"/>
    <s v="Thiago Mendes"/>
    <s v="(84) 93210-9876"/>
    <s v="(84) 93456-7890"/>
    <x v="17"/>
    <x v="2"/>
    <n v="1"/>
    <n v="18"/>
    <n v="18"/>
    <n v="36"/>
    <n v="-18"/>
    <d v="2024-04-22T00:00:00"/>
    <n v="0.25"/>
    <n v="4.5"/>
  </r>
  <r>
    <n v="139"/>
    <x v="73"/>
    <s v="Ulisses Almeida"/>
    <s v="(53) 92109-8765"/>
    <s v="(53) 92345-6789"/>
    <x v="18"/>
    <x v="3"/>
    <n v="5"/>
    <n v="35"/>
    <n v="175"/>
    <n v="70"/>
    <n v="105"/>
    <d v="2024-04-04T00:00:00"/>
    <n v="0.4"/>
    <n v="70"/>
  </r>
  <r>
    <n v="140"/>
    <x v="74"/>
    <s v="Vanessa Pereira"/>
    <s v="(83) 90987-6543"/>
    <s v="(83) 93210-4567"/>
    <x v="19"/>
    <x v="4"/>
    <n v="1"/>
    <n v="30"/>
    <n v="30"/>
    <m/>
    <n v="30"/>
    <s v=""/>
    <n v="0.3"/>
    <n v="9"/>
  </r>
  <r>
    <n v="141"/>
    <x v="75"/>
    <s v="William Farias"/>
    <s v="(62) 99876-5432"/>
    <s v="(62) 93456-7890"/>
    <x v="0"/>
    <x v="0"/>
    <n v="1"/>
    <n v="100"/>
    <n v="100"/>
    <n v="400"/>
    <n v="-300"/>
    <d v="2024-05-26T00:00:00"/>
    <n v="0.21"/>
    <n v="21"/>
  </r>
  <r>
    <n v="142"/>
    <x v="76"/>
    <s v="Ana Souza"/>
    <s v="(11) 91234-5678"/>
    <s v="(11) 93456-7890"/>
    <x v="1"/>
    <x v="0"/>
    <n v="5"/>
    <n v="120"/>
    <n v="600"/>
    <n v="480"/>
    <n v="120"/>
    <d v="2024-05-02T00:00:00"/>
    <n v="0.24"/>
    <n v="144"/>
  </r>
  <r>
    <n v="143"/>
    <x v="77"/>
    <s v="Bruno Lima"/>
    <s v="(21) 99876-5432"/>
    <s v="(21) 92345-6789"/>
    <x v="2"/>
    <x v="0"/>
    <n v="4"/>
    <n v="25"/>
    <n v="100"/>
    <n v="100"/>
    <n v="0"/>
    <d v="2024-05-27T00:00:00"/>
    <n v="0.28999999999999998"/>
    <n v="28.999999999999996"/>
  </r>
  <r>
    <n v="144"/>
    <x v="77"/>
    <s v="Carlos Alberto"/>
    <s v="(31) 98765-4321"/>
    <s v="(31) 91234-5678"/>
    <x v="3"/>
    <x v="1"/>
    <n v="2"/>
    <n v="80"/>
    <n v="160"/>
    <n v="160"/>
    <n v="0"/>
    <d v="2024-05-27T00:00:00"/>
    <n v="0.38"/>
    <n v="60.8"/>
  </r>
  <r>
    <n v="145"/>
    <x v="78"/>
    <s v="Daniela Costa"/>
    <s v="(41) 97654-3210"/>
    <s v="(41) 93210-4567"/>
    <x v="4"/>
    <x v="1"/>
    <n v="4"/>
    <n v="30"/>
    <n v="120"/>
    <n v="30"/>
    <n v="90"/>
    <d v="2024-05-10T00:00:00"/>
    <n v="0.31"/>
    <n v="37.200000000000003"/>
  </r>
  <r>
    <n v="146"/>
    <x v="79"/>
    <s v="Eduardo Silva"/>
    <s v="(51) 96543-2109"/>
    <s v="(51) 94321-0987"/>
    <x v="5"/>
    <x v="1"/>
    <n v="1"/>
    <n v="35"/>
    <n v="35"/>
    <n v="70"/>
    <n v="-35"/>
    <d v="2024-05-05T00:00:00"/>
    <n v="0.16"/>
    <n v="5.6000000000000005"/>
  </r>
  <r>
    <n v="147"/>
    <x v="80"/>
    <s v="Fernanda Pereira"/>
    <s v="(61) 95432-1098"/>
    <s v="(61) 93210-4567"/>
    <x v="6"/>
    <x v="2"/>
    <n v="5"/>
    <n v="15"/>
    <n v="75"/>
    <n v="15"/>
    <n v="60"/>
    <d v="2024-05-31T00:00:00"/>
    <n v="0.2"/>
    <n v="15"/>
  </r>
  <r>
    <n v="148"/>
    <x v="81"/>
    <s v="Gabriel Oliveira"/>
    <s v="(71) 94321-0987"/>
    <s v="(71) 93456-7890"/>
    <x v="7"/>
    <x v="2"/>
    <n v="5"/>
    <n v="10"/>
    <n v="50"/>
    <n v="30"/>
    <n v="20"/>
    <d v="2024-05-12T00:00:00"/>
    <n v="0.15"/>
    <n v="7.5"/>
  </r>
  <r>
    <n v="149"/>
    <x v="80"/>
    <s v="Helena Martins"/>
    <s v="(81) 93210-9876"/>
    <s v="(81) 92345-6789"/>
    <x v="8"/>
    <x v="2"/>
    <n v="3"/>
    <n v="20"/>
    <n v="60"/>
    <n v="20"/>
    <n v="40"/>
    <d v="2024-05-31T00:00:00"/>
    <n v="0.31"/>
    <n v="18.600000000000001"/>
  </r>
  <r>
    <n v="150"/>
    <x v="82"/>
    <s v="Igor Ferreira"/>
    <s v="(85) 92109-8765"/>
    <s v="(85) 91234-5678"/>
    <x v="9"/>
    <x v="3"/>
    <n v="5"/>
    <n v="25"/>
    <n v="125"/>
    <n v="25"/>
    <n v="100"/>
    <d v="2024-05-28T00:00:00"/>
    <n v="0.16"/>
    <n v="20"/>
  </r>
  <r>
    <n v="151"/>
    <x v="80"/>
    <s v="Júlia Rocha"/>
    <s v="(31) 90987-6543"/>
    <s v="(31) 93456-7890"/>
    <x v="10"/>
    <x v="3"/>
    <n v="3"/>
    <n v="30"/>
    <n v="90"/>
    <n v="90"/>
    <n v="0"/>
    <d v="2024-05-31T00:00:00"/>
    <n v="0.33"/>
    <n v="29.700000000000003"/>
  </r>
  <r>
    <n v="152"/>
    <x v="83"/>
    <s v="Karen Menezes"/>
    <s v="(92) 99876-5432"/>
    <s v="(92) 94321-0987"/>
    <x v="11"/>
    <x v="3"/>
    <n v="1"/>
    <n v="40"/>
    <n v="40"/>
    <n v="160"/>
    <n v="-120"/>
    <d v="2024-05-14T00:00:00"/>
    <n v="0.38"/>
    <n v="15.2"/>
  </r>
  <r>
    <n v="153"/>
    <x v="84"/>
    <s v="Lucas Alves"/>
    <s v="(62) 98765-4321"/>
    <s v="(62) 93210-4567"/>
    <x v="12"/>
    <x v="4"/>
    <n v="5"/>
    <n v="200"/>
    <n v="1000"/>
    <n v="400"/>
    <n v="600"/>
    <d v="2024-05-21T00:00:00"/>
    <n v="0.18"/>
    <n v="180"/>
  </r>
  <r>
    <n v="154"/>
    <x v="85"/>
    <s v="Mariana Azevedo"/>
    <s v="(21) 97654-3210"/>
    <s v="(21) 92345-6789"/>
    <x v="13"/>
    <x v="4"/>
    <n v="3"/>
    <n v="50"/>
    <n v="150"/>
    <n v="50"/>
    <n v="100"/>
    <d v="2024-05-19T00:00:00"/>
    <n v="0.3"/>
    <n v="45"/>
  </r>
  <r>
    <n v="155"/>
    <x v="78"/>
    <s v="Natan Ribeiro"/>
    <s v="(31) 96543-2109"/>
    <s v="(31) 91234-5678"/>
    <x v="14"/>
    <x v="4"/>
    <n v="4"/>
    <n v="70"/>
    <n v="280"/>
    <n v="140"/>
    <n v="140"/>
    <d v="2024-05-10T00:00:00"/>
    <n v="0.32"/>
    <n v="89.600000000000009"/>
  </r>
  <r>
    <n v="156"/>
    <x v="86"/>
    <s v="Olivia Castro"/>
    <s v="(11) 95432-1098"/>
    <s v="(11) 94321-0987"/>
    <x v="0"/>
    <x v="0"/>
    <n v="2"/>
    <n v="100"/>
    <n v="200"/>
    <m/>
    <n v="200"/>
    <s v=""/>
    <n v="0.21"/>
    <n v="42"/>
  </r>
  <r>
    <n v="157"/>
    <x v="74"/>
    <s v="Pedro Gonçalves"/>
    <s v="(27) 94321-0987"/>
    <s v="(27) 92345-6789"/>
    <x v="1"/>
    <x v="0"/>
    <n v="5"/>
    <n v="120"/>
    <n v="600"/>
    <n v="120"/>
    <n v="480"/>
    <d v="2024-05-17T00:00:00"/>
    <n v="0.24"/>
    <n v="144"/>
  </r>
  <r>
    <n v="158"/>
    <x v="77"/>
    <s v="Raquel Duarte"/>
    <s v="(71) 93210-9876"/>
    <s v="(71) 91234-5678"/>
    <x v="2"/>
    <x v="0"/>
    <n v="2"/>
    <n v="25"/>
    <n v="50"/>
    <n v="75"/>
    <n v="-25"/>
    <d v="2024-05-27T00:00:00"/>
    <n v="0.28999999999999998"/>
    <n v="14.499999999999998"/>
  </r>
  <r>
    <n v="159"/>
    <x v="85"/>
    <s v="Samuel Cardoso"/>
    <s v="(48) 92109-8765"/>
    <s v="(48) 93210-4567"/>
    <x v="3"/>
    <x v="1"/>
    <n v="4"/>
    <n v="80"/>
    <n v="320"/>
    <n v="160"/>
    <n v="160"/>
    <d v="2024-05-19T00:00:00"/>
    <n v="0.38"/>
    <n v="121.6"/>
  </r>
  <r>
    <n v="160"/>
    <x v="77"/>
    <s v="Tainá Moreira"/>
    <s v="(51) 90987-6543"/>
    <s v="(51) 94321-0987"/>
    <x v="4"/>
    <x v="1"/>
    <n v="4"/>
    <n v="30"/>
    <n v="120"/>
    <n v="120"/>
    <n v="0"/>
    <d v="2024-05-27T00:00:00"/>
    <n v="0.31"/>
    <n v="37.200000000000003"/>
  </r>
  <r>
    <n v="161"/>
    <x v="87"/>
    <s v="Ulysses Maciel"/>
    <s v="(19) 99876-5432"/>
    <s v="(19) 93456-7890"/>
    <x v="5"/>
    <x v="1"/>
    <n v="5"/>
    <n v="35"/>
    <n v="175"/>
    <n v="140"/>
    <n v="35"/>
    <d v="2024-05-25T00:00:00"/>
    <n v="0.16"/>
    <n v="28"/>
  </r>
  <r>
    <n v="162"/>
    <x v="81"/>
    <s v="Vitória Souza"/>
    <s v="(34) 98765-4321"/>
    <s v="(34) 92345-6789"/>
    <x v="6"/>
    <x v="2"/>
    <n v="5"/>
    <n v="15"/>
    <n v="75"/>
    <n v="45"/>
    <n v="30"/>
    <d v="2024-05-12T00:00:00"/>
    <n v="0.2"/>
    <n v="15"/>
  </r>
  <r>
    <n v="163"/>
    <x v="74"/>
    <s v="Wagner Santos"/>
    <s v="(95) 97654-3210"/>
    <s v="(95) 93210-4567"/>
    <x v="7"/>
    <x v="2"/>
    <n v="3"/>
    <n v="10"/>
    <n v="30"/>
    <n v="10"/>
    <n v="20"/>
    <d v="2024-05-17T00:00:00"/>
    <n v="0.15"/>
    <n v="4.5"/>
  </r>
  <r>
    <n v="164"/>
    <x v="76"/>
    <s v="Xênia Andrade"/>
    <s v="(83) 96543-2109"/>
    <s v="(83) 91234-5678"/>
    <x v="8"/>
    <x v="2"/>
    <n v="2"/>
    <n v="20"/>
    <n v="40"/>
    <m/>
    <n v="40"/>
    <s v=""/>
    <n v="0.31"/>
    <n v="12.4"/>
  </r>
  <r>
    <n v="165"/>
    <x v="74"/>
    <s v="Yuri Mendes"/>
    <s v="(61) 95432-1098"/>
    <s v="(61) 94321-0987"/>
    <x v="9"/>
    <x v="3"/>
    <n v="3"/>
    <n v="25"/>
    <n v="75"/>
    <m/>
    <n v="75"/>
    <s v=""/>
    <n v="0.16"/>
    <n v="12"/>
  </r>
  <r>
    <n v="166"/>
    <x v="76"/>
    <s v="Zara Nogueira"/>
    <s v="(27) 94321-0987"/>
    <s v="(27) 92345-6789"/>
    <x v="10"/>
    <x v="3"/>
    <n v="1"/>
    <n v="30"/>
    <n v="30"/>
    <m/>
    <n v="30"/>
    <s v=""/>
    <n v="0.33"/>
    <n v="9.9"/>
  </r>
  <r>
    <n v="167"/>
    <x v="82"/>
    <s v="André Batista"/>
    <s v="(67) 93210-9876"/>
    <s v="(67) 93456-7890"/>
    <x v="11"/>
    <x v="3"/>
    <n v="3"/>
    <n v="40"/>
    <n v="120"/>
    <n v="40"/>
    <n v="80"/>
    <d v="2024-05-28T00:00:00"/>
    <n v="0.38"/>
    <n v="45.6"/>
  </r>
  <r>
    <n v="168"/>
    <x v="88"/>
    <s v="Beatriz Carvalho"/>
    <s v="(21) 92109-8765"/>
    <s v="(21) 91234-5678"/>
    <x v="12"/>
    <x v="4"/>
    <n v="2"/>
    <n v="200"/>
    <n v="400"/>
    <n v="200"/>
    <n v="200"/>
    <d v="2024-05-30T00:00:00"/>
    <n v="0.18"/>
    <n v="72"/>
  </r>
  <r>
    <n v="169"/>
    <x v="89"/>
    <s v="Caio Pires"/>
    <s v="(11) 90987-6543"/>
    <s v="(11) 94321-0987"/>
    <x v="13"/>
    <x v="4"/>
    <n v="3"/>
    <n v="50"/>
    <n v="150"/>
    <n v="50"/>
    <n v="100"/>
    <d v="2024-05-03T00:00:00"/>
    <n v="0.3"/>
    <n v="45"/>
  </r>
  <r>
    <n v="170"/>
    <x v="79"/>
    <s v="Denise Marques"/>
    <s v="(65) 99876-5432"/>
    <s v="(65) 92345-6789"/>
    <x v="14"/>
    <x v="4"/>
    <n v="3"/>
    <n v="70"/>
    <n v="210"/>
    <n v="140"/>
    <n v="70"/>
    <d v="2024-05-05T00:00:00"/>
    <n v="0.32"/>
    <n v="67.2"/>
  </r>
  <r>
    <n v="171"/>
    <x v="90"/>
    <s v="Eliana Torres"/>
    <s v="(95) 98765-4321"/>
    <s v="(95) 93456-7890"/>
    <x v="15"/>
    <x v="0"/>
    <n v="1"/>
    <n v="50"/>
    <n v="50"/>
    <n v="50"/>
    <n v="0"/>
    <d v="2024-05-24T00:00:00"/>
    <n v="0.34"/>
    <n v="17"/>
  </r>
  <r>
    <n v="172"/>
    <x v="78"/>
    <s v="Felipe Lima"/>
    <s v="(98) 97654-3210"/>
    <s v="(98) 93210-4567"/>
    <x v="16"/>
    <x v="1"/>
    <n v="1"/>
    <n v="45"/>
    <n v="45"/>
    <n v="45"/>
    <n v="0"/>
    <d v="2024-05-10T00:00:00"/>
    <n v="0.37"/>
    <n v="16.649999999999999"/>
  </r>
  <r>
    <n v="173"/>
    <x v="91"/>
    <s v="Giovana Barbosa"/>
    <s v="(84) 96543-2109"/>
    <s v="(84) 91234-5678"/>
    <x v="17"/>
    <x v="2"/>
    <n v="5"/>
    <n v="18"/>
    <n v="90"/>
    <n v="36"/>
    <n v="54"/>
    <d v="2024-05-22T00:00:00"/>
    <n v="0.25"/>
    <n v="22.5"/>
  </r>
  <r>
    <n v="174"/>
    <x v="92"/>
    <s v="Hugo Ferreira"/>
    <s v="(53) 95432-1098"/>
    <s v="(53) 94321-0987"/>
    <x v="18"/>
    <x v="3"/>
    <n v="2"/>
    <n v="35"/>
    <n v="70"/>
    <n v="70"/>
    <n v="0"/>
    <d v="2024-05-04T00:00:00"/>
    <n v="0.4"/>
    <n v="28"/>
  </r>
  <r>
    <n v="175"/>
    <x v="93"/>
    <s v="Iara Reis"/>
    <s v="(41) 94321-0987"/>
    <s v="(41) 92345-6789"/>
    <x v="19"/>
    <x v="4"/>
    <n v="3"/>
    <n v="30"/>
    <n v="90"/>
    <m/>
    <n v="90"/>
    <s v=""/>
    <n v="0.3"/>
    <n v="27"/>
  </r>
  <r>
    <n v="176"/>
    <x v="94"/>
    <s v="João Lima"/>
    <s v="(27) 93210-9876"/>
    <s v="(27) 91234-5678"/>
    <x v="0"/>
    <x v="0"/>
    <n v="5"/>
    <n v="100"/>
    <n v="500"/>
    <n v="400"/>
    <n v="100"/>
    <d v="2024-06-26T00:00:00"/>
    <n v="0.21"/>
    <n v="105"/>
  </r>
  <r>
    <n v="177"/>
    <x v="95"/>
    <s v="Karina Souza"/>
    <s v="(19) 92109-8765"/>
    <s v="(19) 93210-4567"/>
    <x v="1"/>
    <x v="0"/>
    <n v="3"/>
    <n v="120"/>
    <n v="360"/>
    <n v="480"/>
    <n v="-120"/>
    <d v="2024-06-02T00:00:00"/>
    <n v="0.24"/>
    <n v="86.399999999999991"/>
  </r>
  <r>
    <n v="178"/>
    <x v="96"/>
    <s v="Leandro Oliveira"/>
    <s v="(51) 90987-6543"/>
    <s v="(51) 94321-0987"/>
    <x v="2"/>
    <x v="0"/>
    <n v="3"/>
    <n v="25"/>
    <n v="75"/>
    <n v="100"/>
    <n v="-25"/>
    <d v="2024-06-27T00:00:00"/>
    <n v="0.28999999999999998"/>
    <n v="21.75"/>
  </r>
  <r>
    <n v="179"/>
    <x v="96"/>
    <s v="Maria Almeida"/>
    <s v="(61) 99876-5432"/>
    <s v="(61) 93456-7890"/>
    <x v="3"/>
    <x v="1"/>
    <n v="3"/>
    <n v="80"/>
    <n v="240"/>
    <n v="160"/>
    <n v="80"/>
    <d v="2024-06-27T00:00:00"/>
    <n v="0.38"/>
    <n v="91.2"/>
  </r>
  <r>
    <n v="180"/>
    <x v="97"/>
    <s v="Nelson Moreira"/>
    <s v="(48) 98765-4321"/>
    <s v="(48) 92345-6789"/>
    <x v="4"/>
    <x v="1"/>
    <n v="2"/>
    <n v="30"/>
    <n v="60"/>
    <n v="30"/>
    <n v="30"/>
    <d v="2024-06-10T00:00:00"/>
    <n v="0.31"/>
    <n v="18.600000000000001"/>
  </r>
  <r>
    <n v="181"/>
    <x v="98"/>
    <s v="Otávio Neves"/>
    <s v="(31) 97654-3210"/>
    <s v="(31) 93210-4567"/>
    <x v="5"/>
    <x v="1"/>
    <n v="1"/>
    <n v="35"/>
    <n v="35"/>
    <n v="70"/>
    <n v="-35"/>
    <d v="2024-06-05T00:00:00"/>
    <n v="0.16"/>
    <n v="5.6000000000000005"/>
  </r>
  <r>
    <n v="182"/>
    <x v="99"/>
    <s v="Paula Santos"/>
    <s v="(71) 96543-2109"/>
    <s v="(71) 93456-7890"/>
    <x v="6"/>
    <x v="2"/>
    <n v="4"/>
    <n v="15"/>
    <n v="60"/>
    <n v="15"/>
    <n v="45"/>
    <d v="2024-06-30T00:00:00"/>
    <n v="0.2"/>
    <n v="12"/>
  </r>
  <r>
    <n v="183"/>
    <x v="100"/>
    <s v="Rafael Costa"/>
    <s v="(67) 95432-1098"/>
    <s v="(67) 92345-6789"/>
    <x v="7"/>
    <x v="2"/>
    <n v="3"/>
    <n v="10"/>
    <n v="30"/>
    <n v="30"/>
    <n v="0"/>
    <d v="2024-06-12T00:00:00"/>
    <n v="0.15"/>
    <n v="4.5"/>
  </r>
  <r>
    <n v="184"/>
    <x v="99"/>
    <s v="Sabrina Souza"/>
    <s v="(92) 94321-0987"/>
    <s v="(92) 91234-5678"/>
    <x v="8"/>
    <x v="2"/>
    <n v="5"/>
    <n v="20"/>
    <n v="100"/>
    <n v="20"/>
    <n v="80"/>
    <d v="2024-06-30T00:00:00"/>
    <n v="0.31"/>
    <n v="31"/>
  </r>
  <r>
    <n v="185"/>
    <x v="101"/>
    <s v="Thiago Mendes"/>
    <s v="(84) 93210-9876"/>
    <s v="(84) 93456-7890"/>
    <x v="9"/>
    <x v="3"/>
    <n v="1"/>
    <n v="25"/>
    <n v="25"/>
    <n v="25"/>
    <n v="0"/>
    <d v="2024-06-28T00:00:00"/>
    <n v="0.16"/>
    <n v="4"/>
  </r>
  <r>
    <n v="186"/>
    <x v="99"/>
    <s v="Ulisses Almeida"/>
    <s v="(53) 92109-8765"/>
    <s v="(53) 92345-6789"/>
    <x v="10"/>
    <x v="3"/>
    <n v="1"/>
    <n v="30"/>
    <n v="30"/>
    <n v="90"/>
    <n v="-60"/>
    <d v="2024-06-30T00:00:00"/>
    <n v="0.33"/>
    <n v="9.9"/>
  </r>
  <r>
    <n v="187"/>
    <x v="102"/>
    <s v="Vanessa Pereira"/>
    <s v="(83) 90987-6543"/>
    <s v="(83) 93210-4567"/>
    <x v="11"/>
    <x v="3"/>
    <n v="4"/>
    <n v="40"/>
    <n v="160"/>
    <n v="160"/>
    <n v="0"/>
    <d v="2024-06-14T00:00:00"/>
    <n v="0.38"/>
    <n v="60.8"/>
  </r>
  <r>
    <n v="188"/>
    <x v="103"/>
    <s v="William Farias"/>
    <s v="(62) 99876-5432"/>
    <s v="(62) 93456-7890"/>
    <x v="12"/>
    <x v="4"/>
    <n v="2"/>
    <n v="200"/>
    <n v="400"/>
    <n v="400"/>
    <n v="0"/>
    <d v="2024-06-21T00:00:00"/>
    <n v="0.18"/>
    <n v="72"/>
  </r>
  <r>
    <n v="189"/>
    <x v="104"/>
    <s v="Ana Souza"/>
    <s v="(11) 91234-5678"/>
    <s v="(11) 93456-7890"/>
    <x v="13"/>
    <x v="4"/>
    <n v="2"/>
    <n v="50"/>
    <n v="100"/>
    <n v="50"/>
    <n v="50"/>
    <d v="2024-06-19T00:00:00"/>
    <n v="0.3"/>
    <n v="30"/>
  </r>
  <r>
    <n v="190"/>
    <x v="97"/>
    <s v="Bruno Lima"/>
    <s v="(21) 99876-5432"/>
    <s v="(21) 92345-6789"/>
    <x v="14"/>
    <x v="4"/>
    <n v="4"/>
    <n v="70"/>
    <n v="280"/>
    <n v="140"/>
    <n v="140"/>
    <d v="2024-06-10T00:00:00"/>
    <n v="0.32"/>
    <n v="89.600000000000009"/>
  </r>
  <r>
    <n v="191"/>
    <x v="105"/>
    <s v="Carlos Alberto"/>
    <s v="(31) 98765-4321"/>
    <s v="(31) 91234-5678"/>
    <x v="0"/>
    <x v="0"/>
    <n v="4"/>
    <n v="100"/>
    <n v="400"/>
    <m/>
    <n v="400"/>
    <s v=""/>
    <n v="0.21"/>
    <n v="84"/>
  </r>
  <r>
    <n v="192"/>
    <x v="93"/>
    <s v="Daniela Costa"/>
    <s v="(41) 97654-3210"/>
    <s v="(41) 93210-4567"/>
    <x v="1"/>
    <x v="0"/>
    <n v="2"/>
    <n v="120"/>
    <n v="240"/>
    <n v="120"/>
    <n v="120"/>
    <d v="2024-06-17T00:00:00"/>
    <n v="0.24"/>
    <n v="57.599999999999994"/>
  </r>
  <r>
    <n v="193"/>
    <x v="96"/>
    <s v="Eduardo Silva"/>
    <s v="(51) 96543-2109"/>
    <s v="(51) 94321-0987"/>
    <x v="2"/>
    <x v="0"/>
    <n v="2"/>
    <n v="25"/>
    <n v="50"/>
    <n v="75"/>
    <n v="-25"/>
    <d v="2024-06-27T00:00:00"/>
    <n v="0.28999999999999998"/>
    <n v="14.499999999999998"/>
  </r>
  <r>
    <n v="194"/>
    <x v="104"/>
    <s v="Fernanda Pereira"/>
    <s v="(61) 95432-1098"/>
    <s v="(61) 93210-4567"/>
    <x v="3"/>
    <x v="1"/>
    <n v="4"/>
    <n v="80"/>
    <n v="320"/>
    <n v="160"/>
    <n v="160"/>
    <d v="2024-06-19T00:00:00"/>
    <n v="0.38"/>
    <n v="121.6"/>
  </r>
  <r>
    <n v="195"/>
    <x v="96"/>
    <s v="Gabriel Oliveira"/>
    <s v="(71) 94321-0987"/>
    <s v="(71) 93456-7890"/>
    <x v="4"/>
    <x v="1"/>
    <n v="1"/>
    <n v="30"/>
    <n v="30"/>
    <n v="120"/>
    <n v="-90"/>
    <d v="2024-06-27T00:00:00"/>
    <n v="0.31"/>
    <n v="9.3000000000000007"/>
  </r>
  <r>
    <n v="196"/>
    <x v="106"/>
    <s v="Helena Martins"/>
    <s v="(81) 93210-9876"/>
    <s v="(81) 92345-6789"/>
    <x v="5"/>
    <x v="1"/>
    <n v="2"/>
    <n v="35"/>
    <n v="70"/>
    <n v="140"/>
    <n v="-70"/>
    <d v="2024-06-25T00:00:00"/>
    <n v="0.16"/>
    <n v="11.200000000000001"/>
  </r>
  <r>
    <n v="197"/>
    <x v="100"/>
    <s v="Igor Ferreira"/>
    <s v="(85) 92109-8765"/>
    <s v="(85) 91234-5678"/>
    <x v="6"/>
    <x v="2"/>
    <n v="4"/>
    <n v="15"/>
    <n v="60"/>
    <n v="45"/>
    <n v="15"/>
    <d v="2024-06-12T00:00:00"/>
    <n v="0.2"/>
    <n v="12"/>
  </r>
  <r>
    <n v="198"/>
    <x v="93"/>
    <s v="Júlia Rocha"/>
    <s v="(31) 90987-6543"/>
    <s v="(31) 93456-7890"/>
    <x v="7"/>
    <x v="2"/>
    <n v="1"/>
    <n v="10"/>
    <n v="10"/>
    <n v="10"/>
    <n v="0"/>
    <d v="2024-06-17T00:00:00"/>
    <n v="0.15"/>
    <n v="1.5"/>
  </r>
  <r>
    <n v="199"/>
    <x v="95"/>
    <s v="Karen Menezes"/>
    <s v="(92) 99876-5432"/>
    <s v="(92) 94321-0987"/>
    <x v="8"/>
    <x v="2"/>
    <n v="3"/>
    <n v="20"/>
    <n v="60"/>
    <m/>
    <n v="60"/>
    <s v=""/>
    <n v="0.31"/>
    <n v="18.600000000000001"/>
  </r>
  <r>
    <n v="200"/>
    <x v="93"/>
    <s v="Lucas Alves"/>
    <s v="(62) 98765-4321"/>
    <s v="(62) 93210-4567"/>
    <x v="9"/>
    <x v="3"/>
    <n v="3"/>
    <n v="25"/>
    <n v="75"/>
    <m/>
    <n v="75"/>
    <s v=""/>
    <n v="0.16"/>
    <n v="12"/>
  </r>
  <r>
    <n v="201"/>
    <x v="95"/>
    <s v="Mariana Azevedo"/>
    <s v="(21) 97654-3210"/>
    <s v="(21) 92345-6789"/>
    <x v="10"/>
    <x v="3"/>
    <n v="2"/>
    <n v="30"/>
    <n v="60"/>
    <m/>
    <n v="60"/>
    <s v=""/>
    <n v="0.33"/>
    <n v="19.8"/>
  </r>
  <r>
    <n v="202"/>
    <x v="101"/>
    <s v="Natan Ribeiro"/>
    <s v="(31) 96543-2109"/>
    <s v="(31) 91234-5678"/>
    <x v="11"/>
    <x v="3"/>
    <n v="1"/>
    <n v="40"/>
    <n v="40"/>
    <n v="40"/>
    <n v="0"/>
    <d v="2024-06-28T00:00:00"/>
    <n v="0.38"/>
    <n v="15.2"/>
  </r>
  <r>
    <n v="203"/>
    <x v="99"/>
    <s v="Olivia Castro"/>
    <s v="(11) 95432-1098"/>
    <s v="(11) 94321-0987"/>
    <x v="12"/>
    <x v="4"/>
    <n v="3"/>
    <n v="200"/>
    <n v="600"/>
    <n v="200"/>
    <n v="400"/>
    <d v="2024-06-30T00:00:00"/>
    <n v="0.18"/>
    <n v="108"/>
  </r>
  <r>
    <n v="204"/>
    <x v="107"/>
    <s v="Pedro Gonçalves"/>
    <s v="(27) 94321-0987"/>
    <s v="(27) 92345-6789"/>
    <x v="13"/>
    <x v="4"/>
    <n v="2"/>
    <n v="50"/>
    <n v="100"/>
    <n v="50"/>
    <n v="50"/>
    <d v="2024-06-03T00:00:00"/>
    <n v="0.3"/>
    <n v="30"/>
  </r>
  <r>
    <n v="205"/>
    <x v="98"/>
    <s v="Raquel Duarte"/>
    <s v="(71) 93210-9876"/>
    <s v="(71) 91234-5678"/>
    <x v="14"/>
    <x v="4"/>
    <n v="4"/>
    <n v="70"/>
    <n v="280"/>
    <n v="140"/>
    <n v="140"/>
    <d v="2024-06-05T00:00:00"/>
    <n v="0.32"/>
    <n v="89.600000000000009"/>
  </r>
  <r>
    <n v="206"/>
    <x v="108"/>
    <s v="Samuel Cardoso"/>
    <s v="(48) 92109-8765"/>
    <s v="(48) 93210-4567"/>
    <x v="15"/>
    <x v="0"/>
    <n v="1"/>
    <n v="50"/>
    <n v="50"/>
    <n v="50"/>
    <n v="0"/>
    <d v="2024-06-24T00:00:00"/>
    <n v="0.34"/>
    <n v="17"/>
  </r>
  <r>
    <n v="207"/>
    <x v="97"/>
    <s v="Tainá Moreira"/>
    <s v="(51) 90987-6543"/>
    <s v="(51) 94321-0987"/>
    <x v="16"/>
    <x v="1"/>
    <n v="3"/>
    <n v="45"/>
    <n v="135"/>
    <n v="45"/>
    <n v="90"/>
    <d v="2024-06-10T00:00:00"/>
    <n v="0.37"/>
    <n v="49.95"/>
  </r>
  <r>
    <n v="208"/>
    <x v="109"/>
    <s v="Ulysses Maciel"/>
    <s v="(19) 99876-5432"/>
    <s v="(19) 93456-7890"/>
    <x v="17"/>
    <x v="2"/>
    <n v="5"/>
    <n v="18"/>
    <n v="90"/>
    <n v="36"/>
    <n v="54"/>
    <d v="2024-06-22T00:00:00"/>
    <n v="0.25"/>
    <n v="22.5"/>
  </r>
  <r>
    <n v="209"/>
    <x v="110"/>
    <s v="Vitória Souza"/>
    <s v="(34) 98765-4321"/>
    <s v="(34) 92345-6789"/>
    <x v="18"/>
    <x v="3"/>
    <n v="3"/>
    <n v="35"/>
    <n v="105"/>
    <n v="70"/>
    <n v="35"/>
    <d v="2024-06-04T00:00:00"/>
    <n v="0.4"/>
    <n v="42"/>
  </r>
  <r>
    <n v="210"/>
    <x v="111"/>
    <s v="Wagner Santos"/>
    <s v="(95) 97654-3210"/>
    <s v="(95) 93210-4567"/>
    <x v="19"/>
    <x v="4"/>
    <n v="2"/>
    <n v="30"/>
    <n v="60"/>
    <m/>
    <n v="60"/>
    <s v=""/>
    <n v="0.3"/>
    <n v="18"/>
  </r>
  <r>
    <n v="211"/>
    <x v="112"/>
    <s v="Xênia Andrade"/>
    <s v="(83) 96543-2109"/>
    <s v="(83) 91234-5678"/>
    <x v="0"/>
    <x v="0"/>
    <n v="5"/>
    <n v="100"/>
    <n v="500"/>
    <n v="400"/>
    <n v="100"/>
    <d v="2024-07-26T00:00:00"/>
    <n v="0.21"/>
    <n v="105"/>
  </r>
  <r>
    <n v="212"/>
    <x v="113"/>
    <s v="Yuri Mendes"/>
    <s v="(61) 95432-1098"/>
    <s v="(61) 94321-0987"/>
    <x v="1"/>
    <x v="0"/>
    <n v="1"/>
    <n v="120"/>
    <n v="120"/>
    <n v="480"/>
    <n v="-360"/>
    <d v="2024-07-02T00:00:00"/>
    <n v="0.24"/>
    <n v="28.799999999999997"/>
  </r>
  <r>
    <n v="213"/>
    <x v="114"/>
    <s v="Zara Nogueira"/>
    <s v="(27) 94321-0987"/>
    <s v="(27) 92345-6789"/>
    <x v="2"/>
    <x v="0"/>
    <n v="2"/>
    <n v="25"/>
    <n v="50"/>
    <n v="100"/>
    <n v="-50"/>
    <d v="2024-07-27T00:00:00"/>
    <n v="0.28999999999999998"/>
    <n v="14.499999999999998"/>
  </r>
  <r>
    <n v="214"/>
    <x v="114"/>
    <s v="André Batista"/>
    <s v="(67) 93210-9876"/>
    <s v="(67) 93456-7890"/>
    <x v="3"/>
    <x v="1"/>
    <n v="1"/>
    <n v="80"/>
    <n v="80"/>
    <n v="160"/>
    <n v="-80"/>
    <d v="2024-07-27T00:00:00"/>
    <n v="0.38"/>
    <n v="30.4"/>
  </r>
  <r>
    <n v="215"/>
    <x v="115"/>
    <s v="Beatriz Carvalho"/>
    <s v="(21) 92109-8765"/>
    <s v="(21) 91234-5678"/>
    <x v="4"/>
    <x v="1"/>
    <n v="1"/>
    <n v="30"/>
    <n v="30"/>
    <n v="30"/>
    <n v="0"/>
    <d v="2024-07-10T00:00:00"/>
    <n v="0.31"/>
    <n v="9.3000000000000007"/>
  </r>
  <r>
    <n v="216"/>
    <x v="116"/>
    <s v="Caio Pires"/>
    <s v="(11) 90987-6543"/>
    <s v="(11) 94321-0987"/>
    <x v="5"/>
    <x v="1"/>
    <n v="5"/>
    <n v="35"/>
    <n v="175"/>
    <n v="70"/>
    <n v="105"/>
    <d v="2024-07-05T00:00:00"/>
    <n v="0.16"/>
    <n v="28"/>
  </r>
  <r>
    <n v="217"/>
    <x v="117"/>
    <s v="Denise Marques"/>
    <s v="(65) 99876-5432"/>
    <s v="(65) 92345-6789"/>
    <x v="6"/>
    <x v="2"/>
    <n v="3"/>
    <n v="15"/>
    <n v="45"/>
    <n v="15"/>
    <n v="30"/>
    <d v="2024-07-31T00:00:00"/>
    <n v="0.2"/>
    <n v="9"/>
  </r>
  <r>
    <n v="218"/>
    <x v="118"/>
    <s v="Eliana Torres"/>
    <s v="(95) 98765-4321"/>
    <s v="(95) 93456-7890"/>
    <x v="7"/>
    <x v="2"/>
    <n v="5"/>
    <n v="10"/>
    <n v="50"/>
    <n v="30"/>
    <n v="20"/>
    <d v="2024-07-12T00:00:00"/>
    <n v="0.15"/>
    <n v="7.5"/>
  </r>
  <r>
    <n v="219"/>
    <x v="117"/>
    <s v="Felipe Lima"/>
    <s v="(98) 97654-3210"/>
    <s v="(98) 93210-4567"/>
    <x v="8"/>
    <x v="2"/>
    <n v="2"/>
    <n v="20"/>
    <n v="40"/>
    <n v="20"/>
    <n v="20"/>
    <d v="2024-07-31T00:00:00"/>
    <n v="0.31"/>
    <n v="12.4"/>
  </r>
  <r>
    <n v="220"/>
    <x v="119"/>
    <s v="Giovana Barbosa"/>
    <s v="(84) 96543-2109"/>
    <s v="(84) 91234-5678"/>
    <x v="9"/>
    <x v="3"/>
    <n v="4"/>
    <n v="25"/>
    <n v="100"/>
    <n v="25"/>
    <n v="75"/>
    <d v="2024-07-28T00:00:00"/>
    <n v="0.16"/>
    <n v="16"/>
  </r>
  <r>
    <n v="221"/>
    <x v="117"/>
    <s v="Hugo Ferreira"/>
    <s v="(53) 95432-1098"/>
    <s v="(53) 94321-0987"/>
    <x v="10"/>
    <x v="3"/>
    <n v="4"/>
    <n v="30"/>
    <n v="120"/>
    <n v="90"/>
    <n v="30"/>
    <d v="2024-07-31T00:00:00"/>
    <n v="0.33"/>
    <n v="39.6"/>
  </r>
  <r>
    <n v="222"/>
    <x v="120"/>
    <s v="Iara Reis"/>
    <s v="(41) 94321-0987"/>
    <s v="(41) 92345-6789"/>
    <x v="11"/>
    <x v="3"/>
    <n v="3"/>
    <n v="40"/>
    <n v="120"/>
    <n v="160"/>
    <n v="-40"/>
    <d v="2024-07-14T00:00:00"/>
    <n v="0.38"/>
    <n v="45.6"/>
  </r>
  <r>
    <n v="223"/>
    <x v="121"/>
    <s v="João Lima"/>
    <s v="(27) 93210-9876"/>
    <s v="(27) 91234-5678"/>
    <x v="12"/>
    <x v="4"/>
    <n v="1"/>
    <n v="200"/>
    <n v="200"/>
    <n v="400"/>
    <n v="-200"/>
    <d v="2024-07-21T00:00:00"/>
    <n v="0.18"/>
    <n v="36"/>
  </r>
  <r>
    <n v="224"/>
    <x v="122"/>
    <s v="Karina Souza"/>
    <s v="(19) 92109-8765"/>
    <s v="(19) 93210-4567"/>
    <x v="13"/>
    <x v="4"/>
    <n v="1"/>
    <n v="50"/>
    <n v="50"/>
    <n v="50"/>
    <n v="0"/>
    <d v="2024-07-19T00:00:00"/>
    <n v="0.3"/>
    <n v="15"/>
  </r>
  <r>
    <n v="225"/>
    <x v="115"/>
    <s v="Leandro Oliveira"/>
    <s v="(51) 90987-6543"/>
    <s v="(51) 94321-0987"/>
    <x v="14"/>
    <x v="4"/>
    <n v="5"/>
    <n v="70"/>
    <n v="350"/>
    <n v="140"/>
    <n v="210"/>
    <d v="2024-07-10T00:00:00"/>
    <n v="0.32"/>
    <n v="112"/>
  </r>
  <r>
    <n v="226"/>
    <x v="123"/>
    <s v="Maria Almeida"/>
    <s v="(61) 99876-5432"/>
    <s v="(61) 93456-7890"/>
    <x v="0"/>
    <x v="0"/>
    <n v="4"/>
    <n v="100"/>
    <n v="400"/>
    <m/>
    <n v="400"/>
    <s v=""/>
    <n v="0.21"/>
    <n v="84"/>
  </r>
  <r>
    <n v="227"/>
    <x v="111"/>
    <s v="Nelson Moreira"/>
    <s v="(48) 98765-4321"/>
    <s v="(48) 92345-6789"/>
    <x v="1"/>
    <x v="0"/>
    <n v="3"/>
    <n v="120"/>
    <n v="360"/>
    <n v="120"/>
    <n v="240"/>
    <d v="2024-07-17T00:00:00"/>
    <n v="0.24"/>
    <n v="86.399999999999991"/>
  </r>
  <r>
    <n v="228"/>
    <x v="114"/>
    <s v="Otávio Neves"/>
    <s v="(31) 97654-3210"/>
    <s v="(31) 93210-4567"/>
    <x v="2"/>
    <x v="0"/>
    <n v="5"/>
    <n v="25"/>
    <n v="125"/>
    <n v="75"/>
    <n v="50"/>
    <d v="2024-07-27T00:00:00"/>
    <n v="0.28999999999999998"/>
    <n v="36.25"/>
  </r>
  <r>
    <n v="229"/>
    <x v="122"/>
    <s v="Paula Santos"/>
    <s v="(71) 96543-2109"/>
    <s v="(71) 93456-7890"/>
    <x v="3"/>
    <x v="1"/>
    <n v="3"/>
    <n v="80"/>
    <n v="240"/>
    <n v="160"/>
    <n v="80"/>
    <d v="2024-07-19T00:00:00"/>
    <n v="0.38"/>
    <n v="91.2"/>
  </r>
  <r>
    <n v="230"/>
    <x v="114"/>
    <s v="Rafael Costa"/>
    <s v="(67) 95432-1098"/>
    <s v="(67) 92345-6789"/>
    <x v="4"/>
    <x v="1"/>
    <n v="4"/>
    <n v="30"/>
    <n v="120"/>
    <n v="120"/>
    <n v="0"/>
    <d v="2024-07-27T00:00:00"/>
    <n v="0.31"/>
    <n v="37.200000000000003"/>
  </r>
  <r>
    <n v="231"/>
    <x v="124"/>
    <s v="Sabrina Souza"/>
    <s v="(92) 94321-0987"/>
    <s v="(92) 91234-5678"/>
    <x v="5"/>
    <x v="1"/>
    <n v="3"/>
    <n v="35"/>
    <n v="105"/>
    <n v="140"/>
    <n v="-35"/>
    <d v="2024-07-25T00:00:00"/>
    <n v="0.16"/>
    <n v="16.8"/>
  </r>
  <r>
    <n v="232"/>
    <x v="118"/>
    <s v="Thiago Mendes"/>
    <s v="(84) 93210-9876"/>
    <s v="(84) 93456-7890"/>
    <x v="6"/>
    <x v="2"/>
    <n v="3"/>
    <n v="15"/>
    <n v="45"/>
    <n v="45"/>
    <n v="0"/>
    <d v="2024-07-12T00:00:00"/>
    <n v="0.2"/>
    <n v="9"/>
  </r>
  <r>
    <n v="233"/>
    <x v="111"/>
    <s v="Ulisses Almeida"/>
    <s v="(53) 92109-8765"/>
    <s v="(53) 92345-6789"/>
    <x v="7"/>
    <x v="2"/>
    <n v="2"/>
    <n v="10"/>
    <n v="20"/>
    <n v="10"/>
    <n v="10"/>
    <d v="2024-07-17T00:00:00"/>
    <n v="0.15"/>
    <n v="3"/>
  </r>
  <r>
    <n v="234"/>
    <x v="113"/>
    <s v="Vanessa Pereira"/>
    <s v="(83) 90987-6543"/>
    <s v="(83) 93210-4567"/>
    <x v="8"/>
    <x v="2"/>
    <n v="4"/>
    <n v="20"/>
    <n v="80"/>
    <m/>
    <n v="80"/>
    <s v=""/>
    <n v="0.31"/>
    <n v="24.8"/>
  </r>
  <r>
    <n v="235"/>
    <x v="111"/>
    <s v="William Farias"/>
    <s v="(62) 99876-5432"/>
    <s v="(62) 93456-7890"/>
    <x v="9"/>
    <x v="3"/>
    <n v="4"/>
    <n v="25"/>
    <n v="100"/>
    <m/>
    <n v="100"/>
    <s v=""/>
    <n v="0.16"/>
    <n v="16"/>
  </r>
  <r>
    <n v="236"/>
    <x v="113"/>
    <s v="Ana Souza"/>
    <s v="(11) 91234-5678"/>
    <s v="(11) 93456-7890"/>
    <x v="10"/>
    <x v="3"/>
    <n v="1"/>
    <n v="30"/>
    <n v="30"/>
    <m/>
    <n v="30"/>
    <s v=""/>
    <n v="0.33"/>
    <n v="9.9"/>
  </r>
  <r>
    <n v="237"/>
    <x v="119"/>
    <s v="Bruno Lima"/>
    <s v="(21) 99876-5432"/>
    <s v="(21) 92345-6789"/>
    <x v="11"/>
    <x v="3"/>
    <n v="1"/>
    <n v="40"/>
    <n v="40"/>
    <n v="40"/>
    <n v="0"/>
    <d v="2024-07-28T00:00:00"/>
    <n v="0.38"/>
    <n v="15.2"/>
  </r>
  <r>
    <n v="238"/>
    <x v="125"/>
    <s v="Carlos Alberto"/>
    <s v="(31) 98765-4321"/>
    <s v="(31) 91234-5678"/>
    <x v="12"/>
    <x v="4"/>
    <n v="2"/>
    <n v="200"/>
    <n v="400"/>
    <n v="200"/>
    <n v="200"/>
    <d v="2024-07-30T00:00:00"/>
    <n v="0.18"/>
    <n v="72"/>
  </r>
  <r>
    <n v="239"/>
    <x v="126"/>
    <s v="Daniela Costa"/>
    <s v="(41) 97654-3210"/>
    <s v="(41) 93210-4567"/>
    <x v="13"/>
    <x v="4"/>
    <n v="5"/>
    <n v="50"/>
    <n v="250"/>
    <n v="50"/>
    <n v="200"/>
    <d v="2024-07-03T00:00:00"/>
    <n v="0.3"/>
    <n v="75"/>
  </r>
  <r>
    <n v="240"/>
    <x v="116"/>
    <s v="Eduardo Silva"/>
    <s v="(51) 96543-2109"/>
    <s v="(51) 94321-0987"/>
    <x v="14"/>
    <x v="4"/>
    <n v="1"/>
    <n v="70"/>
    <n v="70"/>
    <n v="140"/>
    <n v="-70"/>
    <d v="2024-07-05T00:00:00"/>
    <n v="0.32"/>
    <n v="22.400000000000002"/>
  </r>
  <r>
    <n v="241"/>
    <x v="127"/>
    <s v="Fernanda Pereira"/>
    <s v="(61) 95432-1098"/>
    <s v="(61) 93210-4567"/>
    <x v="15"/>
    <x v="0"/>
    <n v="1"/>
    <n v="50"/>
    <n v="50"/>
    <n v="50"/>
    <n v="0"/>
    <d v="2024-07-24T00:00:00"/>
    <n v="0.34"/>
    <n v="17"/>
  </r>
  <r>
    <n v="242"/>
    <x v="115"/>
    <s v="Gabriel Oliveira"/>
    <s v="(71) 94321-0987"/>
    <s v="(71) 93456-7890"/>
    <x v="16"/>
    <x v="1"/>
    <n v="1"/>
    <n v="45"/>
    <n v="45"/>
    <n v="45"/>
    <n v="0"/>
    <d v="2024-07-10T00:00:00"/>
    <n v="0.37"/>
    <n v="16.649999999999999"/>
  </r>
  <r>
    <n v="243"/>
    <x v="128"/>
    <s v="Helena Martins"/>
    <s v="(81) 93210-9876"/>
    <s v="(81) 92345-6789"/>
    <x v="17"/>
    <x v="2"/>
    <n v="3"/>
    <n v="18"/>
    <n v="54"/>
    <n v="36"/>
    <n v="18"/>
    <d v="2024-07-22T00:00:00"/>
    <n v="0.25"/>
    <n v="13.5"/>
  </r>
  <r>
    <n v="244"/>
    <x v="129"/>
    <s v="Igor Ferreira"/>
    <s v="(85) 92109-8765"/>
    <s v="(85) 91234-5678"/>
    <x v="18"/>
    <x v="3"/>
    <n v="5"/>
    <n v="35"/>
    <n v="175"/>
    <n v="70"/>
    <n v="105"/>
    <d v="2024-07-04T00:00:00"/>
    <n v="0.4"/>
    <n v="70"/>
  </r>
  <r>
    <n v="245"/>
    <x v="130"/>
    <s v="Júlia Rocha"/>
    <s v="(31) 90987-6543"/>
    <s v="(31) 93456-7890"/>
    <x v="19"/>
    <x v="4"/>
    <n v="3"/>
    <n v="30"/>
    <n v="90"/>
    <m/>
    <n v="90"/>
    <s v=""/>
    <n v="0.3"/>
    <n v="27"/>
  </r>
  <r>
    <n v="246"/>
    <x v="131"/>
    <s v="Karen Menezes"/>
    <s v="(92) 99876-5432"/>
    <s v="(92) 94321-0987"/>
    <x v="0"/>
    <x v="0"/>
    <n v="3"/>
    <n v="100"/>
    <n v="300"/>
    <n v="400"/>
    <n v="-100"/>
    <d v="2024-08-26T00:00:00"/>
    <n v="0.21"/>
    <n v="63"/>
  </r>
  <r>
    <n v="247"/>
    <x v="132"/>
    <s v="Lucas Alves"/>
    <s v="(62) 98765-4321"/>
    <s v="(62) 93210-4567"/>
    <x v="1"/>
    <x v="0"/>
    <n v="3"/>
    <n v="120"/>
    <n v="360"/>
    <n v="480"/>
    <n v="-120"/>
    <d v="2024-08-02T00:00:00"/>
    <n v="0.24"/>
    <n v="86.399999999999991"/>
  </r>
  <r>
    <n v="248"/>
    <x v="133"/>
    <s v="Mariana Azevedo"/>
    <s v="(21) 97654-3210"/>
    <s v="(21) 92345-6789"/>
    <x v="2"/>
    <x v="0"/>
    <n v="4"/>
    <n v="25"/>
    <n v="100"/>
    <n v="100"/>
    <n v="0"/>
    <d v="2024-08-27T00:00:00"/>
    <n v="0.28999999999999998"/>
    <n v="28.999999999999996"/>
  </r>
  <r>
    <n v="249"/>
    <x v="133"/>
    <s v="Natan Ribeiro"/>
    <s v="(31) 96543-2109"/>
    <s v="(31) 91234-5678"/>
    <x v="3"/>
    <x v="1"/>
    <n v="3"/>
    <n v="80"/>
    <n v="240"/>
    <n v="160"/>
    <n v="80"/>
    <d v="2024-08-27T00:00:00"/>
    <n v="0.38"/>
    <n v="91.2"/>
  </r>
  <r>
    <n v="250"/>
    <x v="134"/>
    <s v="Olivia Castro"/>
    <s v="(11) 95432-1098"/>
    <s v="(11) 94321-0987"/>
    <x v="4"/>
    <x v="1"/>
    <n v="5"/>
    <n v="30"/>
    <n v="150"/>
    <n v="30"/>
    <n v="120"/>
    <d v="2024-08-10T00:00:00"/>
    <n v="0.31"/>
    <n v="46.5"/>
  </r>
  <r>
    <n v="251"/>
    <x v="135"/>
    <s v="Pedro Gonçalves"/>
    <s v="(27) 94321-0987"/>
    <s v="(27) 92345-6789"/>
    <x v="5"/>
    <x v="1"/>
    <n v="5"/>
    <n v="35"/>
    <n v="175"/>
    <n v="70"/>
    <n v="105"/>
    <d v="2024-08-05T00:00:00"/>
    <n v="0.16"/>
    <n v="28"/>
  </r>
  <r>
    <n v="252"/>
    <x v="136"/>
    <s v="Raquel Duarte"/>
    <s v="(71) 93210-9876"/>
    <s v="(71) 91234-5678"/>
    <x v="6"/>
    <x v="2"/>
    <n v="1"/>
    <n v="15"/>
    <n v="15"/>
    <n v="15"/>
    <n v="0"/>
    <d v="2024-08-31T00:00:00"/>
    <n v="0.2"/>
    <n v="3"/>
  </r>
  <r>
    <n v="253"/>
    <x v="137"/>
    <s v="Samuel Cardoso"/>
    <s v="(48) 92109-8765"/>
    <s v="(48) 93210-4567"/>
    <x v="7"/>
    <x v="2"/>
    <n v="1"/>
    <n v="10"/>
    <n v="10"/>
    <n v="30"/>
    <n v="-20"/>
    <d v="2024-08-12T00:00:00"/>
    <n v="0.15"/>
    <n v="1.5"/>
  </r>
  <r>
    <n v="254"/>
    <x v="136"/>
    <s v="Tainá Moreira"/>
    <s v="(51) 90987-6543"/>
    <s v="(51) 94321-0987"/>
    <x v="8"/>
    <x v="2"/>
    <n v="2"/>
    <n v="20"/>
    <n v="40"/>
    <n v="20"/>
    <n v="20"/>
    <d v="2024-08-31T00:00:00"/>
    <n v="0.31"/>
    <n v="12.4"/>
  </r>
  <r>
    <n v="255"/>
    <x v="138"/>
    <s v="Ulysses Maciel"/>
    <s v="(19) 99876-5432"/>
    <s v="(19) 93456-7890"/>
    <x v="9"/>
    <x v="3"/>
    <n v="2"/>
    <n v="25"/>
    <n v="50"/>
    <n v="25"/>
    <n v="25"/>
    <d v="2024-08-28T00:00:00"/>
    <n v="0.16"/>
    <n v="8"/>
  </r>
  <r>
    <n v="256"/>
    <x v="136"/>
    <s v="Vitória Souza"/>
    <s v="(34) 98765-4321"/>
    <s v="(34) 92345-6789"/>
    <x v="10"/>
    <x v="3"/>
    <n v="4"/>
    <n v="30"/>
    <n v="120"/>
    <n v="90"/>
    <n v="30"/>
    <d v="2024-08-31T00:00:00"/>
    <n v="0.33"/>
    <n v="39.6"/>
  </r>
  <r>
    <n v="257"/>
    <x v="139"/>
    <s v="Wagner Santos"/>
    <s v="(95) 97654-3210"/>
    <s v="(95) 93210-4567"/>
    <x v="11"/>
    <x v="3"/>
    <n v="2"/>
    <n v="40"/>
    <n v="80"/>
    <n v="160"/>
    <n v="-80"/>
    <d v="2024-08-14T00:00:00"/>
    <n v="0.38"/>
    <n v="30.4"/>
  </r>
  <r>
    <n v="258"/>
    <x v="140"/>
    <s v="Xênia Andrade"/>
    <s v="(83) 96543-2109"/>
    <s v="(83) 91234-5678"/>
    <x v="12"/>
    <x v="4"/>
    <n v="2"/>
    <n v="200"/>
    <n v="400"/>
    <n v="400"/>
    <n v="0"/>
    <d v="2024-08-21T00:00:00"/>
    <n v="0.18"/>
    <n v="72"/>
  </r>
  <r>
    <n v="259"/>
    <x v="141"/>
    <s v="Yuri Mendes"/>
    <s v="(61) 95432-1098"/>
    <s v="(61) 94321-0987"/>
    <x v="13"/>
    <x v="4"/>
    <n v="1"/>
    <n v="50"/>
    <n v="50"/>
    <n v="50"/>
    <n v="0"/>
    <d v="2024-08-19T00:00:00"/>
    <n v="0.3"/>
    <n v="15"/>
  </r>
  <r>
    <n v="260"/>
    <x v="134"/>
    <s v="Zara Nogueira"/>
    <s v="(27) 94321-0987"/>
    <s v="(27) 92345-6789"/>
    <x v="14"/>
    <x v="4"/>
    <n v="3"/>
    <n v="70"/>
    <n v="210"/>
    <n v="140"/>
    <n v="70"/>
    <d v="2024-08-10T00:00:00"/>
    <n v="0.32"/>
    <n v="67.2"/>
  </r>
  <r>
    <n v="261"/>
    <x v="142"/>
    <s v="André Batista"/>
    <s v="(67) 93210-9876"/>
    <s v="(67) 93456-7890"/>
    <x v="0"/>
    <x v="0"/>
    <n v="1"/>
    <n v="100"/>
    <n v="100"/>
    <m/>
    <n v="100"/>
    <s v=""/>
    <n v="0.21"/>
    <n v="21"/>
  </r>
  <r>
    <n v="262"/>
    <x v="130"/>
    <s v="Beatriz Carvalho"/>
    <s v="(21) 92109-8765"/>
    <s v="(21) 91234-5678"/>
    <x v="1"/>
    <x v="0"/>
    <n v="1"/>
    <n v="120"/>
    <n v="120"/>
    <n v="120"/>
    <n v="0"/>
    <d v="2024-08-17T00:00:00"/>
    <n v="0.24"/>
    <n v="28.799999999999997"/>
  </r>
  <r>
    <n v="263"/>
    <x v="133"/>
    <s v="Caio Pires"/>
    <s v="(11) 90987-6543"/>
    <s v="(11) 94321-0987"/>
    <x v="2"/>
    <x v="0"/>
    <n v="2"/>
    <n v="25"/>
    <n v="50"/>
    <n v="75"/>
    <n v="-25"/>
    <d v="2024-08-27T00:00:00"/>
    <n v="0.28999999999999998"/>
    <n v="14.499999999999998"/>
  </r>
  <r>
    <n v="264"/>
    <x v="141"/>
    <s v="Denise Marques"/>
    <s v="(65) 99876-5432"/>
    <s v="(65) 92345-6789"/>
    <x v="3"/>
    <x v="1"/>
    <n v="2"/>
    <n v="80"/>
    <n v="160"/>
    <n v="160"/>
    <n v="0"/>
    <d v="2024-08-19T00:00:00"/>
    <n v="0.38"/>
    <n v="60.8"/>
  </r>
  <r>
    <n v="265"/>
    <x v="133"/>
    <s v="Eliana Torres"/>
    <s v="(95) 98765-4321"/>
    <s v="(95) 93456-7890"/>
    <x v="4"/>
    <x v="1"/>
    <n v="4"/>
    <n v="30"/>
    <n v="120"/>
    <n v="120"/>
    <n v="0"/>
    <d v="2024-08-27T00:00:00"/>
    <n v="0.31"/>
    <n v="37.200000000000003"/>
  </r>
  <r>
    <n v="266"/>
    <x v="143"/>
    <s v="Felipe Lima"/>
    <s v="(98) 97654-3210"/>
    <s v="(98) 93210-4567"/>
    <x v="5"/>
    <x v="1"/>
    <n v="1"/>
    <n v="35"/>
    <n v="35"/>
    <n v="140"/>
    <n v="-105"/>
    <d v="2024-08-25T00:00:00"/>
    <n v="0.16"/>
    <n v="5.6000000000000005"/>
  </r>
  <r>
    <n v="267"/>
    <x v="137"/>
    <s v="Giovana Barbosa"/>
    <s v="(84) 96543-2109"/>
    <s v="(84) 91234-5678"/>
    <x v="6"/>
    <x v="2"/>
    <n v="4"/>
    <n v="15"/>
    <n v="60"/>
    <n v="45"/>
    <n v="15"/>
    <d v="2024-08-12T00:00:00"/>
    <n v="0.2"/>
    <n v="12"/>
  </r>
  <r>
    <n v="268"/>
    <x v="130"/>
    <s v="Hugo Ferreira"/>
    <s v="(53) 95432-1098"/>
    <s v="(53) 94321-0987"/>
    <x v="7"/>
    <x v="2"/>
    <n v="1"/>
    <n v="10"/>
    <n v="10"/>
    <n v="10"/>
    <n v="0"/>
    <d v="2024-08-17T00:00:00"/>
    <n v="0.15"/>
    <n v="1.5"/>
  </r>
  <r>
    <n v="269"/>
    <x v="132"/>
    <s v="Iara Reis"/>
    <s v="(41) 94321-0987"/>
    <s v="(41) 92345-6789"/>
    <x v="8"/>
    <x v="2"/>
    <n v="3"/>
    <n v="20"/>
    <n v="60"/>
    <m/>
    <n v="60"/>
    <s v=""/>
    <n v="0.31"/>
    <n v="18.600000000000001"/>
  </r>
  <r>
    <n v="270"/>
    <x v="130"/>
    <s v="João Lima"/>
    <s v="(27) 93210-9876"/>
    <s v="(27) 91234-5678"/>
    <x v="9"/>
    <x v="3"/>
    <n v="1"/>
    <n v="25"/>
    <n v="25"/>
    <m/>
    <n v="25"/>
    <s v=""/>
    <n v="0.16"/>
    <n v="4"/>
  </r>
  <r>
    <n v="271"/>
    <x v="132"/>
    <s v="Karina Souza"/>
    <s v="(19) 92109-8765"/>
    <s v="(19) 93210-4567"/>
    <x v="10"/>
    <x v="3"/>
    <n v="2"/>
    <n v="30"/>
    <n v="60"/>
    <m/>
    <n v="60"/>
    <s v=""/>
    <n v="0.33"/>
    <n v="19.8"/>
  </r>
  <r>
    <n v="272"/>
    <x v="138"/>
    <s v="Leandro Oliveira"/>
    <s v="(51) 90987-6543"/>
    <s v="(51) 94321-0987"/>
    <x v="11"/>
    <x v="3"/>
    <n v="2"/>
    <n v="40"/>
    <n v="80"/>
    <n v="40"/>
    <n v="40"/>
    <d v="2024-08-28T00:00:00"/>
    <n v="0.38"/>
    <n v="30.4"/>
  </r>
  <r>
    <n v="273"/>
    <x v="144"/>
    <s v="Maria Almeida"/>
    <s v="(61) 99876-5432"/>
    <s v="(61) 93456-7890"/>
    <x v="12"/>
    <x v="4"/>
    <n v="2"/>
    <n v="200"/>
    <n v="400"/>
    <n v="200"/>
    <n v="200"/>
    <d v="2024-08-30T00:00:00"/>
    <n v="0.18"/>
    <n v="72"/>
  </r>
  <r>
    <n v="274"/>
    <x v="145"/>
    <s v="Nelson Moreira"/>
    <s v="(48) 98765-4321"/>
    <s v="(48) 92345-6789"/>
    <x v="13"/>
    <x v="4"/>
    <n v="2"/>
    <n v="50"/>
    <n v="100"/>
    <n v="50"/>
    <n v="50"/>
    <d v="2024-08-03T00:00:00"/>
    <n v="0.3"/>
    <n v="30"/>
  </r>
  <r>
    <n v="275"/>
    <x v="135"/>
    <s v="Otávio Neves"/>
    <s v="(31) 97654-3210"/>
    <s v="(31) 93210-4567"/>
    <x v="14"/>
    <x v="4"/>
    <n v="1"/>
    <n v="70"/>
    <n v="70"/>
    <n v="140"/>
    <n v="-70"/>
    <d v="2024-08-05T00:00:00"/>
    <n v="0.32"/>
    <n v="22.400000000000002"/>
  </r>
  <r>
    <n v="276"/>
    <x v="146"/>
    <s v="Paula Santos"/>
    <s v="(71) 96543-2109"/>
    <s v="(71) 93456-7890"/>
    <x v="15"/>
    <x v="0"/>
    <n v="5"/>
    <n v="50"/>
    <n v="250"/>
    <n v="50"/>
    <n v="200"/>
    <d v="2024-08-24T00:00:00"/>
    <n v="0.34"/>
    <n v="85"/>
  </r>
  <r>
    <n v="277"/>
    <x v="134"/>
    <s v="Rafael Costa"/>
    <s v="(67) 95432-1098"/>
    <s v="(67) 92345-6789"/>
    <x v="16"/>
    <x v="1"/>
    <n v="5"/>
    <n v="45"/>
    <n v="225"/>
    <n v="45"/>
    <n v="180"/>
    <d v="2024-08-10T00:00:00"/>
    <n v="0.37"/>
    <n v="83.25"/>
  </r>
  <r>
    <n v="278"/>
    <x v="147"/>
    <s v="Sabrina Souza"/>
    <s v="(92) 94321-0987"/>
    <s v="(92) 91234-5678"/>
    <x v="17"/>
    <x v="2"/>
    <n v="4"/>
    <n v="18"/>
    <n v="72"/>
    <n v="36"/>
    <n v="36"/>
    <d v="2024-08-22T00:00:00"/>
    <n v="0.25"/>
    <n v="18"/>
  </r>
  <r>
    <n v="279"/>
    <x v="148"/>
    <s v="Thiago Mendes"/>
    <s v="(84) 93210-9876"/>
    <s v="(84) 93456-7890"/>
    <x v="18"/>
    <x v="3"/>
    <n v="5"/>
    <n v="35"/>
    <n v="175"/>
    <n v="70"/>
    <n v="105"/>
    <d v="2024-08-04T00:00:00"/>
    <n v="0.4"/>
    <n v="70"/>
  </r>
  <r>
    <n v="280"/>
    <x v="149"/>
    <s v="Ulisses Almeida"/>
    <s v="(53) 92109-8765"/>
    <s v="(53) 92345-6789"/>
    <x v="19"/>
    <x v="4"/>
    <n v="5"/>
    <n v="30"/>
    <n v="150"/>
    <m/>
    <n v="150"/>
    <s v=""/>
    <n v="0.3"/>
    <n v="45"/>
  </r>
  <r>
    <n v="281"/>
    <x v="150"/>
    <s v="Vanessa Pereira"/>
    <s v="(83) 90987-6543"/>
    <s v="(83) 93210-4567"/>
    <x v="0"/>
    <x v="0"/>
    <n v="4"/>
    <n v="100"/>
    <n v="400"/>
    <n v="400"/>
    <n v="0"/>
    <d v="2024-09-26T00:00:00"/>
    <n v="0.21"/>
    <n v="84"/>
  </r>
  <r>
    <n v="282"/>
    <x v="151"/>
    <s v="William Farias"/>
    <s v="(62) 99876-5432"/>
    <s v="(62) 93456-7890"/>
    <x v="1"/>
    <x v="0"/>
    <n v="4"/>
    <n v="120"/>
    <n v="480"/>
    <n v="480"/>
    <n v="0"/>
    <d v="2024-09-02T00:00:00"/>
    <n v="0.24"/>
    <n v="115.19999999999999"/>
  </r>
  <r>
    <n v="283"/>
    <x v="152"/>
    <s v="Ana Souza"/>
    <s v="(11) 91234-5678"/>
    <s v="(11) 93456-7890"/>
    <x v="2"/>
    <x v="0"/>
    <n v="1"/>
    <n v="25"/>
    <n v="25"/>
    <n v="100"/>
    <n v="-75"/>
    <d v="2024-09-27T00:00:00"/>
    <n v="0.28999999999999998"/>
    <n v="7.2499999999999991"/>
  </r>
  <r>
    <n v="284"/>
    <x v="152"/>
    <s v="Bruno Lima"/>
    <s v="(21) 99876-5432"/>
    <s v="(21) 92345-6789"/>
    <x v="3"/>
    <x v="1"/>
    <n v="1"/>
    <n v="80"/>
    <n v="80"/>
    <n v="160"/>
    <n v="-80"/>
    <d v="2024-09-27T00:00:00"/>
    <n v="0.38"/>
    <n v="30.4"/>
  </r>
  <r>
    <n v="285"/>
    <x v="153"/>
    <s v="Carlos Alberto"/>
    <s v="(31) 98765-4321"/>
    <s v="(31) 91234-5678"/>
    <x v="4"/>
    <x v="1"/>
    <n v="2"/>
    <n v="30"/>
    <n v="60"/>
    <n v="30"/>
    <n v="30"/>
    <d v="2024-09-10T00:00:00"/>
    <n v="0.31"/>
    <n v="18.600000000000001"/>
  </r>
  <r>
    <n v="286"/>
    <x v="154"/>
    <s v="Daniela Costa"/>
    <s v="(41) 97654-3210"/>
    <s v="(41) 93210-4567"/>
    <x v="5"/>
    <x v="1"/>
    <n v="2"/>
    <n v="35"/>
    <n v="70"/>
    <n v="70"/>
    <n v="0"/>
    <d v="2024-09-05T00:00:00"/>
    <n v="0.16"/>
    <n v="11.200000000000001"/>
  </r>
  <r>
    <n v="287"/>
    <x v="155"/>
    <s v="Eduardo Silva"/>
    <s v="(51) 96543-2109"/>
    <s v="(51) 94321-0987"/>
    <x v="6"/>
    <x v="2"/>
    <n v="5"/>
    <n v="15"/>
    <n v="75"/>
    <n v="15"/>
    <n v="60"/>
    <d v="2024-09-30T00:00:00"/>
    <n v="0.2"/>
    <n v="15"/>
  </r>
  <r>
    <n v="288"/>
    <x v="156"/>
    <s v="Fernanda Pereira"/>
    <s v="(61) 95432-1098"/>
    <s v="(61) 93210-4567"/>
    <x v="7"/>
    <x v="2"/>
    <n v="3"/>
    <n v="10"/>
    <n v="30"/>
    <n v="30"/>
    <n v="0"/>
    <d v="2024-09-12T00:00:00"/>
    <n v="0.15"/>
    <n v="4.5"/>
  </r>
  <r>
    <n v="289"/>
    <x v="155"/>
    <s v="Gabriel Oliveira"/>
    <s v="(71) 94321-0987"/>
    <s v="(71) 93456-7890"/>
    <x v="8"/>
    <x v="2"/>
    <n v="3"/>
    <n v="20"/>
    <n v="60"/>
    <n v="20"/>
    <n v="40"/>
    <d v="2024-09-30T00:00:00"/>
    <n v="0.31"/>
    <n v="18.600000000000001"/>
  </r>
  <r>
    <n v="290"/>
    <x v="157"/>
    <s v="Helena Martins"/>
    <s v="(81) 93210-9876"/>
    <s v="(81) 92345-6789"/>
    <x v="9"/>
    <x v="3"/>
    <n v="5"/>
    <n v="25"/>
    <n v="125"/>
    <n v="25"/>
    <n v="100"/>
    <d v="2024-09-28T00:00:00"/>
    <n v="0.16"/>
    <n v="20"/>
  </r>
  <r>
    <n v="291"/>
    <x v="155"/>
    <s v="Igor Ferreira"/>
    <s v="(85) 92109-8765"/>
    <s v="(85) 91234-5678"/>
    <x v="10"/>
    <x v="3"/>
    <n v="3"/>
    <n v="30"/>
    <n v="90"/>
    <n v="90"/>
    <n v="0"/>
    <d v="2024-09-30T00:00:00"/>
    <n v="0.33"/>
    <n v="29.700000000000003"/>
  </r>
  <r>
    <n v="292"/>
    <x v="158"/>
    <s v="Júlia Rocha"/>
    <s v="(31) 90987-6543"/>
    <s v="(31) 93456-7890"/>
    <x v="11"/>
    <x v="3"/>
    <n v="5"/>
    <n v="40"/>
    <n v="200"/>
    <n v="160"/>
    <n v="40"/>
    <d v="2024-09-14T00:00:00"/>
    <n v="0.38"/>
    <n v="76"/>
  </r>
  <r>
    <n v="293"/>
    <x v="159"/>
    <s v="Karen Menezes"/>
    <s v="(92) 99876-5432"/>
    <s v="(92) 94321-0987"/>
    <x v="12"/>
    <x v="4"/>
    <n v="5"/>
    <n v="200"/>
    <n v="1000"/>
    <n v="400"/>
    <n v="600"/>
    <d v="2024-09-21T00:00:00"/>
    <n v="0.18"/>
    <n v="180"/>
  </r>
  <r>
    <n v="294"/>
    <x v="160"/>
    <s v="Lucas Alves"/>
    <s v="(62) 98765-4321"/>
    <s v="(62) 93210-4567"/>
    <x v="13"/>
    <x v="4"/>
    <n v="3"/>
    <n v="50"/>
    <n v="150"/>
    <n v="50"/>
    <n v="100"/>
    <d v="2024-09-19T00:00:00"/>
    <n v="0.3"/>
    <n v="45"/>
  </r>
  <r>
    <n v="295"/>
    <x v="153"/>
    <s v="Mariana Azevedo"/>
    <s v="(21) 97654-3210"/>
    <s v="(21) 92345-6789"/>
    <x v="14"/>
    <x v="4"/>
    <n v="1"/>
    <n v="70"/>
    <n v="70"/>
    <n v="140"/>
    <n v="-70"/>
    <d v="2024-09-10T00:00:00"/>
    <n v="0.32"/>
    <n v="22.400000000000002"/>
  </r>
  <r>
    <n v="296"/>
    <x v="161"/>
    <s v="Natan Ribeiro"/>
    <s v="(31) 96543-2109"/>
    <s v="(31) 91234-5678"/>
    <x v="0"/>
    <x v="0"/>
    <n v="4"/>
    <n v="100"/>
    <n v="400"/>
    <m/>
    <n v="400"/>
    <s v=""/>
    <n v="0.21"/>
    <n v="84"/>
  </r>
  <r>
    <n v="297"/>
    <x v="149"/>
    <s v="Olivia Castro"/>
    <s v="(11) 95432-1098"/>
    <s v="(11) 94321-0987"/>
    <x v="1"/>
    <x v="0"/>
    <n v="2"/>
    <n v="120"/>
    <n v="240"/>
    <n v="120"/>
    <n v="120"/>
    <d v="2024-09-17T00:00:00"/>
    <n v="0.24"/>
    <n v="57.599999999999994"/>
  </r>
  <r>
    <n v="298"/>
    <x v="152"/>
    <s v="Pedro Gonçalves"/>
    <s v="(27) 94321-0987"/>
    <s v="(27) 92345-6789"/>
    <x v="2"/>
    <x v="0"/>
    <n v="3"/>
    <n v="25"/>
    <n v="75"/>
    <n v="75"/>
    <n v="0"/>
    <d v="2024-09-27T00:00:00"/>
    <n v="0.28999999999999998"/>
    <n v="21.75"/>
  </r>
  <r>
    <n v="299"/>
    <x v="160"/>
    <s v="Raquel Duarte"/>
    <s v="(71) 93210-9876"/>
    <s v="(71) 91234-5678"/>
    <x v="3"/>
    <x v="1"/>
    <n v="4"/>
    <n v="80"/>
    <n v="320"/>
    <n v="160"/>
    <n v="160"/>
    <d v="2024-09-19T00:00:00"/>
    <n v="0.38"/>
    <n v="121.6"/>
  </r>
  <r>
    <n v="300"/>
    <x v="152"/>
    <s v="Samuel Cardoso"/>
    <s v="(48) 92109-8765"/>
    <s v="(48) 93210-4567"/>
    <x v="4"/>
    <x v="1"/>
    <n v="5"/>
    <n v="30"/>
    <n v="150"/>
    <n v="120"/>
    <n v="30"/>
    <d v="2024-09-27T00:00:00"/>
    <n v="0.31"/>
    <n v="46.5"/>
  </r>
  <r>
    <n v="301"/>
    <x v="162"/>
    <s v="Tainá Moreira"/>
    <s v="(51) 90987-6543"/>
    <s v="(51) 94321-0987"/>
    <x v="5"/>
    <x v="1"/>
    <n v="5"/>
    <n v="35"/>
    <n v="175"/>
    <n v="140"/>
    <n v="35"/>
    <d v="2024-09-25T00:00:00"/>
    <n v="0.16"/>
    <n v="28"/>
  </r>
  <r>
    <n v="302"/>
    <x v="156"/>
    <s v="Ulysses Maciel"/>
    <s v="(19) 99876-5432"/>
    <s v="(19) 93456-7890"/>
    <x v="6"/>
    <x v="2"/>
    <n v="4"/>
    <n v="15"/>
    <n v="60"/>
    <n v="45"/>
    <n v="15"/>
    <d v="2024-09-12T00:00:00"/>
    <n v="0.2"/>
    <n v="12"/>
  </r>
  <r>
    <n v="303"/>
    <x v="149"/>
    <s v="Vitória Souza"/>
    <s v="(34) 98765-4321"/>
    <s v="(34) 92345-6789"/>
    <x v="7"/>
    <x v="2"/>
    <n v="2"/>
    <n v="10"/>
    <n v="20"/>
    <n v="10"/>
    <n v="10"/>
    <d v="2024-09-17T00:00:00"/>
    <n v="0.15"/>
    <n v="3"/>
  </r>
  <r>
    <n v="304"/>
    <x v="151"/>
    <s v="Wagner Santos"/>
    <s v="(95) 97654-3210"/>
    <s v="(95) 93210-4567"/>
    <x v="8"/>
    <x v="2"/>
    <n v="1"/>
    <n v="20"/>
    <n v="20"/>
    <m/>
    <n v="20"/>
    <s v=""/>
    <n v="0.31"/>
    <n v="6.2"/>
  </r>
  <r>
    <n v="305"/>
    <x v="149"/>
    <s v="Xênia Andrade"/>
    <s v="(83) 96543-2109"/>
    <s v="(83) 91234-5678"/>
    <x v="9"/>
    <x v="3"/>
    <n v="2"/>
    <n v="25"/>
    <n v="50"/>
    <m/>
    <n v="50"/>
    <s v=""/>
    <n v="0.16"/>
    <n v="8"/>
  </r>
  <r>
    <n v="306"/>
    <x v="151"/>
    <s v="Yuri Mendes"/>
    <s v="(61) 95432-1098"/>
    <s v="(61) 94321-0987"/>
    <x v="10"/>
    <x v="3"/>
    <n v="1"/>
    <n v="30"/>
    <n v="30"/>
    <m/>
    <n v="30"/>
    <s v=""/>
    <n v="0.33"/>
    <n v="9.9"/>
  </r>
  <r>
    <n v="307"/>
    <x v="157"/>
    <s v="Zara Nogueira"/>
    <s v="(27) 94321-0987"/>
    <s v="(27) 92345-6789"/>
    <x v="11"/>
    <x v="3"/>
    <n v="1"/>
    <n v="40"/>
    <n v="40"/>
    <n v="40"/>
    <n v="0"/>
    <d v="2024-09-28T00:00:00"/>
    <n v="0.38"/>
    <n v="15.2"/>
  </r>
  <r>
    <n v="308"/>
    <x v="155"/>
    <s v="André Batista"/>
    <s v="(67) 93210-9876"/>
    <s v="(67) 93456-7890"/>
    <x v="12"/>
    <x v="4"/>
    <n v="5"/>
    <n v="200"/>
    <n v="1000"/>
    <n v="200"/>
    <n v="800"/>
    <d v="2024-09-30T00:00:00"/>
    <n v="0.18"/>
    <n v="180"/>
  </r>
  <r>
    <n v="309"/>
    <x v="163"/>
    <s v="Beatriz Carvalho"/>
    <s v="(21) 92109-8765"/>
    <s v="(21) 91234-5678"/>
    <x v="13"/>
    <x v="4"/>
    <n v="5"/>
    <n v="50"/>
    <n v="250"/>
    <n v="50"/>
    <n v="200"/>
    <d v="2024-09-03T00:00:00"/>
    <n v="0.3"/>
    <n v="75"/>
  </r>
  <r>
    <n v="310"/>
    <x v="154"/>
    <s v="Caio Pires"/>
    <s v="(11) 90987-6543"/>
    <s v="(11) 94321-0987"/>
    <x v="14"/>
    <x v="4"/>
    <n v="2"/>
    <n v="70"/>
    <n v="140"/>
    <n v="140"/>
    <n v="0"/>
    <d v="2024-09-05T00:00:00"/>
    <n v="0.32"/>
    <n v="44.800000000000004"/>
  </r>
  <r>
    <n v="311"/>
    <x v="164"/>
    <s v="Denise Marques"/>
    <s v="(65) 99876-5432"/>
    <s v="(65) 92345-6789"/>
    <x v="15"/>
    <x v="0"/>
    <n v="1"/>
    <n v="50"/>
    <n v="50"/>
    <n v="50"/>
    <n v="0"/>
    <d v="2024-09-24T00:00:00"/>
    <n v="0.34"/>
    <n v="17"/>
  </r>
  <r>
    <n v="312"/>
    <x v="153"/>
    <s v="Eliana Torres"/>
    <s v="(95) 98765-4321"/>
    <s v="(95) 93456-7890"/>
    <x v="16"/>
    <x v="1"/>
    <n v="1"/>
    <n v="45"/>
    <n v="45"/>
    <n v="45"/>
    <n v="0"/>
    <d v="2024-09-10T00:00:00"/>
    <n v="0.37"/>
    <n v="16.649999999999999"/>
  </r>
  <r>
    <n v="313"/>
    <x v="165"/>
    <s v="Felipe Lima"/>
    <s v="(98) 97654-3210"/>
    <s v="(98) 93210-4567"/>
    <x v="17"/>
    <x v="2"/>
    <n v="1"/>
    <n v="18"/>
    <n v="18"/>
    <n v="36"/>
    <n v="-18"/>
    <d v="2024-09-22T00:00:00"/>
    <n v="0.25"/>
    <n v="4.5"/>
  </r>
  <r>
    <n v="314"/>
    <x v="166"/>
    <s v="Giovana Barbosa"/>
    <s v="(84) 96543-2109"/>
    <s v="(84) 91234-5678"/>
    <x v="18"/>
    <x v="3"/>
    <n v="1"/>
    <n v="35"/>
    <n v="35"/>
    <n v="70"/>
    <n v="-35"/>
    <d v="2024-09-04T00:00:00"/>
    <n v="0.4"/>
    <n v="14"/>
  </r>
  <r>
    <n v="315"/>
    <x v="167"/>
    <s v="Hugo Ferreira"/>
    <s v="(53) 95432-1098"/>
    <s v="(53) 94321-0987"/>
    <x v="19"/>
    <x v="4"/>
    <n v="5"/>
    <n v="30"/>
    <n v="150"/>
    <m/>
    <n v="150"/>
    <s v=""/>
    <n v="0.3"/>
    <n v="45"/>
  </r>
  <r>
    <n v="316"/>
    <x v="168"/>
    <s v="Iara Reis"/>
    <s v="(41) 94321-0987"/>
    <s v="(41) 92345-6789"/>
    <x v="0"/>
    <x v="0"/>
    <n v="3"/>
    <n v="100"/>
    <n v="300"/>
    <n v="400"/>
    <n v="-100"/>
    <d v="2024-10-26T00:00:00"/>
    <n v="0.21"/>
    <n v="63"/>
  </r>
  <r>
    <n v="317"/>
    <x v="169"/>
    <s v="João Lima"/>
    <s v="(27) 93210-9876"/>
    <s v="(27) 91234-5678"/>
    <x v="1"/>
    <x v="0"/>
    <n v="5"/>
    <n v="120"/>
    <n v="600"/>
    <n v="480"/>
    <n v="120"/>
    <d v="2024-10-02T00:00:00"/>
    <n v="0.24"/>
    <n v="144"/>
  </r>
  <r>
    <n v="318"/>
    <x v="170"/>
    <s v="Karina Souza"/>
    <s v="(19) 92109-8765"/>
    <s v="(19) 93210-4567"/>
    <x v="2"/>
    <x v="0"/>
    <n v="3"/>
    <n v="25"/>
    <n v="75"/>
    <n v="100"/>
    <n v="-25"/>
    <d v="2024-10-27T00:00:00"/>
    <n v="0.28999999999999998"/>
    <n v="21.75"/>
  </r>
  <r>
    <n v="319"/>
    <x v="170"/>
    <s v="Leandro Oliveira"/>
    <s v="(51) 90987-6543"/>
    <s v="(51) 94321-0987"/>
    <x v="3"/>
    <x v="1"/>
    <n v="3"/>
    <n v="80"/>
    <n v="240"/>
    <n v="160"/>
    <n v="80"/>
    <d v="2024-10-27T00:00:00"/>
    <n v="0.38"/>
    <n v="91.2"/>
  </r>
  <r>
    <n v="320"/>
    <x v="171"/>
    <s v="Maria Almeida"/>
    <s v="(61) 99876-5432"/>
    <s v="(61) 93456-7890"/>
    <x v="4"/>
    <x v="1"/>
    <n v="2"/>
    <n v="30"/>
    <n v="60"/>
    <n v="30"/>
    <n v="30"/>
    <d v="2024-10-10T00:00:00"/>
    <n v="0.31"/>
    <n v="18.600000000000001"/>
  </r>
  <r>
    <n v="321"/>
    <x v="172"/>
    <s v="Nelson Moreira"/>
    <s v="(48) 98765-4321"/>
    <s v="(48) 92345-6789"/>
    <x v="5"/>
    <x v="1"/>
    <n v="1"/>
    <n v="35"/>
    <n v="35"/>
    <n v="70"/>
    <n v="-35"/>
    <d v="2024-10-05T00:00:00"/>
    <n v="0.16"/>
    <n v="5.6000000000000005"/>
  </r>
  <r>
    <n v="322"/>
    <x v="173"/>
    <s v="Otávio Neves"/>
    <s v="(31) 97654-3210"/>
    <s v="(31) 93210-4567"/>
    <x v="6"/>
    <x v="2"/>
    <n v="5"/>
    <n v="15"/>
    <n v="75"/>
    <n v="15"/>
    <n v="60"/>
    <d v="2024-10-31T00:00:00"/>
    <n v="0.2"/>
    <n v="15"/>
  </r>
  <r>
    <n v="323"/>
    <x v="174"/>
    <s v="Paula Santos"/>
    <s v="(71) 96543-2109"/>
    <s v="(71) 93456-7890"/>
    <x v="7"/>
    <x v="2"/>
    <n v="4"/>
    <n v="10"/>
    <n v="40"/>
    <n v="30"/>
    <n v="10"/>
    <d v="2024-10-12T00:00:00"/>
    <n v="0.15"/>
    <n v="6"/>
  </r>
  <r>
    <n v="324"/>
    <x v="173"/>
    <s v="Rafael Costa"/>
    <s v="(67) 95432-1098"/>
    <s v="(67) 92345-6789"/>
    <x v="8"/>
    <x v="2"/>
    <n v="2"/>
    <n v="20"/>
    <n v="40"/>
    <n v="20"/>
    <n v="20"/>
    <d v="2024-10-31T00:00:00"/>
    <n v="0.31"/>
    <n v="12.4"/>
  </r>
  <r>
    <n v="325"/>
    <x v="175"/>
    <s v="Sabrina Souza"/>
    <s v="(92) 94321-0987"/>
    <s v="(92) 91234-5678"/>
    <x v="9"/>
    <x v="3"/>
    <n v="1"/>
    <n v="25"/>
    <n v="25"/>
    <n v="25"/>
    <n v="0"/>
    <d v="2024-10-28T00:00:00"/>
    <n v="0.16"/>
    <n v="4"/>
  </r>
  <r>
    <n v="326"/>
    <x v="173"/>
    <s v="Thiago Mendes"/>
    <s v="(84) 93210-9876"/>
    <s v="(84) 93456-7890"/>
    <x v="10"/>
    <x v="3"/>
    <n v="3"/>
    <n v="30"/>
    <n v="90"/>
    <n v="90"/>
    <n v="0"/>
    <d v="2024-10-31T00:00:00"/>
    <n v="0.33"/>
    <n v="29.700000000000003"/>
  </r>
  <r>
    <n v="327"/>
    <x v="176"/>
    <s v="Ulisses Almeida"/>
    <s v="(53) 92109-8765"/>
    <s v="(53) 92345-6789"/>
    <x v="11"/>
    <x v="3"/>
    <n v="5"/>
    <n v="40"/>
    <n v="200"/>
    <n v="160"/>
    <n v="40"/>
    <d v="2024-10-14T00:00:00"/>
    <n v="0.38"/>
    <n v="76"/>
  </r>
  <r>
    <n v="328"/>
    <x v="177"/>
    <s v="Vanessa Pereira"/>
    <s v="(83) 90987-6543"/>
    <s v="(83) 93210-4567"/>
    <x v="12"/>
    <x v="4"/>
    <n v="1"/>
    <n v="200"/>
    <n v="200"/>
    <n v="400"/>
    <n v="-200"/>
    <d v="2024-10-21T00:00:00"/>
    <n v="0.18"/>
    <n v="36"/>
  </r>
  <r>
    <n v="329"/>
    <x v="178"/>
    <s v="William Farias"/>
    <s v="(62) 99876-5432"/>
    <s v="(62) 93456-7890"/>
    <x v="13"/>
    <x v="4"/>
    <n v="5"/>
    <n v="50"/>
    <n v="250"/>
    <n v="50"/>
    <n v="200"/>
    <d v="2024-10-19T00:00:00"/>
    <n v="0.3"/>
    <n v="75"/>
  </r>
  <r>
    <n v="330"/>
    <x v="171"/>
    <s v="Ana Souza"/>
    <s v="(11) 91234-5678"/>
    <s v="(11) 93456-7890"/>
    <x v="14"/>
    <x v="4"/>
    <n v="3"/>
    <n v="70"/>
    <n v="210"/>
    <n v="140"/>
    <n v="70"/>
    <d v="2024-10-10T00:00:00"/>
    <n v="0.32"/>
    <n v="67.2"/>
  </r>
  <r>
    <n v="331"/>
    <x v="179"/>
    <s v="Bruno Lima"/>
    <s v="(21) 99876-5432"/>
    <s v="(21) 92345-6789"/>
    <x v="0"/>
    <x v="0"/>
    <n v="4"/>
    <n v="100"/>
    <n v="400"/>
    <m/>
    <n v="400"/>
    <s v=""/>
    <n v="0.21"/>
    <n v="84"/>
  </r>
  <r>
    <n v="332"/>
    <x v="167"/>
    <s v="Carlos Alberto"/>
    <s v="(31) 98765-4321"/>
    <s v="(31) 91234-5678"/>
    <x v="1"/>
    <x v="0"/>
    <n v="1"/>
    <n v="120"/>
    <n v="120"/>
    <n v="120"/>
    <n v="0"/>
    <d v="2024-10-17T00:00:00"/>
    <n v="0.24"/>
    <n v="28.799999999999997"/>
  </r>
  <r>
    <n v="333"/>
    <x v="170"/>
    <s v="Daniela Costa"/>
    <s v="(41) 97654-3210"/>
    <s v="(41) 93210-4567"/>
    <x v="2"/>
    <x v="0"/>
    <n v="1"/>
    <n v="25"/>
    <n v="25"/>
    <n v="75"/>
    <n v="-50"/>
    <d v="2024-10-27T00:00:00"/>
    <n v="0.28999999999999998"/>
    <n v="7.2499999999999991"/>
  </r>
  <r>
    <n v="334"/>
    <x v="178"/>
    <s v="Eduardo Silva"/>
    <s v="(51) 96543-2109"/>
    <s v="(51) 94321-0987"/>
    <x v="3"/>
    <x v="1"/>
    <n v="1"/>
    <n v="80"/>
    <n v="80"/>
    <n v="160"/>
    <n v="-80"/>
    <d v="2024-10-19T00:00:00"/>
    <n v="0.38"/>
    <n v="30.4"/>
  </r>
  <r>
    <n v="335"/>
    <x v="170"/>
    <s v="Fernanda Pereira"/>
    <s v="(61) 95432-1098"/>
    <s v="(61) 93210-4567"/>
    <x v="4"/>
    <x v="1"/>
    <n v="4"/>
    <n v="30"/>
    <n v="120"/>
    <n v="120"/>
    <n v="0"/>
    <d v="2024-10-27T00:00:00"/>
    <n v="0.31"/>
    <n v="37.200000000000003"/>
  </r>
  <r>
    <n v="336"/>
    <x v="180"/>
    <s v="Gabriel Oliveira"/>
    <s v="(71) 94321-0987"/>
    <s v="(71) 93456-7890"/>
    <x v="5"/>
    <x v="1"/>
    <n v="4"/>
    <n v="35"/>
    <n v="140"/>
    <n v="140"/>
    <n v="0"/>
    <d v="2024-10-25T00:00:00"/>
    <n v="0.16"/>
    <n v="22.400000000000002"/>
  </r>
  <r>
    <n v="337"/>
    <x v="174"/>
    <s v="Helena Martins"/>
    <s v="(81) 93210-9876"/>
    <s v="(81) 92345-6789"/>
    <x v="6"/>
    <x v="2"/>
    <n v="5"/>
    <n v="15"/>
    <n v="75"/>
    <n v="45"/>
    <n v="30"/>
    <d v="2024-10-12T00:00:00"/>
    <n v="0.2"/>
    <n v="15"/>
  </r>
  <r>
    <n v="338"/>
    <x v="167"/>
    <s v="Igor Ferreira"/>
    <s v="(85) 92109-8765"/>
    <s v="(85) 91234-5678"/>
    <x v="7"/>
    <x v="2"/>
    <n v="4"/>
    <n v="10"/>
    <n v="40"/>
    <n v="10"/>
    <n v="30"/>
    <d v="2024-10-17T00:00:00"/>
    <n v="0.15"/>
    <n v="6"/>
  </r>
  <r>
    <n v="339"/>
    <x v="169"/>
    <s v="Júlia Rocha"/>
    <s v="(31) 90987-6543"/>
    <s v="(31) 93456-7890"/>
    <x v="8"/>
    <x v="2"/>
    <n v="3"/>
    <n v="20"/>
    <n v="60"/>
    <m/>
    <n v="60"/>
    <s v=""/>
    <n v="0.31"/>
    <n v="18.600000000000001"/>
  </r>
  <r>
    <n v="340"/>
    <x v="167"/>
    <s v="Karen Menezes"/>
    <s v="(92) 99876-5432"/>
    <s v="(92) 94321-0987"/>
    <x v="9"/>
    <x v="3"/>
    <n v="4"/>
    <n v="25"/>
    <n v="100"/>
    <m/>
    <n v="100"/>
    <s v=""/>
    <n v="0.16"/>
    <n v="16"/>
  </r>
  <r>
    <n v="341"/>
    <x v="169"/>
    <s v="Lucas Alves"/>
    <s v="(62) 98765-4321"/>
    <s v="(62) 93210-4567"/>
    <x v="10"/>
    <x v="3"/>
    <n v="2"/>
    <n v="30"/>
    <n v="60"/>
    <m/>
    <n v="60"/>
    <s v=""/>
    <n v="0.33"/>
    <n v="19.8"/>
  </r>
  <r>
    <n v="342"/>
    <x v="175"/>
    <s v="Mariana Azevedo"/>
    <s v="(21) 97654-3210"/>
    <s v="(21) 92345-6789"/>
    <x v="11"/>
    <x v="3"/>
    <n v="4"/>
    <n v="40"/>
    <n v="160"/>
    <n v="40"/>
    <n v="120"/>
    <d v="2024-10-28T00:00:00"/>
    <n v="0.38"/>
    <n v="60.8"/>
  </r>
  <r>
    <n v="343"/>
    <x v="181"/>
    <s v="Natan Ribeiro"/>
    <s v="(31) 96543-2109"/>
    <s v="(31) 91234-5678"/>
    <x v="12"/>
    <x v="4"/>
    <n v="2"/>
    <n v="200"/>
    <n v="400"/>
    <n v="200"/>
    <n v="200"/>
    <d v="2024-10-30T00:00:00"/>
    <n v="0.18"/>
    <n v="72"/>
  </r>
  <r>
    <n v="344"/>
    <x v="182"/>
    <s v="Olivia Castro"/>
    <s v="(11) 95432-1098"/>
    <s v="(11) 94321-0987"/>
    <x v="13"/>
    <x v="4"/>
    <n v="4"/>
    <n v="50"/>
    <n v="200"/>
    <n v="50"/>
    <n v="150"/>
    <d v="2024-10-03T00:00:00"/>
    <n v="0.3"/>
    <n v="60"/>
  </r>
  <r>
    <n v="345"/>
    <x v="172"/>
    <s v="Pedro Gonçalves"/>
    <s v="(27) 94321-0987"/>
    <s v="(27) 92345-6789"/>
    <x v="14"/>
    <x v="4"/>
    <n v="5"/>
    <n v="70"/>
    <n v="350"/>
    <n v="140"/>
    <n v="210"/>
    <d v="2024-10-05T00:00:00"/>
    <n v="0.32"/>
    <n v="112"/>
  </r>
  <r>
    <n v="346"/>
    <x v="183"/>
    <s v="Raquel Duarte"/>
    <s v="(71) 93210-9876"/>
    <s v="(71) 91234-5678"/>
    <x v="15"/>
    <x v="0"/>
    <n v="4"/>
    <n v="50"/>
    <n v="200"/>
    <n v="50"/>
    <n v="150"/>
    <d v="2024-10-24T00:00:00"/>
    <n v="0.34"/>
    <n v="68"/>
  </r>
  <r>
    <n v="347"/>
    <x v="171"/>
    <s v="Samuel Cardoso"/>
    <s v="(48) 92109-8765"/>
    <s v="(48) 93210-4567"/>
    <x v="16"/>
    <x v="1"/>
    <n v="3"/>
    <n v="45"/>
    <n v="135"/>
    <n v="45"/>
    <n v="90"/>
    <d v="2024-10-10T00:00:00"/>
    <n v="0.37"/>
    <n v="49.95"/>
  </r>
  <r>
    <n v="348"/>
    <x v="184"/>
    <s v="Tainá Moreira"/>
    <s v="(51) 90987-6543"/>
    <s v="(51) 94321-0987"/>
    <x v="17"/>
    <x v="2"/>
    <n v="3"/>
    <n v="18"/>
    <n v="54"/>
    <n v="36"/>
    <n v="18"/>
    <d v="2024-10-22T00:00:00"/>
    <n v="0.25"/>
    <n v="13.5"/>
  </r>
  <r>
    <n v="349"/>
    <x v="185"/>
    <s v="Ulysses Maciel"/>
    <s v="(19) 99876-5432"/>
    <s v="(19) 93456-7890"/>
    <x v="18"/>
    <x v="3"/>
    <n v="3"/>
    <n v="35"/>
    <n v="105"/>
    <n v="70"/>
    <n v="35"/>
    <d v="2024-10-04T00:00:00"/>
    <n v="0.4"/>
    <n v="42"/>
  </r>
  <r>
    <n v="350"/>
    <x v="186"/>
    <s v="Vitória Souza"/>
    <s v="(34) 98765-4321"/>
    <s v="(34) 92345-6789"/>
    <x v="19"/>
    <x v="4"/>
    <n v="5"/>
    <n v="30"/>
    <n v="150"/>
    <m/>
    <n v="150"/>
    <s v=""/>
    <n v="0.3"/>
    <n v="45"/>
  </r>
  <r>
    <n v="351"/>
    <x v="187"/>
    <s v="Wagner Santos"/>
    <s v="(95) 97654-3210"/>
    <s v="(95) 93210-4567"/>
    <x v="0"/>
    <x v="0"/>
    <n v="2"/>
    <n v="100"/>
    <n v="200"/>
    <n v="400"/>
    <n v="-200"/>
    <d v="2024-11-26T00:00:00"/>
    <n v="0.21"/>
    <n v="42"/>
  </r>
  <r>
    <n v="352"/>
    <x v="188"/>
    <s v="Xênia Andrade"/>
    <s v="(83) 96543-2109"/>
    <s v="(83) 91234-5678"/>
    <x v="1"/>
    <x v="0"/>
    <n v="2"/>
    <n v="120"/>
    <n v="240"/>
    <n v="480"/>
    <n v="-240"/>
    <d v="2024-11-02T00:00:00"/>
    <n v="0.24"/>
    <n v="57.599999999999994"/>
  </r>
  <r>
    <n v="353"/>
    <x v="189"/>
    <s v="Yuri Mendes"/>
    <s v="(61) 95432-1098"/>
    <s v="(61) 94321-0987"/>
    <x v="2"/>
    <x v="0"/>
    <n v="4"/>
    <n v="25"/>
    <n v="100"/>
    <n v="100"/>
    <n v="0"/>
    <d v="2024-11-27T00:00:00"/>
    <n v="0.28999999999999998"/>
    <n v="28.999999999999996"/>
  </r>
  <r>
    <n v="354"/>
    <x v="189"/>
    <s v="Zara Nogueira"/>
    <s v="(27) 94321-0987"/>
    <s v="(27) 92345-6789"/>
    <x v="3"/>
    <x v="1"/>
    <n v="4"/>
    <n v="80"/>
    <n v="320"/>
    <n v="160"/>
    <n v="160"/>
    <d v="2024-11-27T00:00:00"/>
    <n v="0.38"/>
    <n v="121.6"/>
  </r>
  <r>
    <n v="355"/>
    <x v="190"/>
    <s v="André Batista"/>
    <s v="(67) 93210-9876"/>
    <s v="(67) 93456-7890"/>
    <x v="4"/>
    <x v="1"/>
    <n v="4"/>
    <n v="30"/>
    <n v="120"/>
    <n v="30"/>
    <n v="90"/>
    <d v="2024-11-10T00:00:00"/>
    <n v="0.31"/>
    <n v="37.200000000000003"/>
  </r>
  <r>
    <n v="356"/>
    <x v="191"/>
    <s v="Beatriz Carvalho"/>
    <s v="(21) 92109-8765"/>
    <s v="(21) 91234-5678"/>
    <x v="5"/>
    <x v="1"/>
    <n v="1"/>
    <n v="35"/>
    <n v="35"/>
    <n v="70"/>
    <n v="-35"/>
    <d v="2024-11-05T00:00:00"/>
    <n v="0.16"/>
    <n v="5.6000000000000005"/>
  </r>
  <r>
    <n v="357"/>
    <x v="192"/>
    <s v="Caio Pires"/>
    <s v="(11) 90987-6543"/>
    <s v="(11) 94321-0987"/>
    <x v="6"/>
    <x v="2"/>
    <n v="3"/>
    <n v="15"/>
    <n v="45"/>
    <n v="15"/>
    <n v="30"/>
    <d v="2024-11-30T00:00:00"/>
    <n v="0.2"/>
    <n v="9"/>
  </r>
  <r>
    <n v="358"/>
    <x v="193"/>
    <s v="Denise Marques"/>
    <s v="(65) 99876-5432"/>
    <s v="(65) 92345-6789"/>
    <x v="7"/>
    <x v="2"/>
    <n v="1"/>
    <n v="10"/>
    <n v="10"/>
    <n v="30"/>
    <n v="-20"/>
    <d v="2024-11-12T00:00:00"/>
    <n v="0.15"/>
    <n v="1.5"/>
  </r>
  <r>
    <n v="359"/>
    <x v="192"/>
    <s v="Eliana Torres"/>
    <s v="(95) 98765-4321"/>
    <s v="(95) 93456-7890"/>
    <x v="8"/>
    <x v="2"/>
    <n v="2"/>
    <n v="20"/>
    <n v="40"/>
    <n v="20"/>
    <n v="20"/>
    <d v="2024-11-30T00:00:00"/>
    <n v="0.31"/>
    <n v="12.4"/>
  </r>
  <r>
    <n v="360"/>
    <x v="194"/>
    <s v="Felipe Lima"/>
    <s v="(98) 97654-3210"/>
    <s v="(98) 93210-4567"/>
    <x v="9"/>
    <x v="3"/>
    <n v="2"/>
    <n v="25"/>
    <n v="50"/>
    <n v="25"/>
    <n v="25"/>
    <d v="2024-11-28T00:00:00"/>
    <n v="0.16"/>
    <n v="8"/>
  </r>
  <r>
    <n v="361"/>
    <x v="192"/>
    <s v="Giovana Barbosa"/>
    <s v="(84) 96543-2109"/>
    <s v="(84) 91234-5678"/>
    <x v="10"/>
    <x v="3"/>
    <n v="1"/>
    <n v="30"/>
    <n v="30"/>
    <n v="90"/>
    <n v="-60"/>
    <d v="2024-11-30T00:00:00"/>
    <n v="0.33"/>
    <n v="9.9"/>
  </r>
  <r>
    <n v="362"/>
    <x v="195"/>
    <s v="Hugo Ferreira"/>
    <s v="(53) 95432-1098"/>
    <s v="(53) 94321-0987"/>
    <x v="11"/>
    <x v="3"/>
    <n v="5"/>
    <n v="40"/>
    <n v="200"/>
    <n v="160"/>
    <n v="40"/>
    <d v="2024-11-14T00:00:00"/>
    <n v="0.38"/>
    <n v="76"/>
  </r>
  <r>
    <n v="363"/>
    <x v="196"/>
    <s v="Iara Reis"/>
    <s v="(41) 94321-0987"/>
    <s v="(41) 92345-6789"/>
    <x v="12"/>
    <x v="4"/>
    <n v="2"/>
    <n v="200"/>
    <n v="400"/>
    <n v="400"/>
    <n v="0"/>
    <d v="2024-11-21T00:00:00"/>
    <n v="0.18"/>
    <n v="72"/>
  </r>
  <r>
    <n v="364"/>
    <x v="197"/>
    <s v="João Lima"/>
    <s v="(27) 93210-9876"/>
    <s v="(27) 91234-5678"/>
    <x v="13"/>
    <x v="4"/>
    <n v="5"/>
    <n v="50"/>
    <n v="250"/>
    <n v="50"/>
    <n v="200"/>
    <d v="2024-11-19T00:00:00"/>
    <n v="0.3"/>
    <n v="75"/>
  </r>
  <r>
    <n v="365"/>
    <x v="190"/>
    <s v="Karina Souza"/>
    <s v="(19) 92109-8765"/>
    <s v="(19) 93210-4567"/>
    <x v="14"/>
    <x v="4"/>
    <n v="1"/>
    <n v="70"/>
    <n v="70"/>
    <n v="140"/>
    <n v="-70"/>
    <d v="2024-11-10T00:00:00"/>
    <n v="0.32"/>
    <n v="22.400000000000002"/>
  </r>
  <r>
    <n v="366"/>
    <x v="198"/>
    <s v="Leandro Oliveira"/>
    <s v="(51) 90987-6543"/>
    <s v="(51) 94321-0987"/>
    <x v="0"/>
    <x v="0"/>
    <n v="4"/>
    <n v="100"/>
    <n v="400"/>
    <m/>
    <n v="400"/>
    <s v=""/>
    <n v="0.21"/>
    <n v="84"/>
  </r>
  <r>
    <n v="367"/>
    <x v="186"/>
    <s v="Maria Almeida"/>
    <s v="(61) 99876-5432"/>
    <s v="(61) 93456-7890"/>
    <x v="1"/>
    <x v="0"/>
    <n v="4"/>
    <n v="120"/>
    <n v="480"/>
    <n v="120"/>
    <n v="360"/>
    <d v="2024-11-17T00:00:00"/>
    <n v="0.24"/>
    <n v="115.19999999999999"/>
  </r>
  <r>
    <n v="368"/>
    <x v="189"/>
    <s v="Nelson Moreira"/>
    <s v="(48) 98765-4321"/>
    <s v="(48) 92345-6789"/>
    <x v="2"/>
    <x v="0"/>
    <n v="1"/>
    <n v="25"/>
    <n v="25"/>
    <n v="75"/>
    <n v="-50"/>
    <d v="2024-11-27T00:00:00"/>
    <n v="0.28999999999999998"/>
    <n v="7.2499999999999991"/>
  </r>
  <r>
    <n v="369"/>
    <x v="197"/>
    <s v="Otávio Neves"/>
    <s v="(31) 97654-3210"/>
    <s v="(31) 93210-4567"/>
    <x v="3"/>
    <x v="1"/>
    <n v="2"/>
    <n v="80"/>
    <n v="160"/>
    <n v="160"/>
    <n v="0"/>
    <d v="2024-11-19T00:00:00"/>
    <n v="0.38"/>
    <n v="60.8"/>
  </r>
  <r>
    <n v="370"/>
    <x v="189"/>
    <s v="Paula Santos"/>
    <s v="(71) 96543-2109"/>
    <s v="(71) 93456-7890"/>
    <x v="4"/>
    <x v="1"/>
    <n v="5"/>
    <n v="30"/>
    <n v="150"/>
    <n v="120"/>
    <n v="30"/>
    <d v="2024-11-27T00:00:00"/>
    <n v="0.31"/>
    <n v="46.5"/>
  </r>
  <r>
    <n v="371"/>
    <x v="199"/>
    <s v="Rafael Costa"/>
    <s v="(67) 95432-1098"/>
    <s v="(67) 92345-6789"/>
    <x v="5"/>
    <x v="1"/>
    <n v="1"/>
    <n v="35"/>
    <n v="35"/>
    <n v="140"/>
    <n v="-105"/>
    <d v="2024-11-25T00:00:00"/>
    <n v="0.16"/>
    <n v="5.6000000000000005"/>
  </r>
  <r>
    <n v="372"/>
    <x v="193"/>
    <s v="Sabrina Souza"/>
    <s v="(92) 94321-0987"/>
    <s v="(92) 91234-5678"/>
    <x v="6"/>
    <x v="2"/>
    <n v="4"/>
    <n v="15"/>
    <n v="60"/>
    <n v="45"/>
    <n v="15"/>
    <d v="2024-11-12T00:00:00"/>
    <n v="0.2"/>
    <n v="12"/>
  </r>
  <r>
    <n v="373"/>
    <x v="186"/>
    <s v="Thiago Mendes"/>
    <s v="(84) 93210-9876"/>
    <s v="(84) 93456-7890"/>
    <x v="7"/>
    <x v="2"/>
    <n v="4"/>
    <n v="10"/>
    <n v="40"/>
    <n v="10"/>
    <n v="30"/>
    <d v="2024-11-17T00:00:00"/>
    <n v="0.15"/>
    <n v="6"/>
  </r>
  <r>
    <n v="374"/>
    <x v="188"/>
    <s v="Ulisses Almeida"/>
    <s v="(53) 92109-8765"/>
    <s v="(53) 92345-6789"/>
    <x v="8"/>
    <x v="2"/>
    <n v="4"/>
    <n v="20"/>
    <n v="80"/>
    <m/>
    <n v="80"/>
    <s v=""/>
    <n v="0.31"/>
    <n v="24.8"/>
  </r>
  <r>
    <n v="375"/>
    <x v="186"/>
    <s v="Vanessa Pereira"/>
    <s v="(83) 90987-6543"/>
    <s v="(83) 93210-4567"/>
    <x v="9"/>
    <x v="3"/>
    <n v="5"/>
    <n v="25"/>
    <n v="125"/>
    <m/>
    <n v="125"/>
    <s v=""/>
    <n v="0.16"/>
    <n v="20"/>
  </r>
  <r>
    <n v="376"/>
    <x v="188"/>
    <s v="William Farias"/>
    <s v="(62) 99876-5432"/>
    <s v="(62) 93456-7890"/>
    <x v="10"/>
    <x v="3"/>
    <n v="1"/>
    <n v="30"/>
    <n v="30"/>
    <m/>
    <n v="30"/>
    <s v=""/>
    <n v="0.33"/>
    <n v="9.9"/>
  </r>
  <r>
    <n v="377"/>
    <x v="194"/>
    <s v="Ana Souza"/>
    <s v="(11) 91234-5678"/>
    <s v="(11) 93456-7890"/>
    <x v="11"/>
    <x v="3"/>
    <n v="3"/>
    <n v="40"/>
    <n v="120"/>
    <n v="40"/>
    <n v="80"/>
    <d v="2024-11-28T00:00:00"/>
    <n v="0.38"/>
    <n v="45.6"/>
  </r>
  <r>
    <n v="378"/>
    <x v="192"/>
    <s v="Bruno Lima"/>
    <s v="(21) 99876-5432"/>
    <s v="(21) 92345-6789"/>
    <x v="12"/>
    <x v="4"/>
    <n v="2"/>
    <n v="200"/>
    <n v="400"/>
    <n v="200"/>
    <n v="200"/>
    <d v="2024-11-30T00:00:00"/>
    <n v="0.18"/>
    <n v="72"/>
  </r>
  <r>
    <n v="379"/>
    <x v="200"/>
    <s v="Carlos Alberto"/>
    <s v="(31) 98765-4321"/>
    <s v="(31) 91234-5678"/>
    <x v="13"/>
    <x v="4"/>
    <n v="2"/>
    <n v="50"/>
    <n v="100"/>
    <n v="50"/>
    <n v="50"/>
    <d v="2024-11-03T00:00:00"/>
    <n v="0.3"/>
    <n v="30"/>
  </r>
  <r>
    <n v="380"/>
    <x v="191"/>
    <s v="Daniela Costa"/>
    <s v="(41) 97654-3210"/>
    <s v="(41) 93210-4567"/>
    <x v="14"/>
    <x v="4"/>
    <n v="1"/>
    <n v="70"/>
    <n v="70"/>
    <n v="140"/>
    <n v="-70"/>
    <d v="2024-11-05T00:00:00"/>
    <n v="0.32"/>
    <n v="22.400000000000002"/>
  </r>
  <r>
    <n v="381"/>
    <x v="201"/>
    <s v="Eduardo Silva"/>
    <s v="(51) 96543-2109"/>
    <s v="(51) 94321-0987"/>
    <x v="15"/>
    <x v="0"/>
    <n v="4"/>
    <n v="50"/>
    <n v="200"/>
    <n v="50"/>
    <n v="150"/>
    <d v="2024-11-24T00:00:00"/>
    <n v="0.34"/>
    <n v="68"/>
  </r>
  <r>
    <n v="382"/>
    <x v="190"/>
    <s v="Fernanda Pereira"/>
    <s v="(61) 95432-1098"/>
    <s v="(61) 93210-4567"/>
    <x v="16"/>
    <x v="1"/>
    <n v="4"/>
    <n v="45"/>
    <n v="180"/>
    <n v="45"/>
    <n v="135"/>
    <d v="2024-11-10T00:00:00"/>
    <n v="0.37"/>
    <n v="66.599999999999994"/>
  </r>
  <r>
    <n v="383"/>
    <x v="202"/>
    <s v="Gabriel Oliveira"/>
    <s v="(71) 94321-0987"/>
    <s v="(71) 93456-7890"/>
    <x v="17"/>
    <x v="2"/>
    <n v="1"/>
    <n v="18"/>
    <n v="18"/>
    <n v="36"/>
    <n v="-18"/>
    <d v="2024-11-22T00:00:00"/>
    <n v="0.25"/>
    <n v="4.5"/>
  </r>
  <r>
    <n v="384"/>
    <x v="203"/>
    <s v="Helena Martins"/>
    <s v="(81) 93210-9876"/>
    <s v="(81) 92345-6789"/>
    <x v="18"/>
    <x v="3"/>
    <n v="4"/>
    <n v="35"/>
    <n v="140"/>
    <n v="70"/>
    <n v="70"/>
    <d v="2024-11-04T00:00:00"/>
    <n v="0.4"/>
    <n v="56"/>
  </r>
  <r>
    <n v="385"/>
    <x v="204"/>
    <s v="Igor Ferreira"/>
    <s v="(85) 92109-8765"/>
    <s v="(85) 91234-5678"/>
    <x v="19"/>
    <x v="4"/>
    <n v="3"/>
    <n v="30"/>
    <n v="90"/>
    <m/>
    <n v="90"/>
    <s v=""/>
    <n v="0.3"/>
    <n v="27"/>
  </r>
  <r>
    <n v="386"/>
    <x v="205"/>
    <s v="Júlia Rocha"/>
    <s v="(31) 90987-6543"/>
    <s v="(31) 93456-7890"/>
    <x v="0"/>
    <x v="0"/>
    <n v="3"/>
    <n v="100"/>
    <n v="300"/>
    <n v="400"/>
    <n v="-100"/>
    <d v="2024-12-26T00:00:00"/>
    <n v="0.21"/>
    <n v="63"/>
  </r>
  <r>
    <n v="387"/>
    <x v="206"/>
    <s v="Karen Menezes"/>
    <s v="(92) 99876-5432"/>
    <s v="(92) 94321-0987"/>
    <x v="1"/>
    <x v="0"/>
    <n v="1"/>
    <n v="120"/>
    <n v="120"/>
    <n v="480"/>
    <n v="-360"/>
    <d v="2024-12-02T00:00:00"/>
    <n v="0.24"/>
    <n v="28.799999999999997"/>
  </r>
  <r>
    <n v="388"/>
    <x v="207"/>
    <s v="Lucas Alves"/>
    <s v="(62) 98765-4321"/>
    <s v="(62) 93210-4567"/>
    <x v="2"/>
    <x v="0"/>
    <n v="3"/>
    <n v="25"/>
    <n v="75"/>
    <n v="100"/>
    <n v="-25"/>
    <d v="2024-12-27T00:00:00"/>
    <n v="0.28999999999999998"/>
    <n v="21.75"/>
  </r>
  <r>
    <n v="389"/>
    <x v="207"/>
    <s v="Mariana Azevedo"/>
    <s v="(21) 97654-3210"/>
    <s v="(21) 92345-6789"/>
    <x v="3"/>
    <x v="1"/>
    <n v="4"/>
    <n v="80"/>
    <n v="320"/>
    <n v="160"/>
    <n v="160"/>
    <d v="2024-12-27T00:00:00"/>
    <n v="0.38"/>
    <n v="121.6"/>
  </r>
  <r>
    <n v="390"/>
    <x v="208"/>
    <s v="Natan Ribeiro"/>
    <s v="(31) 96543-2109"/>
    <s v="(31) 91234-5678"/>
    <x v="4"/>
    <x v="1"/>
    <n v="4"/>
    <n v="30"/>
    <n v="120"/>
    <n v="30"/>
    <n v="90"/>
    <d v="2024-12-10T00:00:00"/>
    <n v="0.31"/>
    <n v="37.200000000000003"/>
  </r>
  <r>
    <n v="391"/>
    <x v="209"/>
    <s v="Olivia Castro"/>
    <s v="(11) 95432-1098"/>
    <s v="(11) 94321-0987"/>
    <x v="5"/>
    <x v="1"/>
    <n v="3"/>
    <n v="35"/>
    <n v="105"/>
    <n v="70"/>
    <n v="35"/>
    <d v="2024-12-05T00:00:00"/>
    <n v="0.16"/>
    <n v="16.8"/>
  </r>
  <r>
    <n v="392"/>
    <x v="210"/>
    <s v="Pedro Gonçalves"/>
    <s v="(27) 94321-0987"/>
    <s v="(27) 92345-6789"/>
    <x v="6"/>
    <x v="2"/>
    <n v="1"/>
    <n v="15"/>
    <n v="15"/>
    <n v="15"/>
    <n v="0"/>
    <d v="2024-12-31T00:00:00"/>
    <n v="0.2"/>
    <n v="3"/>
  </r>
  <r>
    <n v="393"/>
    <x v="211"/>
    <s v="Raquel Duarte"/>
    <s v="(71) 93210-9876"/>
    <s v="(71) 91234-5678"/>
    <x v="7"/>
    <x v="2"/>
    <n v="5"/>
    <n v="10"/>
    <n v="50"/>
    <n v="30"/>
    <n v="20"/>
    <d v="2024-12-12T00:00:00"/>
    <n v="0.15"/>
    <n v="7.5"/>
  </r>
  <r>
    <n v="394"/>
    <x v="210"/>
    <s v="Samuel Cardoso"/>
    <s v="(48) 92109-8765"/>
    <s v="(48) 93210-4567"/>
    <x v="8"/>
    <x v="2"/>
    <n v="2"/>
    <n v="20"/>
    <n v="40"/>
    <n v="20"/>
    <n v="20"/>
    <d v="2024-12-31T00:00:00"/>
    <n v="0.31"/>
    <n v="12.4"/>
  </r>
  <r>
    <n v="395"/>
    <x v="212"/>
    <s v="Tainá Moreira"/>
    <s v="(51) 90987-6543"/>
    <s v="(51) 94321-0987"/>
    <x v="9"/>
    <x v="3"/>
    <n v="3"/>
    <n v="25"/>
    <n v="75"/>
    <n v="25"/>
    <n v="50"/>
    <d v="2024-12-28T00:00:00"/>
    <n v="0.16"/>
    <n v="12"/>
  </r>
  <r>
    <n v="396"/>
    <x v="210"/>
    <s v="Ulysses Maciel"/>
    <s v="(19) 99876-5432"/>
    <s v="(19) 93456-7890"/>
    <x v="10"/>
    <x v="3"/>
    <n v="3"/>
    <n v="30"/>
    <n v="90"/>
    <n v="90"/>
    <n v="0"/>
    <d v="2024-12-31T00:00:00"/>
    <n v="0.33"/>
    <n v="29.700000000000003"/>
  </r>
  <r>
    <n v="397"/>
    <x v="213"/>
    <s v="Vitória Souza"/>
    <s v="(34) 98765-4321"/>
    <s v="(34) 92345-6789"/>
    <x v="11"/>
    <x v="3"/>
    <n v="3"/>
    <n v="40"/>
    <n v="120"/>
    <n v="160"/>
    <n v="-40"/>
    <d v="2024-12-14T00:00:00"/>
    <n v="0.38"/>
    <n v="45.6"/>
  </r>
  <r>
    <n v="398"/>
    <x v="214"/>
    <s v="Wagner Santos"/>
    <s v="(95) 97654-3210"/>
    <s v="(95) 93210-4567"/>
    <x v="12"/>
    <x v="4"/>
    <n v="5"/>
    <n v="200"/>
    <n v="1000"/>
    <n v="400"/>
    <n v="600"/>
    <d v="2024-12-21T00:00:00"/>
    <n v="0.18"/>
    <n v="180"/>
  </r>
  <r>
    <n v="399"/>
    <x v="215"/>
    <s v="Xênia Andrade"/>
    <s v="(83) 96543-2109"/>
    <s v="(83) 91234-5678"/>
    <x v="13"/>
    <x v="4"/>
    <n v="1"/>
    <n v="50"/>
    <n v="50"/>
    <n v="50"/>
    <n v="0"/>
    <d v="2024-12-19T00:00:00"/>
    <n v="0.3"/>
    <n v="15"/>
  </r>
  <r>
    <n v="400"/>
    <x v="208"/>
    <s v="Yuri Mendes"/>
    <s v="(61) 95432-1098"/>
    <s v="(61) 94321-0987"/>
    <x v="14"/>
    <x v="4"/>
    <n v="2"/>
    <n v="70"/>
    <n v="140"/>
    <n v="140"/>
    <n v="0"/>
    <d v="2024-12-10T00:00:00"/>
    <n v="0.32"/>
    <n v="44.800000000000004"/>
  </r>
  <r>
    <n v="401"/>
    <x v="216"/>
    <s v="Zara Nogueira"/>
    <s v="(27) 94321-0987"/>
    <s v="(27) 92345-6789"/>
    <x v="0"/>
    <x v="0"/>
    <n v="1"/>
    <n v="100"/>
    <n v="100"/>
    <m/>
    <n v="100"/>
    <s v=""/>
    <n v="0.21"/>
    <n v="21"/>
  </r>
  <r>
    <n v="402"/>
    <x v="204"/>
    <s v="André Batista"/>
    <s v="(67) 93210-9876"/>
    <s v="(67) 93456-7890"/>
    <x v="1"/>
    <x v="0"/>
    <n v="3"/>
    <n v="120"/>
    <n v="360"/>
    <n v="120"/>
    <n v="240"/>
    <d v="2024-12-17T00:00:00"/>
    <n v="0.24"/>
    <n v="86.399999999999991"/>
  </r>
  <r>
    <n v="403"/>
    <x v="207"/>
    <s v="Beatriz Carvalho"/>
    <s v="(21) 92109-8765"/>
    <s v="(21) 91234-5678"/>
    <x v="2"/>
    <x v="0"/>
    <n v="2"/>
    <n v="25"/>
    <n v="50"/>
    <n v="75"/>
    <n v="-25"/>
    <d v="2024-12-27T00:00:00"/>
    <n v="0.28999999999999998"/>
    <n v="14.499999999999998"/>
  </r>
  <r>
    <n v="404"/>
    <x v="215"/>
    <s v="Caio Pires"/>
    <s v="(11) 90987-6543"/>
    <s v="(11) 94321-0987"/>
    <x v="3"/>
    <x v="1"/>
    <n v="5"/>
    <n v="80"/>
    <n v="400"/>
    <n v="160"/>
    <n v="240"/>
    <d v="2024-12-19T00:00:00"/>
    <n v="0.38"/>
    <n v="152"/>
  </r>
  <r>
    <n v="405"/>
    <x v="207"/>
    <s v="Denise Marques"/>
    <s v="(65) 99876-5432"/>
    <s v="(65) 92345-6789"/>
    <x v="4"/>
    <x v="1"/>
    <n v="1"/>
    <n v="30"/>
    <n v="30"/>
    <n v="120"/>
    <n v="-90"/>
    <d v="2024-12-27T00:00:00"/>
    <n v="0.31"/>
    <n v="9.3000000000000007"/>
  </r>
  <r>
    <n v="406"/>
    <x v="217"/>
    <s v="Eliana Torres"/>
    <s v="(95) 98765-4321"/>
    <s v="(95) 93456-7890"/>
    <x v="5"/>
    <x v="1"/>
    <n v="2"/>
    <n v="35"/>
    <n v="70"/>
    <n v="140"/>
    <n v="-70"/>
    <d v="2024-12-25T00:00:00"/>
    <n v="0.16"/>
    <n v="11.200000000000001"/>
  </r>
  <r>
    <n v="407"/>
    <x v="211"/>
    <s v="Felipe Lima"/>
    <s v="(98) 97654-3210"/>
    <s v="(98) 93210-4567"/>
    <x v="6"/>
    <x v="2"/>
    <n v="2"/>
    <n v="15"/>
    <n v="30"/>
    <n v="45"/>
    <n v="-15"/>
    <d v="2024-12-12T00:00:00"/>
    <n v="0.2"/>
    <n v="6"/>
  </r>
  <r>
    <n v="408"/>
    <x v="204"/>
    <s v="Giovana Barbosa"/>
    <s v="(84) 96543-2109"/>
    <s v="(84) 91234-5678"/>
    <x v="7"/>
    <x v="2"/>
    <n v="4"/>
    <n v="10"/>
    <n v="40"/>
    <n v="10"/>
    <n v="30"/>
    <d v="2024-12-17T00:00:00"/>
    <n v="0.15"/>
    <n v="6"/>
  </r>
  <r>
    <n v="409"/>
    <x v="206"/>
    <s v="Hugo Ferreira"/>
    <s v="(53) 95432-1098"/>
    <s v="(53) 94321-0987"/>
    <x v="8"/>
    <x v="2"/>
    <n v="5"/>
    <n v="20"/>
    <n v="100"/>
    <m/>
    <n v="100"/>
    <s v=""/>
    <n v="0.31"/>
    <n v="31"/>
  </r>
  <r>
    <n v="410"/>
    <x v="204"/>
    <s v="Iara Reis"/>
    <s v="(41) 94321-0987"/>
    <s v="(41) 92345-6789"/>
    <x v="9"/>
    <x v="3"/>
    <n v="4"/>
    <n v="25"/>
    <n v="100"/>
    <m/>
    <n v="100"/>
    <s v=""/>
    <n v="0.16"/>
    <n v="16"/>
  </r>
  <r>
    <n v="411"/>
    <x v="206"/>
    <s v="João Lima"/>
    <s v="(27) 93210-9876"/>
    <s v="(27) 91234-5678"/>
    <x v="10"/>
    <x v="3"/>
    <n v="1"/>
    <n v="30"/>
    <n v="30"/>
    <m/>
    <n v="30"/>
    <s v=""/>
    <n v="0.33"/>
    <n v="9.9"/>
  </r>
  <r>
    <n v="412"/>
    <x v="212"/>
    <s v="Karina Souza"/>
    <s v="(19) 92109-8765"/>
    <s v="(19) 93210-4567"/>
    <x v="11"/>
    <x v="3"/>
    <n v="2"/>
    <n v="40"/>
    <n v="80"/>
    <n v="40"/>
    <n v="40"/>
    <d v="2024-12-28T00:00:00"/>
    <n v="0.38"/>
    <n v="30.4"/>
  </r>
  <r>
    <n v="413"/>
    <x v="218"/>
    <s v="Leandro Oliveira"/>
    <s v="(51) 90987-6543"/>
    <s v="(51) 94321-0987"/>
    <x v="12"/>
    <x v="4"/>
    <n v="2"/>
    <n v="200"/>
    <n v="400"/>
    <n v="200"/>
    <n v="200"/>
    <d v="2024-12-30T00:00:00"/>
    <n v="0.18"/>
    <n v="72"/>
  </r>
  <r>
    <n v="414"/>
    <x v="219"/>
    <s v="Maria Almeida"/>
    <s v="(61) 99876-5432"/>
    <s v="(61) 93456-7890"/>
    <x v="13"/>
    <x v="4"/>
    <n v="4"/>
    <n v="50"/>
    <n v="200"/>
    <n v="50"/>
    <n v="150"/>
    <d v="2024-12-03T00:00:00"/>
    <n v="0.3"/>
    <n v="60"/>
  </r>
  <r>
    <n v="415"/>
    <x v="209"/>
    <s v="Nelson Moreira"/>
    <s v="(48) 98765-4321"/>
    <s v="(48) 92345-6789"/>
    <x v="14"/>
    <x v="4"/>
    <n v="3"/>
    <n v="70"/>
    <n v="210"/>
    <n v="140"/>
    <n v="70"/>
    <d v="2024-12-05T00:00:00"/>
    <n v="0.32"/>
    <n v="67.2"/>
  </r>
  <r>
    <n v="416"/>
    <x v="220"/>
    <s v="Otávio Neves"/>
    <s v="(31) 97654-3210"/>
    <s v="(31) 93210-4567"/>
    <x v="15"/>
    <x v="0"/>
    <n v="2"/>
    <n v="50"/>
    <n v="100"/>
    <n v="50"/>
    <n v="50"/>
    <d v="2024-12-24T00:00:00"/>
    <n v="0.34"/>
    <n v="34"/>
  </r>
  <r>
    <n v="417"/>
    <x v="208"/>
    <s v="Paula Santos"/>
    <s v="(71) 96543-2109"/>
    <s v="(71) 93456-7890"/>
    <x v="16"/>
    <x v="1"/>
    <n v="3"/>
    <n v="45"/>
    <n v="135"/>
    <n v="45"/>
    <n v="90"/>
    <d v="2024-12-10T00:00:00"/>
    <n v="0.37"/>
    <n v="49.95"/>
  </r>
  <r>
    <n v="418"/>
    <x v="221"/>
    <s v="Rafael Costa"/>
    <s v="(67) 95432-1098"/>
    <s v="(67) 92345-6789"/>
    <x v="17"/>
    <x v="2"/>
    <n v="5"/>
    <n v="18"/>
    <n v="90"/>
    <n v="36"/>
    <n v="54"/>
    <d v="2024-12-22T00:00:00"/>
    <n v="0.25"/>
    <n v="22.5"/>
  </r>
  <r>
    <n v="419"/>
    <x v="222"/>
    <s v="Sabrina Souza"/>
    <s v="(92) 94321-0987"/>
    <s v="(92) 91234-5678"/>
    <x v="18"/>
    <x v="3"/>
    <n v="1"/>
    <n v="35"/>
    <n v="35"/>
    <n v="70"/>
    <n v="-35"/>
    <d v="2024-12-04T00:00:00"/>
    <n v="0.4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A7234-8A76-433A-95E3-76763CCC8505}" name="Tabela dinâmica8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7" rowHeaderCaption="Fornecedor">
  <location ref="L6:M11" firstHeaderRow="1" firstDataRow="1" firstDataCol="1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showAll="0"/>
    <pivotField axis="axisRow" showAll="0" sortType="descending">
      <items count="6">
        <item x="3"/>
        <item x="1"/>
        <item x="0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44" showAll="0"/>
    <pivotField numFmtId="44" showAll="0"/>
    <pivotField showAll="0"/>
    <pivotField numFmtId="44" showAll="0"/>
    <pivotField showAll="0"/>
    <pivotField numFmtId="9"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Fields count="1">
    <field x="6"/>
  </rowFields>
  <rowItems count="5">
    <i>
      <x v="3"/>
    </i>
    <i>
      <x v="2"/>
    </i>
    <i>
      <x v="1"/>
    </i>
    <i>
      <x/>
    </i>
    <i>
      <x v="4"/>
    </i>
  </rowItems>
  <colItems count="1">
    <i/>
  </colItems>
  <dataFields count="1">
    <dataField name="Comissão " fld="14" baseField="0" baseItem="0"/>
  </dataFields>
  <formats count="1">
    <format dxfId="5">
      <pivotArea outline="0" collapsedLevelsAreSubtotals="1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63E67-7722-4DEF-A1DA-234128D8C56B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6:F7" firstHeaderRow="1" firstDataRow="1" firstDataCol="0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numFmtId="1" showAll="0"/>
    <pivotField numFmtId="44" showAll="0"/>
    <pivotField numFmtId="44" showAll="0"/>
    <pivotField dataField="1" showAll="0"/>
    <pivotField numFmtId="44" showAll="0"/>
    <pivotField showAll="0"/>
    <pivotField numFmtId="9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Items count="1">
    <i/>
  </rowItems>
  <colItems count="1">
    <i/>
  </colItems>
  <dataFields count="1">
    <dataField name="Soma de Valor Pago" fld="10" baseField="0" baseItem="0" numFmtId="44"/>
  </dataFields>
  <formats count="1">
    <format dxfId="6">
      <pivotArea outline="0" collapsedLevelsAreSubtotals="1" fieldPosition="0"/>
    </format>
  </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CCA24-5B70-451E-A00F-6D2B713C7D90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6:B7" firstHeaderRow="1" firstDataRow="1" firstDataCol="0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numFmtId="1" showAll="0"/>
    <pivotField numFmtId="44" showAll="0"/>
    <pivotField dataField="1" numFmtId="44" showAll="0"/>
    <pivotField showAll="0"/>
    <pivotField numFmtId="44" showAll="0"/>
    <pivotField showAll="0"/>
    <pivotField numFmtId="9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Items count="1">
    <i/>
  </rowItems>
  <colItems count="1">
    <i/>
  </colItems>
  <dataFields count="1">
    <dataField name="Soma de Valor Total" fld="9" baseField="0" baseItem="0" numFmtId="44"/>
  </dataFields>
  <formats count="1">
    <format dxfId="7">
      <pivotArea outline="0" collapsedLevelsAreSubtotals="1" fieldPosition="0"/>
    </format>
  </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65384-D4A4-4303-8C89-E165E178EA9B}" name="Tabela dinâmica1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7" rowHeaderCaption="Fornecedor">
  <location ref="V6:W18" firstHeaderRow="1" firstDataRow="1" firstDataCol="1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numFmtId="1" showAll="0"/>
    <pivotField numFmtId="44" showAll="0"/>
    <pivotField dataField="1" numFmtId="44" showAll="0"/>
    <pivotField showAll="0"/>
    <pivotField numFmtId="44" showAll="0"/>
    <pivotField showAll="0"/>
    <pivotField numFmtId="9" showAll="0"/>
    <pivotField numFmtId="44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Fields count="1">
    <field x="15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oma de Valor Total" fld="9" baseField="0" baseItem="0"/>
  </dataFields>
  <formats count="1">
    <format dxfId="8">
      <pivotArea outline="0" collapsedLevelsAreSubtotals="1" fieldPosition="0"/>
    </format>
  </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C2686-4AB0-417A-8288-6D603BB535FF}" name="Tabela dinâmica1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7" rowHeaderCaption="Fornecedor">
  <location ref="O6:P26" firstHeaderRow="1" firstDataRow="1" firstDataCol="1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axis="axisRow" showAll="0" sortType="descending">
      <items count="21">
        <item x="3"/>
        <item x="5"/>
        <item x="17"/>
        <item x="2"/>
        <item x="15"/>
        <item x="10"/>
        <item x="14"/>
        <item x="8"/>
        <item x="7"/>
        <item x="19"/>
        <item x="11"/>
        <item x="13"/>
        <item x="6"/>
        <item x="16"/>
        <item x="18"/>
        <item x="1"/>
        <item x="12"/>
        <item x="0"/>
        <item x="9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2"/>
        <item x="4"/>
        <item x="0"/>
        <item x="1"/>
        <item x="3"/>
        <item t="default"/>
      </items>
    </pivotField>
    <pivotField numFmtId="1" showAll="0"/>
    <pivotField numFmtId="44" showAll="0"/>
    <pivotField dataField="1" numFmtId="44" showAll="0"/>
    <pivotField showAll="0"/>
    <pivotField numFmtId="44" showAll="0"/>
    <pivotField showAll="0"/>
    <pivotField numFmtId="9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Fields count="1">
    <field x="5"/>
  </rowFields>
  <rowItems count="20">
    <i>
      <x v="16"/>
    </i>
    <i>
      <x v="15"/>
    </i>
    <i>
      <x v="17"/>
    </i>
    <i>
      <x/>
    </i>
    <i>
      <x v="6"/>
    </i>
    <i>
      <x v="11"/>
    </i>
    <i>
      <x v="10"/>
    </i>
    <i>
      <x v="1"/>
    </i>
    <i>
      <x v="19"/>
    </i>
    <i>
      <x v="18"/>
    </i>
    <i>
      <x v="5"/>
    </i>
    <i>
      <x v="4"/>
    </i>
    <i>
      <x v="3"/>
    </i>
    <i>
      <x v="7"/>
    </i>
    <i>
      <x v="14"/>
    </i>
    <i>
      <x v="13"/>
    </i>
    <i>
      <x v="12"/>
    </i>
    <i>
      <x v="9"/>
    </i>
    <i>
      <x v="8"/>
    </i>
    <i>
      <x v="2"/>
    </i>
  </rowItems>
  <colItems count="1">
    <i/>
  </colItems>
  <dataFields count="1">
    <dataField name="Soma de Valor Total" fld="9" baseField="0" baseItem="0" numFmtId="168"/>
  </dataFields>
  <formats count="1">
    <format dxfId="9">
      <pivotArea outline="0" collapsedLevelsAreSubtotals="1" fieldPosition="0"/>
    </format>
  </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42E51-78CD-4646-A0D6-906F632704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6:D7" firstHeaderRow="1" firstDataRow="1" firstDataCol="0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numFmtId="1" showAll="0"/>
    <pivotField numFmtId="44" showAll="0"/>
    <pivotField numFmtId="44" showAll="0"/>
    <pivotField showAll="0"/>
    <pivotField numFmtId="44" showAll="0"/>
    <pivotField showAll="0"/>
    <pivotField numFmtId="9"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Items count="1">
    <i/>
  </rowItems>
  <colItems count="1">
    <i/>
  </colItems>
  <dataFields count="1">
    <dataField name="Soma de Comissão" fld="14" baseField="0" baseItem="0" numFmtId="44"/>
  </dataFields>
  <formats count="1">
    <format dxfId="10">
      <pivotArea outline="0" collapsedLevelsAreSubtotals="1" fieldPosition="0"/>
    </format>
  </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5EF083-7CC5-44DB-ACED-A4688AA34B8B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6:J7" firstHeaderRow="1" firstDataRow="1" firstDataCol="0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dataField="1" numFmtId="1" showAll="0"/>
    <pivotField numFmtId="44" showAll="0"/>
    <pivotField numFmtId="44" showAll="0"/>
    <pivotField showAll="0"/>
    <pivotField numFmtId="44" showAll="0"/>
    <pivotField showAll="0"/>
    <pivotField numFmtId="9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Items count="1">
    <i/>
  </rowItems>
  <colItems count="1">
    <i/>
  </colItems>
  <dataFields count="1">
    <dataField name="Soma de Qtde" fld="7" baseField="0" baseItem="0" numFmtId="167"/>
  </dataFields>
  <formats count="1">
    <format dxfId="11">
      <pivotArea outline="0" collapsedLevelsAreSubtotals="1" fieldPosition="0"/>
    </format>
  </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94C99-5CCD-4AA3-B5A1-4E27269F5CFB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6:H7" firstHeaderRow="1" firstDataRow="1" firstDataCol="0"/>
  <pivotFields count="17">
    <pivotField showAll="0"/>
    <pivotField numFmtId="164" showAll="0">
      <items count="354">
        <item x="1"/>
        <item x="15"/>
        <item x="18"/>
        <item x="4"/>
        <item x="11"/>
        <item x="3"/>
        <item x="6"/>
        <item x="8"/>
        <item x="12"/>
        <item x="10"/>
        <item x="9"/>
        <item x="17"/>
        <item x="16"/>
        <item x="13"/>
        <item x="0"/>
        <item x="2"/>
        <item x="7"/>
        <item x="14"/>
        <item x="5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t="default"/>
      </items>
    </pivotField>
    <pivotField showAll="0"/>
    <pivotField showAll="0"/>
    <pivotField showAll="0"/>
    <pivotField showAll="0"/>
    <pivotField showAll="0">
      <items count="6">
        <item x="2"/>
        <item x="4"/>
        <item x="0"/>
        <item x="1"/>
        <item x="3"/>
        <item t="default"/>
      </items>
    </pivotField>
    <pivotField numFmtId="1" showAll="0"/>
    <pivotField numFmtId="44" showAll="0"/>
    <pivotField numFmtId="44" showAll="0"/>
    <pivotField showAll="0"/>
    <pivotField dataField="1" numFmtId="44" showAll="0"/>
    <pivotField showAll="0"/>
    <pivotField numFmtId="9" showAll="0"/>
    <pivotField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x="1"/>
        <item x="2"/>
        <item h="1" x="3"/>
        <item t="default"/>
      </items>
    </pivotField>
  </pivotFields>
  <rowItems count="1">
    <i/>
  </rowItems>
  <colItems count="1">
    <i/>
  </colItems>
  <dataFields count="1">
    <dataField name="Soma de Restante" fld="11" baseField="0" baseItem="0" numFmtId="44"/>
  </dataFields>
  <formats count="1">
    <format dxfId="12">
      <pivotArea outline="0" collapsedLevelsAreSubtotals="1" fieldPosition="0"/>
    </format>
  </formats>
  <pivotTableStyleInfo name="PivotStyleLight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encrypted-tbn0.gstatic.com/images?q=tbn:ANd9GcTUYHLIhnXTwOVm0iIB-i0-odO8kZaWsFDt-A&amp;s" TargetMode="External"/><Relationship Id="rId7" Type="http://schemas.openxmlformats.org/officeDocument/2006/relationships/hyperlink" Target="https://logopng.com.br/logos/natura-108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logodownload.org/wp-content/uploads/2017/09/jequiti-logo-4-1.png" TargetMode="External"/><Relationship Id="rId6" Type="http://schemas.openxmlformats.org/officeDocument/2006/relationships/image" Target="../media/image3.jpg"/><Relationship Id="rId5" Type="http://schemas.openxmlformats.org/officeDocument/2006/relationships/hyperlink" Target="https://logowik.com/content/uploads/images/avon-yeni-20223238.jpg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i.pinimg.com/originals/34/23/d5/3423d5d46c5925521be2bf3c1bdbc821.pn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</webImagesSrd>
</file>

<file path=xl/richData/rdrichvalue.xml><?xml version="1.0" encoding="utf-8"?>
<rvData xmlns="http://schemas.microsoft.com/office/spreadsheetml/2017/richdata" count="6">
  <rv s="0">
    <v>0</v>
    <v>1</v>
    <v>0</v>
    <v>0</v>
  </rv>
  <rv s="0">
    <v>1</v>
    <v>1</v>
    <v>0</v>
    <v>0</v>
  </rv>
  <rv s="0">
    <v>2</v>
    <v>1</v>
    <v>0</v>
    <v>0</v>
  </rv>
  <rv s="0">
    <v>3</v>
    <v>1</v>
    <v>0</v>
    <v>0</v>
  </rv>
  <rv s="0">
    <v>4</v>
    <v>1</v>
    <v>0</v>
    <v>0</v>
  </rv>
  <rv s="0">
    <v>2</v>
    <v>4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__Data" xr10:uid="{FFD9B9AC-F828-4CA4-BBF8-2AAAA6F104BE}" sourceName="Anos (Data)">
  <pivotTables>
    <pivotTable tabId="11" name="Tabela dinâmica5"/>
    <pivotTable tabId="11" name="Tabela dinâmica2"/>
    <pivotTable tabId="11" name="Tabela dinâmica3"/>
    <pivotTable tabId="11" name="Tabela dinâmica4"/>
    <pivotTable tabId="11" name="Tabela dinâmica7"/>
    <pivotTable tabId="11" name="Tabela dinâmica8"/>
    <pivotTable tabId="11" name="Tabela dinâmica12"/>
    <pivotTable tabId="11" name="Tabela dinâmica13"/>
  </pivotTables>
  <data>
    <tabular pivotCacheId="873245841">
      <items count="4">
        <i x="1" s="1"/>
        <i x="0" nd="1"/>
        <i x="3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__Data" xr10:uid="{8A78734F-C6BD-40A8-8D37-F8E2502599E3}" sourceName="Meses (Data)">
  <pivotTables>
    <pivotTable tabId="11" name="Tabela dinâmica5"/>
    <pivotTable tabId="11" name="Tabela dinâmica2"/>
    <pivotTable tabId="11" name="Tabela dinâmica3"/>
    <pivotTable tabId="11" name="Tabela dinâmica4"/>
    <pivotTable tabId="11" name="Tabela dinâmica7"/>
    <pivotTable tabId="11" name="Tabela dinâmica8"/>
    <pivotTable tabId="11" name="Tabela dinâmica12"/>
    <pivotTable tabId="11" name="Tabela dinâmica13"/>
  </pivotTables>
  <data>
    <tabular pivotCacheId="87324584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necedor" xr10:uid="{AD4BB1CD-7FE5-4E89-87CD-099219261A01}" sourceName="Fornecedor">
  <pivotTables>
    <pivotTable tabId="11" name="Tabela dinâmica5"/>
    <pivotTable tabId="11" name="Tabela dinâmica2"/>
    <pivotTable tabId="11" name="Tabela dinâmica3"/>
    <pivotTable tabId="11" name="Tabela dinâmica4"/>
    <pivotTable tabId="11" name="Tabela dinâmica7"/>
    <pivotTable tabId="11" name="Tabela dinâmica8"/>
    <pivotTable tabId="11" name="Tabela dinâmica12"/>
    <pivotTable tabId="11" name="Tabela dinâmica13"/>
  </pivotTables>
  <data>
    <tabular pivotCacheId="873245841">
      <items count="5">
        <i x="2" s="1"/>
        <i x="4" s="1"/>
        <i x="0" s="1"/>
        <i x="1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ncedor" xr10:uid="{6C1E8BC9-15E2-4617-BE9B-09DCE28F86E1}" sourceName="Fornecedor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necedor1" xr10:uid="{C441D23A-318E-43BC-A4CA-63EEDB7E7D05}" sourceName="Fornecedor">
  <extLst>
    <x:ext xmlns:x15="http://schemas.microsoft.com/office/spreadsheetml/2010/11/main" uri="{2F2917AC-EB37-4324-AD4E-5DD8C200BD13}">
      <x15:tableSlicerCache tableId="4" column="14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ncedor" xr10:uid="{B504FE93-9818-44DE-B94D-54294A2E5E29}" cache="SegmentaçãodeDados_Forncedor" caption="Fornecedor" columnCount="5" style="SlicerStyleLight3" lockedPosition="1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necedor 1" xr10:uid="{429191C0-6D2C-4D77-B573-5F1EDA268664}" cache="SegmentaçãodeDados_Fornecedor1" caption="Fornecedor" columnCount="5" style="SlicerStyleLight3" rowHeight="25717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(Data)" xr10:uid="{5B546AAC-E89F-489B-AB6C-9C204F9DA655}" cache="SegmentaçãodeDados_Anos__Data" caption="Anos (Data)" columnCount="3" style="SlicerStyleLight3" rowHeight="257175"/>
  <slicer name="Meses (Data)" xr10:uid="{6A0E6456-011D-4857-9783-1D4E54F626CF}" cache="SegmentaçãodeDados_Meses__Data" caption="Meses (Data)" columnCount="3" style="SlicerStyleLight3" rowHeight="257175"/>
  <slicer name="Fornecedor" xr10:uid="{418475A7-906A-4158-9101-94FA989A2795}" cache="SegmentaçãodeDados_Fornecedor" caption="Fornecedor" style="SlicerStyleLight3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83BB3-A68A-42FA-A0DB-81045514B850}" name="tFornecedores" displayName="tFornecedores" ref="B6:H11" totalsRowShown="0" headerRowDxfId="69" dataDxfId="68">
  <autoFilter ref="B6:H11" xr:uid="{F7529B1B-8B67-4296-94B7-2237B8F1E6DD}"/>
  <tableColumns count="7">
    <tableColumn id="1" xr3:uid="{0B2628AF-FB2D-4CDD-B853-1CBF23BE5624}" name="Id" dataDxfId="67">
      <calculatedColumnFormula>ROW()-ROW(tFornecedores[[#Headers],[Id]])</calculatedColumnFormula>
    </tableColumn>
    <tableColumn id="2" xr3:uid="{336C1FD4-572E-47C1-9BDB-60511EA8D000}" name="Forncedor" dataDxfId="66"/>
    <tableColumn id="3" xr3:uid="{11906BFF-9359-410F-8B38-FBEE406CB2FC}" name="Responsável" dataDxfId="65"/>
    <tableColumn id="11" xr3:uid="{736DE999-56F3-43A0-BB66-DE0DA834BA3D}" name="Fone" dataDxfId="64"/>
    <tableColumn id="12" xr3:uid="{6A530279-E849-4202-B557-BC680998E1E5}" name="e-mail" dataDxfId="63"/>
    <tableColumn id="4" xr3:uid="{3B99AB89-55EF-4908-B6A4-9BF9120A8102}" name="Link Imagem" dataDxfId="62"/>
    <tableColumn id="5" xr3:uid="{1667AA56-6A9B-4A53-BC00-3D5DAF892CAF}" name="Logo" dataDxfId="61">
      <calculatedColumnFormula>_xlfn.IMAGE(tFornecedores[[#This Row],[Link Imagem]])</calculatedColumnFormula>
    </tableColumn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10E7A9-2B0F-4E50-90D0-ABE6D7C6F8F0}" name="tClientes" displayName="tClientes" ref="B6:J53" totalsRowShown="0" headerRowDxfId="60" dataDxfId="59">
  <autoFilter ref="B6:J53" xr:uid="{F7529B1B-8B67-4296-94B7-2237B8F1E6DD}"/>
  <tableColumns count="9">
    <tableColumn id="1" xr3:uid="{F081B436-607E-4CF5-B829-C6A35B56B3F2}" name="Id" dataDxfId="58">
      <calculatedColumnFormula>ROW()-ROW(tClientes[[#Headers],[Id]])</calculatedColumnFormula>
    </tableColumn>
    <tableColumn id="2" xr3:uid="{E8F79F86-09B0-4B28-879C-992356AD2E99}" name="Nome" dataDxfId="57"/>
    <tableColumn id="11" xr3:uid="{DE86D9B0-9D33-45FB-AAAF-316DD48AB64E}" name="Fone" dataDxfId="56"/>
    <tableColumn id="7" xr3:uid="{F11364BD-230D-4BEA-BC05-954F7BC04155}" name="Fone 2" dataDxfId="55"/>
    <tableColumn id="12" xr3:uid="{D17EBDA9-1D24-4435-B4EB-2D7A1961B360}" name="e-mail" dataDxfId="54"/>
    <tableColumn id="4" xr3:uid="{9D3625BC-0DD5-40C7-89AF-CF2610BF5A89}" name="Endereço" dataDxfId="53"/>
    <tableColumn id="5" xr3:uid="{EF18BC37-8D92-407F-830E-1E4C1FE85A9B}" name="CEP" dataDxfId="52"/>
    <tableColumn id="3" xr3:uid="{C9212578-6117-4551-9BAA-933CE65BC1BB}" name="Cidade" dataDxfId="51"/>
    <tableColumn id="6" xr3:uid="{3581AE35-5820-4DFC-A29D-D03003394A6D}" name="UF" dataDxfId="50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178E70-725A-41F7-A895-CA8EDAFED3EB}" name="tProdutos" displayName="tProdutos" ref="B6:G41" totalsRowShown="0" headerRowDxfId="49" dataDxfId="48">
  <autoFilter ref="B6:G41" xr:uid="{F7529B1B-8B67-4296-94B7-2237B8F1E6DD}"/>
  <sortState xmlns:xlrd2="http://schemas.microsoft.com/office/spreadsheetml/2017/richdata2" ref="B7:G41">
    <sortCondition ref="C7:C41"/>
    <sortCondition ref="D7:D41"/>
  </sortState>
  <tableColumns count="6">
    <tableColumn id="1" xr3:uid="{3708DABA-9B0B-44C7-AF07-5AB177EC2F0C}" name="Id" dataDxfId="47">
      <calculatedColumnFormula>ROW()-ROW(tProdutos[[#Headers],[Id]])</calculatedColumnFormula>
    </tableColumn>
    <tableColumn id="2" xr3:uid="{2E9E469C-D2CC-40E0-8F70-273454FA565B}" name="Fornecedor" dataDxfId="46"/>
    <tableColumn id="3" xr3:uid="{0977D4E1-4D3B-445F-933A-E8D40E42676D}" name="Produto" dataDxfId="45"/>
    <tableColumn id="11" xr3:uid="{DF8E48F2-28D2-401A-90BC-CB1B8D902572}" name="Preço" dataDxfId="44" dataCellStyle="Moeda"/>
    <tableColumn id="4" xr3:uid="{9E81DEDF-B9F4-455E-B24C-40F400AB3159}" name="Comissão %" dataDxfId="43" dataCellStyle="Vírgula"/>
    <tableColumn id="5" xr3:uid="{7667F694-4B58-4C03-8364-D1132F89AB23}" name="Estoque" dataDxfId="42">
      <calculatedColumnFormula>SUMIFS(tCompras[Qtde],tCompras[Produto],tProdutos[[#This Row],[Produto]])-
  SUMIFS(tVendas[Qtde],tVendas[Produto],tProdutos[[#This Row],[Produto]])</calculatedColumnFormula>
    </tableColumn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BDA34A-D47E-46DC-AA93-E239C21728CF}" name="tCompras" displayName="tCompras" ref="B6:K636" totalsRowShown="0" headerRowDxfId="41" dataDxfId="40">
  <autoFilter ref="B6:K636" xr:uid="{F7529B1B-8B67-4296-94B7-2237B8F1E6DD}"/>
  <tableColumns count="10">
    <tableColumn id="1" xr3:uid="{1EC74FB2-2799-4092-B2C4-B67CE4B4C25E}" name="Id" dataDxfId="39">
      <calculatedColumnFormula>ROW()-ROW(tCompras[[#Headers],[Id]])</calculatedColumnFormula>
    </tableColumn>
    <tableColumn id="8" xr3:uid="{65EA5FC2-2D3C-438B-ACA4-F96FFB397923}" name="Data" dataDxfId="38"/>
    <tableColumn id="3" xr3:uid="{9E8A3200-908D-48E0-9844-732D7A128B10}" name="Produto" dataDxfId="37"/>
    <tableColumn id="14" xr3:uid="{BB0E17CA-7359-4412-AC7F-FC63A2C8D814}" name="Fornecedor" dataDxfId="36">
      <calculatedColumnFormula>_xlfn.XLOOKUP(tCompras[[#This Row],[Produto]],tProdutos[Produto],tProdutos[Fornecedor],"Não Encontrado")</calculatedColumnFormula>
    </tableColumn>
    <tableColumn id="11" xr3:uid="{10DE71A6-7CCA-4593-92AD-04B98FC9171C}" name="Preço" dataDxfId="35" dataCellStyle="Moeda"/>
    <tableColumn id="5" xr3:uid="{C08E7701-0D0F-4B9C-A8B0-7F7CFCC0B57D}" name="Qtde" dataDxfId="34"/>
    <tableColumn id="9" xr3:uid="{85754FAC-42C4-4D3E-AC7D-E62041A04118}" name="Valor Total" dataDxfId="33">
      <calculatedColumnFormula>tCompras[[#This Row],[Preço]]*tCompras[[#This Row],[Qtde]]</calculatedColumnFormula>
    </tableColumn>
    <tableColumn id="10" xr3:uid="{E54EB6B0-2BAE-4BAF-AE1B-2E382123C6CA}" name="Valor Pago" dataDxfId="32"/>
    <tableColumn id="12" xr3:uid="{18515CE8-A694-442E-B9AD-9DC4F0D4E537}" name="Restante" dataDxfId="31">
      <calculatedColumnFormula>tCompras[[#This Row],[Valor Total]]-tCompras[[#This Row],[Valor Pago]]</calculatedColumnFormula>
    </tableColumn>
    <tableColumn id="13" xr3:uid="{297A8BA4-29A9-46FB-9E8E-FF676259E2DA}" name="Dt. Pgto." dataDxfId="30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BCB57-6700-49AC-9D00-94136C4D6919}" name="tVendas" displayName="tVendas" ref="B6:P426" totalsRowShown="0" headerRowDxfId="29" dataDxfId="28">
  <autoFilter ref="B6:P426" xr:uid="{F7529B1B-8B67-4296-94B7-2237B8F1E6DD}"/>
  <tableColumns count="15">
    <tableColumn id="1" xr3:uid="{09ED2220-C654-42CE-8C01-D4BB22F124D1}" name="Id" dataDxfId="27">
      <calculatedColumnFormula>ROW()-ROW(tVendas[[#Headers],[Id]])</calculatedColumnFormula>
    </tableColumn>
    <tableColumn id="8" xr3:uid="{276FA999-25B3-4B8C-94F3-5CDA9E43F7A1}" name="Data" dataDxfId="26"/>
    <tableColumn id="19" xr3:uid="{E8E6550B-6D98-4542-AE5C-D55172928403}" name="Nome Cliente" dataDxfId="25"/>
    <tableColumn id="20" xr3:uid="{AA89DF37-5657-4FDE-BA8B-7D57DAC4668D}" name="Fone 1" dataDxfId="24">
      <calculatedColumnFormula>_xlfn.XLOOKUP(tVendas[[#This Row],[Nome Cliente]],tClientes[Nome],tClientes[Fone])</calculatedColumnFormula>
    </tableColumn>
    <tableColumn id="21" xr3:uid="{112449C8-2192-4C05-BBA8-77E51743FAEA}" name="Fone 2" dataDxfId="23">
      <calculatedColumnFormula>_xlfn.XLOOKUP(tVendas[[#This Row],[Nome Cliente]],tClientes[Nome],tClientes[Fone 2])</calculatedColumnFormula>
    </tableColumn>
    <tableColumn id="3" xr3:uid="{939583C7-FA5A-4A61-9909-47E5F986CC06}" name="Produto" dataDxfId="22"/>
    <tableColumn id="14" xr3:uid="{6D699273-7E9F-458B-AF82-DD6B5E0D3F3B}" name="Fornecedor" dataDxfId="21">
      <calculatedColumnFormula>_xlfn.XLOOKUP(tVendas[[#This Row],[Produto]],tProdutos[Produto],tProdutos[Fornecedor],"Não Encontrado")</calculatedColumnFormula>
    </tableColumn>
    <tableColumn id="9" xr3:uid="{5254DD60-DC98-48B9-8F78-7C073523DE46}" name="Qtde" dataDxfId="20"/>
    <tableColumn id="11" xr3:uid="{8DFC6CA2-8740-404F-819F-033CD88D08C4}" name="Preço" dataDxfId="19" dataCellStyle="Moeda"/>
    <tableColumn id="5" xr3:uid="{8FF21D4F-068A-4376-952C-C31FA0BEA802}" name="Valor Total" dataDxfId="18">
      <calculatedColumnFormula>tVendas[[#This Row],[Qtde]]*tVendas[[#This Row],[Preço]]</calculatedColumnFormula>
    </tableColumn>
    <tableColumn id="10" xr3:uid="{1CF11FD6-E01D-413C-9E49-EC9F7B1EFAB7}" name="Valor Pago" dataDxfId="17"/>
    <tableColumn id="12" xr3:uid="{953EDE93-9A58-4AFC-B9CA-EE4A247BCB98}" name="Restante" dataDxfId="16">
      <calculatedColumnFormula>tVendas[[#This Row],[Valor Total]]-tVendas[[#This Row],[Valor Pago]]</calculatedColumnFormula>
    </tableColumn>
    <tableColumn id="13" xr3:uid="{097F9005-62A8-49D5-932C-4F00A223CEC6}" name="Dt. Pgto." dataDxfId="15"/>
    <tableColumn id="15" xr3:uid="{A496311F-98FD-4945-B14C-9E362857DEF9}" name="Comissão %" dataDxfId="14" dataCellStyle="Porcentagem">
      <calculatedColumnFormula>_xlfn.XLOOKUP(tVendas[[#This Row],[Produto]],tProdutos[Produto],tProdutos[Comissão %])/100</calculatedColumnFormula>
    </tableColumn>
    <tableColumn id="16" xr3:uid="{0FCE8A13-1A44-470B-92B0-D54D07E5A852}" name="Comissão" dataDxfId="13">
      <calculatedColumnFormula>tVendas[[#This Row],[Valor Total]]*tVendas[[#This Row],[Comissão %]]</calculatedColumnFormula>
    </tableColumn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@teste.com" TargetMode="External"/><Relationship Id="rId3" Type="http://schemas.openxmlformats.org/officeDocument/2006/relationships/hyperlink" Target="https://logowik.com/content/uploads/images/avon-yeni-20223238.jpg" TargetMode="External"/><Relationship Id="rId7" Type="http://schemas.openxmlformats.org/officeDocument/2006/relationships/hyperlink" Target="mailto:joao@teste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encrypted-tbn0.gstatic.com/images?q=tbn:ANd9GcTUYHLIhnXTwOVm0iIB-i0-odO8kZaWsFDt-A&amp;s" TargetMode="External"/><Relationship Id="rId1" Type="http://schemas.openxmlformats.org/officeDocument/2006/relationships/hyperlink" Target="https://logodownload.org/wp-content/uploads/2017/09/jequiti-logo-4-1.png" TargetMode="External"/><Relationship Id="rId6" Type="http://schemas.openxmlformats.org/officeDocument/2006/relationships/hyperlink" Target="mailto:ana@teste.com.br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i.pinimg.com/originals/34/23/d5/3423d5d46c5925521be2bf3c1bdbc821.png" TargetMode="External"/><Relationship Id="rId10" Type="http://schemas.openxmlformats.org/officeDocument/2006/relationships/hyperlink" Target="mailto:carol@teste.com" TargetMode="External"/><Relationship Id="rId4" Type="http://schemas.openxmlformats.org/officeDocument/2006/relationships/hyperlink" Target="https://logopng.com.br/logos/natura-108.png" TargetMode="External"/><Relationship Id="rId9" Type="http://schemas.openxmlformats.org/officeDocument/2006/relationships/hyperlink" Target="mailto:pedro@test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4516-97ED-47D2-B44F-885E423217C6}">
  <dimension ref="A1:AI1059"/>
  <sheetViews>
    <sheetView showGridLines="0" zoomScaleNormal="100" workbookViewId="0">
      <selection activeCell="B7" sqref="B7"/>
    </sheetView>
  </sheetViews>
  <sheetFormatPr defaultRowHeight="15" x14ac:dyDescent="0.25"/>
  <cols>
    <col min="2" max="2" width="21.140625" style="3" customWidth="1"/>
    <col min="3" max="3" width="21" style="3" customWidth="1"/>
    <col min="4" max="4" width="12.85546875" style="3" customWidth="1"/>
    <col min="5" max="5" width="17.7109375" style="3" customWidth="1"/>
    <col min="6" max="6" width="16.42578125" style="3" bestFit="1" customWidth="1"/>
    <col min="7" max="9" width="17.85546875" style="3" customWidth="1"/>
    <col min="10" max="10" width="16.5703125" style="3" customWidth="1"/>
    <col min="11" max="11" width="13.85546875" style="36" customWidth="1"/>
    <col min="12" max="13" width="13.570312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B2"/>
      <c r="C2"/>
      <c r="D2"/>
      <c r="E2"/>
      <c r="F2"/>
      <c r="G2"/>
      <c r="H2"/>
      <c r="I2"/>
      <c r="J2"/>
      <c r="K2"/>
    </row>
    <row r="3" spans="1:35" ht="22.5" x14ac:dyDescent="0.3">
      <c r="B3" s="6" t="s">
        <v>78</v>
      </c>
      <c r="C3"/>
      <c r="D3"/>
      <c r="E3"/>
      <c r="F3"/>
      <c r="G3" s="26"/>
      <c r="H3" s="26"/>
      <c r="I3" s="26"/>
      <c r="J3"/>
      <c r="K3"/>
    </row>
    <row r="4" spans="1:35" ht="3.7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5" x14ac:dyDescent="0.25">
      <c r="B5"/>
      <c r="C5"/>
      <c r="D5"/>
      <c r="E5"/>
      <c r="F5"/>
      <c r="G5"/>
      <c r="H5"/>
      <c r="I5"/>
      <c r="J5"/>
      <c r="K5"/>
    </row>
    <row r="6" spans="1:35" ht="82.5" customHeight="1" x14ac:dyDescent="0.25">
      <c r="B6" s="10" t="s">
        <v>27</v>
      </c>
      <c r="C6" s="27"/>
      <c r="E6"/>
      <c r="F6"/>
      <c r="G6"/>
      <c r="H6"/>
      <c r="I6"/>
      <c r="J6"/>
      <c r="K6"/>
    </row>
    <row r="7" spans="1:35" ht="28.5" customHeight="1" x14ac:dyDescent="0.25">
      <c r="B7" s="10" t="s">
        <v>79</v>
      </c>
      <c r="C7" s="10" t="s">
        <v>85</v>
      </c>
      <c r="D7" s="10"/>
      <c r="E7" s="10"/>
      <c r="F7"/>
      <c r="G7"/>
      <c r="H7"/>
      <c r="I7"/>
      <c r="J7"/>
      <c r="K7"/>
    </row>
    <row r="8" spans="1:35" ht="28.5" customHeight="1" x14ac:dyDescent="0.25">
      <c r="B8" s="10" t="s">
        <v>80</v>
      </c>
      <c r="C8" s="10" t="s">
        <v>86</v>
      </c>
      <c r="D8" s="10"/>
      <c r="E8" s="10"/>
      <c r="F8"/>
      <c r="G8"/>
      <c r="H8"/>
      <c r="I8"/>
      <c r="J8"/>
      <c r="K8"/>
    </row>
    <row r="9" spans="1:35" ht="28.5" customHeight="1" x14ac:dyDescent="0.25">
      <c r="B9" s="10" t="s">
        <v>81</v>
      </c>
      <c r="C9" s="10" t="s">
        <v>87</v>
      </c>
      <c r="D9" s="10"/>
      <c r="E9" s="10"/>
      <c r="F9"/>
      <c r="G9"/>
      <c r="H9"/>
      <c r="I9"/>
      <c r="J9"/>
      <c r="K9"/>
    </row>
    <row r="10" spans="1:35" ht="28.5" customHeight="1" x14ac:dyDescent="0.25">
      <c r="B10" s="10" t="s">
        <v>83</v>
      </c>
      <c r="C10" s="10" t="s">
        <v>88</v>
      </c>
      <c r="D10" s="10"/>
      <c r="E10" s="10"/>
      <c r="F10"/>
      <c r="G10"/>
      <c r="H10"/>
      <c r="I10"/>
      <c r="J10"/>
      <c r="K10"/>
    </row>
    <row r="11" spans="1:35" s="1" customFormat="1" ht="28.5" customHeight="1" x14ac:dyDescent="0.25">
      <c r="A11"/>
      <c r="B11" s="10" t="s">
        <v>84</v>
      </c>
      <c r="C11" s="10" t="s">
        <v>89</v>
      </c>
      <c r="D11" s="10"/>
      <c r="E11" s="10"/>
      <c r="F11"/>
      <c r="G11"/>
      <c r="H11"/>
      <c r="I11"/>
      <c r="J11"/>
      <c r="K11"/>
      <c r="L11"/>
      <c r="M11"/>
    </row>
    <row r="12" spans="1:35" ht="28.5" customHeight="1" x14ac:dyDescent="0.25">
      <c r="B12" s="10" t="s">
        <v>82</v>
      </c>
      <c r="C12" s="10" t="s">
        <v>90</v>
      </c>
      <c r="D12" s="10"/>
      <c r="E12" s="10"/>
      <c r="F12"/>
      <c r="G12"/>
      <c r="H12"/>
      <c r="I12"/>
      <c r="J12"/>
      <c r="K12"/>
    </row>
    <row r="13" spans="1:35" ht="28.5" customHeight="1" x14ac:dyDescent="0.25">
      <c r="B13" s="10"/>
      <c r="C13" s="10"/>
      <c r="D13" s="10"/>
      <c r="E13" s="10"/>
      <c r="F13"/>
      <c r="G13"/>
      <c r="H13"/>
      <c r="I13"/>
      <c r="J13"/>
      <c r="K13"/>
    </row>
    <row r="14" spans="1:35" ht="28.5" customHeight="1" x14ac:dyDescent="0.25">
      <c r="B14" s="10"/>
      <c r="C14" s="10"/>
      <c r="D14" s="10"/>
      <c r="E14" s="10"/>
      <c r="F14"/>
      <c r="G14"/>
      <c r="H14"/>
      <c r="I14"/>
      <c r="J14"/>
      <c r="K14"/>
    </row>
    <row r="15" spans="1:35" ht="28.5" customHeight="1" x14ac:dyDescent="0.25">
      <c r="B15" s="10"/>
      <c r="C15" s="10"/>
      <c r="D15" s="10"/>
      <c r="E15" s="10"/>
      <c r="F15"/>
      <c r="G15"/>
      <c r="H15"/>
      <c r="I15"/>
      <c r="J15"/>
      <c r="K15"/>
    </row>
    <row r="16" spans="1:35" ht="28.5" customHeight="1" x14ac:dyDescent="0.25">
      <c r="B16" s="10"/>
      <c r="C16" s="10"/>
      <c r="D16" s="10"/>
      <c r="E16" s="10"/>
      <c r="F16"/>
      <c r="G16"/>
      <c r="H16"/>
      <c r="I16"/>
      <c r="J16"/>
      <c r="K16"/>
    </row>
    <row r="17" spans="2:11" ht="28.5" customHeight="1" x14ac:dyDescent="0.25">
      <c r="B17" s="10"/>
      <c r="C17" s="10"/>
      <c r="D17" s="10"/>
      <c r="E17" s="10"/>
      <c r="F17"/>
      <c r="G17"/>
      <c r="H17"/>
      <c r="I17"/>
      <c r="J17"/>
      <c r="K17"/>
    </row>
    <row r="18" spans="2:11" ht="28.5" customHeight="1" x14ac:dyDescent="0.25">
      <c r="B18" s="10"/>
      <c r="C18" s="10"/>
      <c r="D18" s="10"/>
      <c r="E18" s="10"/>
      <c r="F18"/>
      <c r="G18"/>
      <c r="H18"/>
      <c r="I18"/>
      <c r="J18"/>
      <c r="K18"/>
    </row>
    <row r="19" spans="2:11" ht="28.5" customHeight="1" x14ac:dyDescent="0.25">
      <c r="B19" s="10"/>
      <c r="C19" s="10"/>
      <c r="D19" s="10"/>
      <c r="E19" s="10"/>
      <c r="F19"/>
      <c r="G19"/>
      <c r="H19"/>
      <c r="I19"/>
      <c r="J19"/>
      <c r="K19"/>
    </row>
    <row r="20" spans="2:11" ht="28.5" customHeight="1" x14ac:dyDescent="0.25">
      <c r="B20" s="10"/>
      <c r="C20" s="10"/>
      <c r="D20" s="10"/>
      <c r="E20" s="10"/>
      <c r="F20"/>
      <c r="G20"/>
      <c r="H20"/>
      <c r="I20"/>
      <c r="J20"/>
      <c r="K20"/>
    </row>
    <row r="21" spans="2:11" ht="28.5" customHeight="1" x14ac:dyDescent="0.25">
      <c r="B21"/>
      <c r="C21"/>
      <c r="D21"/>
      <c r="E21"/>
      <c r="F21"/>
      <c r="G21"/>
      <c r="H21"/>
      <c r="I21"/>
      <c r="J21"/>
      <c r="K21"/>
    </row>
    <row r="22" spans="2:11" ht="28.5" customHeight="1" x14ac:dyDescent="0.25">
      <c r="B22" s="9"/>
      <c r="C22" s="14"/>
      <c r="D22" s="10"/>
      <c r="E22" s="10"/>
      <c r="F22" s="16"/>
      <c r="G22" s="34"/>
      <c r="H22" s="21"/>
      <c r="I22" s="21"/>
      <c r="J22" s="20"/>
      <c r="K22" s="35"/>
    </row>
    <row r="23" spans="2:11" ht="28.5" customHeight="1" x14ac:dyDescent="0.25">
      <c r="B23" s="9"/>
      <c r="C23" s="14"/>
      <c r="D23" s="10"/>
      <c r="E23" s="10"/>
      <c r="F23" s="16"/>
      <c r="G23" s="34"/>
      <c r="H23" s="21"/>
      <c r="I23" s="21"/>
      <c r="J23" s="20"/>
      <c r="K23" s="35"/>
    </row>
    <row r="24" spans="2:11" ht="28.5" customHeight="1" x14ac:dyDescent="0.25">
      <c r="B24" s="9"/>
      <c r="C24" s="14"/>
      <c r="D24" s="10"/>
      <c r="E24" s="10"/>
      <c r="F24" s="16"/>
      <c r="G24" s="34"/>
      <c r="H24" s="21"/>
      <c r="I24" s="21"/>
      <c r="J24" s="20"/>
      <c r="K24" s="35"/>
    </row>
    <row r="25" spans="2:11" ht="28.5" customHeight="1" x14ac:dyDescent="0.25">
      <c r="B25" s="9"/>
      <c r="C25" s="14"/>
      <c r="D25" s="10"/>
      <c r="E25" s="10"/>
      <c r="F25" s="16"/>
      <c r="G25" s="34"/>
      <c r="H25" s="21"/>
      <c r="I25" s="21"/>
      <c r="J25" s="20"/>
      <c r="K25" s="35"/>
    </row>
    <row r="26" spans="2:11" ht="28.5" customHeight="1" x14ac:dyDescent="0.25">
      <c r="B26" s="9"/>
      <c r="C26" s="14"/>
      <c r="D26" s="10"/>
      <c r="E26" s="10"/>
      <c r="F26" s="16"/>
      <c r="G26" s="34"/>
      <c r="H26" s="21"/>
      <c r="I26" s="21"/>
      <c r="J26" s="20"/>
      <c r="K26" s="35"/>
    </row>
    <row r="27" spans="2:11" ht="28.5" customHeight="1" x14ac:dyDescent="0.25">
      <c r="B27" s="9"/>
      <c r="C27" s="14"/>
      <c r="D27" s="10"/>
      <c r="E27" s="10"/>
      <c r="F27" s="16"/>
      <c r="G27" s="34"/>
      <c r="H27" s="21"/>
      <c r="I27" s="21"/>
      <c r="J27" s="20"/>
      <c r="K27" s="35"/>
    </row>
    <row r="28" spans="2:11" ht="28.5" customHeight="1" x14ac:dyDescent="0.25">
      <c r="B28" s="9"/>
      <c r="C28" s="14"/>
      <c r="D28" s="10"/>
      <c r="E28" s="10"/>
      <c r="F28" s="16"/>
      <c r="G28" s="34"/>
      <c r="H28" s="21"/>
      <c r="I28" s="21"/>
      <c r="J28" s="20"/>
      <c r="K28" s="35"/>
    </row>
    <row r="29" spans="2:11" ht="28.5" customHeight="1" x14ac:dyDescent="0.25">
      <c r="B29" s="9"/>
      <c r="C29" s="14"/>
      <c r="D29" s="10"/>
      <c r="E29" s="10"/>
      <c r="F29" s="16"/>
      <c r="G29" s="34"/>
      <c r="H29" s="21"/>
      <c r="I29" s="21"/>
      <c r="J29" s="20"/>
      <c r="K29" s="35"/>
    </row>
    <row r="30" spans="2:11" ht="28.5" customHeight="1" x14ac:dyDescent="0.25">
      <c r="B30" s="9"/>
      <c r="C30" s="14"/>
      <c r="D30" s="10"/>
      <c r="E30" s="10"/>
      <c r="F30" s="16"/>
      <c r="G30" s="34"/>
      <c r="H30" s="21"/>
      <c r="I30" s="21"/>
      <c r="J30" s="20"/>
      <c r="K30" s="35"/>
    </row>
    <row r="31" spans="2:11" ht="28.5" customHeight="1" x14ac:dyDescent="0.25">
      <c r="B31" s="9"/>
      <c r="C31" s="14"/>
      <c r="D31" s="10"/>
      <c r="E31" s="10"/>
      <c r="F31" s="16"/>
      <c r="G31" s="34"/>
      <c r="H31" s="21"/>
      <c r="I31" s="21"/>
      <c r="J31" s="20"/>
      <c r="K31" s="35"/>
    </row>
    <row r="32" spans="2:11" ht="28.5" customHeight="1" x14ac:dyDescent="0.25">
      <c r="B32" s="9"/>
      <c r="C32" s="14"/>
      <c r="D32" s="10"/>
      <c r="E32" s="10"/>
      <c r="F32" s="16"/>
      <c r="G32" s="34"/>
      <c r="H32" s="21"/>
      <c r="I32" s="21"/>
      <c r="J32" s="20"/>
      <c r="K32" s="35"/>
    </row>
    <row r="33" spans="2:11" ht="28.5" customHeight="1" x14ac:dyDescent="0.25">
      <c r="B33" s="9"/>
      <c r="C33" s="14"/>
      <c r="D33" s="10"/>
      <c r="E33" s="10"/>
      <c r="F33" s="16"/>
      <c r="G33" s="34"/>
      <c r="H33" s="21"/>
      <c r="I33" s="21"/>
      <c r="J33" s="20"/>
      <c r="K33" s="35"/>
    </row>
    <row r="34" spans="2:11" ht="28.5" customHeight="1" x14ac:dyDescent="0.25">
      <c r="B34" s="9"/>
      <c r="C34" s="14"/>
      <c r="D34" s="10"/>
      <c r="E34" s="10"/>
      <c r="F34" s="16"/>
      <c r="G34" s="34"/>
      <c r="H34" s="21"/>
      <c r="I34" s="21"/>
      <c r="J34" s="20"/>
      <c r="K34" s="35"/>
    </row>
    <row r="35" spans="2:11" ht="28.5" customHeight="1" x14ac:dyDescent="0.25">
      <c r="B35" s="9"/>
      <c r="C35" s="14"/>
      <c r="D35" s="10"/>
      <c r="E35" s="10"/>
      <c r="F35" s="16"/>
      <c r="G35" s="34"/>
      <c r="H35" s="21"/>
      <c r="I35" s="21"/>
      <c r="J35" s="20"/>
      <c r="K35" s="35"/>
    </row>
    <row r="36" spans="2:11" ht="28.5" customHeight="1" x14ac:dyDescent="0.25">
      <c r="B36" s="9"/>
      <c r="C36" s="14"/>
      <c r="D36" s="10"/>
      <c r="E36" s="10"/>
      <c r="F36" s="16"/>
      <c r="G36" s="34"/>
      <c r="H36" s="21"/>
      <c r="I36" s="21"/>
      <c r="J36" s="20"/>
      <c r="K36" s="35"/>
    </row>
    <row r="37" spans="2:11" ht="28.5" customHeight="1" x14ac:dyDescent="0.25">
      <c r="B37" s="9"/>
      <c r="C37" s="14"/>
      <c r="D37" s="10"/>
      <c r="E37" s="10"/>
      <c r="F37" s="16"/>
      <c r="G37" s="34"/>
      <c r="H37" s="21"/>
      <c r="I37" s="21"/>
      <c r="J37" s="20"/>
      <c r="K37" s="35"/>
    </row>
    <row r="38" spans="2:11" ht="28.5" customHeight="1" x14ac:dyDescent="0.25">
      <c r="B38" s="9"/>
      <c r="C38" s="14"/>
      <c r="D38" s="10"/>
      <c r="E38" s="10"/>
      <c r="F38" s="16"/>
      <c r="G38" s="34"/>
      <c r="H38" s="21"/>
      <c r="I38" s="21"/>
      <c r="J38" s="20"/>
      <c r="K38" s="35"/>
    </row>
    <row r="39" spans="2:11" ht="28.5" customHeight="1" x14ac:dyDescent="0.25">
      <c r="B39" s="9"/>
      <c r="C39" s="14"/>
      <c r="D39" s="10"/>
      <c r="E39" s="10"/>
      <c r="F39" s="16"/>
      <c r="G39" s="34"/>
      <c r="H39" s="21"/>
      <c r="I39" s="21"/>
      <c r="J39" s="20"/>
      <c r="K39" s="35"/>
    </row>
    <row r="40" spans="2:11" ht="28.5" customHeight="1" x14ac:dyDescent="0.25">
      <c r="B40" s="9"/>
      <c r="C40" s="14"/>
      <c r="D40" s="10"/>
      <c r="E40" s="10"/>
      <c r="F40" s="16"/>
      <c r="G40" s="34"/>
      <c r="H40" s="21"/>
      <c r="I40" s="21"/>
      <c r="J40" s="20"/>
      <c r="K40" s="35"/>
    </row>
    <row r="41" spans="2:11" ht="28.5" customHeight="1" x14ac:dyDescent="0.25">
      <c r="B41" s="9"/>
      <c r="C41" s="14"/>
      <c r="D41" s="10"/>
      <c r="E41" s="10"/>
      <c r="F41" s="16"/>
      <c r="G41" s="34"/>
      <c r="H41" s="21"/>
      <c r="I41" s="21"/>
      <c r="J41" s="20"/>
      <c r="K41" s="35"/>
    </row>
    <row r="42" spans="2:11" ht="28.5" customHeight="1" x14ac:dyDescent="0.25">
      <c r="B42" s="9"/>
      <c r="C42" s="14"/>
      <c r="D42" s="10"/>
      <c r="E42" s="10"/>
      <c r="F42" s="16"/>
      <c r="G42" s="34"/>
      <c r="H42" s="21"/>
      <c r="I42" s="21"/>
      <c r="J42" s="20"/>
      <c r="K42" s="35"/>
    </row>
    <row r="43" spans="2:11" ht="28.5" customHeight="1" x14ac:dyDescent="0.25">
      <c r="B43" s="9"/>
      <c r="C43" s="14"/>
      <c r="D43" s="10"/>
      <c r="E43" s="10"/>
      <c r="F43" s="16"/>
      <c r="G43" s="34"/>
      <c r="H43" s="21"/>
      <c r="I43" s="21"/>
      <c r="J43" s="20"/>
      <c r="K43" s="35"/>
    </row>
    <row r="44" spans="2:11" ht="28.5" customHeight="1" x14ac:dyDescent="0.25">
      <c r="B44" s="9"/>
      <c r="C44" s="14"/>
      <c r="D44" s="10"/>
      <c r="E44" s="10"/>
      <c r="F44" s="16"/>
      <c r="G44" s="34"/>
      <c r="H44" s="21"/>
      <c r="I44" s="21"/>
      <c r="J44" s="20"/>
      <c r="K44" s="35"/>
    </row>
    <row r="45" spans="2:11" ht="28.5" customHeight="1" x14ac:dyDescent="0.25">
      <c r="B45" s="9"/>
      <c r="C45" s="14"/>
      <c r="D45" s="10"/>
      <c r="E45" s="10"/>
      <c r="F45" s="16"/>
      <c r="G45" s="34"/>
      <c r="H45" s="21"/>
      <c r="I45" s="21"/>
      <c r="J45" s="20"/>
      <c r="K45" s="35"/>
    </row>
    <row r="46" spans="2:11" ht="28.5" customHeight="1" x14ac:dyDescent="0.25">
      <c r="B46" s="9"/>
      <c r="C46" s="14"/>
      <c r="D46" s="10"/>
      <c r="E46" s="10"/>
      <c r="F46" s="16"/>
      <c r="G46" s="34"/>
      <c r="H46" s="21"/>
      <c r="I46" s="21"/>
      <c r="J46" s="20"/>
      <c r="K46" s="35"/>
    </row>
    <row r="47" spans="2:11" ht="28.5" customHeight="1" x14ac:dyDescent="0.25">
      <c r="B47" s="9"/>
      <c r="C47" s="14"/>
      <c r="D47" s="10"/>
      <c r="E47" s="10"/>
      <c r="F47" s="16"/>
      <c r="G47" s="34"/>
      <c r="H47" s="21"/>
      <c r="I47" s="21"/>
      <c r="J47" s="20"/>
      <c r="K47" s="35"/>
    </row>
    <row r="48" spans="2:11" ht="28.5" customHeight="1" x14ac:dyDescent="0.25">
      <c r="B48" s="9"/>
      <c r="C48" s="14"/>
      <c r="D48" s="10"/>
      <c r="E48" s="10"/>
      <c r="F48" s="16"/>
      <c r="G48" s="34"/>
      <c r="H48" s="21"/>
      <c r="I48" s="21"/>
      <c r="J48" s="20"/>
      <c r="K48" s="35"/>
    </row>
    <row r="49" spans="2:11" ht="28.5" customHeight="1" x14ac:dyDescent="0.25">
      <c r="B49" s="9"/>
      <c r="C49" s="14"/>
      <c r="D49" s="10"/>
      <c r="E49" s="10"/>
      <c r="F49" s="16"/>
      <c r="G49" s="34"/>
      <c r="H49" s="21"/>
      <c r="I49" s="21"/>
      <c r="J49" s="20"/>
      <c r="K49" s="35"/>
    </row>
    <row r="50" spans="2:11" ht="28.5" customHeight="1" x14ac:dyDescent="0.25">
      <c r="B50" s="9"/>
      <c r="C50" s="14"/>
      <c r="D50" s="10"/>
      <c r="E50" s="10"/>
      <c r="F50" s="16"/>
      <c r="G50" s="34"/>
      <c r="H50" s="21"/>
      <c r="I50" s="21"/>
      <c r="J50" s="20"/>
      <c r="K50" s="35"/>
    </row>
    <row r="51" spans="2:11" ht="28.5" customHeight="1" x14ac:dyDescent="0.25">
      <c r="B51" s="9"/>
      <c r="C51" s="14"/>
      <c r="D51" s="10"/>
      <c r="E51" s="10"/>
      <c r="F51" s="16"/>
      <c r="G51" s="34"/>
      <c r="H51" s="21"/>
      <c r="I51" s="21"/>
      <c r="J51" s="20"/>
      <c r="K51" s="35"/>
    </row>
    <row r="52" spans="2:11" ht="28.5" customHeight="1" x14ac:dyDescent="0.25">
      <c r="B52" s="9"/>
      <c r="C52" s="14"/>
      <c r="D52" s="10"/>
      <c r="E52" s="10"/>
      <c r="F52" s="16"/>
      <c r="G52" s="34"/>
      <c r="H52" s="21"/>
      <c r="I52" s="21"/>
      <c r="J52" s="20"/>
      <c r="K52" s="35"/>
    </row>
    <row r="53" spans="2:11" ht="28.5" customHeight="1" x14ac:dyDescent="0.25">
      <c r="B53" s="9"/>
      <c r="C53" s="14"/>
      <c r="D53" s="10"/>
      <c r="E53" s="10"/>
      <c r="F53" s="16"/>
      <c r="G53" s="34"/>
      <c r="H53" s="21"/>
      <c r="I53" s="21"/>
      <c r="J53" s="20"/>
      <c r="K53" s="35"/>
    </row>
    <row r="54" spans="2:11" ht="28.5" customHeight="1" x14ac:dyDescent="0.25">
      <c r="B54" s="9"/>
      <c r="C54" s="14"/>
      <c r="D54" s="10"/>
      <c r="E54" s="10"/>
      <c r="F54" s="16"/>
      <c r="G54" s="34"/>
      <c r="H54" s="21"/>
      <c r="I54" s="21"/>
      <c r="J54" s="20"/>
      <c r="K54" s="35"/>
    </row>
    <row r="55" spans="2:11" ht="28.5" customHeight="1" x14ac:dyDescent="0.25">
      <c r="B55" s="9"/>
      <c r="C55" s="14"/>
      <c r="D55" s="10"/>
      <c r="E55" s="10"/>
      <c r="F55" s="16"/>
      <c r="G55" s="34"/>
      <c r="H55" s="21"/>
      <c r="I55" s="21"/>
      <c r="J55" s="20"/>
      <c r="K55" s="35"/>
    </row>
    <row r="56" spans="2:11" ht="28.5" customHeight="1" x14ac:dyDescent="0.25">
      <c r="B56" s="9"/>
      <c r="C56" s="14"/>
      <c r="D56" s="10"/>
      <c r="E56" s="10"/>
      <c r="F56" s="16"/>
      <c r="G56" s="34"/>
      <c r="H56" s="21"/>
      <c r="I56" s="21"/>
      <c r="J56" s="20"/>
      <c r="K56" s="35"/>
    </row>
    <row r="57" spans="2:11" ht="28.5" customHeight="1" x14ac:dyDescent="0.25">
      <c r="B57" s="9"/>
      <c r="C57" s="14"/>
      <c r="D57" s="10"/>
      <c r="E57" s="10"/>
      <c r="F57" s="16"/>
      <c r="G57" s="34"/>
      <c r="H57" s="21"/>
      <c r="I57" s="21"/>
      <c r="J57" s="20"/>
      <c r="K57" s="35"/>
    </row>
    <row r="58" spans="2:11" ht="28.5" customHeight="1" x14ac:dyDescent="0.25">
      <c r="B58" s="9"/>
      <c r="C58" s="14"/>
      <c r="D58" s="10"/>
      <c r="E58" s="10"/>
      <c r="F58" s="16"/>
      <c r="G58" s="34"/>
      <c r="H58" s="21"/>
      <c r="I58" s="21"/>
      <c r="J58" s="20"/>
      <c r="K58" s="35"/>
    </row>
    <row r="59" spans="2:11" ht="28.5" customHeight="1" x14ac:dyDescent="0.25">
      <c r="B59" s="9"/>
      <c r="C59" s="14"/>
      <c r="D59" s="10"/>
      <c r="E59" s="10"/>
      <c r="F59" s="16"/>
      <c r="G59" s="34"/>
      <c r="H59" s="21"/>
      <c r="I59" s="21"/>
      <c r="J59" s="20"/>
      <c r="K59" s="35"/>
    </row>
    <row r="60" spans="2:11" ht="28.5" customHeight="1" x14ac:dyDescent="0.25">
      <c r="B60" s="9"/>
      <c r="C60" s="14"/>
      <c r="D60" s="10"/>
      <c r="E60" s="10"/>
      <c r="F60" s="16"/>
      <c r="G60" s="34"/>
      <c r="H60" s="21"/>
      <c r="I60" s="21"/>
      <c r="J60" s="20"/>
      <c r="K60" s="35"/>
    </row>
    <row r="61" spans="2:11" ht="28.5" customHeight="1" x14ac:dyDescent="0.25">
      <c r="B61" s="9"/>
      <c r="C61" s="14"/>
      <c r="D61" s="10"/>
      <c r="E61" s="10"/>
      <c r="F61" s="16"/>
      <c r="G61" s="34"/>
      <c r="H61" s="21"/>
      <c r="I61" s="21"/>
      <c r="J61" s="20"/>
      <c r="K61" s="35"/>
    </row>
    <row r="62" spans="2:11" ht="28.5" customHeight="1" x14ac:dyDescent="0.25">
      <c r="B62" s="9"/>
      <c r="C62" s="14"/>
      <c r="D62" s="10"/>
      <c r="E62" s="10"/>
      <c r="F62" s="16"/>
      <c r="G62" s="34"/>
      <c r="H62" s="21"/>
      <c r="I62" s="21"/>
      <c r="J62" s="20"/>
      <c r="K62" s="35"/>
    </row>
    <row r="63" spans="2:11" ht="28.5" customHeight="1" x14ac:dyDescent="0.25">
      <c r="B63" s="9"/>
      <c r="C63" s="14"/>
      <c r="D63" s="10"/>
      <c r="E63" s="10"/>
      <c r="F63" s="16"/>
      <c r="G63" s="34"/>
      <c r="H63" s="21"/>
      <c r="I63" s="21"/>
      <c r="J63" s="20"/>
      <c r="K63" s="35"/>
    </row>
    <row r="64" spans="2:11" ht="28.5" customHeight="1" x14ac:dyDescent="0.25">
      <c r="B64" s="9"/>
      <c r="C64" s="14"/>
      <c r="D64" s="10"/>
      <c r="E64" s="10"/>
      <c r="F64" s="16"/>
      <c r="G64" s="34"/>
      <c r="H64" s="21"/>
      <c r="I64" s="21"/>
      <c r="J64" s="20"/>
      <c r="K64" s="35"/>
    </row>
    <row r="65" spans="2:11" ht="28.5" customHeight="1" x14ac:dyDescent="0.25">
      <c r="B65" s="9"/>
      <c r="C65" s="14"/>
      <c r="D65" s="10"/>
      <c r="E65" s="10"/>
      <c r="F65" s="16"/>
      <c r="G65" s="34"/>
      <c r="H65" s="21"/>
      <c r="I65" s="21"/>
      <c r="J65" s="20"/>
      <c r="K65" s="35"/>
    </row>
    <row r="66" spans="2:11" ht="28.5" customHeight="1" x14ac:dyDescent="0.25">
      <c r="B66" s="9"/>
      <c r="C66" s="14"/>
      <c r="D66" s="10"/>
      <c r="E66" s="10"/>
      <c r="F66" s="16"/>
      <c r="G66" s="34"/>
      <c r="H66" s="21"/>
      <c r="I66" s="21"/>
      <c r="J66" s="20"/>
      <c r="K66" s="35"/>
    </row>
    <row r="67" spans="2:11" ht="28.5" customHeight="1" x14ac:dyDescent="0.25">
      <c r="B67" s="9"/>
      <c r="C67" s="14"/>
      <c r="D67" s="10"/>
      <c r="E67" s="10"/>
      <c r="F67" s="16"/>
      <c r="G67" s="34"/>
      <c r="H67" s="21"/>
      <c r="I67" s="21"/>
      <c r="J67" s="20"/>
      <c r="K67" s="35"/>
    </row>
    <row r="68" spans="2:11" ht="28.5" customHeight="1" x14ac:dyDescent="0.25">
      <c r="B68" s="9"/>
      <c r="C68" s="14"/>
      <c r="D68" s="10"/>
      <c r="E68" s="10"/>
      <c r="F68" s="16"/>
      <c r="G68" s="34"/>
      <c r="H68" s="21"/>
      <c r="I68" s="21"/>
      <c r="J68" s="20"/>
      <c r="K68" s="35"/>
    </row>
    <row r="69" spans="2:11" ht="28.5" customHeight="1" x14ac:dyDescent="0.25">
      <c r="B69" s="9"/>
      <c r="C69" s="14"/>
      <c r="D69" s="10"/>
      <c r="E69" s="10"/>
      <c r="F69" s="16"/>
      <c r="G69" s="34"/>
      <c r="H69" s="21"/>
      <c r="I69" s="21"/>
      <c r="J69" s="20"/>
      <c r="K69" s="35"/>
    </row>
    <row r="70" spans="2:11" ht="28.5" customHeight="1" x14ac:dyDescent="0.25">
      <c r="B70" s="9"/>
      <c r="C70" s="14"/>
      <c r="D70" s="10"/>
      <c r="E70" s="10"/>
      <c r="F70" s="16"/>
      <c r="G70" s="34"/>
      <c r="H70" s="21"/>
      <c r="I70" s="21"/>
      <c r="J70" s="20"/>
      <c r="K70" s="35"/>
    </row>
    <row r="71" spans="2:11" ht="28.5" customHeight="1" x14ac:dyDescent="0.25">
      <c r="B71" s="9"/>
      <c r="C71" s="14"/>
      <c r="D71" s="10"/>
      <c r="E71" s="10"/>
      <c r="F71" s="16"/>
      <c r="G71" s="34"/>
      <c r="H71" s="21"/>
      <c r="I71" s="21"/>
      <c r="J71" s="20"/>
      <c r="K71" s="35"/>
    </row>
    <row r="72" spans="2:11" ht="28.5" customHeight="1" x14ac:dyDescent="0.25">
      <c r="B72" s="9"/>
      <c r="C72" s="14"/>
      <c r="D72" s="10"/>
      <c r="E72" s="10"/>
      <c r="F72" s="16"/>
      <c r="G72" s="34"/>
      <c r="H72" s="21"/>
      <c r="I72" s="21"/>
      <c r="J72" s="20"/>
      <c r="K72" s="35"/>
    </row>
    <row r="73" spans="2:11" ht="28.5" customHeight="1" x14ac:dyDescent="0.25">
      <c r="B73" s="9"/>
      <c r="C73" s="14"/>
      <c r="D73" s="10"/>
      <c r="E73" s="10"/>
      <c r="F73" s="16"/>
      <c r="G73" s="34"/>
      <c r="H73" s="21"/>
      <c r="I73" s="21"/>
      <c r="J73" s="20"/>
      <c r="K73" s="35"/>
    </row>
    <row r="74" spans="2:11" ht="28.5" customHeight="1" x14ac:dyDescent="0.25">
      <c r="B74" s="9"/>
      <c r="C74" s="14"/>
      <c r="D74" s="10"/>
      <c r="E74" s="10"/>
      <c r="F74" s="16"/>
      <c r="G74" s="34"/>
      <c r="H74" s="21"/>
      <c r="I74" s="21"/>
      <c r="J74" s="20"/>
      <c r="K74" s="35"/>
    </row>
    <row r="75" spans="2:11" ht="28.5" customHeight="1" x14ac:dyDescent="0.25">
      <c r="B75" s="9"/>
      <c r="C75" s="14"/>
      <c r="D75" s="10"/>
      <c r="E75" s="10"/>
      <c r="F75" s="16"/>
      <c r="G75" s="34"/>
      <c r="H75" s="21"/>
      <c r="I75" s="21"/>
      <c r="J75" s="20"/>
      <c r="K75" s="35"/>
    </row>
    <row r="76" spans="2:11" ht="28.5" customHeight="1" x14ac:dyDescent="0.25">
      <c r="B76" s="9"/>
      <c r="C76" s="14"/>
      <c r="D76" s="10"/>
      <c r="E76" s="10"/>
      <c r="F76" s="16"/>
      <c r="G76" s="34"/>
      <c r="H76" s="21"/>
      <c r="I76" s="21"/>
      <c r="J76" s="20"/>
      <c r="K76" s="35"/>
    </row>
    <row r="77" spans="2:11" ht="28.5" customHeight="1" x14ac:dyDescent="0.25">
      <c r="B77" s="9"/>
      <c r="C77" s="14"/>
      <c r="D77" s="10"/>
      <c r="E77" s="10"/>
      <c r="F77" s="16"/>
      <c r="G77" s="34"/>
      <c r="H77" s="21"/>
      <c r="I77" s="21"/>
      <c r="J77" s="20"/>
      <c r="K77" s="35"/>
    </row>
    <row r="78" spans="2:11" ht="28.5" customHeight="1" x14ac:dyDescent="0.25">
      <c r="B78" s="9"/>
      <c r="C78" s="14"/>
      <c r="D78" s="10"/>
      <c r="E78" s="10"/>
      <c r="F78" s="16"/>
      <c r="G78" s="34"/>
      <c r="H78" s="21"/>
      <c r="I78" s="21"/>
      <c r="J78" s="20"/>
      <c r="K78" s="35"/>
    </row>
    <row r="79" spans="2:11" ht="28.5" customHeight="1" x14ac:dyDescent="0.25">
      <c r="B79" s="9"/>
      <c r="C79" s="14"/>
      <c r="D79" s="10"/>
      <c r="E79" s="10"/>
      <c r="F79" s="16"/>
      <c r="G79" s="34"/>
      <c r="H79" s="21"/>
      <c r="I79" s="21"/>
      <c r="J79" s="20"/>
      <c r="K79" s="35"/>
    </row>
    <row r="80" spans="2:11" ht="28.5" customHeight="1" x14ac:dyDescent="0.25">
      <c r="B80" s="9"/>
      <c r="C80" s="14"/>
      <c r="D80" s="10"/>
      <c r="E80" s="10"/>
      <c r="F80" s="16"/>
      <c r="G80" s="34"/>
      <c r="H80" s="21"/>
      <c r="I80" s="21"/>
      <c r="J80" s="20"/>
      <c r="K80" s="35"/>
    </row>
    <row r="81" spans="2:11" ht="28.5" customHeight="1" x14ac:dyDescent="0.25">
      <c r="B81" s="9"/>
      <c r="C81" s="14"/>
      <c r="D81" s="10"/>
      <c r="E81" s="10"/>
      <c r="F81" s="16"/>
      <c r="G81" s="34"/>
      <c r="H81" s="21"/>
      <c r="I81" s="21"/>
      <c r="J81" s="20"/>
      <c r="K81" s="35"/>
    </row>
    <row r="82" spans="2:11" ht="28.5" customHeight="1" x14ac:dyDescent="0.25">
      <c r="B82" s="9"/>
      <c r="C82" s="14"/>
      <c r="D82" s="10"/>
      <c r="E82" s="10"/>
      <c r="F82" s="16"/>
      <c r="G82" s="34"/>
      <c r="H82" s="21"/>
      <c r="I82" s="21"/>
      <c r="J82" s="20"/>
      <c r="K82" s="35"/>
    </row>
    <row r="83" spans="2:11" ht="28.5" customHeight="1" x14ac:dyDescent="0.25">
      <c r="B83" s="9"/>
      <c r="C83" s="14"/>
      <c r="D83" s="10"/>
      <c r="E83" s="10"/>
      <c r="F83" s="16"/>
      <c r="G83" s="34"/>
      <c r="H83" s="21"/>
      <c r="I83" s="21"/>
      <c r="J83" s="20"/>
      <c r="K83" s="35"/>
    </row>
    <row r="84" spans="2:11" ht="28.5" customHeight="1" x14ac:dyDescent="0.25">
      <c r="B84" s="9"/>
      <c r="C84" s="14"/>
      <c r="D84" s="10"/>
      <c r="E84" s="10"/>
      <c r="F84" s="16"/>
      <c r="G84" s="34"/>
      <c r="H84" s="21"/>
      <c r="I84" s="21"/>
      <c r="J84" s="20"/>
      <c r="K84" s="35"/>
    </row>
    <row r="85" spans="2:11" ht="28.5" customHeight="1" x14ac:dyDescent="0.25">
      <c r="B85" s="9"/>
      <c r="C85" s="14"/>
      <c r="D85" s="10"/>
      <c r="E85" s="10"/>
      <c r="F85" s="16"/>
      <c r="G85" s="34"/>
      <c r="H85" s="21"/>
      <c r="I85" s="21"/>
      <c r="J85" s="20"/>
      <c r="K85" s="35"/>
    </row>
    <row r="86" spans="2:11" ht="28.5" customHeight="1" x14ac:dyDescent="0.25">
      <c r="B86" s="9"/>
      <c r="C86" s="14"/>
      <c r="D86" s="10"/>
      <c r="E86" s="10"/>
      <c r="F86" s="16"/>
      <c r="G86" s="34"/>
      <c r="H86" s="21"/>
      <c r="I86" s="21"/>
      <c r="J86" s="20"/>
      <c r="K86" s="35"/>
    </row>
    <row r="87" spans="2:11" ht="28.5" customHeight="1" x14ac:dyDescent="0.25">
      <c r="B87" s="9"/>
      <c r="C87" s="14"/>
      <c r="D87" s="10"/>
      <c r="E87" s="10"/>
      <c r="F87" s="16"/>
      <c r="G87" s="34"/>
      <c r="H87" s="21"/>
      <c r="I87" s="21"/>
      <c r="J87" s="20"/>
      <c r="K87" s="35"/>
    </row>
    <row r="88" spans="2:11" ht="28.5" customHeight="1" x14ac:dyDescent="0.25">
      <c r="B88" s="9"/>
      <c r="C88" s="14"/>
      <c r="D88" s="10"/>
      <c r="E88" s="10"/>
      <c r="F88" s="16"/>
      <c r="G88" s="34"/>
      <c r="H88" s="21"/>
      <c r="I88" s="21"/>
      <c r="J88" s="20"/>
      <c r="K88" s="35"/>
    </row>
    <row r="89" spans="2:11" ht="28.5" customHeight="1" x14ac:dyDescent="0.25">
      <c r="B89" s="9"/>
      <c r="C89" s="14"/>
      <c r="D89" s="10"/>
      <c r="E89" s="10"/>
      <c r="F89" s="16"/>
      <c r="G89" s="34"/>
      <c r="H89" s="21"/>
      <c r="I89" s="21"/>
      <c r="J89" s="20"/>
      <c r="K89" s="35"/>
    </row>
    <row r="90" spans="2:11" ht="28.5" customHeight="1" x14ac:dyDescent="0.25">
      <c r="B90" s="9"/>
      <c r="C90" s="14"/>
      <c r="D90" s="10"/>
      <c r="E90" s="10"/>
      <c r="F90" s="16"/>
      <c r="G90" s="34"/>
      <c r="H90" s="21"/>
      <c r="I90" s="21"/>
      <c r="J90" s="20"/>
      <c r="K90" s="35"/>
    </row>
    <row r="91" spans="2:11" ht="28.5" customHeight="1" x14ac:dyDescent="0.25">
      <c r="B91" s="9"/>
      <c r="C91" s="14"/>
      <c r="D91" s="10"/>
      <c r="E91" s="10"/>
      <c r="F91" s="16"/>
      <c r="G91" s="34"/>
      <c r="H91" s="21"/>
      <c r="I91" s="21"/>
      <c r="J91" s="20"/>
      <c r="K91" s="35"/>
    </row>
    <row r="92" spans="2:11" ht="28.5" customHeight="1" x14ac:dyDescent="0.25">
      <c r="B92" s="9"/>
      <c r="C92" s="14"/>
      <c r="D92" s="10"/>
      <c r="E92" s="10"/>
      <c r="F92" s="16"/>
      <c r="G92" s="34"/>
      <c r="H92" s="21"/>
      <c r="I92" s="21"/>
      <c r="J92" s="20"/>
      <c r="K92" s="35"/>
    </row>
    <row r="93" spans="2:11" ht="28.5" customHeight="1" x14ac:dyDescent="0.25">
      <c r="B93" s="9"/>
      <c r="C93" s="14"/>
      <c r="D93" s="10"/>
      <c r="E93" s="10"/>
      <c r="F93" s="16"/>
      <c r="G93" s="34"/>
      <c r="H93" s="21"/>
      <c r="I93" s="21"/>
      <c r="J93" s="20"/>
      <c r="K93" s="35"/>
    </row>
    <row r="94" spans="2:11" ht="28.5" customHeight="1" x14ac:dyDescent="0.25">
      <c r="B94" s="9"/>
      <c r="C94" s="14"/>
      <c r="D94" s="10"/>
      <c r="E94" s="10"/>
      <c r="F94" s="16"/>
      <c r="G94" s="34"/>
      <c r="H94" s="21"/>
      <c r="I94" s="21"/>
      <c r="J94" s="20"/>
      <c r="K94" s="35"/>
    </row>
    <row r="95" spans="2:11" ht="28.5" customHeight="1" x14ac:dyDescent="0.25">
      <c r="B95" s="9"/>
      <c r="C95" s="14"/>
      <c r="D95" s="10"/>
      <c r="E95" s="10"/>
      <c r="F95" s="16"/>
      <c r="G95" s="34"/>
      <c r="H95" s="21"/>
      <c r="I95" s="21"/>
      <c r="J95" s="20"/>
      <c r="K95" s="35"/>
    </row>
    <row r="96" spans="2:11" ht="28.5" customHeight="1" x14ac:dyDescent="0.25">
      <c r="B96" s="9"/>
      <c r="C96" s="14"/>
      <c r="D96" s="10"/>
      <c r="E96" s="10"/>
      <c r="F96" s="16"/>
      <c r="G96" s="34"/>
      <c r="H96" s="21"/>
      <c r="I96" s="21"/>
      <c r="J96" s="20"/>
      <c r="K96" s="35"/>
    </row>
    <row r="97" spans="2:11" ht="28.5" customHeight="1" x14ac:dyDescent="0.25">
      <c r="B97" s="9"/>
      <c r="C97" s="14"/>
      <c r="D97" s="10"/>
      <c r="E97" s="10"/>
      <c r="F97" s="16"/>
      <c r="G97" s="34"/>
      <c r="H97" s="21"/>
      <c r="I97" s="21"/>
      <c r="J97" s="20"/>
      <c r="K97" s="35"/>
    </row>
    <row r="98" spans="2:11" ht="28.5" customHeight="1" x14ac:dyDescent="0.25">
      <c r="B98" s="9"/>
      <c r="C98" s="14"/>
      <c r="D98" s="10"/>
      <c r="E98" s="10"/>
      <c r="F98" s="16"/>
      <c r="G98" s="34"/>
      <c r="H98" s="21"/>
      <c r="I98" s="21"/>
      <c r="J98" s="20"/>
      <c r="K98" s="35"/>
    </row>
    <row r="99" spans="2:11" ht="28.5" customHeight="1" x14ac:dyDescent="0.25">
      <c r="B99" s="9"/>
      <c r="C99" s="14"/>
      <c r="D99" s="10"/>
      <c r="E99" s="10"/>
      <c r="F99" s="16"/>
      <c r="G99" s="34"/>
      <c r="H99" s="21"/>
      <c r="I99" s="21"/>
      <c r="J99" s="20"/>
      <c r="K99" s="35"/>
    </row>
    <row r="100" spans="2:11" ht="28.5" customHeight="1" x14ac:dyDescent="0.25">
      <c r="B100" s="9"/>
      <c r="C100" s="14"/>
      <c r="D100" s="10"/>
      <c r="E100" s="10"/>
      <c r="F100" s="16"/>
      <c r="G100" s="34"/>
      <c r="H100" s="21"/>
      <c r="I100" s="21"/>
      <c r="J100" s="20"/>
      <c r="K100" s="35"/>
    </row>
    <row r="101" spans="2:11" ht="28.5" customHeight="1" x14ac:dyDescent="0.25">
      <c r="B101" s="9"/>
      <c r="C101" s="14"/>
      <c r="D101" s="10"/>
      <c r="E101" s="10"/>
      <c r="F101" s="16"/>
      <c r="G101" s="34"/>
      <c r="H101" s="21"/>
      <c r="I101" s="21"/>
      <c r="J101" s="20"/>
      <c r="K101" s="35"/>
    </row>
    <row r="102" spans="2:11" ht="28.5" customHeight="1" x14ac:dyDescent="0.25">
      <c r="B102" s="9"/>
      <c r="C102" s="14"/>
      <c r="D102" s="10"/>
      <c r="E102" s="10"/>
      <c r="F102" s="16"/>
      <c r="G102" s="34"/>
      <c r="H102" s="21"/>
      <c r="I102" s="21"/>
      <c r="J102" s="20"/>
      <c r="K102" s="35"/>
    </row>
    <row r="103" spans="2:11" ht="28.5" customHeight="1" x14ac:dyDescent="0.25">
      <c r="B103" s="9"/>
      <c r="C103" s="14"/>
      <c r="D103" s="10"/>
      <c r="E103" s="10"/>
      <c r="F103" s="16"/>
      <c r="G103" s="34"/>
      <c r="H103" s="21"/>
      <c r="I103" s="21"/>
      <c r="J103" s="20"/>
      <c r="K103" s="35"/>
    </row>
    <row r="104" spans="2:11" ht="28.5" customHeight="1" x14ac:dyDescent="0.25">
      <c r="B104" s="9"/>
      <c r="C104" s="14"/>
      <c r="D104" s="10"/>
      <c r="E104" s="10"/>
      <c r="F104" s="16"/>
      <c r="G104" s="34"/>
      <c r="H104" s="21"/>
      <c r="I104" s="21"/>
      <c r="J104" s="20"/>
      <c r="K104" s="35"/>
    </row>
    <row r="105" spans="2:11" ht="28.5" customHeight="1" x14ac:dyDescent="0.25">
      <c r="B105" s="9"/>
      <c r="C105" s="14"/>
      <c r="D105" s="10"/>
      <c r="E105" s="10"/>
      <c r="F105" s="16"/>
      <c r="G105" s="34"/>
      <c r="H105" s="21"/>
      <c r="I105" s="21"/>
      <c r="J105" s="20"/>
      <c r="K105" s="35"/>
    </row>
    <row r="106" spans="2:11" ht="28.5" customHeight="1" x14ac:dyDescent="0.25">
      <c r="B106" s="9"/>
      <c r="C106" s="14"/>
      <c r="D106" s="10"/>
      <c r="E106" s="10"/>
      <c r="F106" s="16"/>
      <c r="G106" s="34"/>
      <c r="H106" s="21"/>
      <c r="I106" s="21"/>
      <c r="J106" s="20"/>
      <c r="K106" s="35"/>
    </row>
    <row r="107" spans="2:11" ht="28.5" customHeight="1" x14ac:dyDescent="0.25">
      <c r="B107" s="9"/>
      <c r="C107" s="14"/>
      <c r="D107" s="10"/>
      <c r="E107" s="10"/>
      <c r="F107" s="16"/>
      <c r="G107" s="34"/>
      <c r="H107" s="21"/>
      <c r="I107" s="21"/>
      <c r="J107" s="20"/>
      <c r="K107" s="35"/>
    </row>
    <row r="108" spans="2:11" ht="28.5" customHeight="1" x14ac:dyDescent="0.25">
      <c r="B108" s="9"/>
      <c r="C108" s="14"/>
      <c r="D108" s="10"/>
      <c r="E108" s="10"/>
      <c r="F108" s="16"/>
      <c r="G108" s="34"/>
      <c r="H108" s="21"/>
      <c r="I108" s="21"/>
      <c r="J108" s="20"/>
      <c r="K108" s="35"/>
    </row>
    <row r="109" spans="2:11" ht="28.5" customHeight="1" x14ac:dyDescent="0.25">
      <c r="B109" s="9"/>
      <c r="C109" s="14"/>
      <c r="D109" s="10"/>
      <c r="E109" s="10"/>
      <c r="F109" s="16"/>
      <c r="G109" s="34"/>
      <c r="H109" s="21"/>
      <c r="I109" s="21"/>
      <c r="J109" s="20"/>
      <c r="K109" s="35"/>
    </row>
    <row r="110" spans="2:11" ht="28.5" customHeight="1" x14ac:dyDescent="0.25">
      <c r="B110" s="9"/>
      <c r="C110" s="14"/>
      <c r="D110" s="10"/>
      <c r="E110" s="10"/>
      <c r="F110" s="16"/>
      <c r="G110" s="34"/>
      <c r="H110" s="21"/>
      <c r="I110" s="21"/>
      <c r="J110" s="20"/>
      <c r="K110" s="35"/>
    </row>
    <row r="111" spans="2:11" ht="28.5" customHeight="1" x14ac:dyDescent="0.25">
      <c r="B111" s="9"/>
      <c r="C111" s="14"/>
      <c r="D111" s="10"/>
      <c r="E111" s="10"/>
      <c r="F111" s="16"/>
      <c r="G111" s="34"/>
      <c r="H111" s="21"/>
      <c r="I111" s="21"/>
      <c r="J111" s="20"/>
      <c r="K111" s="35"/>
    </row>
    <row r="112" spans="2:11" ht="28.5" customHeight="1" x14ac:dyDescent="0.25">
      <c r="B112" s="9"/>
      <c r="C112" s="14"/>
      <c r="D112" s="10"/>
      <c r="E112" s="10"/>
      <c r="F112" s="16"/>
      <c r="G112" s="34"/>
      <c r="H112" s="21"/>
      <c r="I112" s="21"/>
      <c r="J112" s="20"/>
      <c r="K112" s="35"/>
    </row>
    <row r="113" spans="2:11" ht="28.5" customHeight="1" x14ac:dyDescent="0.25">
      <c r="B113" s="9"/>
      <c r="C113" s="14"/>
      <c r="D113" s="10"/>
      <c r="E113" s="10"/>
      <c r="F113" s="16"/>
      <c r="G113" s="34"/>
      <c r="H113" s="21"/>
      <c r="I113" s="21"/>
      <c r="J113" s="20"/>
      <c r="K113" s="35"/>
    </row>
    <row r="114" spans="2:11" ht="28.5" customHeight="1" x14ac:dyDescent="0.25">
      <c r="B114" s="9"/>
      <c r="C114" s="14"/>
      <c r="D114" s="10"/>
      <c r="E114" s="10"/>
      <c r="F114" s="16"/>
      <c r="G114" s="34"/>
      <c r="H114" s="21"/>
      <c r="I114" s="21"/>
      <c r="J114" s="20"/>
      <c r="K114" s="35"/>
    </row>
    <row r="115" spans="2:11" ht="28.5" customHeight="1" x14ac:dyDescent="0.25">
      <c r="B115" s="9"/>
      <c r="C115" s="14"/>
      <c r="D115" s="10"/>
      <c r="E115" s="10"/>
      <c r="F115" s="16"/>
      <c r="G115" s="34"/>
      <c r="H115" s="21"/>
      <c r="I115" s="21"/>
      <c r="J115" s="20"/>
      <c r="K115" s="35"/>
    </row>
    <row r="116" spans="2:11" ht="28.5" customHeight="1" x14ac:dyDescent="0.25">
      <c r="B116" s="9"/>
      <c r="C116" s="14"/>
      <c r="D116" s="10"/>
      <c r="E116" s="10"/>
      <c r="F116" s="16"/>
      <c r="G116" s="34"/>
      <c r="H116" s="21"/>
      <c r="I116" s="21"/>
      <c r="J116" s="20"/>
      <c r="K116" s="35"/>
    </row>
    <row r="117" spans="2:11" ht="28.5" customHeight="1" x14ac:dyDescent="0.25">
      <c r="B117" s="9"/>
      <c r="C117" s="14"/>
      <c r="D117" s="10"/>
      <c r="E117" s="10"/>
      <c r="F117" s="16"/>
      <c r="G117" s="34"/>
      <c r="H117" s="21"/>
      <c r="I117" s="21"/>
      <c r="J117" s="20"/>
      <c r="K117" s="35"/>
    </row>
    <row r="118" spans="2:11" ht="28.5" customHeight="1" x14ac:dyDescent="0.25">
      <c r="B118" s="9"/>
      <c r="C118" s="14"/>
      <c r="D118" s="10"/>
      <c r="E118" s="10"/>
      <c r="F118" s="16"/>
      <c r="G118" s="34"/>
      <c r="H118" s="21"/>
      <c r="I118" s="21"/>
      <c r="J118" s="20"/>
      <c r="K118" s="35"/>
    </row>
    <row r="119" spans="2:11" ht="28.5" customHeight="1" x14ac:dyDescent="0.25">
      <c r="B119" s="9"/>
      <c r="C119" s="14"/>
      <c r="D119" s="10"/>
      <c r="E119" s="10"/>
      <c r="F119" s="16"/>
      <c r="G119" s="34"/>
      <c r="H119" s="21"/>
      <c r="I119" s="21"/>
      <c r="J119" s="20"/>
      <c r="K119" s="35"/>
    </row>
    <row r="120" spans="2:11" ht="28.5" customHeight="1" x14ac:dyDescent="0.25">
      <c r="B120" s="9"/>
      <c r="C120" s="14"/>
      <c r="D120" s="10"/>
      <c r="E120" s="10"/>
      <c r="F120" s="16"/>
      <c r="G120" s="34"/>
      <c r="H120" s="21"/>
      <c r="I120" s="21"/>
      <c r="J120" s="20"/>
      <c r="K120" s="35"/>
    </row>
    <row r="121" spans="2:11" ht="28.5" customHeight="1" x14ac:dyDescent="0.25">
      <c r="B121" s="9"/>
      <c r="C121" s="14"/>
      <c r="D121" s="10"/>
      <c r="E121" s="10"/>
      <c r="F121" s="16"/>
      <c r="G121" s="34"/>
      <c r="H121" s="21"/>
      <c r="I121" s="21"/>
      <c r="J121" s="20"/>
      <c r="K121" s="35"/>
    </row>
    <row r="122" spans="2:11" ht="28.5" customHeight="1" x14ac:dyDescent="0.25">
      <c r="B122" s="9"/>
      <c r="C122" s="14"/>
      <c r="D122" s="10"/>
      <c r="E122" s="10"/>
      <c r="F122" s="16"/>
      <c r="G122" s="34"/>
      <c r="H122" s="21"/>
      <c r="I122" s="21"/>
      <c r="J122" s="20"/>
      <c r="K122" s="35"/>
    </row>
    <row r="123" spans="2:11" ht="28.5" customHeight="1" x14ac:dyDescent="0.25">
      <c r="B123" s="9"/>
      <c r="C123" s="14"/>
      <c r="D123" s="10"/>
      <c r="E123" s="10"/>
      <c r="F123" s="16"/>
      <c r="G123" s="34"/>
      <c r="H123" s="21"/>
      <c r="I123" s="21"/>
      <c r="J123" s="20"/>
      <c r="K123" s="35"/>
    </row>
    <row r="124" spans="2:11" ht="28.5" customHeight="1" x14ac:dyDescent="0.25">
      <c r="B124" s="9"/>
      <c r="C124" s="14"/>
      <c r="D124" s="10"/>
      <c r="E124" s="10"/>
      <c r="F124" s="16"/>
      <c r="G124" s="34"/>
      <c r="H124" s="21"/>
      <c r="I124" s="21"/>
      <c r="J124" s="20"/>
      <c r="K124" s="35"/>
    </row>
    <row r="125" spans="2:11" ht="28.5" customHeight="1" x14ac:dyDescent="0.25">
      <c r="B125" s="9"/>
      <c r="C125" s="14"/>
      <c r="D125" s="10"/>
      <c r="E125" s="10"/>
      <c r="F125" s="16"/>
      <c r="G125" s="34"/>
      <c r="H125" s="21"/>
      <c r="I125" s="21"/>
      <c r="J125" s="20"/>
      <c r="K125" s="35"/>
    </row>
    <row r="126" spans="2:11" ht="28.5" customHeight="1" x14ac:dyDescent="0.25">
      <c r="B126" s="9"/>
      <c r="C126" s="14"/>
      <c r="D126" s="10"/>
      <c r="E126" s="10"/>
      <c r="F126" s="16"/>
      <c r="G126" s="34"/>
      <c r="H126" s="21"/>
      <c r="I126" s="21"/>
      <c r="J126" s="20"/>
      <c r="K126" s="35"/>
    </row>
    <row r="127" spans="2:11" ht="28.5" customHeight="1" x14ac:dyDescent="0.25">
      <c r="B127" s="9"/>
      <c r="C127" s="14"/>
      <c r="D127" s="10"/>
      <c r="E127" s="10"/>
      <c r="F127" s="16"/>
      <c r="G127" s="34"/>
      <c r="H127" s="21"/>
      <c r="I127" s="21"/>
      <c r="J127" s="20"/>
      <c r="K127" s="35"/>
    </row>
    <row r="128" spans="2:11" ht="28.5" customHeight="1" x14ac:dyDescent="0.25">
      <c r="B128" s="9"/>
      <c r="C128" s="14"/>
      <c r="D128" s="10"/>
      <c r="E128" s="10"/>
      <c r="F128" s="16"/>
      <c r="G128" s="34"/>
      <c r="H128" s="21"/>
      <c r="I128" s="21"/>
      <c r="J128" s="20"/>
      <c r="K128" s="35"/>
    </row>
    <row r="129" spans="2:11" ht="28.5" customHeight="1" x14ac:dyDescent="0.25">
      <c r="B129" s="9"/>
      <c r="C129" s="14"/>
      <c r="D129" s="10"/>
      <c r="E129" s="10"/>
      <c r="F129" s="16"/>
      <c r="G129" s="34"/>
      <c r="H129" s="21"/>
      <c r="I129" s="21"/>
      <c r="J129" s="20"/>
      <c r="K129" s="35"/>
    </row>
    <row r="130" spans="2:11" ht="28.5" customHeight="1" x14ac:dyDescent="0.25">
      <c r="B130" s="9"/>
      <c r="C130" s="14"/>
      <c r="D130" s="10"/>
      <c r="E130" s="10"/>
      <c r="F130" s="16"/>
      <c r="G130" s="34"/>
      <c r="H130" s="21"/>
      <c r="I130" s="21"/>
      <c r="J130" s="20"/>
      <c r="K130" s="35"/>
    </row>
    <row r="131" spans="2:11" ht="28.5" customHeight="1" x14ac:dyDescent="0.25">
      <c r="B131" s="9"/>
      <c r="C131" s="14"/>
      <c r="D131" s="10"/>
      <c r="E131" s="10"/>
      <c r="F131" s="16"/>
      <c r="G131" s="34"/>
      <c r="H131" s="21"/>
      <c r="I131" s="21"/>
      <c r="J131" s="20"/>
      <c r="K131" s="35"/>
    </row>
    <row r="132" spans="2:11" ht="28.5" customHeight="1" x14ac:dyDescent="0.25">
      <c r="B132" s="9"/>
      <c r="C132" s="14"/>
      <c r="D132" s="10"/>
      <c r="E132" s="10"/>
      <c r="F132" s="16"/>
      <c r="G132" s="34"/>
      <c r="H132" s="21"/>
      <c r="I132" s="21"/>
      <c r="J132" s="20"/>
      <c r="K132" s="35"/>
    </row>
    <row r="133" spans="2:11" ht="28.5" customHeight="1" x14ac:dyDescent="0.25">
      <c r="B133" s="9"/>
      <c r="C133" s="14"/>
      <c r="D133" s="10"/>
      <c r="E133" s="10"/>
      <c r="F133" s="16"/>
      <c r="G133" s="34"/>
      <c r="H133" s="21"/>
      <c r="I133" s="21"/>
      <c r="J133" s="20"/>
      <c r="K133" s="35"/>
    </row>
    <row r="134" spans="2:11" ht="28.5" customHeight="1" x14ac:dyDescent="0.25">
      <c r="B134" s="9"/>
      <c r="C134" s="14"/>
      <c r="D134" s="10"/>
      <c r="E134" s="10"/>
      <c r="F134" s="16"/>
      <c r="G134" s="34"/>
      <c r="H134" s="21"/>
      <c r="I134" s="21"/>
      <c r="J134" s="20"/>
      <c r="K134" s="35"/>
    </row>
    <row r="135" spans="2:11" ht="28.5" customHeight="1" x14ac:dyDescent="0.25">
      <c r="B135" s="9"/>
      <c r="C135" s="14"/>
      <c r="D135" s="10"/>
      <c r="E135" s="10"/>
      <c r="F135" s="16"/>
      <c r="G135" s="34"/>
      <c r="H135" s="21"/>
      <c r="I135" s="21"/>
      <c r="J135" s="20"/>
      <c r="K135" s="35"/>
    </row>
    <row r="136" spans="2:11" ht="28.5" customHeight="1" x14ac:dyDescent="0.25">
      <c r="B136" s="9"/>
      <c r="C136" s="14"/>
      <c r="D136" s="10"/>
      <c r="E136" s="10"/>
      <c r="F136" s="16"/>
      <c r="G136" s="34"/>
      <c r="H136" s="21"/>
      <c r="I136" s="21"/>
      <c r="J136" s="20"/>
      <c r="K136" s="35"/>
    </row>
    <row r="137" spans="2:11" ht="28.5" customHeight="1" x14ac:dyDescent="0.25">
      <c r="B137" s="9"/>
      <c r="C137" s="14"/>
      <c r="D137" s="10"/>
      <c r="E137" s="10"/>
      <c r="F137" s="16"/>
      <c r="G137" s="34"/>
      <c r="H137" s="21"/>
      <c r="I137" s="21"/>
      <c r="J137" s="20"/>
      <c r="K137" s="35"/>
    </row>
    <row r="138" spans="2:11" ht="28.5" customHeight="1" x14ac:dyDescent="0.25">
      <c r="B138" s="9"/>
      <c r="C138" s="14"/>
      <c r="D138" s="10"/>
      <c r="E138" s="10"/>
      <c r="F138" s="16"/>
      <c r="G138" s="34"/>
      <c r="H138" s="21"/>
      <c r="I138" s="21"/>
      <c r="J138" s="20"/>
      <c r="K138" s="35"/>
    </row>
    <row r="139" spans="2:11" ht="28.5" customHeight="1" x14ac:dyDescent="0.25">
      <c r="B139" s="9"/>
      <c r="C139" s="14"/>
      <c r="D139" s="10"/>
      <c r="E139" s="10"/>
      <c r="F139" s="16"/>
      <c r="G139" s="34"/>
      <c r="H139" s="21"/>
      <c r="I139" s="21"/>
      <c r="J139" s="20"/>
      <c r="K139" s="35"/>
    </row>
    <row r="140" spans="2:11" ht="28.5" customHeight="1" x14ac:dyDescent="0.25">
      <c r="B140" s="9"/>
      <c r="C140" s="14"/>
      <c r="D140" s="10"/>
      <c r="E140" s="10"/>
      <c r="F140" s="16"/>
      <c r="G140" s="34"/>
      <c r="H140" s="21"/>
      <c r="I140" s="21"/>
      <c r="J140" s="20"/>
      <c r="K140" s="35"/>
    </row>
    <row r="141" spans="2:11" ht="28.5" customHeight="1" x14ac:dyDescent="0.25">
      <c r="B141" s="9"/>
      <c r="C141" s="14"/>
      <c r="D141" s="10"/>
      <c r="E141" s="10"/>
      <c r="F141" s="16"/>
      <c r="G141" s="34"/>
      <c r="H141" s="21"/>
      <c r="I141" s="21"/>
      <c r="J141" s="20"/>
      <c r="K141" s="35"/>
    </row>
    <row r="142" spans="2:11" ht="28.5" customHeight="1" x14ac:dyDescent="0.25">
      <c r="B142" s="9"/>
      <c r="C142" s="14"/>
      <c r="D142" s="10"/>
      <c r="E142" s="10"/>
      <c r="F142" s="16"/>
      <c r="G142" s="34"/>
      <c r="H142" s="21"/>
      <c r="I142" s="21"/>
      <c r="J142" s="20"/>
      <c r="K142" s="35"/>
    </row>
    <row r="143" spans="2:11" ht="28.5" customHeight="1" x14ac:dyDescent="0.25">
      <c r="B143" s="9"/>
      <c r="C143" s="14"/>
      <c r="D143" s="10"/>
      <c r="E143" s="10"/>
      <c r="F143" s="16"/>
      <c r="G143" s="34"/>
      <c r="H143" s="21"/>
      <c r="I143" s="21"/>
      <c r="J143" s="20"/>
      <c r="K143" s="35"/>
    </row>
    <row r="144" spans="2:11" ht="28.5" customHeight="1" x14ac:dyDescent="0.25">
      <c r="B144" s="9"/>
      <c r="C144" s="14"/>
      <c r="D144" s="10"/>
      <c r="E144" s="10"/>
      <c r="F144" s="16"/>
      <c r="G144" s="34"/>
      <c r="H144" s="21"/>
      <c r="I144" s="21"/>
      <c r="J144" s="20"/>
      <c r="K144" s="35"/>
    </row>
    <row r="145" spans="2:11" ht="28.5" customHeight="1" x14ac:dyDescent="0.25">
      <c r="B145" s="9"/>
      <c r="C145" s="14"/>
      <c r="D145" s="10"/>
      <c r="E145" s="10"/>
      <c r="F145" s="16"/>
      <c r="G145" s="34"/>
      <c r="H145" s="21"/>
      <c r="I145" s="21"/>
      <c r="J145" s="20"/>
      <c r="K145" s="35"/>
    </row>
    <row r="146" spans="2:11" ht="28.5" customHeight="1" x14ac:dyDescent="0.25">
      <c r="B146" s="9"/>
      <c r="C146" s="14"/>
      <c r="D146" s="10"/>
      <c r="E146" s="10"/>
      <c r="F146" s="16"/>
      <c r="G146" s="34"/>
      <c r="H146" s="21"/>
      <c r="I146" s="21"/>
      <c r="J146" s="20"/>
      <c r="K146" s="35"/>
    </row>
    <row r="147" spans="2:11" ht="28.5" customHeight="1" x14ac:dyDescent="0.25">
      <c r="B147" s="9"/>
      <c r="C147" s="14"/>
      <c r="D147" s="10"/>
      <c r="E147" s="10"/>
      <c r="F147" s="16"/>
      <c r="G147" s="34"/>
      <c r="H147" s="21"/>
      <c r="I147" s="21"/>
      <c r="J147" s="20"/>
      <c r="K147" s="35"/>
    </row>
    <row r="148" spans="2:11" ht="28.5" customHeight="1" x14ac:dyDescent="0.25">
      <c r="B148" s="9"/>
      <c r="C148" s="14"/>
      <c r="D148" s="10"/>
      <c r="E148" s="10"/>
      <c r="F148" s="16"/>
      <c r="G148" s="34"/>
      <c r="H148" s="21"/>
      <c r="I148" s="21"/>
      <c r="J148" s="20"/>
      <c r="K148" s="35"/>
    </row>
    <row r="149" spans="2:11" ht="28.5" customHeight="1" x14ac:dyDescent="0.25">
      <c r="B149" s="9"/>
      <c r="C149" s="14"/>
      <c r="D149" s="10"/>
      <c r="E149" s="10"/>
      <c r="F149" s="16"/>
      <c r="G149" s="34"/>
      <c r="H149" s="21"/>
      <c r="I149" s="21"/>
      <c r="J149" s="20"/>
      <c r="K149" s="35"/>
    </row>
    <row r="150" spans="2:11" ht="28.5" customHeight="1" x14ac:dyDescent="0.25">
      <c r="B150" s="9"/>
      <c r="C150" s="14"/>
      <c r="D150" s="10"/>
      <c r="E150" s="10"/>
      <c r="F150" s="16"/>
      <c r="G150" s="34"/>
      <c r="H150" s="21"/>
      <c r="I150" s="21"/>
      <c r="J150" s="20"/>
      <c r="K150" s="35"/>
    </row>
    <row r="151" spans="2:11" ht="28.5" customHeight="1" x14ac:dyDescent="0.25">
      <c r="B151" s="9"/>
      <c r="C151" s="14"/>
      <c r="D151" s="10"/>
      <c r="E151" s="10"/>
      <c r="F151" s="16"/>
      <c r="G151" s="34"/>
      <c r="H151" s="21"/>
      <c r="I151" s="21"/>
      <c r="J151" s="20"/>
      <c r="K151" s="35"/>
    </row>
    <row r="152" spans="2:11" ht="28.5" customHeight="1" x14ac:dyDescent="0.25">
      <c r="B152" s="9"/>
      <c r="C152" s="14"/>
      <c r="D152" s="10"/>
      <c r="E152" s="10"/>
      <c r="F152" s="16"/>
      <c r="G152" s="34"/>
      <c r="H152" s="21"/>
      <c r="I152" s="21"/>
      <c r="J152" s="20"/>
      <c r="K152" s="35"/>
    </row>
    <row r="153" spans="2:11" ht="28.5" customHeight="1" x14ac:dyDescent="0.25">
      <c r="B153" s="9"/>
      <c r="C153" s="14"/>
      <c r="D153" s="10"/>
      <c r="E153" s="10"/>
      <c r="F153" s="16"/>
      <c r="G153" s="34"/>
      <c r="H153" s="21"/>
      <c r="I153" s="21"/>
      <c r="J153" s="20"/>
      <c r="K153" s="35"/>
    </row>
    <row r="154" spans="2:11" ht="28.5" customHeight="1" x14ac:dyDescent="0.25">
      <c r="B154" s="9"/>
      <c r="C154" s="14"/>
      <c r="D154" s="10"/>
      <c r="E154" s="10"/>
      <c r="F154" s="16"/>
      <c r="G154" s="34"/>
      <c r="H154" s="21"/>
      <c r="I154" s="21"/>
      <c r="J154" s="20"/>
      <c r="K154" s="35"/>
    </row>
    <row r="155" spans="2:11" ht="28.5" customHeight="1" x14ac:dyDescent="0.25">
      <c r="B155" s="9"/>
      <c r="C155" s="14"/>
      <c r="D155" s="10"/>
      <c r="E155" s="10"/>
      <c r="F155" s="16"/>
      <c r="G155" s="34"/>
      <c r="H155" s="21"/>
      <c r="I155" s="21"/>
      <c r="J155" s="20"/>
      <c r="K155" s="35"/>
    </row>
    <row r="156" spans="2:11" ht="28.5" customHeight="1" x14ac:dyDescent="0.25">
      <c r="B156" s="9"/>
      <c r="C156" s="14"/>
      <c r="D156" s="10"/>
      <c r="E156" s="10"/>
      <c r="F156" s="16"/>
      <c r="G156" s="34"/>
      <c r="H156" s="21"/>
      <c r="I156" s="21"/>
      <c r="J156" s="20"/>
      <c r="K156" s="35"/>
    </row>
    <row r="157" spans="2:11" ht="28.5" customHeight="1" x14ac:dyDescent="0.25">
      <c r="B157" s="9"/>
      <c r="C157" s="14"/>
      <c r="D157" s="10"/>
      <c r="E157" s="10"/>
      <c r="F157" s="16"/>
      <c r="G157" s="34"/>
      <c r="H157" s="21"/>
      <c r="I157" s="21"/>
      <c r="J157" s="20"/>
      <c r="K157" s="35"/>
    </row>
    <row r="158" spans="2:11" ht="28.5" customHeight="1" x14ac:dyDescent="0.25">
      <c r="B158" s="9"/>
      <c r="C158" s="14"/>
      <c r="D158" s="10"/>
      <c r="E158" s="10"/>
      <c r="F158" s="16"/>
      <c r="G158" s="34"/>
      <c r="H158" s="21"/>
      <c r="I158" s="21"/>
      <c r="J158" s="20"/>
      <c r="K158" s="35"/>
    </row>
    <row r="159" spans="2:11" ht="28.5" customHeight="1" x14ac:dyDescent="0.25">
      <c r="B159" s="9"/>
      <c r="C159" s="14"/>
      <c r="D159" s="10"/>
      <c r="E159" s="10"/>
      <c r="F159" s="16"/>
      <c r="G159" s="34"/>
      <c r="H159" s="21"/>
      <c r="I159" s="21"/>
      <c r="J159" s="20"/>
      <c r="K159" s="35"/>
    </row>
    <row r="160" spans="2:11" ht="28.5" customHeight="1" x14ac:dyDescent="0.25">
      <c r="B160" s="9"/>
      <c r="C160" s="14"/>
      <c r="D160" s="10"/>
      <c r="E160" s="10"/>
      <c r="F160" s="16"/>
      <c r="G160" s="34"/>
      <c r="H160" s="21"/>
      <c r="I160" s="21"/>
      <c r="J160" s="20"/>
      <c r="K160" s="35"/>
    </row>
    <row r="161" spans="2:11" ht="28.5" customHeight="1" x14ac:dyDescent="0.25">
      <c r="B161" s="9"/>
      <c r="C161" s="14"/>
      <c r="D161" s="10"/>
      <c r="E161" s="10"/>
      <c r="F161" s="16"/>
      <c r="G161" s="34"/>
      <c r="H161" s="21"/>
      <c r="I161" s="21"/>
      <c r="J161" s="20"/>
      <c r="K161" s="35"/>
    </row>
    <row r="162" spans="2:11" ht="28.5" customHeight="1" x14ac:dyDescent="0.25">
      <c r="B162" s="9"/>
      <c r="C162" s="14"/>
      <c r="D162" s="10"/>
      <c r="E162" s="10"/>
      <c r="F162" s="16"/>
      <c r="G162" s="34"/>
      <c r="H162" s="21"/>
      <c r="I162" s="21"/>
      <c r="J162" s="20"/>
      <c r="K162" s="35"/>
    </row>
    <row r="163" spans="2:11" ht="28.5" customHeight="1" x14ac:dyDescent="0.25">
      <c r="B163" s="9"/>
      <c r="C163" s="14"/>
      <c r="D163" s="10"/>
      <c r="E163" s="10"/>
      <c r="F163" s="16"/>
      <c r="G163" s="34"/>
      <c r="H163" s="21"/>
      <c r="I163" s="21"/>
      <c r="J163" s="20"/>
      <c r="K163" s="35"/>
    </row>
    <row r="164" spans="2:11" ht="28.5" customHeight="1" x14ac:dyDescent="0.25">
      <c r="B164" s="9"/>
      <c r="C164" s="14"/>
      <c r="D164" s="10"/>
      <c r="E164" s="10"/>
      <c r="F164" s="16"/>
      <c r="G164" s="34"/>
      <c r="H164" s="21"/>
      <c r="I164" s="21"/>
      <c r="J164" s="20"/>
      <c r="K164" s="35"/>
    </row>
    <row r="165" spans="2:11" ht="28.5" customHeight="1" x14ac:dyDescent="0.25">
      <c r="B165" s="9"/>
      <c r="C165" s="14"/>
      <c r="D165" s="10"/>
      <c r="E165" s="10"/>
      <c r="F165" s="16"/>
      <c r="G165" s="34"/>
      <c r="H165" s="21"/>
      <c r="I165" s="21"/>
      <c r="J165" s="20"/>
      <c r="K165" s="35"/>
    </row>
    <row r="166" spans="2:11" ht="28.5" customHeight="1" x14ac:dyDescent="0.25">
      <c r="B166" s="9"/>
      <c r="C166" s="14"/>
      <c r="D166" s="10"/>
      <c r="E166" s="10"/>
      <c r="F166" s="16"/>
      <c r="G166" s="34"/>
      <c r="H166" s="21"/>
      <c r="I166" s="21"/>
      <c r="J166" s="20"/>
      <c r="K166" s="35"/>
    </row>
    <row r="167" spans="2:11" ht="28.5" customHeight="1" x14ac:dyDescent="0.25">
      <c r="B167" s="9"/>
      <c r="C167" s="14"/>
      <c r="D167" s="10"/>
      <c r="E167" s="10"/>
      <c r="F167" s="16"/>
      <c r="G167" s="34"/>
      <c r="H167" s="21"/>
      <c r="I167" s="21"/>
      <c r="J167" s="20"/>
      <c r="K167" s="35"/>
    </row>
    <row r="168" spans="2:11" ht="28.5" customHeight="1" x14ac:dyDescent="0.25">
      <c r="B168" s="9"/>
      <c r="C168" s="14"/>
      <c r="D168" s="10"/>
      <c r="E168" s="10"/>
      <c r="F168" s="16"/>
      <c r="G168" s="34"/>
      <c r="H168" s="21"/>
      <c r="I168" s="21"/>
      <c r="J168" s="20"/>
      <c r="K168" s="35"/>
    </row>
    <row r="169" spans="2:11" ht="28.5" customHeight="1" x14ac:dyDescent="0.25">
      <c r="B169" s="9"/>
      <c r="C169" s="14"/>
      <c r="D169" s="10"/>
      <c r="E169" s="10"/>
      <c r="F169" s="16"/>
      <c r="G169" s="34"/>
      <c r="H169" s="21"/>
      <c r="I169" s="21"/>
      <c r="J169" s="20"/>
      <c r="K169" s="35"/>
    </row>
    <row r="170" spans="2:11" ht="28.5" customHeight="1" x14ac:dyDescent="0.25">
      <c r="B170" s="9"/>
      <c r="C170" s="14"/>
      <c r="D170" s="10"/>
      <c r="E170" s="10"/>
      <c r="F170" s="16"/>
      <c r="G170" s="34"/>
      <c r="H170" s="21"/>
      <c r="I170" s="21"/>
      <c r="J170" s="20"/>
      <c r="K170" s="35"/>
    </row>
    <row r="171" spans="2:11" ht="28.5" customHeight="1" x14ac:dyDescent="0.25">
      <c r="B171" s="9"/>
      <c r="C171" s="14"/>
      <c r="D171" s="10"/>
      <c r="E171" s="10"/>
      <c r="F171" s="16"/>
      <c r="G171" s="34"/>
      <c r="H171" s="21"/>
      <c r="I171" s="21"/>
      <c r="J171" s="20"/>
      <c r="K171" s="35"/>
    </row>
    <row r="172" spans="2:11" ht="28.5" customHeight="1" x14ac:dyDescent="0.25">
      <c r="B172" s="9"/>
      <c r="C172" s="14"/>
      <c r="D172" s="10"/>
      <c r="E172" s="10"/>
      <c r="F172" s="16"/>
      <c r="G172" s="34"/>
      <c r="H172" s="21"/>
      <c r="I172" s="21"/>
      <c r="J172" s="20"/>
      <c r="K172" s="35"/>
    </row>
    <row r="173" spans="2:11" ht="28.5" customHeight="1" x14ac:dyDescent="0.25">
      <c r="B173" s="9"/>
      <c r="C173" s="14"/>
      <c r="D173" s="10"/>
      <c r="E173" s="10"/>
      <c r="F173" s="16"/>
      <c r="G173" s="34"/>
      <c r="H173" s="21"/>
      <c r="I173" s="21"/>
      <c r="J173" s="20"/>
      <c r="K173" s="35"/>
    </row>
    <row r="174" spans="2:11" ht="28.5" customHeight="1" x14ac:dyDescent="0.25">
      <c r="B174" s="9"/>
      <c r="C174" s="14"/>
      <c r="D174" s="10"/>
      <c r="E174" s="10"/>
      <c r="F174" s="16"/>
      <c r="G174" s="34"/>
      <c r="H174" s="21"/>
      <c r="I174" s="21"/>
      <c r="J174" s="20"/>
      <c r="K174" s="35"/>
    </row>
    <row r="175" spans="2:11" ht="28.5" customHeight="1" x14ac:dyDescent="0.25">
      <c r="B175" s="9"/>
      <c r="C175" s="14"/>
      <c r="D175" s="10"/>
      <c r="E175" s="10"/>
      <c r="F175" s="16"/>
      <c r="G175" s="34"/>
      <c r="H175" s="21"/>
      <c r="I175" s="21"/>
      <c r="J175" s="20"/>
      <c r="K175" s="35"/>
    </row>
    <row r="176" spans="2:11" ht="28.5" customHeight="1" x14ac:dyDescent="0.25">
      <c r="B176" s="9"/>
      <c r="C176" s="14"/>
      <c r="D176" s="10"/>
      <c r="E176" s="10"/>
      <c r="F176" s="16"/>
      <c r="G176" s="34"/>
      <c r="H176" s="21"/>
      <c r="I176" s="21"/>
      <c r="J176" s="20"/>
      <c r="K176" s="35"/>
    </row>
    <row r="177" spans="2:11" ht="28.5" customHeight="1" x14ac:dyDescent="0.25">
      <c r="B177" s="9"/>
      <c r="C177" s="14"/>
      <c r="D177" s="10"/>
      <c r="E177" s="10"/>
      <c r="F177" s="16"/>
      <c r="G177" s="34"/>
      <c r="H177" s="21"/>
      <c r="I177" s="21"/>
      <c r="J177" s="20"/>
      <c r="K177" s="35"/>
    </row>
    <row r="178" spans="2:11" ht="28.5" customHeight="1" x14ac:dyDescent="0.25">
      <c r="B178" s="9"/>
      <c r="C178" s="14"/>
      <c r="D178" s="10"/>
      <c r="E178" s="10"/>
      <c r="F178" s="16"/>
      <c r="G178" s="34"/>
      <c r="H178" s="21"/>
      <c r="I178" s="21"/>
      <c r="J178" s="20"/>
      <c r="K178" s="35"/>
    </row>
    <row r="179" spans="2:11" ht="28.5" customHeight="1" x14ac:dyDescent="0.25">
      <c r="B179" s="9"/>
      <c r="C179" s="14"/>
      <c r="D179" s="10"/>
      <c r="E179" s="10"/>
      <c r="F179" s="16"/>
      <c r="G179" s="34"/>
      <c r="H179" s="21"/>
      <c r="I179" s="21"/>
      <c r="J179" s="20"/>
      <c r="K179" s="35"/>
    </row>
    <row r="180" spans="2:11" ht="28.5" customHeight="1" x14ac:dyDescent="0.25">
      <c r="B180" s="9"/>
      <c r="C180" s="14"/>
      <c r="D180" s="10"/>
      <c r="E180" s="10"/>
      <c r="F180" s="16"/>
      <c r="G180" s="34"/>
      <c r="H180" s="21"/>
      <c r="I180" s="21"/>
      <c r="J180" s="20"/>
      <c r="K180" s="35"/>
    </row>
    <row r="181" spans="2:11" ht="28.5" customHeight="1" x14ac:dyDescent="0.25">
      <c r="B181" s="9"/>
      <c r="C181" s="14"/>
      <c r="D181" s="10"/>
      <c r="E181" s="10"/>
      <c r="F181" s="16"/>
      <c r="G181" s="34"/>
      <c r="H181" s="21"/>
      <c r="I181" s="21"/>
      <c r="J181" s="20"/>
      <c r="K181" s="35"/>
    </row>
    <row r="182" spans="2:11" ht="28.5" customHeight="1" x14ac:dyDescent="0.25">
      <c r="B182" s="9"/>
      <c r="C182" s="14"/>
      <c r="D182" s="10"/>
      <c r="E182" s="10"/>
      <c r="F182" s="16"/>
      <c r="G182" s="34"/>
      <c r="H182" s="21"/>
      <c r="I182" s="21"/>
      <c r="J182" s="20"/>
      <c r="K182" s="35"/>
    </row>
    <row r="183" spans="2:11" ht="28.5" customHeight="1" x14ac:dyDescent="0.25">
      <c r="B183" s="9"/>
      <c r="C183" s="14"/>
      <c r="D183" s="10"/>
      <c r="E183" s="10"/>
      <c r="F183" s="16"/>
      <c r="G183" s="34"/>
      <c r="H183" s="21"/>
      <c r="I183" s="21"/>
      <c r="J183" s="20"/>
      <c r="K183" s="35"/>
    </row>
    <row r="184" spans="2:11" ht="28.5" customHeight="1" x14ac:dyDescent="0.25">
      <c r="B184" s="9"/>
      <c r="C184" s="14"/>
      <c r="D184" s="10"/>
      <c r="E184" s="10"/>
      <c r="F184" s="16"/>
      <c r="G184" s="34"/>
      <c r="H184" s="21"/>
      <c r="I184" s="21"/>
      <c r="J184" s="20"/>
      <c r="K184" s="35"/>
    </row>
    <row r="185" spans="2:11" ht="28.5" customHeight="1" x14ac:dyDescent="0.25">
      <c r="B185" s="9"/>
      <c r="C185" s="14"/>
      <c r="D185" s="10"/>
      <c r="E185" s="10"/>
      <c r="F185" s="16"/>
      <c r="G185" s="34"/>
      <c r="H185" s="21"/>
      <c r="I185" s="21"/>
      <c r="J185" s="20"/>
      <c r="K185" s="35"/>
    </row>
    <row r="186" spans="2:11" ht="28.5" customHeight="1" x14ac:dyDescent="0.25">
      <c r="B186" s="9"/>
      <c r="C186" s="14"/>
      <c r="D186" s="10"/>
      <c r="E186" s="10"/>
      <c r="F186" s="16"/>
      <c r="G186" s="34"/>
      <c r="H186" s="21"/>
      <c r="I186" s="21"/>
      <c r="J186" s="20"/>
      <c r="K186" s="35"/>
    </row>
    <row r="187" spans="2:11" ht="28.5" customHeight="1" x14ac:dyDescent="0.25">
      <c r="B187" s="9"/>
      <c r="C187" s="14"/>
      <c r="D187" s="10"/>
      <c r="E187" s="10"/>
      <c r="F187" s="16"/>
      <c r="G187" s="34"/>
      <c r="H187" s="21"/>
      <c r="I187" s="21"/>
      <c r="J187" s="20"/>
      <c r="K187" s="35"/>
    </row>
    <row r="188" spans="2:11" ht="28.5" customHeight="1" x14ac:dyDescent="0.25">
      <c r="B188" s="9"/>
      <c r="C188" s="14"/>
      <c r="D188" s="10"/>
      <c r="E188" s="10"/>
      <c r="F188" s="16"/>
      <c r="G188" s="34"/>
      <c r="H188" s="21"/>
      <c r="I188" s="21"/>
      <c r="J188" s="20"/>
      <c r="K188" s="35"/>
    </row>
    <row r="189" spans="2:11" ht="28.5" customHeight="1" x14ac:dyDescent="0.25">
      <c r="B189" s="9"/>
      <c r="C189" s="14"/>
      <c r="D189" s="10"/>
      <c r="E189" s="10"/>
      <c r="F189" s="16"/>
      <c r="G189" s="34"/>
      <c r="H189" s="21"/>
      <c r="I189" s="21"/>
      <c r="J189" s="20"/>
      <c r="K189" s="35"/>
    </row>
    <row r="190" spans="2:11" ht="28.5" customHeight="1" x14ac:dyDescent="0.25">
      <c r="B190" s="9"/>
      <c r="C190" s="14"/>
      <c r="D190" s="10"/>
      <c r="E190" s="10"/>
      <c r="F190" s="16"/>
      <c r="G190" s="34"/>
      <c r="H190" s="21"/>
      <c r="I190" s="21"/>
      <c r="J190" s="20"/>
      <c r="K190" s="35"/>
    </row>
    <row r="191" spans="2:11" ht="28.5" customHeight="1" x14ac:dyDescent="0.25">
      <c r="B191" s="9"/>
      <c r="C191" s="14"/>
      <c r="D191" s="10"/>
      <c r="E191" s="10"/>
      <c r="F191" s="16"/>
      <c r="G191" s="34"/>
      <c r="H191" s="21"/>
      <c r="I191" s="21"/>
      <c r="J191" s="20"/>
      <c r="K191" s="35"/>
    </row>
    <row r="192" spans="2:11" ht="28.5" customHeight="1" x14ac:dyDescent="0.25">
      <c r="B192" s="9"/>
      <c r="C192" s="14"/>
      <c r="D192" s="10"/>
      <c r="E192" s="10"/>
      <c r="F192" s="16"/>
      <c r="G192" s="34"/>
      <c r="H192" s="21"/>
      <c r="I192" s="21"/>
      <c r="J192" s="20"/>
      <c r="K192" s="35"/>
    </row>
    <row r="193" spans="2:11" ht="28.5" customHeight="1" x14ac:dyDescent="0.25">
      <c r="B193" s="9"/>
      <c r="C193" s="14"/>
      <c r="D193" s="10"/>
      <c r="E193" s="10"/>
      <c r="F193" s="16"/>
      <c r="G193" s="34"/>
      <c r="H193" s="21"/>
      <c r="I193" s="21"/>
      <c r="J193" s="20"/>
      <c r="K193" s="35"/>
    </row>
    <row r="194" spans="2:11" ht="28.5" customHeight="1" x14ac:dyDescent="0.25">
      <c r="B194" s="9"/>
      <c r="C194" s="14"/>
      <c r="D194" s="10"/>
      <c r="E194" s="10"/>
      <c r="F194" s="16"/>
      <c r="G194" s="34"/>
      <c r="H194" s="21"/>
      <c r="I194" s="21"/>
      <c r="J194" s="20"/>
      <c r="K194" s="35"/>
    </row>
    <row r="195" spans="2:11" ht="28.5" customHeight="1" x14ac:dyDescent="0.25">
      <c r="B195" s="9"/>
      <c r="C195" s="14"/>
      <c r="D195" s="10"/>
      <c r="E195" s="10"/>
      <c r="F195" s="16"/>
      <c r="G195" s="34"/>
      <c r="H195" s="21"/>
      <c r="I195" s="21"/>
      <c r="J195" s="20"/>
      <c r="K195" s="35"/>
    </row>
    <row r="196" spans="2:11" ht="28.5" customHeight="1" x14ac:dyDescent="0.25">
      <c r="B196" s="9"/>
      <c r="C196" s="14"/>
      <c r="D196" s="10"/>
      <c r="E196" s="10"/>
      <c r="F196" s="16"/>
      <c r="G196" s="34"/>
      <c r="H196" s="21"/>
      <c r="I196" s="21"/>
      <c r="J196" s="20"/>
      <c r="K196" s="35"/>
    </row>
    <row r="197" spans="2:11" ht="28.5" customHeight="1" x14ac:dyDescent="0.25">
      <c r="B197" s="9"/>
      <c r="C197" s="14"/>
      <c r="D197" s="10"/>
      <c r="E197" s="10"/>
      <c r="F197" s="16"/>
      <c r="G197" s="34"/>
      <c r="H197" s="21"/>
      <c r="I197" s="21"/>
      <c r="J197" s="20"/>
      <c r="K197" s="35"/>
    </row>
    <row r="198" spans="2:11" ht="28.5" customHeight="1" x14ac:dyDescent="0.25">
      <c r="B198" s="9"/>
      <c r="C198" s="14"/>
      <c r="D198" s="10"/>
      <c r="E198" s="10"/>
      <c r="F198" s="16"/>
      <c r="G198" s="34"/>
      <c r="H198" s="21"/>
      <c r="I198" s="21"/>
      <c r="J198" s="20"/>
      <c r="K198" s="35"/>
    </row>
    <row r="199" spans="2:11" ht="28.5" customHeight="1" x14ac:dyDescent="0.25">
      <c r="B199" s="9"/>
      <c r="C199" s="14"/>
      <c r="D199" s="10"/>
      <c r="E199" s="10"/>
      <c r="F199" s="16"/>
      <c r="G199" s="34"/>
      <c r="H199" s="21"/>
      <c r="I199" s="21"/>
      <c r="J199" s="20"/>
      <c r="K199" s="35"/>
    </row>
    <row r="200" spans="2:11" ht="28.5" customHeight="1" x14ac:dyDescent="0.25">
      <c r="B200" s="9"/>
      <c r="C200" s="14"/>
      <c r="D200" s="10"/>
      <c r="E200" s="10"/>
      <c r="F200" s="16"/>
      <c r="G200" s="34"/>
      <c r="H200" s="21"/>
      <c r="I200" s="21"/>
      <c r="J200" s="20"/>
      <c r="K200" s="35"/>
    </row>
    <row r="201" spans="2:11" ht="28.5" customHeight="1" x14ac:dyDescent="0.25">
      <c r="B201" s="9"/>
      <c r="C201" s="14"/>
      <c r="D201" s="10"/>
      <c r="E201" s="10"/>
      <c r="F201" s="16"/>
      <c r="G201" s="34"/>
      <c r="H201" s="21"/>
      <c r="I201" s="21"/>
      <c r="J201" s="20"/>
      <c r="K201" s="35"/>
    </row>
    <row r="202" spans="2:11" ht="28.5" customHeight="1" x14ac:dyDescent="0.25">
      <c r="B202" s="9"/>
      <c r="C202" s="14"/>
      <c r="D202" s="10"/>
      <c r="E202" s="10"/>
      <c r="F202" s="16"/>
      <c r="G202" s="34"/>
      <c r="H202" s="21"/>
      <c r="I202" s="21"/>
      <c r="J202" s="20"/>
      <c r="K202" s="35"/>
    </row>
    <row r="203" spans="2:11" ht="28.5" customHeight="1" x14ac:dyDescent="0.25">
      <c r="B203" s="9"/>
      <c r="C203" s="14"/>
      <c r="D203" s="10"/>
      <c r="E203" s="10"/>
      <c r="F203" s="16"/>
      <c r="G203" s="34"/>
      <c r="H203" s="21"/>
      <c r="I203" s="21"/>
      <c r="J203" s="20"/>
      <c r="K203" s="35"/>
    </row>
    <row r="204" spans="2:11" ht="28.5" customHeight="1" x14ac:dyDescent="0.25">
      <c r="B204" s="9"/>
      <c r="C204" s="14"/>
      <c r="D204" s="10"/>
      <c r="E204" s="10"/>
      <c r="F204" s="16"/>
      <c r="G204" s="34"/>
      <c r="H204" s="21"/>
      <c r="I204" s="21"/>
      <c r="J204" s="20"/>
      <c r="K204" s="35"/>
    </row>
    <row r="205" spans="2:11" ht="28.5" customHeight="1" x14ac:dyDescent="0.25">
      <c r="B205" s="9"/>
      <c r="C205" s="14"/>
      <c r="D205" s="10"/>
      <c r="E205" s="10"/>
      <c r="F205" s="16"/>
      <c r="G205" s="34"/>
      <c r="H205" s="21"/>
      <c r="I205" s="21"/>
      <c r="J205" s="20"/>
      <c r="K205" s="35"/>
    </row>
    <row r="206" spans="2:11" ht="28.5" customHeight="1" x14ac:dyDescent="0.25">
      <c r="B206" s="9"/>
      <c r="C206" s="14"/>
      <c r="D206" s="10"/>
      <c r="E206" s="10"/>
      <c r="F206" s="16"/>
      <c r="G206" s="34"/>
      <c r="H206" s="21"/>
      <c r="I206" s="21"/>
      <c r="J206" s="20"/>
      <c r="K206" s="35"/>
    </row>
    <row r="207" spans="2:11" ht="28.5" customHeight="1" x14ac:dyDescent="0.25">
      <c r="B207" s="9"/>
      <c r="C207" s="14"/>
      <c r="D207" s="10"/>
      <c r="E207" s="10"/>
      <c r="F207" s="16"/>
      <c r="G207" s="34"/>
      <c r="H207" s="21"/>
      <c r="I207" s="21"/>
      <c r="J207" s="20"/>
      <c r="K207" s="35"/>
    </row>
    <row r="208" spans="2:11" ht="28.5" customHeight="1" x14ac:dyDescent="0.25">
      <c r="B208" s="9"/>
      <c r="C208" s="14"/>
      <c r="D208" s="10"/>
      <c r="E208" s="10"/>
      <c r="F208" s="16"/>
      <c r="G208" s="34"/>
      <c r="H208" s="21"/>
      <c r="I208" s="21"/>
      <c r="J208" s="20"/>
      <c r="K208" s="35"/>
    </row>
    <row r="209" spans="2:11" ht="28.5" customHeight="1" x14ac:dyDescent="0.25">
      <c r="B209" s="9"/>
      <c r="C209" s="14"/>
      <c r="D209" s="10"/>
      <c r="E209" s="10"/>
      <c r="F209" s="16"/>
      <c r="G209" s="34"/>
      <c r="H209" s="21"/>
      <c r="I209" s="21"/>
      <c r="J209" s="20"/>
      <c r="K209" s="35"/>
    </row>
    <row r="210" spans="2:11" ht="28.5" customHeight="1" x14ac:dyDescent="0.25">
      <c r="B210" s="9"/>
      <c r="C210" s="14"/>
      <c r="D210" s="10"/>
      <c r="E210" s="10"/>
      <c r="F210" s="16"/>
      <c r="G210" s="34"/>
      <c r="H210" s="21"/>
      <c r="I210" s="21"/>
      <c r="J210" s="20"/>
      <c r="K210" s="35"/>
    </row>
    <row r="211" spans="2:11" ht="28.5" customHeight="1" x14ac:dyDescent="0.25">
      <c r="B211" s="9"/>
      <c r="C211" s="14"/>
      <c r="D211" s="10"/>
      <c r="E211" s="10"/>
      <c r="F211" s="16"/>
      <c r="G211" s="34"/>
      <c r="H211" s="21"/>
      <c r="I211" s="21"/>
      <c r="J211" s="20"/>
      <c r="K211" s="35"/>
    </row>
    <row r="212" spans="2:11" ht="28.5" customHeight="1" x14ac:dyDescent="0.25">
      <c r="B212" s="9"/>
      <c r="C212" s="14"/>
      <c r="D212" s="10"/>
      <c r="E212" s="10"/>
      <c r="F212" s="16"/>
      <c r="G212" s="34"/>
      <c r="H212" s="21"/>
      <c r="I212" s="21"/>
      <c r="J212" s="20"/>
      <c r="K212" s="35"/>
    </row>
    <row r="213" spans="2:11" ht="28.5" customHeight="1" x14ac:dyDescent="0.25">
      <c r="B213" s="9"/>
      <c r="C213" s="14"/>
      <c r="D213" s="10"/>
      <c r="E213" s="10"/>
      <c r="F213" s="16"/>
      <c r="G213" s="34"/>
      <c r="H213" s="21"/>
      <c r="I213" s="21"/>
      <c r="J213" s="20"/>
      <c r="K213" s="35"/>
    </row>
    <row r="214" spans="2:11" ht="28.5" customHeight="1" x14ac:dyDescent="0.25">
      <c r="B214" s="9"/>
      <c r="C214" s="14"/>
      <c r="D214" s="10"/>
      <c r="E214" s="10"/>
      <c r="F214" s="16"/>
      <c r="G214" s="34"/>
      <c r="H214" s="21"/>
      <c r="I214" s="21"/>
      <c r="J214" s="20"/>
      <c r="K214" s="35"/>
    </row>
    <row r="215" spans="2:11" ht="28.5" customHeight="1" x14ac:dyDescent="0.25">
      <c r="B215" s="9"/>
      <c r="C215" s="14"/>
      <c r="D215" s="10"/>
      <c r="E215" s="10"/>
      <c r="F215" s="16"/>
      <c r="G215" s="34"/>
      <c r="H215" s="21"/>
      <c r="I215" s="21"/>
      <c r="J215" s="20"/>
      <c r="K215" s="35"/>
    </row>
    <row r="216" spans="2:11" ht="28.5" customHeight="1" x14ac:dyDescent="0.25">
      <c r="B216" s="9"/>
      <c r="C216" s="14"/>
      <c r="D216" s="10"/>
      <c r="E216" s="10"/>
      <c r="F216" s="16"/>
      <c r="G216" s="34"/>
      <c r="H216" s="21"/>
      <c r="I216" s="21"/>
      <c r="J216" s="20"/>
      <c r="K216" s="35"/>
    </row>
    <row r="217" spans="2:11" ht="28.5" customHeight="1" x14ac:dyDescent="0.25">
      <c r="B217" s="9"/>
      <c r="C217" s="14"/>
      <c r="D217" s="10"/>
      <c r="E217" s="10"/>
      <c r="F217" s="16"/>
      <c r="G217" s="34"/>
      <c r="H217" s="21"/>
      <c r="I217" s="21"/>
      <c r="J217" s="20"/>
      <c r="K217" s="35"/>
    </row>
    <row r="218" spans="2:11" ht="28.5" customHeight="1" x14ac:dyDescent="0.25">
      <c r="B218" s="9"/>
      <c r="C218" s="14"/>
      <c r="D218" s="10"/>
      <c r="E218" s="10"/>
      <c r="F218" s="16"/>
      <c r="G218" s="34"/>
      <c r="H218" s="21"/>
      <c r="I218" s="21"/>
      <c r="J218" s="20"/>
      <c r="K218" s="35"/>
    </row>
    <row r="219" spans="2:11" ht="28.5" customHeight="1" x14ac:dyDescent="0.25">
      <c r="B219" s="9"/>
      <c r="C219" s="14"/>
      <c r="D219" s="10"/>
      <c r="E219" s="10"/>
      <c r="F219" s="16"/>
      <c r="G219" s="34"/>
      <c r="H219" s="21"/>
      <c r="I219" s="21"/>
      <c r="J219" s="20"/>
      <c r="K219" s="35"/>
    </row>
    <row r="220" spans="2:11" ht="28.5" customHeight="1" x14ac:dyDescent="0.25">
      <c r="B220" s="9"/>
      <c r="C220" s="14"/>
      <c r="D220" s="10"/>
      <c r="E220" s="10"/>
      <c r="F220" s="16"/>
      <c r="G220" s="34"/>
      <c r="H220" s="21"/>
      <c r="I220" s="21"/>
      <c r="J220" s="20"/>
      <c r="K220" s="35"/>
    </row>
    <row r="221" spans="2:11" ht="28.5" customHeight="1" x14ac:dyDescent="0.25">
      <c r="B221" s="9"/>
      <c r="C221" s="14"/>
      <c r="D221" s="10"/>
      <c r="E221" s="10"/>
      <c r="F221" s="16"/>
      <c r="G221" s="34"/>
      <c r="H221" s="21"/>
      <c r="I221" s="21"/>
      <c r="J221" s="20"/>
      <c r="K221" s="35"/>
    </row>
    <row r="222" spans="2:11" ht="28.5" customHeight="1" x14ac:dyDescent="0.25">
      <c r="B222" s="9"/>
      <c r="C222" s="14"/>
      <c r="D222" s="10"/>
      <c r="E222" s="10"/>
      <c r="F222" s="16"/>
      <c r="G222" s="34"/>
      <c r="H222" s="21"/>
      <c r="I222" s="21"/>
      <c r="J222" s="20"/>
      <c r="K222" s="35"/>
    </row>
    <row r="223" spans="2:11" ht="28.5" customHeight="1" x14ac:dyDescent="0.25">
      <c r="B223" s="9"/>
      <c r="C223" s="14"/>
      <c r="D223" s="10"/>
      <c r="E223" s="10"/>
      <c r="F223" s="16"/>
      <c r="G223" s="34"/>
      <c r="H223" s="21"/>
      <c r="I223" s="21"/>
      <c r="J223" s="20"/>
      <c r="K223" s="35"/>
    </row>
    <row r="224" spans="2:11" ht="28.5" customHeight="1" x14ac:dyDescent="0.25">
      <c r="B224" s="9"/>
      <c r="C224" s="14"/>
      <c r="D224" s="10"/>
      <c r="E224" s="10"/>
      <c r="F224" s="16"/>
      <c r="G224" s="34"/>
      <c r="H224" s="21"/>
      <c r="I224" s="21"/>
      <c r="J224" s="20"/>
      <c r="K224" s="35"/>
    </row>
    <row r="225" spans="2:11" ht="28.5" customHeight="1" x14ac:dyDescent="0.25">
      <c r="B225" s="9"/>
      <c r="C225" s="14"/>
      <c r="D225" s="10"/>
      <c r="E225" s="10"/>
      <c r="F225" s="16"/>
      <c r="G225" s="34"/>
      <c r="H225" s="21"/>
      <c r="I225" s="21"/>
      <c r="J225" s="20"/>
      <c r="K225" s="35"/>
    </row>
    <row r="226" spans="2:11" ht="28.5" customHeight="1" x14ac:dyDescent="0.25">
      <c r="B226" s="9"/>
      <c r="C226" s="14"/>
      <c r="D226" s="10"/>
      <c r="E226" s="10"/>
      <c r="F226" s="16"/>
      <c r="G226" s="34"/>
      <c r="H226" s="21"/>
      <c r="I226" s="21"/>
      <c r="J226" s="20"/>
      <c r="K226" s="35"/>
    </row>
    <row r="227" spans="2:11" ht="28.5" customHeight="1" x14ac:dyDescent="0.25">
      <c r="B227" s="9"/>
      <c r="C227" s="14"/>
      <c r="D227" s="10"/>
      <c r="E227" s="10"/>
      <c r="F227" s="16"/>
      <c r="G227" s="34"/>
      <c r="H227" s="21"/>
      <c r="I227" s="21"/>
      <c r="J227" s="20"/>
      <c r="K227" s="35"/>
    </row>
    <row r="228" spans="2:11" ht="28.5" customHeight="1" x14ac:dyDescent="0.25">
      <c r="B228" s="9"/>
      <c r="C228" s="14"/>
      <c r="D228" s="10"/>
      <c r="E228" s="10"/>
      <c r="F228" s="16"/>
      <c r="G228" s="34"/>
      <c r="H228" s="21"/>
      <c r="I228" s="21"/>
      <c r="J228" s="20"/>
      <c r="K228" s="35"/>
    </row>
    <row r="229" spans="2:11" ht="28.5" customHeight="1" x14ac:dyDescent="0.25">
      <c r="B229" s="9"/>
      <c r="C229" s="14"/>
      <c r="D229" s="10"/>
      <c r="E229" s="10"/>
      <c r="F229" s="16"/>
      <c r="G229" s="34"/>
      <c r="H229" s="21"/>
      <c r="I229" s="21"/>
      <c r="J229" s="20"/>
      <c r="K229" s="35"/>
    </row>
    <row r="230" spans="2:11" ht="28.5" customHeight="1" x14ac:dyDescent="0.25">
      <c r="B230" s="9"/>
      <c r="C230" s="14"/>
      <c r="D230" s="10"/>
      <c r="E230" s="10"/>
      <c r="F230" s="16"/>
      <c r="G230" s="34"/>
      <c r="H230" s="21"/>
      <c r="I230" s="21"/>
      <c r="J230" s="20"/>
      <c r="K230" s="35"/>
    </row>
    <row r="231" spans="2:11" ht="28.5" customHeight="1" x14ac:dyDescent="0.25">
      <c r="B231" s="9"/>
      <c r="C231" s="14"/>
      <c r="D231" s="10"/>
      <c r="E231" s="10"/>
      <c r="F231" s="16"/>
      <c r="G231" s="34"/>
      <c r="H231" s="21"/>
      <c r="I231" s="21"/>
      <c r="J231" s="20"/>
      <c r="K231" s="35"/>
    </row>
    <row r="232" spans="2:11" ht="28.5" customHeight="1" x14ac:dyDescent="0.25">
      <c r="B232" s="9"/>
      <c r="C232" s="14"/>
      <c r="D232" s="10"/>
      <c r="E232" s="10"/>
      <c r="F232" s="16"/>
      <c r="G232" s="34"/>
      <c r="H232" s="21"/>
      <c r="I232" s="21"/>
      <c r="J232" s="20"/>
      <c r="K232" s="35"/>
    </row>
    <row r="233" spans="2:11" ht="28.5" customHeight="1" x14ac:dyDescent="0.25">
      <c r="B233" s="9"/>
      <c r="C233" s="14"/>
      <c r="D233" s="10"/>
      <c r="E233" s="10"/>
      <c r="F233" s="16"/>
      <c r="G233" s="34"/>
      <c r="H233" s="21"/>
      <c r="I233" s="21"/>
      <c r="J233" s="20"/>
      <c r="K233" s="35"/>
    </row>
    <row r="234" spans="2:11" ht="28.5" customHeight="1" x14ac:dyDescent="0.25">
      <c r="B234" s="9"/>
      <c r="C234" s="14"/>
      <c r="D234" s="10"/>
      <c r="E234" s="10"/>
      <c r="F234" s="16"/>
      <c r="G234" s="34"/>
      <c r="H234" s="21"/>
      <c r="I234" s="21"/>
      <c r="J234" s="20"/>
      <c r="K234" s="35"/>
    </row>
    <row r="235" spans="2:11" ht="28.5" customHeight="1" x14ac:dyDescent="0.25">
      <c r="B235" s="9"/>
      <c r="C235" s="14"/>
      <c r="D235" s="10"/>
      <c r="E235" s="10"/>
      <c r="F235" s="16"/>
      <c r="G235" s="34"/>
      <c r="H235" s="21"/>
      <c r="I235" s="21"/>
      <c r="J235" s="20"/>
      <c r="K235" s="35"/>
    </row>
    <row r="236" spans="2:11" ht="28.5" customHeight="1" x14ac:dyDescent="0.25">
      <c r="B236" s="9"/>
      <c r="C236" s="14"/>
      <c r="D236" s="10"/>
      <c r="E236" s="10"/>
      <c r="F236" s="16"/>
      <c r="G236" s="34"/>
      <c r="H236" s="21"/>
      <c r="I236" s="21"/>
      <c r="J236" s="20"/>
      <c r="K236" s="35"/>
    </row>
    <row r="237" spans="2:11" ht="28.5" customHeight="1" x14ac:dyDescent="0.25">
      <c r="B237" s="9"/>
      <c r="C237" s="14"/>
      <c r="D237" s="10"/>
      <c r="E237" s="10"/>
      <c r="F237" s="16"/>
      <c r="G237" s="34"/>
      <c r="H237" s="21"/>
      <c r="I237" s="21"/>
      <c r="J237" s="20"/>
      <c r="K237" s="35"/>
    </row>
    <row r="238" spans="2:11" ht="28.5" customHeight="1" x14ac:dyDescent="0.25">
      <c r="B238" s="9"/>
      <c r="C238" s="14"/>
      <c r="D238" s="10"/>
      <c r="E238" s="10"/>
      <c r="F238" s="16"/>
      <c r="G238" s="34"/>
      <c r="H238" s="21"/>
      <c r="I238" s="21"/>
      <c r="J238" s="20"/>
      <c r="K238" s="35"/>
    </row>
    <row r="239" spans="2:11" ht="28.5" customHeight="1" x14ac:dyDescent="0.25">
      <c r="B239" s="9"/>
      <c r="C239" s="14"/>
      <c r="D239" s="10"/>
      <c r="E239" s="10"/>
      <c r="F239" s="16"/>
      <c r="G239" s="34"/>
      <c r="H239" s="21"/>
      <c r="I239" s="21"/>
      <c r="J239" s="20"/>
      <c r="K239" s="35"/>
    </row>
    <row r="240" spans="2:11" ht="28.5" customHeight="1" x14ac:dyDescent="0.25">
      <c r="B240" s="9"/>
      <c r="C240" s="14"/>
      <c r="D240" s="10"/>
      <c r="E240" s="10"/>
      <c r="F240" s="16"/>
      <c r="G240" s="34"/>
      <c r="H240" s="21"/>
      <c r="I240" s="21"/>
      <c r="J240" s="20"/>
      <c r="K240" s="35"/>
    </row>
    <row r="241" spans="2:11" ht="28.5" customHeight="1" x14ac:dyDescent="0.25">
      <c r="B241" s="9"/>
      <c r="C241" s="14"/>
      <c r="D241" s="10"/>
      <c r="E241" s="10"/>
      <c r="F241" s="16"/>
      <c r="G241" s="34"/>
      <c r="H241" s="21"/>
      <c r="I241" s="21"/>
      <c r="J241" s="20"/>
      <c r="K241" s="35"/>
    </row>
    <row r="242" spans="2:11" ht="28.5" customHeight="1" x14ac:dyDescent="0.25">
      <c r="B242" s="9"/>
      <c r="C242" s="14"/>
      <c r="D242" s="10"/>
      <c r="E242" s="10"/>
      <c r="F242" s="16"/>
      <c r="G242" s="34"/>
      <c r="H242" s="21"/>
      <c r="I242" s="21"/>
      <c r="J242" s="20"/>
      <c r="K242" s="35"/>
    </row>
    <row r="243" spans="2:11" ht="28.5" customHeight="1" x14ac:dyDescent="0.25">
      <c r="B243" s="9"/>
      <c r="C243" s="14"/>
      <c r="D243" s="10"/>
      <c r="E243" s="10"/>
      <c r="F243" s="16"/>
      <c r="G243" s="34"/>
      <c r="H243" s="21"/>
      <c r="I243" s="21"/>
      <c r="J243" s="20"/>
      <c r="K243" s="35"/>
    </row>
    <row r="244" spans="2:11" ht="28.5" customHeight="1" x14ac:dyDescent="0.25">
      <c r="B244" s="9"/>
      <c r="C244" s="14"/>
      <c r="D244" s="10"/>
      <c r="E244" s="10"/>
      <c r="F244" s="16"/>
      <c r="G244" s="34"/>
      <c r="H244" s="21"/>
      <c r="I244" s="21"/>
      <c r="J244" s="20"/>
      <c r="K244" s="35"/>
    </row>
    <row r="245" spans="2:11" ht="28.5" customHeight="1" x14ac:dyDescent="0.25">
      <c r="B245" s="9"/>
      <c r="C245" s="14"/>
      <c r="D245" s="10"/>
      <c r="E245" s="10"/>
      <c r="F245" s="16"/>
      <c r="G245" s="34"/>
      <c r="H245" s="21"/>
      <c r="I245" s="21"/>
      <c r="J245" s="20"/>
      <c r="K245" s="35"/>
    </row>
    <row r="246" spans="2:11" ht="28.5" customHeight="1" x14ac:dyDescent="0.25">
      <c r="B246" s="9"/>
      <c r="C246" s="14"/>
      <c r="D246" s="10"/>
      <c r="E246" s="10"/>
      <c r="F246" s="16"/>
      <c r="G246" s="34"/>
      <c r="H246" s="21"/>
      <c r="I246" s="21"/>
      <c r="J246" s="20"/>
      <c r="K246" s="35"/>
    </row>
    <row r="247" spans="2:11" ht="28.5" customHeight="1" x14ac:dyDescent="0.25">
      <c r="B247" s="9"/>
      <c r="C247" s="14"/>
      <c r="D247" s="10"/>
      <c r="E247" s="10"/>
      <c r="F247" s="16"/>
      <c r="G247" s="34"/>
      <c r="H247" s="21"/>
      <c r="I247" s="21"/>
      <c r="J247" s="20"/>
      <c r="K247" s="35"/>
    </row>
    <row r="248" spans="2:11" ht="28.5" customHeight="1" x14ac:dyDescent="0.25">
      <c r="B248" s="9"/>
      <c r="C248" s="14"/>
      <c r="D248" s="10"/>
      <c r="E248" s="10"/>
      <c r="F248" s="16"/>
      <c r="G248" s="34"/>
      <c r="H248" s="21"/>
      <c r="I248" s="21"/>
      <c r="J248" s="20"/>
      <c r="K248" s="35"/>
    </row>
    <row r="249" spans="2:11" ht="28.5" customHeight="1" x14ac:dyDescent="0.25">
      <c r="B249" s="9"/>
      <c r="C249" s="14"/>
      <c r="D249" s="10"/>
      <c r="E249" s="10"/>
      <c r="F249" s="16"/>
      <c r="G249" s="34"/>
      <c r="H249" s="21"/>
      <c r="I249" s="21"/>
      <c r="J249" s="20"/>
      <c r="K249" s="35"/>
    </row>
    <row r="250" spans="2:11" ht="28.5" customHeight="1" x14ac:dyDescent="0.25">
      <c r="B250" s="9"/>
      <c r="C250" s="14"/>
      <c r="D250" s="10"/>
      <c r="E250" s="10"/>
      <c r="F250" s="16"/>
      <c r="G250" s="34"/>
      <c r="H250" s="21"/>
      <c r="I250" s="21"/>
      <c r="J250" s="20"/>
      <c r="K250" s="35"/>
    </row>
    <row r="251" spans="2:11" ht="28.5" customHeight="1" x14ac:dyDescent="0.25">
      <c r="B251" s="9"/>
      <c r="C251" s="14"/>
      <c r="D251" s="10"/>
      <c r="E251" s="10"/>
      <c r="F251" s="16"/>
      <c r="G251" s="34"/>
      <c r="H251" s="21"/>
      <c r="I251" s="21"/>
      <c r="J251" s="20"/>
      <c r="K251" s="35"/>
    </row>
    <row r="252" spans="2:11" ht="28.5" customHeight="1" x14ac:dyDescent="0.25">
      <c r="B252" s="9"/>
      <c r="C252" s="14"/>
      <c r="D252" s="10"/>
      <c r="E252" s="10"/>
      <c r="F252" s="16"/>
      <c r="G252" s="34"/>
      <c r="H252" s="21"/>
      <c r="I252" s="21"/>
      <c r="J252" s="20"/>
      <c r="K252" s="35"/>
    </row>
    <row r="253" spans="2:11" ht="28.5" customHeight="1" x14ac:dyDescent="0.25">
      <c r="B253" s="9"/>
      <c r="C253" s="14"/>
      <c r="D253" s="10"/>
      <c r="E253" s="10"/>
      <c r="F253" s="16"/>
      <c r="G253" s="34"/>
      <c r="H253" s="21"/>
      <c r="I253" s="21"/>
      <c r="J253" s="20"/>
      <c r="K253" s="35"/>
    </row>
    <row r="254" spans="2:11" ht="28.5" customHeight="1" x14ac:dyDescent="0.25">
      <c r="B254" s="9"/>
      <c r="C254" s="14"/>
      <c r="D254" s="10"/>
      <c r="E254" s="10"/>
      <c r="F254" s="16"/>
      <c r="G254" s="34"/>
      <c r="H254" s="21"/>
      <c r="I254" s="21"/>
      <c r="J254" s="20"/>
      <c r="K254" s="35"/>
    </row>
    <row r="255" spans="2:11" ht="28.5" customHeight="1" x14ac:dyDescent="0.25">
      <c r="B255" s="9"/>
      <c r="C255" s="14"/>
      <c r="D255" s="10"/>
      <c r="E255" s="10"/>
      <c r="F255" s="16"/>
      <c r="G255" s="34"/>
      <c r="H255" s="21"/>
      <c r="I255" s="21"/>
      <c r="J255" s="20"/>
      <c r="K255" s="35"/>
    </row>
    <row r="256" spans="2:11" ht="28.5" customHeight="1" x14ac:dyDescent="0.25">
      <c r="B256" s="9"/>
      <c r="C256" s="14"/>
      <c r="D256" s="10"/>
      <c r="E256" s="10"/>
      <c r="F256" s="16"/>
      <c r="G256" s="34"/>
      <c r="H256" s="21"/>
      <c r="I256" s="21"/>
      <c r="J256" s="20"/>
      <c r="K256" s="35"/>
    </row>
    <row r="257" spans="2:11" ht="28.5" customHeight="1" x14ac:dyDescent="0.25">
      <c r="B257" s="9"/>
      <c r="C257" s="14"/>
      <c r="D257" s="10"/>
      <c r="E257" s="10"/>
      <c r="F257" s="16"/>
      <c r="G257" s="34"/>
      <c r="H257" s="21"/>
      <c r="I257" s="21"/>
      <c r="J257" s="20"/>
      <c r="K257" s="35"/>
    </row>
    <row r="258" spans="2:11" ht="28.5" customHeight="1" x14ac:dyDescent="0.25">
      <c r="B258" s="9"/>
      <c r="C258" s="14"/>
      <c r="D258" s="10"/>
      <c r="E258" s="10"/>
      <c r="F258" s="16"/>
      <c r="G258" s="34"/>
      <c r="H258" s="21"/>
      <c r="I258" s="21"/>
      <c r="J258" s="20"/>
      <c r="K258" s="35"/>
    </row>
    <row r="259" spans="2:11" ht="28.5" customHeight="1" x14ac:dyDescent="0.25">
      <c r="B259" s="9"/>
      <c r="C259" s="14"/>
      <c r="D259" s="10"/>
      <c r="E259" s="10"/>
      <c r="F259" s="16"/>
      <c r="G259" s="34"/>
      <c r="H259" s="21"/>
      <c r="I259" s="21"/>
      <c r="J259" s="20"/>
      <c r="K259" s="35"/>
    </row>
    <row r="260" spans="2:11" ht="28.5" customHeight="1" x14ac:dyDescent="0.25">
      <c r="B260" s="9"/>
      <c r="C260" s="14"/>
      <c r="D260" s="10"/>
      <c r="E260" s="10"/>
      <c r="F260" s="16"/>
      <c r="G260" s="34"/>
      <c r="H260" s="21"/>
      <c r="I260" s="21"/>
      <c r="J260" s="20"/>
      <c r="K260" s="35"/>
    </row>
    <row r="261" spans="2:11" ht="28.5" customHeight="1" x14ac:dyDescent="0.25">
      <c r="B261" s="9"/>
      <c r="C261" s="14"/>
      <c r="D261" s="10"/>
      <c r="E261" s="10"/>
      <c r="F261" s="16"/>
      <c r="G261" s="34"/>
      <c r="H261" s="21"/>
      <c r="I261" s="21"/>
      <c r="J261" s="20"/>
      <c r="K261" s="35"/>
    </row>
    <row r="262" spans="2:11" ht="28.5" customHeight="1" x14ac:dyDescent="0.25">
      <c r="B262" s="9"/>
      <c r="C262" s="14"/>
      <c r="D262" s="10"/>
      <c r="E262" s="10"/>
      <c r="F262" s="16"/>
      <c r="G262" s="34"/>
      <c r="H262" s="21"/>
      <c r="I262" s="21"/>
      <c r="J262" s="20"/>
      <c r="K262" s="35"/>
    </row>
    <row r="263" spans="2:11" ht="28.5" customHeight="1" x14ac:dyDescent="0.25">
      <c r="B263" s="9"/>
      <c r="C263" s="14"/>
      <c r="D263" s="10"/>
      <c r="E263" s="10"/>
      <c r="F263" s="16"/>
      <c r="G263" s="34"/>
      <c r="H263" s="21"/>
      <c r="I263" s="21"/>
      <c r="J263" s="20"/>
      <c r="K263" s="35"/>
    </row>
    <row r="264" spans="2:11" ht="28.5" customHeight="1" x14ac:dyDescent="0.25">
      <c r="B264" s="9"/>
      <c r="C264" s="14"/>
      <c r="D264" s="10"/>
      <c r="E264" s="10"/>
      <c r="F264" s="16"/>
      <c r="G264" s="34"/>
      <c r="H264" s="21"/>
      <c r="I264" s="21"/>
      <c r="J264" s="20"/>
      <c r="K264" s="35"/>
    </row>
    <row r="265" spans="2:11" ht="28.5" customHeight="1" x14ac:dyDescent="0.25">
      <c r="B265" s="9"/>
      <c r="C265" s="14"/>
      <c r="D265" s="10"/>
      <c r="E265" s="10"/>
      <c r="F265" s="16"/>
      <c r="G265" s="34"/>
      <c r="H265" s="21"/>
      <c r="I265" s="21"/>
      <c r="J265" s="20"/>
      <c r="K265" s="35"/>
    </row>
    <row r="266" spans="2:11" ht="28.5" customHeight="1" x14ac:dyDescent="0.25">
      <c r="B266" s="9"/>
      <c r="C266" s="14"/>
      <c r="D266" s="10"/>
      <c r="E266" s="10"/>
      <c r="F266" s="16"/>
      <c r="G266" s="34"/>
      <c r="H266" s="21"/>
      <c r="I266" s="21"/>
      <c r="J266" s="20"/>
      <c r="K266" s="35"/>
    </row>
    <row r="267" spans="2:11" ht="28.5" customHeight="1" x14ac:dyDescent="0.25">
      <c r="B267" s="9"/>
      <c r="C267" s="14"/>
      <c r="D267" s="10"/>
      <c r="E267" s="10"/>
      <c r="F267" s="16"/>
      <c r="G267" s="34"/>
      <c r="H267" s="21"/>
      <c r="I267" s="21"/>
      <c r="J267" s="20"/>
      <c r="K267" s="35"/>
    </row>
    <row r="268" spans="2:11" ht="28.5" customHeight="1" x14ac:dyDescent="0.25">
      <c r="B268" s="9"/>
      <c r="C268" s="14"/>
      <c r="D268" s="10"/>
      <c r="E268" s="10"/>
      <c r="F268" s="16"/>
      <c r="G268" s="34"/>
      <c r="H268" s="21"/>
      <c r="I268" s="21"/>
      <c r="J268" s="20"/>
      <c r="K268" s="35"/>
    </row>
    <row r="269" spans="2:11" ht="28.5" customHeight="1" x14ac:dyDescent="0.25">
      <c r="B269" s="9"/>
      <c r="C269" s="14"/>
      <c r="D269" s="10"/>
      <c r="E269" s="10"/>
      <c r="F269" s="16"/>
      <c r="G269" s="34"/>
      <c r="H269" s="21"/>
      <c r="I269" s="21"/>
      <c r="J269" s="20"/>
      <c r="K269" s="35"/>
    </row>
    <row r="270" spans="2:11" ht="28.5" customHeight="1" x14ac:dyDescent="0.25">
      <c r="B270" s="9"/>
      <c r="C270" s="14"/>
      <c r="D270" s="10"/>
      <c r="E270" s="10"/>
      <c r="F270" s="16"/>
      <c r="G270" s="34"/>
      <c r="H270" s="21"/>
      <c r="I270" s="21"/>
      <c r="J270" s="20"/>
      <c r="K270" s="35"/>
    </row>
    <row r="271" spans="2:11" ht="28.5" customHeight="1" x14ac:dyDescent="0.25">
      <c r="B271" s="9"/>
      <c r="C271" s="14"/>
      <c r="D271" s="10"/>
      <c r="E271" s="10"/>
      <c r="F271" s="16"/>
      <c r="G271" s="34"/>
      <c r="H271" s="21"/>
      <c r="I271" s="21"/>
      <c r="J271" s="20"/>
      <c r="K271" s="35"/>
    </row>
    <row r="272" spans="2:11" ht="28.5" customHeight="1" x14ac:dyDescent="0.25">
      <c r="B272" s="9"/>
      <c r="C272" s="14"/>
      <c r="D272" s="10"/>
      <c r="E272" s="10"/>
      <c r="F272" s="16"/>
      <c r="G272" s="34"/>
      <c r="H272" s="21"/>
      <c r="I272" s="21"/>
      <c r="J272" s="20"/>
      <c r="K272" s="35"/>
    </row>
    <row r="273" spans="2:11" ht="28.5" customHeight="1" x14ac:dyDescent="0.25">
      <c r="B273" s="9"/>
      <c r="C273" s="14"/>
      <c r="D273" s="10"/>
      <c r="E273" s="10"/>
      <c r="F273" s="16"/>
      <c r="G273" s="34"/>
      <c r="H273" s="21"/>
      <c r="I273" s="21"/>
      <c r="J273" s="20"/>
      <c r="K273" s="35"/>
    </row>
    <row r="274" spans="2:11" ht="28.5" customHeight="1" x14ac:dyDescent="0.25">
      <c r="B274" s="9"/>
      <c r="C274" s="14"/>
      <c r="D274" s="10"/>
      <c r="E274" s="10"/>
      <c r="F274" s="16"/>
      <c r="G274" s="34"/>
      <c r="H274" s="21"/>
      <c r="I274" s="21"/>
      <c r="J274" s="20"/>
      <c r="K274" s="35"/>
    </row>
    <row r="275" spans="2:11" ht="28.5" customHeight="1" x14ac:dyDescent="0.25">
      <c r="B275" s="9"/>
      <c r="C275" s="14"/>
      <c r="D275" s="10"/>
      <c r="E275" s="10"/>
      <c r="F275" s="16"/>
      <c r="G275" s="34"/>
      <c r="H275" s="21"/>
      <c r="I275" s="21"/>
      <c r="J275" s="20"/>
      <c r="K275" s="35"/>
    </row>
    <row r="276" spans="2:11" ht="28.5" customHeight="1" x14ac:dyDescent="0.25">
      <c r="B276" s="9"/>
      <c r="C276" s="14"/>
      <c r="D276" s="10"/>
      <c r="E276" s="10"/>
      <c r="F276" s="16"/>
      <c r="G276" s="34"/>
      <c r="H276" s="21"/>
      <c r="I276" s="21"/>
      <c r="J276" s="20"/>
      <c r="K276" s="35"/>
    </row>
    <row r="277" spans="2:11" ht="28.5" customHeight="1" x14ac:dyDescent="0.25">
      <c r="B277" s="9"/>
      <c r="C277" s="14"/>
      <c r="D277" s="10"/>
      <c r="E277" s="10"/>
      <c r="F277" s="16"/>
      <c r="G277" s="34"/>
      <c r="H277" s="21"/>
      <c r="I277" s="21"/>
      <c r="J277" s="20"/>
      <c r="K277" s="35"/>
    </row>
    <row r="278" spans="2:11" ht="28.5" customHeight="1" x14ac:dyDescent="0.25">
      <c r="B278" s="9"/>
      <c r="C278" s="14"/>
      <c r="D278" s="10"/>
      <c r="E278" s="10"/>
      <c r="F278" s="16"/>
      <c r="G278" s="34"/>
      <c r="H278" s="21"/>
      <c r="I278" s="21"/>
      <c r="J278" s="20"/>
      <c r="K278" s="35"/>
    </row>
    <row r="279" spans="2:11" ht="28.5" customHeight="1" x14ac:dyDescent="0.25">
      <c r="B279" s="9"/>
      <c r="C279" s="14"/>
      <c r="D279" s="10"/>
      <c r="E279" s="10"/>
      <c r="F279" s="16"/>
      <c r="G279" s="34"/>
      <c r="H279" s="21"/>
      <c r="I279" s="21"/>
      <c r="J279" s="20"/>
      <c r="K279" s="35"/>
    </row>
    <row r="280" spans="2:11" ht="28.5" customHeight="1" x14ac:dyDescent="0.25">
      <c r="B280" s="9"/>
      <c r="C280" s="14"/>
      <c r="D280" s="10"/>
      <c r="E280" s="10"/>
      <c r="F280" s="16"/>
      <c r="G280" s="34"/>
      <c r="H280" s="21"/>
      <c r="I280" s="21"/>
      <c r="J280" s="20"/>
      <c r="K280" s="35"/>
    </row>
    <row r="281" spans="2:11" ht="28.5" customHeight="1" x14ac:dyDescent="0.25">
      <c r="B281" s="9"/>
      <c r="C281" s="14"/>
      <c r="D281" s="10"/>
      <c r="E281" s="10"/>
      <c r="F281" s="16"/>
      <c r="G281" s="34"/>
      <c r="H281" s="21"/>
      <c r="I281" s="21"/>
      <c r="J281" s="20"/>
      <c r="K281" s="35"/>
    </row>
    <row r="282" spans="2:11" ht="28.5" customHeight="1" x14ac:dyDescent="0.25">
      <c r="B282" s="9"/>
      <c r="C282" s="14"/>
      <c r="D282" s="10"/>
      <c r="E282" s="10"/>
      <c r="F282" s="16"/>
      <c r="G282" s="34"/>
      <c r="H282" s="21"/>
      <c r="I282" s="21"/>
      <c r="J282" s="20"/>
      <c r="K282" s="35"/>
    </row>
    <row r="283" spans="2:11" ht="28.5" customHeight="1" x14ac:dyDescent="0.25">
      <c r="B283" s="9"/>
      <c r="C283" s="14"/>
      <c r="D283" s="10"/>
      <c r="E283" s="10"/>
      <c r="F283" s="16"/>
      <c r="G283" s="34"/>
      <c r="H283" s="21"/>
      <c r="I283" s="21"/>
      <c r="J283" s="20"/>
      <c r="K283" s="35"/>
    </row>
    <row r="284" spans="2:11" ht="28.5" customHeight="1" x14ac:dyDescent="0.25">
      <c r="B284" s="9"/>
      <c r="C284" s="14"/>
      <c r="D284" s="10"/>
      <c r="E284" s="10"/>
      <c r="F284" s="16"/>
      <c r="G284" s="34"/>
      <c r="H284" s="21"/>
      <c r="I284" s="21"/>
      <c r="J284" s="20"/>
      <c r="K284" s="35"/>
    </row>
    <row r="285" spans="2:11" ht="28.5" customHeight="1" x14ac:dyDescent="0.25">
      <c r="B285" s="9"/>
      <c r="C285" s="14"/>
      <c r="D285" s="10"/>
      <c r="E285" s="10"/>
      <c r="F285" s="16"/>
      <c r="G285" s="34"/>
      <c r="H285" s="21"/>
      <c r="I285" s="21"/>
      <c r="J285" s="20"/>
      <c r="K285" s="35"/>
    </row>
    <row r="286" spans="2:11" ht="28.5" customHeight="1" x14ac:dyDescent="0.25">
      <c r="B286" s="9"/>
      <c r="C286" s="14"/>
      <c r="D286" s="10"/>
      <c r="E286" s="10"/>
      <c r="F286" s="16"/>
      <c r="G286" s="34"/>
      <c r="H286" s="21"/>
      <c r="I286" s="21"/>
      <c r="J286" s="20"/>
      <c r="K286" s="35"/>
    </row>
    <row r="287" spans="2:11" ht="28.5" customHeight="1" x14ac:dyDescent="0.25">
      <c r="B287" s="9"/>
      <c r="C287" s="14"/>
      <c r="D287" s="10"/>
      <c r="E287" s="10"/>
      <c r="F287" s="16"/>
      <c r="G287" s="34"/>
      <c r="H287" s="21"/>
      <c r="I287" s="21"/>
      <c r="J287" s="20"/>
      <c r="K287" s="35"/>
    </row>
    <row r="288" spans="2:11" ht="28.5" customHeight="1" x14ac:dyDescent="0.25">
      <c r="B288" s="9"/>
      <c r="C288" s="14"/>
      <c r="D288" s="10"/>
      <c r="E288" s="10"/>
      <c r="F288" s="16"/>
      <c r="G288" s="34"/>
      <c r="H288" s="21"/>
      <c r="I288" s="21"/>
      <c r="J288" s="20"/>
      <c r="K288" s="35"/>
    </row>
    <row r="289" spans="2:11" ht="28.5" customHeight="1" x14ac:dyDescent="0.25">
      <c r="B289" s="9"/>
      <c r="C289" s="14"/>
      <c r="D289" s="10"/>
      <c r="E289" s="10"/>
      <c r="F289" s="16"/>
      <c r="G289" s="34"/>
      <c r="H289" s="21"/>
      <c r="I289" s="21"/>
      <c r="J289" s="20"/>
      <c r="K289" s="35"/>
    </row>
    <row r="290" spans="2:11" ht="28.5" customHeight="1" x14ac:dyDescent="0.25">
      <c r="B290" s="9"/>
      <c r="C290" s="14"/>
      <c r="D290" s="10"/>
      <c r="E290" s="10"/>
      <c r="F290" s="16"/>
      <c r="G290" s="34"/>
      <c r="H290" s="21"/>
      <c r="I290" s="21"/>
      <c r="J290" s="20"/>
      <c r="K290" s="35"/>
    </row>
    <row r="291" spans="2:11" ht="28.5" customHeight="1" x14ac:dyDescent="0.25">
      <c r="B291" s="9"/>
      <c r="C291" s="14"/>
      <c r="D291" s="10"/>
      <c r="E291" s="10"/>
      <c r="F291" s="16"/>
      <c r="G291" s="34"/>
      <c r="H291" s="21"/>
      <c r="I291" s="21"/>
      <c r="J291" s="20"/>
      <c r="K291" s="35"/>
    </row>
    <row r="292" spans="2:11" ht="28.5" customHeight="1" x14ac:dyDescent="0.25">
      <c r="B292" s="9"/>
      <c r="C292" s="14"/>
      <c r="D292" s="10"/>
      <c r="E292" s="10"/>
      <c r="F292" s="16"/>
      <c r="G292" s="34"/>
      <c r="H292" s="21"/>
      <c r="I292" s="21"/>
      <c r="J292" s="20"/>
      <c r="K292" s="35"/>
    </row>
    <row r="293" spans="2:11" ht="28.5" customHeight="1" x14ac:dyDescent="0.25">
      <c r="B293" s="9"/>
      <c r="C293" s="14"/>
      <c r="D293" s="10"/>
      <c r="E293" s="10"/>
      <c r="F293" s="16"/>
      <c r="G293" s="34"/>
      <c r="H293" s="21"/>
      <c r="I293" s="21"/>
      <c r="J293" s="20"/>
      <c r="K293" s="35"/>
    </row>
    <row r="294" spans="2:11" ht="28.5" customHeight="1" x14ac:dyDescent="0.25">
      <c r="B294" s="9"/>
      <c r="C294" s="14"/>
      <c r="D294" s="10"/>
      <c r="E294" s="10"/>
      <c r="F294" s="16"/>
      <c r="G294" s="34"/>
      <c r="H294" s="21"/>
      <c r="I294" s="21"/>
      <c r="J294" s="20"/>
      <c r="K294" s="35"/>
    </row>
    <row r="295" spans="2:11" ht="28.5" customHeight="1" x14ac:dyDescent="0.25">
      <c r="B295" s="9"/>
      <c r="C295" s="14"/>
      <c r="D295" s="10"/>
      <c r="E295" s="10"/>
      <c r="F295" s="16"/>
      <c r="G295" s="34"/>
      <c r="H295" s="21"/>
      <c r="I295" s="21"/>
      <c r="J295" s="20"/>
      <c r="K295" s="35"/>
    </row>
    <row r="296" spans="2:11" ht="28.5" customHeight="1" x14ac:dyDescent="0.25">
      <c r="B296" s="9"/>
      <c r="C296" s="14"/>
      <c r="D296" s="10"/>
      <c r="E296" s="10"/>
      <c r="F296" s="16"/>
      <c r="G296" s="34"/>
      <c r="H296" s="21"/>
      <c r="I296" s="21"/>
      <c r="J296" s="20"/>
      <c r="K296" s="35"/>
    </row>
    <row r="297" spans="2:11" ht="28.5" customHeight="1" x14ac:dyDescent="0.25">
      <c r="B297" s="9"/>
      <c r="C297" s="14"/>
      <c r="D297" s="10"/>
      <c r="E297" s="10"/>
      <c r="F297" s="16"/>
      <c r="G297" s="34"/>
      <c r="H297" s="21"/>
      <c r="I297" s="21"/>
      <c r="J297" s="20"/>
      <c r="K297" s="35"/>
    </row>
    <row r="298" spans="2:11" ht="28.5" customHeight="1" x14ac:dyDescent="0.25">
      <c r="B298" s="9"/>
      <c r="C298" s="14"/>
      <c r="D298" s="10"/>
      <c r="E298" s="10"/>
      <c r="F298" s="16"/>
      <c r="G298" s="34"/>
      <c r="H298" s="21"/>
      <c r="I298" s="21"/>
      <c r="J298" s="20"/>
      <c r="K298" s="35"/>
    </row>
    <row r="299" spans="2:11" ht="28.5" customHeight="1" x14ac:dyDescent="0.25">
      <c r="B299" s="9"/>
      <c r="C299" s="14"/>
      <c r="D299" s="10"/>
      <c r="E299" s="10"/>
      <c r="F299" s="16"/>
      <c r="G299" s="34"/>
      <c r="H299" s="21"/>
      <c r="I299" s="21"/>
      <c r="J299" s="20"/>
      <c r="K299" s="35"/>
    </row>
    <row r="300" spans="2:11" ht="28.5" customHeight="1" x14ac:dyDescent="0.25">
      <c r="B300" s="9"/>
      <c r="C300" s="14"/>
      <c r="D300" s="10"/>
      <c r="E300" s="10"/>
      <c r="F300" s="16"/>
      <c r="G300" s="34"/>
      <c r="H300" s="21"/>
      <c r="I300" s="21"/>
      <c r="J300" s="20"/>
      <c r="K300" s="35"/>
    </row>
    <row r="301" spans="2:11" ht="28.5" customHeight="1" x14ac:dyDescent="0.25">
      <c r="B301" s="9"/>
      <c r="C301" s="14"/>
      <c r="D301" s="10"/>
      <c r="E301" s="10"/>
      <c r="F301" s="16"/>
      <c r="G301" s="34"/>
      <c r="H301" s="21"/>
      <c r="I301" s="21"/>
      <c r="J301" s="20"/>
      <c r="K301" s="35"/>
    </row>
    <row r="302" spans="2:11" ht="28.5" customHeight="1" x14ac:dyDescent="0.25">
      <c r="B302" s="9"/>
      <c r="C302" s="14"/>
      <c r="D302" s="10"/>
      <c r="E302" s="10"/>
      <c r="F302" s="16"/>
      <c r="G302" s="34"/>
      <c r="H302" s="21"/>
      <c r="I302" s="21"/>
      <c r="J302" s="20"/>
      <c r="K302" s="35"/>
    </row>
    <row r="303" spans="2:11" ht="28.5" customHeight="1" x14ac:dyDescent="0.25">
      <c r="B303" s="9"/>
      <c r="C303" s="14"/>
      <c r="D303" s="10"/>
      <c r="E303" s="10"/>
      <c r="F303" s="16"/>
      <c r="G303" s="34"/>
      <c r="H303" s="21"/>
      <c r="I303" s="21"/>
      <c r="J303" s="20"/>
      <c r="K303" s="35"/>
    </row>
    <row r="304" spans="2:11" ht="28.5" customHeight="1" x14ac:dyDescent="0.25">
      <c r="B304" s="9"/>
      <c r="C304" s="14"/>
      <c r="D304" s="10"/>
      <c r="E304" s="10"/>
      <c r="F304" s="16"/>
      <c r="G304" s="34"/>
      <c r="H304" s="21"/>
      <c r="I304" s="21"/>
      <c r="J304" s="20"/>
      <c r="K304" s="35"/>
    </row>
    <row r="305" spans="2:11" ht="28.5" customHeight="1" x14ac:dyDescent="0.25">
      <c r="B305" s="9"/>
      <c r="C305" s="14"/>
      <c r="D305" s="10"/>
      <c r="E305" s="10"/>
      <c r="F305" s="16"/>
      <c r="G305" s="34"/>
      <c r="H305" s="21"/>
      <c r="I305" s="21"/>
      <c r="J305" s="20"/>
      <c r="K305" s="35"/>
    </row>
    <row r="306" spans="2:11" ht="28.5" customHeight="1" x14ac:dyDescent="0.25">
      <c r="B306" s="9"/>
      <c r="C306" s="14"/>
      <c r="D306" s="10"/>
      <c r="E306" s="10"/>
      <c r="F306" s="16"/>
      <c r="G306" s="34"/>
      <c r="H306" s="21"/>
      <c r="I306" s="21"/>
      <c r="J306" s="20"/>
      <c r="K306" s="35"/>
    </row>
    <row r="307" spans="2:11" ht="28.5" customHeight="1" x14ac:dyDescent="0.25">
      <c r="B307" s="9"/>
      <c r="C307" s="14"/>
      <c r="D307" s="10"/>
      <c r="E307" s="10"/>
      <c r="F307" s="16"/>
      <c r="G307" s="34"/>
      <c r="H307" s="21"/>
      <c r="I307" s="21"/>
      <c r="J307" s="20"/>
      <c r="K307" s="35"/>
    </row>
    <row r="308" spans="2:11" ht="28.5" customHeight="1" x14ac:dyDescent="0.25">
      <c r="B308" s="9"/>
      <c r="C308" s="14"/>
      <c r="D308" s="10"/>
      <c r="E308" s="10"/>
      <c r="F308" s="16"/>
      <c r="G308" s="34"/>
      <c r="H308" s="21"/>
      <c r="I308" s="21"/>
      <c r="J308" s="20"/>
      <c r="K308" s="35"/>
    </row>
    <row r="309" spans="2:11" ht="28.5" customHeight="1" x14ac:dyDescent="0.25">
      <c r="B309" s="9"/>
      <c r="C309" s="14"/>
      <c r="D309" s="10"/>
      <c r="E309" s="10"/>
      <c r="F309" s="16"/>
      <c r="G309" s="34"/>
      <c r="H309" s="21"/>
      <c r="I309" s="21"/>
      <c r="J309" s="20"/>
      <c r="K309" s="35"/>
    </row>
    <row r="310" spans="2:11" ht="28.5" customHeight="1" x14ac:dyDescent="0.25">
      <c r="B310" s="9"/>
      <c r="C310" s="14"/>
      <c r="D310" s="10"/>
      <c r="E310" s="10"/>
      <c r="F310" s="16"/>
      <c r="G310" s="34"/>
      <c r="H310" s="21"/>
      <c r="I310" s="21"/>
      <c r="J310" s="20"/>
      <c r="K310" s="35"/>
    </row>
    <row r="311" spans="2:11" ht="28.5" customHeight="1" x14ac:dyDescent="0.25">
      <c r="B311" s="9"/>
      <c r="C311" s="14"/>
      <c r="D311" s="10"/>
      <c r="E311" s="10"/>
      <c r="F311" s="16"/>
      <c r="G311" s="34"/>
      <c r="H311" s="21"/>
      <c r="I311" s="21"/>
      <c r="J311" s="20"/>
      <c r="K311" s="35"/>
    </row>
    <row r="312" spans="2:11" ht="28.5" customHeight="1" x14ac:dyDescent="0.25">
      <c r="B312" s="9"/>
      <c r="C312" s="14"/>
      <c r="D312" s="10"/>
      <c r="E312" s="10"/>
      <c r="F312" s="16"/>
      <c r="G312" s="34"/>
      <c r="H312" s="21"/>
      <c r="I312" s="21"/>
      <c r="J312" s="20"/>
      <c r="K312" s="35"/>
    </row>
    <row r="313" spans="2:11" ht="28.5" customHeight="1" x14ac:dyDescent="0.25">
      <c r="B313" s="9"/>
      <c r="C313" s="14"/>
      <c r="D313" s="10"/>
      <c r="E313" s="10"/>
      <c r="F313" s="16"/>
      <c r="G313" s="34"/>
      <c r="H313" s="21"/>
      <c r="I313" s="21"/>
      <c r="J313" s="20"/>
      <c r="K313" s="35"/>
    </row>
    <row r="314" spans="2:11" ht="28.5" customHeight="1" x14ac:dyDescent="0.25">
      <c r="B314" s="9"/>
      <c r="C314" s="14"/>
      <c r="D314" s="10"/>
      <c r="E314" s="10"/>
      <c r="F314" s="16"/>
      <c r="G314" s="34"/>
      <c r="H314" s="21"/>
      <c r="I314" s="21"/>
      <c r="J314" s="20"/>
      <c r="K314" s="35"/>
    </row>
    <row r="315" spans="2:11" ht="28.5" customHeight="1" x14ac:dyDescent="0.25">
      <c r="B315" s="9"/>
      <c r="C315" s="14"/>
      <c r="D315" s="10"/>
      <c r="E315" s="10"/>
      <c r="F315" s="16"/>
      <c r="G315" s="34"/>
      <c r="H315" s="21"/>
      <c r="I315" s="21"/>
      <c r="J315" s="20"/>
      <c r="K315" s="35"/>
    </row>
    <row r="316" spans="2:11" ht="28.5" customHeight="1" x14ac:dyDescent="0.25">
      <c r="B316" s="9"/>
      <c r="C316" s="14"/>
      <c r="D316" s="10"/>
      <c r="E316" s="10"/>
      <c r="F316" s="16"/>
      <c r="G316" s="34"/>
      <c r="H316" s="21"/>
      <c r="I316" s="21"/>
      <c r="J316" s="20"/>
      <c r="K316" s="35"/>
    </row>
    <row r="317" spans="2:11" ht="28.5" customHeight="1" x14ac:dyDescent="0.25">
      <c r="B317" s="9"/>
      <c r="C317" s="14"/>
      <c r="D317" s="10"/>
      <c r="E317" s="10"/>
      <c r="F317" s="16"/>
      <c r="G317" s="34"/>
      <c r="H317" s="21"/>
      <c r="I317" s="21"/>
      <c r="J317" s="20"/>
      <c r="K317" s="35"/>
    </row>
    <row r="318" spans="2:11" ht="28.5" customHeight="1" x14ac:dyDescent="0.25">
      <c r="B318" s="9"/>
      <c r="C318" s="14"/>
      <c r="D318" s="10"/>
      <c r="E318" s="10"/>
      <c r="F318" s="16"/>
      <c r="G318" s="34"/>
      <c r="H318" s="21"/>
      <c r="I318" s="21"/>
      <c r="J318" s="20"/>
      <c r="K318" s="35"/>
    </row>
    <row r="319" spans="2:11" ht="28.5" customHeight="1" x14ac:dyDescent="0.25">
      <c r="B319" s="9"/>
      <c r="C319" s="14"/>
      <c r="D319" s="10"/>
      <c r="E319" s="10"/>
      <c r="F319" s="16"/>
      <c r="G319" s="34"/>
      <c r="H319" s="21"/>
      <c r="I319" s="21"/>
      <c r="J319" s="20"/>
      <c r="K319" s="35"/>
    </row>
    <row r="320" spans="2:11" ht="28.5" customHeight="1" x14ac:dyDescent="0.25">
      <c r="B320" s="9"/>
      <c r="C320" s="14"/>
      <c r="D320" s="10"/>
      <c r="E320" s="10"/>
      <c r="F320" s="16"/>
      <c r="G320" s="34"/>
      <c r="H320" s="21"/>
      <c r="I320" s="21"/>
      <c r="J320" s="20"/>
      <c r="K320" s="35"/>
    </row>
    <row r="321" spans="2:11" ht="28.5" customHeight="1" x14ac:dyDescent="0.25">
      <c r="B321" s="9"/>
      <c r="C321" s="14"/>
      <c r="D321" s="10"/>
      <c r="E321" s="10"/>
      <c r="F321" s="16"/>
      <c r="G321" s="34"/>
      <c r="H321" s="21"/>
      <c r="I321" s="21"/>
      <c r="J321" s="20"/>
      <c r="K321" s="35"/>
    </row>
    <row r="322" spans="2:11" ht="28.5" customHeight="1" x14ac:dyDescent="0.25">
      <c r="B322" s="9"/>
      <c r="C322" s="14"/>
      <c r="D322" s="10"/>
      <c r="E322" s="10"/>
      <c r="F322" s="16"/>
      <c r="G322" s="34"/>
      <c r="H322" s="21"/>
      <c r="I322" s="21"/>
      <c r="J322" s="20"/>
      <c r="K322" s="35"/>
    </row>
    <row r="323" spans="2:11" ht="28.5" customHeight="1" x14ac:dyDescent="0.25">
      <c r="B323" s="9"/>
      <c r="C323" s="14"/>
      <c r="D323" s="10"/>
      <c r="E323" s="10"/>
      <c r="F323" s="16"/>
      <c r="G323" s="34"/>
      <c r="H323" s="21"/>
      <c r="I323" s="21"/>
      <c r="J323" s="20"/>
      <c r="K323" s="35"/>
    </row>
    <row r="324" spans="2:11" ht="28.5" customHeight="1" x14ac:dyDescent="0.25">
      <c r="B324" s="9"/>
      <c r="C324" s="14"/>
      <c r="D324" s="10"/>
      <c r="E324" s="10"/>
      <c r="F324" s="16"/>
      <c r="G324" s="34"/>
      <c r="H324" s="21"/>
      <c r="I324" s="21"/>
      <c r="J324" s="20"/>
      <c r="K324" s="35"/>
    </row>
    <row r="325" spans="2:11" ht="28.5" customHeight="1" x14ac:dyDescent="0.25">
      <c r="B325" s="9"/>
      <c r="C325" s="14"/>
      <c r="D325" s="10"/>
      <c r="E325" s="10"/>
      <c r="F325" s="16"/>
      <c r="G325" s="34"/>
      <c r="H325" s="21"/>
      <c r="I325" s="21"/>
      <c r="J325" s="20"/>
      <c r="K325" s="35"/>
    </row>
    <row r="326" spans="2:11" ht="28.5" customHeight="1" x14ac:dyDescent="0.25">
      <c r="B326" s="9"/>
      <c r="C326" s="14"/>
      <c r="D326" s="10"/>
      <c r="E326" s="10"/>
      <c r="F326" s="16"/>
      <c r="G326" s="34"/>
      <c r="H326" s="21"/>
      <c r="I326" s="21"/>
      <c r="J326" s="20"/>
      <c r="K326" s="35"/>
    </row>
    <row r="327" spans="2:11" ht="28.5" customHeight="1" x14ac:dyDescent="0.25">
      <c r="B327" s="9"/>
      <c r="C327" s="14"/>
      <c r="D327" s="10"/>
      <c r="E327" s="10"/>
      <c r="F327" s="16"/>
      <c r="G327" s="34"/>
      <c r="H327" s="21"/>
      <c r="I327" s="21"/>
      <c r="J327" s="20"/>
      <c r="K327" s="35"/>
    </row>
    <row r="328" spans="2:11" ht="28.5" customHeight="1" x14ac:dyDescent="0.25">
      <c r="B328" s="9"/>
      <c r="C328" s="14"/>
      <c r="D328" s="10"/>
      <c r="E328" s="10"/>
      <c r="F328" s="16"/>
      <c r="G328" s="34"/>
      <c r="H328" s="21"/>
      <c r="I328" s="21"/>
      <c r="J328" s="20"/>
      <c r="K328" s="35"/>
    </row>
    <row r="329" spans="2:11" ht="28.5" customHeight="1" x14ac:dyDescent="0.25">
      <c r="B329" s="9"/>
      <c r="C329" s="14"/>
      <c r="D329" s="10"/>
      <c r="E329" s="10"/>
      <c r="F329" s="16"/>
      <c r="G329" s="34"/>
      <c r="H329" s="21"/>
      <c r="I329" s="21"/>
      <c r="J329" s="20"/>
      <c r="K329" s="35"/>
    </row>
    <row r="330" spans="2:11" ht="28.5" customHeight="1" x14ac:dyDescent="0.25">
      <c r="B330" s="9"/>
      <c r="C330" s="14"/>
      <c r="D330" s="10"/>
      <c r="E330" s="10"/>
      <c r="F330" s="16"/>
      <c r="G330" s="34"/>
      <c r="H330" s="21"/>
      <c r="I330" s="21"/>
      <c r="J330" s="20"/>
      <c r="K330" s="35"/>
    </row>
    <row r="331" spans="2:11" ht="28.5" customHeight="1" x14ac:dyDescent="0.25">
      <c r="B331" s="9"/>
      <c r="C331" s="14"/>
      <c r="D331" s="10"/>
      <c r="E331" s="10"/>
      <c r="F331" s="16"/>
      <c r="G331" s="34"/>
      <c r="H331" s="21"/>
      <c r="I331" s="21"/>
      <c r="J331" s="20"/>
      <c r="K331" s="35"/>
    </row>
    <row r="332" spans="2:11" ht="28.5" customHeight="1" x14ac:dyDescent="0.25">
      <c r="B332" s="9"/>
      <c r="C332" s="14"/>
      <c r="D332" s="10"/>
      <c r="E332" s="10"/>
      <c r="F332" s="16"/>
      <c r="G332" s="34"/>
      <c r="H332" s="21"/>
      <c r="I332" s="21"/>
      <c r="J332" s="20"/>
      <c r="K332" s="35"/>
    </row>
    <row r="333" spans="2:11" ht="28.5" customHeight="1" x14ac:dyDescent="0.25">
      <c r="B333" s="9"/>
      <c r="C333" s="14"/>
      <c r="D333" s="10"/>
      <c r="E333" s="10"/>
      <c r="F333" s="16"/>
      <c r="G333" s="34"/>
      <c r="H333" s="21"/>
      <c r="I333" s="21"/>
      <c r="J333" s="20"/>
      <c r="K333" s="35"/>
    </row>
    <row r="334" spans="2:11" ht="28.5" customHeight="1" x14ac:dyDescent="0.25">
      <c r="B334" s="9"/>
      <c r="C334" s="14"/>
      <c r="D334" s="10"/>
      <c r="E334" s="10"/>
      <c r="F334" s="16"/>
      <c r="G334" s="34"/>
      <c r="H334" s="21"/>
      <c r="I334" s="21"/>
      <c r="J334" s="20"/>
      <c r="K334" s="35"/>
    </row>
    <row r="335" spans="2:11" ht="28.5" customHeight="1" x14ac:dyDescent="0.25">
      <c r="B335" s="9"/>
      <c r="C335" s="14"/>
      <c r="D335" s="10"/>
      <c r="E335" s="10"/>
      <c r="F335" s="16"/>
      <c r="G335" s="34"/>
      <c r="H335" s="21"/>
      <c r="I335" s="21"/>
      <c r="J335" s="20"/>
      <c r="K335" s="35"/>
    </row>
    <row r="336" spans="2:11" ht="28.5" customHeight="1" x14ac:dyDescent="0.25">
      <c r="B336" s="9"/>
      <c r="C336" s="14"/>
      <c r="D336" s="10"/>
      <c r="E336" s="10"/>
      <c r="F336" s="16"/>
      <c r="G336" s="34"/>
      <c r="H336" s="21"/>
      <c r="I336" s="21"/>
      <c r="J336" s="20"/>
      <c r="K336" s="35"/>
    </row>
    <row r="337" spans="2:11" ht="28.5" customHeight="1" x14ac:dyDescent="0.25">
      <c r="B337" s="9"/>
      <c r="C337" s="14"/>
      <c r="D337" s="10"/>
      <c r="E337" s="10"/>
      <c r="F337" s="16"/>
      <c r="G337" s="34"/>
      <c r="H337" s="21"/>
      <c r="I337" s="21"/>
      <c r="J337" s="20"/>
      <c r="K337" s="35"/>
    </row>
    <row r="338" spans="2:11" ht="28.5" customHeight="1" x14ac:dyDescent="0.25">
      <c r="B338" s="9"/>
      <c r="C338" s="14"/>
      <c r="D338" s="10"/>
      <c r="E338" s="10"/>
      <c r="F338" s="16"/>
      <c r="G338" s="34"/>
      <c r="H338" s="21"/>
      <c r="I338" s="21"/>
      <c r="J338" s="20"/>
      <c r="K338" s="35"/>
    </row>
    <row r="339" spans="2:11" ht="28.5" customHeight="1" x14ac:dyDescent="0.25">
      <c r="B339" s="9"/>
      <c r="C339" s="14"/>
      <c r="D339" s="10"/>
      <c r="E339" s="10"/>
      <c r="F339" s="16"/>
      <c r="G339" s="34"/>
      <c r="H339" s="21"/>
      <c r="I339" s="21"/>
      <c r="J339" s="20"/>
      <c r="K339" s="35"/>
    </row>
    <row r="340" spans="2:11" ht="28.5" customHeight="1" x14ac:dyDescent="0.25">
      <c r="B340" s="9"/>
      <c r="C340" s="14"/>
      <c r="D340" s="10"/>
      <c r="E340" s="10"/>
      <c r="F340" s="16"/>
      <c r="G340" s="34"/>
      <c r="H340" s="21"/>
      <c r="I340" s="21"/>
      <c r="J340" s="20"/>
      <c r="K340" s="35"/>
    </row>
    <row r="341" spans="2:11" ht="28.5" customHeight="1" x14ac:dyDescent="0.25">
      <c r="B341" s="9"/>
      <c r="C341" s="14"/>
      <c r="D341" s="10"/>
      <c r="E341" s="10"/>
      <c r="F341" s="16"/>
      <c r="G341" s="34"/>
      <c r="H341" s="21"/>
      <c r="I341" s="21"/>
      <c r="J341" s="20"/>
      <c r="K341" s="35"/>
    </row>
    <row r="342" spans="2:11" ht="28.5" customHeight="1" x14ac:dyDescent="0.25">
      <c r="B342" s="9"/>
      <c r="C342" s="14"/>
      <c r="D342" s="10"/>
      <c r="E342" s="10"/>
      <c r="F342" s="16"/>
      <c r="G342" s="34"/>
      <c r="H342" s="21"/>
      <c r="I342" s="21"/>
      <c r="J342" s="20"/>
      <c r="K342" s="35"/>
    </row>
    <row r="343" spans="2:11" ht="28.5" customHeight="1" x14ac:dyDescent="0.25">
      <c r="B343" s="9"/>
      <c r="C343" s="14"/>
      <c r="D343" s="10"/>
      <c r="E343" s="10"/>
      <c r="F343" s="16"/>
      <c r="G343" s="34"/>
      <c r="H343" s="21"/>
      <c r="I343" s="21"/>
      <c r="J343" s="20"/>
      <c r="K343" s="35"/>
    </row>
    <row r="344" spans="2:11" ht="28.5" customHeight="1" x14ac:dyDescent="0.25">
      <c r="B344" s="9"/>
      <c r="C344" s="14"/>
      <c r="D344" s="10"/>
      <c r="E344" s="10"/>
      <c r="F344" s="16"/>
      <c r="G344" s="34"/>
      <c r="H344" s="21"/>
      <c r="I344" s="21"/>
      <c r="J344" s="20"/>
      <c r="K344" s="35"/>
    </row>
    <row r="345" spans="2:11" ht="28.5" customHeight="1" x14ac:dyDescent="0.25">
      <c r="B345" s="9"/>
      <c r="C345" s="14"/>
      <c r="D345" s="10"/>
      <c r="E345" s="10"/>
      <c r="F345" s="16"/>
      <c r="G345" s="34"/>
      <c r="H345" s="21"/>
      <c r="I345" s="21"/>
      <c r="J345" s="20"/>
      <c r="K345" s="35"/>
    </row>
    <row r="346" spans="2:11" ht="28.5" customHeight="1" x14ac:dyDescent="0.25">
      <c r="B346" s="9"/>
      <c r="C346" s="14"/>
      <c r="D346" s="10"/>
      <c r="E346" s="10"/>
      <c r="F346" s="16"/>
      <c r="G346" s="34"/>
      <c r="H346" s="21"/>
      <c r="I346" s="21"/>
      <c r="J346" s="20"/>
      <c r="K346" s="35"/>
    </row>
    <row r="347" spans="2:11" ht="28.5" customHeight="1" x14ac:dyDescent="0.25">
      <c r="B347" s="9"/>
      <c r="C347" s="14"/>
      <c r="D347" s="10"/>
      <c r="E347" s="10"/>
      <c r="F347" s="16"/>
      <c r="G347" s="34"/>
      <c r="H347" s="21"/>
      <c r="I347" s="21"/>
      <c r="J347" s="20"/>
      <c r="K347" s="35"/>
    </row>
    <row r="348" spans="2:11" ht="28.5" customHeight="1" x14ac:dyDescent="0.25">
      <c r="B348" s="9"/>
      <c r="C348" s="14"/>
      <c r="D348" s="10"/>
      <c r="E348" s="10"/>
      <c r="F348" s="16"/>
      <c r="G348" s="34"/>
      <c r="H348" s="21"/>
      <c r="I348" s="21"/>
      <c r="J348" s="20"/>
      <c r="K348" s="35"/>
    </row>
    <row r="349" spans="2:11" ht="28.5" customHeight="1" x14ac:dyDescent="0.25">
      <c r="B349" s="9"/>
      <c r="C349" s="14"/>
      <c r="D349" s="10"/>
      <c r="E349" s="10"/>
      <c r="F349" s="16"/>
      <c r="G349" s="34"/>
      <c r="H349" s="21"/>
      <c r="I349" s="21"/>
      <c r="J349" s="20"/>
      <c r="K349" s="35"/>
    </row>
    <row r="350" spans="2:11" ht="28.5" customHeight="1" x14ac:dyDescent="0.25">
      <c r="B350" s="9"/>
      <c r="C350" s="14"/>
      <c r="D350" s="10"/>
      <c r="E350" s="10"/>
      <c r="F350" s="16"/>
      <c r="G350" s="34"/>
      <c r="H350" s="21"/>
      <c r="I350" s="21"/>
      <c r="J350" s="20"/>
      <c r="K350" s="35"/>
    </row>
    <row r="351" spans="2:11" ht="28.5" customHeight="1" x14ac:dyDescent="0.25">
      <c r="B351" s="9"/>
      <c r="C351" s="14"/>
      <c r="D351" s="10"/>
      <c r="E351" s="10"/>
      <c r="F351" s="16"/>
      <c r="G351" s="34"/>
      <c r="H351" s="21"/>
      <c r="I351" s="21"/>
      <c r="J351" s="20"/>
      <c r="K351" s="35"/>
    </row>
    <row r="352" spans="2:11" ht="28.5" customHeight="1" x14ac:dyDescent="0.25">
      <c r="B352" s="9"/>
      <c r="C352" s="14"/>
      <c r="D352" s="10"/>
      <c r="E352" s="10"/>
      <c r="F352" s="16"/>
      <c r="G352" s="34"/>
      <c r="H352" s="21"/>
      <c r="I352" s="21"/>
      <c r="J352" s="20"/>
      <c r="K352" s="35"/>
    </row>
    <row r="353" spans="2:11" ht="28.5" customHeight="1" x14ac:dyDescent="0.25">
      <c r="B353" s="9"/>
      <c r="C353" s="14"/>
      <c r="D353" s="10"/>
      <c r="E353" s="10"/>
      <c r="F353" s="16"/>
      <c r="G353" s="34"/>
      <c r="H353" s="21"/>
      <c r="I353" s="21"/>
      <c r="J353" s="20"/>
      <c r="K353" s="35"/>
    </row>
    <row r="354" spans="2:11" ht="28.5" customHeight="1" x14ac:dyDescent="0.25">
      <c r="B354" s="9"/>
      <c r="C354" s="14"/>
      <c r="D354" s="10"/>
      <c r="E354" s="10"/>
      <c r="F354" s="16"/>
      <c r="G354" s="34"/>
      <c r="H354" s="21"/>
      <c r="I354" s="21"/>
      <c r="J354" s="20"/>
      <c r="K354" s="35"/>
    </row>
    <row r="355" spans="2:11" ht="28.5" customHeight="1" x14ac:dyDescent="0.25">
      <c r="B355" s="9"/>
      <c r="C355" s="14"/>
      <c r="D355" s="10"/>
      <c r="E355" s="10"/>
      <c r="F355" s="16"/>
      <c r="G355" s="34"/>
      <c r="H355" s="21"/>
      <c r="I355" s="21"/>
      <c r="J355" s="20"/>
      <c r="K355" s="35"/>
    </row>
    <row r="356" spans="2:11" ht="28.5" customHeight="1" x14ac:dyDescent="0.25">
      <c r="B356" s="9"/>
      <c r="C356" s="14"/>
      <c r="D356" s="10"/>
      <c r="E356" s="10"/>
      <c r="F356" s="16"/>
      <c r="G356" s="34"/>
      <c r="H356" s="21"/>
      <c r="I356" s="21"/>
      <c r="J356" s="20"/>
      <c r="K356" s="35"/>
    </row>
    <row r="357" spans="2:11" ht="28.5" customHeight="1" x14ac:dyDescent="0.25">
      <c r="B357" s="9"/>
      <c r="C357" s="14"/>
      <c r="D357" s="10"/>
      <c r="E357" s="10"/>
      <c r="F357" s="16"/>
      <c r="G357" s="34"/>
      <c r="H357" s="21"/>
      <c r="I357" s="21"/>
      <c r="J357" s="20"/>
      <c r="K357" s="35"/>
    </row>
    <row r="358" spans="2:11" ht="28.5" customHeight="1" x14ac:dyDescent="0.25">
      <c r="B358" s="9"/>
      <c r="C358" s="14"/>
      <c r="D358" s="10"/>
      <c r="E358" s="10"/>
      <c r="F358" s="16"/>
      <c r="G358" s="34"/>
      <c r="H358" s="21"/>
      <c r="I358" s="21"/>
      <c r="J358" s="20"/>
      <c r="K358" s="35"/>
    </row>
    <row r="359" spans="2:11" ht="28.5" customHeight="1" x14ac:dyDescent="0.25">
      <c r="B359" s="9"/>
      <c r="C359" s="14"/>
      <c r="D359" s="10"/>
      <c r="E359" s="10"/>
      <c r="F359" s="16"/>
      <c r="G359" s="34"/>
      <c r="H359" s="21"/>
      <c r="I359" s="21"/>
      <c r="J359" s="20"/>
      <c r="K359" s="35"/>
    </row>
    <row r="360" spans="2:11" ht="28.5" customHeight="1" x14ac:dyDescent="0.25">
      <c r="B360" s="9"/>
      <c r="C360" s="14"/>
      <c r="D360" s="10"/>
      <c r="E360" s="10"/>
      <c r="F360" s="16"/>
      <c r="G360" s="34"/>
      <c r="H360" s="21"/>
      <c r="I360" s="21"/>
      <c r="J360" s="20"/>
      <c r="K360" s="35"/>
    </row>
    <row r="361" spans="2:11" ht="28.5" customHeight="1" x14ac:dyDescent="0.25">
      <c r="B361" s="9"/>
      <c r="C361" s="14"/>
      <c r="D361" s="10"/>
      <c r="E361" s="10"/>
      <c r="F361" s="16"/>
      <c r="G361" s="34"/>
      <c r="H361" s="21"/>
      <c r="I361" s="21"/>
      <c r="J361" s="20"/>
      <c r="K361" s="35"/>
    </row>
    <row r="362" spans="2:11" ht="28.5" customHeight="1" x14ac:dyDescent="0.25">
      <c r="B362" s="9"/>
      <c r="C362" s="14"/>
      <c r="D362" s="10"/>
      <c r="E362" s="10"/>
      <c r="F362" s="16"/>
      <c r="G362" s="34"/>
      <c r="H362" s="21"/>
      <c r="I362" s="21"/>
      <c r="J362" s="20"/>
      <c r="K362" s="35"/>
    </row>
    <row r="363" spans="2:11" ht="28.5" customHeight="1" x14ac:dyDescent="0.25">
      <c r="B363" s="9"/>
      <c r="C363" s="14"/>
      <c r="D363" s="10"/>
      <c r="E363" s="10"/>
      <c r="F363" s="16"/>
      <c r="G363" s="34"/>
      <c r="H363" s="21"/>
      <c r="I363" s="21"/>
      <c r="J363" s="20"/>
      <c r="K363" s="35"/>
    </row>
    <row r="364" spans="2:11" ht="28.5" customHeight="1" x14ac:dyDescent="0.25">
      <c r="B364" s="9"/>
      <c r="C364" s="14"/>
      <c r="D364" s="10"/>
      <c r="E364" s="10"/>
      <c r="F364" s="16"/>
      <c r="G364" s="34"/>
      <c r="H364" s="21"/>
      <c r="I364" s="21"/>
      <c r="J364" s="20"/>
      <c r="K364" s="35"/>
    </row>
    <row r="365" spans="2:11" ht="28.5" customHeight="1" x14ac:dyDescent="0.25">
      <c r="B365" s="9"/>
      <c r="C365" s="14"/>
      <c r="D365" s="10"/>
      <c r="E365" s="10"/>
      <c r="F365" s="16"/>
      <c r="G365" s="34"/>
      <c r="H365" s="21"/>
      <c r="I365" s="21"/>
      <c r="J365" s="20"/>
      <c r="K365" s="35"/>
    </row>
    <row r="366" spans="2:11" ht="28.5" customHeight="1" x14ac:dyDescent="0.25">
      <c r="B366" s="9"/>
      <c r="C366" s="14"/>
      <c r="D366" s="10"/>
      <c r="E366" s="10"/>
      <c r="F366" s="16"/>
      <c r="G366" s="34"/>
      <c r="H366" s="21"/>
      <c r="I366" s="21"/>
      <c r="J366" s="20"/>
      <c r="K366" s="35"/>
    </row>
    <row r="367" spans="2:11" ht="28.5" customHeight="1" x14ac:dyDescent="0.25">
      <c r="B367" s="9"/>
      <c r="C367" s="14"/>
      <c r="D367" s="10"/>
      <c r="E367" s="10"/>
      <c r="F367" s="16"/>
      <c r="G367" s="34"/>
      <c r="H367" s="21"/>
      <c r="I367" s="21"/>
      <c r="J367" s="20"/>
      <c r="K367" s="35"/>
    </row>
    <row r="368" spans="2:11" ht="28.5" customHeight="1" x14ac:dyDescent="0.25">
      <c r="B368" s="9"/>
      <c r="C368" s="14"/>
      <c r="D368" s="10"/>
      <c r="E368" s="10"/>
      <c r="F368" s="16"/>
      <c r="G368" s="34"/>
      <c r="H368" s="21"/>
      <c r="I368" s="21"/>
      <c r="J368" s="20"/>
      <c r="K368" s="35"/>
    </row>
    <row r="369" spans="2:11" ht="28.5" customHeight="1" x14ac:dyDescent="0.25">
      <c r="B369" s="9"/>
      <c r="C369" s="14"/>
      <c r="D369" s="10"/>
      <c r="E369" s="10"/>
      <c r="F369" s="16"/>
      <c r="G369" s="34"/>
      <c r="H369" s="21"/>
      <c r="I369" s="21"/>
      <c r="J369" s="20"/>
      <c r="K369" s="35"/>
    </row>
    <row r="370" spans="2:11" ht="28.5" customHeight="1" x14ac:dyDescent="0.25">
      <c r="B370" s="9"/>
      <c r="C370" s="14"/>
      <c r="D370" s="10"/>
      <c r="E370" s="10"/>
      <c r="F370" s="16"/>
      <c r="G370" s="34"/>
      <c r="H370" s="21"/>
      <c r="I370" s="21"/>
      <c r="J370" s="20"/>
      <c r="K370" s="35"/>
    </row>
    <row r="371" spans="2:11" ht="28.5" customHeight="1" x14ac:dyDescent="0.25">
      <c r="B371" s="9"/>
      <c r="C371" s="14"/>
      <c r="D371" s="10"/>
      <c r="E371" s="10"/>
      <c r="F371" s="16"/>
      <c r="G371" s="34"/>
      <c r="H371" s="21"/>
      <c r="I371" s="21"/>
      <c r="J371" s="20"/>
      <c r="K371" s="35"/>
    </row>
    <row r="372" spans="2:11" ht="28.5" customHeight="1" x14ac:dyDescent="0.25">
      <c r="B372" s="9"/>
      <c r="C372" s="14"/>
      <c r="D372" s="10"/>
      <c r="E372" s="10"/>
      <c r="F372" s="16"/>
      <c r="G372" s="34"/>
      <c r="H372" s="21"/>
      <c r="I372" s="21"/>
      <c r="J372" s="20"/>
      <c r="K372" s="35"/>
    </row>
    <row r="373" spans="2:11" ht="28.5" customHeight="1" x14ac:dyDescent="0.25">
      <c r="B373" s="9"/>
      <c r="C373" s="14"/>
      <c r="D373" s="10"/>
      <c r="E373" s="10"/>
      <c r="F373" s="16"/>
      <c r="G373" s="34"/>
      <c r="H373" s="21"/>
      <c r="I373" s="21"/>
      <c r="J373" s="20"/>
      <c r="K373" s="35"/>
    </row>
    <row r="374" spans="2:11" ht="28.5" customHeight="1" x14ac:dyDescent="0.25">
      <c r="B374" s="9"/>
      <c r="C374" s="14"/>
      <c r="D374" s="10"/>
      <c r="E374" s="10"/>
      <c r="F374" s="16"/>
      <c r="G374" s="34"/>
      <c r="H374" s="21"/>
      <c r="I374" s="21"/>
      <c r="J374" s="20"/>
      <c r="K374" s="35"/>
    </row>
    <row r="375" spans="2:11" ht="28.5" customHeight="1" x14ac:dyDescent="0.25">
      <c r="B375" s="9"/>
      <c r="C375" s="14"/>
      <c r="D375" s="10"/>
      <c r="E375" s="10"/>
      <c r="F375" s="16"/>
      <c r="G375" s="34"/>
      <c r="H375" s="21"/>
      <c r="I375" s="21"/>
      <c r="J375" s="20"/>
      <c r="K375" s="35"/>
    </row>
    <row r="376" spans="2:11" ht="28.5" customHeight="1" x14ac:dyDescent="0.25">
      <c r="B376" s="9"/>
      <c r="C376" s="14"/>
      <c r="D376" s="10"/>
      <c r="E376" s="10"/>
      <c r="F376" s="16"/>
      <c r="G376" s="34"/>
      <c r="H376" s="21"/>
      <c r="I376" s="21"/>
      <c r="J376" s="20"/>
      <c r="K376" s="35"/>
    </row>
    <row r="377" spans="2:11" ht="28.5" customHeight="1" x14ac:dyDescent="0.25">
      <c r="B377" s="9"/>
      <c r="C377" s="14"/>
      <c r="D377" s="10"/>
      <c r="E377" s="10"/>
      <c r="F377" s="16"/>
      <c r="G377" s="34"/>
      <c r="H377" s="21"/>
      <c r="I377" s="21"/>
      <c r="J377" s="20"/>
      <c r="K377" s="35"/>
    </row>
    <row r="378" spans="2:11" ht="28.5" customHeight="1" x14ac:dyDescent="0.25">
      <c r="B378" s="9"/>
      <c r="C378" s="14"/>
      <c r="D378" s="10"/>
      <c r="E378" s="10"/>
      <c r="F378" s="16"/>
      <c r="G378" s="34"/>
      <c r="H378" s="21"/>
      <c r="I378" s="21"/>
      <c r="J378" s="20"/>
      <c r="K378" s="35"/>
    </row>
    <row r="379" spans="2:11" ht="28.5" customHeight="1" x14ac:dyDescent="0.25">
      <c r="B379" s="9"/>
      <c r="C379" s="14"/>
      <c r="D379" s="10"/>
      <c r="E379" s="10"/>
      <c r="F379" s="16"/>
      <c r="G379" s="34"/>
      <c r="H379" s="21"/>
      <c r="I379" s="21"/>
      <c r="J379" s="20"/>
      <c r="K379" s="35"/>
    </row>
    <row r="380" spans="2:11" ht="28.5" customHeight="1" x14ac:dyDescent="0.25">
      <c r="B380" s="9"/>
      <c r="C380" s="14"/>
      <c r="D380" s="10"/>
      <c r="E380" s="10"/>
      <c r="F380" s="16"/>
      <c r="G380" s="34"/>
      <c r="H380" s="21"/>
      <c r="I380" s="21"/>
      <c r="J380" s="20"/>
      <c r="K380" s="35"/>
    </row>
    <row r="381" spans="2:11" ht="28.5" customHeight="1" x14ac:dyDescent="0.25">
      <c r="B381" s="9"/>
      <c r="C381" s="14"/>
      <c r="D381" s="10"/>
      <c r="E381" s="10"/>
      <c r="F381" s="16"/>
      <c r="G381" s="34"/>
      <c r="H381" s="21"/>
      <c r="I381" s="21"/>
      <c r="J381" s="20"/>
      <c r="K381" s="35"/>
    </row>
    <row r="382" spans="2:11" ht="28.5" customHeight="1" x14ac:dyDescent="0.25">
      <c r="B382" s="9"/>
      <c r="C382" s="14"/>
      <c r="D382" s="10"/>
      <c r="E382" s="10"/>
      <c r="F382" s="16"/>
      <c r="G382" s="34"/>
      <c r="H382" s="21"/>
      <c r="I382" s="21"/>
      <c r="J382" s="20"/>
      <c r="K382" s="35"/>
    </row>
    <row r="383" spans="2:11" ht="28.5" customHeight="1" x14ac:dyDescent="0.25">
      <c r="B383" s="9"/>
      <c r="C383" s="14"/>
      <c r="D383" s="10"/>
      <c r="E383" s="10"/>
      <c r="F383" s="16"/>
      <c r="G383" s="34"/>
      <c r="H383" s="21"/>
      <c r="I383" s="21"/>
      <c r="J383" s="20"/>
      <c r="K383" s="35"/>
    </row>
    <row r="384" spans="2:11" ht="28.5" customHeight="1" x14ac:dyDescent="0.25">
      <c r="B384" s="9"/>
      <c r="C384" s="14"/>
      <c r="D384" s="10"/>
      <c r="E384" s="10"/>
      <c r="F384" s="16"/>
      <c r="G384" s="34"/>
      <c r="H384" s="21"/>
      <c r="I384" s="21"/>
      <c r="J384" s="20"/>
      <c r="K384" s="35"/>
    </row>
    <row r="385" spans="2:11" ht="28.5" customHeight="1" x14ac:dyDescent="0.25">
      <c r="B385" s="9"/>
      <c r="C385" s="14"/>
      <c r="D385" s="10"/>
      <c r="E385" s="10"/>
      <c r="F385" s="16"/>
      <c r="G385" s="34"/>
      <c r="H385" s="21"/>
      <c r="I385" s="21"/>
      <c r="J385" s="20"/>
      <c r="K385" s="35"/>
    </row>
    <row r="386" spans="2:11" ht="28.5" customHeight="1" x14ac:dyDescent="0.25">
      <c r="B386" s="9"/>
      <c r="C386" s="14"/>
      <c r="D386" s="10"/>
      <c r="E386" s="10"/>
      <c r="F386" s="16"/>
      <c r="G386" s="34"/>
      <c r="H386" s="21"/>
      <c r="I386" s="21"/>
      <c r="J386" s="20"/>
      <c r="K386" s="35"/>
    </row>
    <row r="387" spans="2:11" ht="28.5" customHeight="1" x14ac:dyDescent="0.25">
      <c r="B387" s="9"/>
      <c r="C387" s="14"/>
      <c r="D387" s="10"/>
      <c r="E387" s="10"/>
      <c r="F387" s="16"/>
      <c r="G387" s="34"/>
      <c r="H387" s="21"/>
      <c r="I387" s="21"/>
      <c r="J387" s="20"/>
      <c r="K387" s="35"/>
    </row>
    <row r="388" spans="2:11" ht="28.5" customHeight="1" x14ac:dyDescent="0.25">
      <c r="B388" s="9"/>
      <c r="C388" s="14"/>
      <c r="D388" s="10"/>
      <c r="E388" s="10"/>
      <c r="F388" s="16"/>
      <c r="G388" s="34"/>
      <c r="H388" s="21"/>
      <c r="I388" s="21"/>
      <c r="J388" s="20"/>
      <c r="K388" s="35"/>
    </row>
    <row r="389" spans="2:11" ht="28.5" customHeight="1" x14ac:dyDescent="0.25">
      <c r="B389" s="9"/>
      <c r="C389" s="14"/>
      <c r="D389" s="10"/>
      <c r="E389" s="10"/>
      <c r="F389" s="16"/>
      <c r="G389" s="34"/>
      <c r="H389" s="21"/>
      <c r="I389" s="21"/>
      <c r="J389" s="20"/>
      <c r="K389" s="35"/>
    </row>
    <row r="390" spans="2:11" ht="28.5" customHeight="1" x14ac:dyDescent="0.25">
      <c r="B390" s="9"/>
      <c r="C390" s="14"/>
      <c r="D390" s="10"/>
      <c r="E390" s="10"/>
      <c r="F390" s="16"/>
      <c r="G390" s="34"/>
      <c r="H390" s="21"/>
      <c r="I390" s="21"/>
      <c r="J390" s="20"/>
      <c r="K390" s="35"/>
    </row>
    <row r="391" spans="2:11" ht="28.5" customHeight="1" x14ac:dyDescent="0.25">
      <c r="B391" s="9"/>
      <c r="C391" s="14"/>
      <c r="D391" s="10"/>
      <c r="E391" s="10"/>
      <c r="F391" s="16"/>
      <c r="G391" s="34"/>
      <c r="H391" s="21"/>
      <c r="I391" s="21"/>
      <c r="J391" s="20"/>
      <c r="K391" s="35"/>
    </row>
    <row r="392" spans="2:11" ht="28.5" customHeight="1" x14ac:dyDescent="0.25">
      <c r="B392" s="9"/>
      <c r="C392" s="14"/>
      <c r="D392" s="10"/>
      <c r="E392" s="10"/>
      <c r="F392" s="16"/>
      <c r="G392" s="34"/>
      <c r="H392" s="21"/>
      <c r="I392" s="21"/>
      <c r="J392" s="20"/>
      <c r="K392" s="35"/>
    </row>
    <row r="393" spans="2:11" ht="28.5" customHeight="1" x14ac:dyDescent="0.25">
      <c r="B393" s="9"/>
      <c r="C393" s="14"/>
      <c r="D393" s="10"/>
      <c r="E393" s="10"/>
      <c r="F393" s="16"/>
      <c r="G393" s="34"/>
      <c r="H393" s="21"/>
      <c r="I393" s="21"/>
      <c r="J393" s="20"/>
      <c r="K393" s="35"/>
    </row>
    <row r="394" spans="2:11" ht="28.5" customHeight="1" x14ac:dyDescent="0.25">
      <c r="B394" s="9"/>
      <c r="C394" s="14"/>
      <c r="D394" s="10"/>
      <c r="E394" s="10"/>
      <c r="F394" s="16"/>
      <c r="G394" s="34"/>
      <c r="H394" s="21"/>
      <c r="I394" s="21"/>
      <c r="J394" s="20"/>
      <c r="K394" s="35"/>
    </row>
    <row r="395" spans="2:11" ht="28.5" customHeight="1" x14ac:dyDescent="0.25">
      <c r="B395" s="9"/>
      <c r="C395" s="14"/>
      <c r="D395" s="10"/>
      <c r="E395" s="10"/>
      <c r="F395" s="16"/>
      <c r="G395" s="34"/>
      <c r="H395" s="21"/>
      <c r="I395" s="21"/>
      <c r="J395" s="20"/>
      <c r="K395" s="35"/>
    </row>
    <row r="396" spans="2:11" ht="28.5" customHeight="1" x14ac:dyDescent="0.25">
      <c r="B396" s="9"/>
      <c r="C396" s="14"/>
      <c r="D396" s="10"/>
      <c r="E396" s="10"/>
      <c r="F396" s="16"/>
      <c r="G396" s="34"/>
      <c r="H396" s="21"/>
      <c r="I396" s="21"/>
      <c r="J396" s="20"/>
      <c r="K396" s="35"/>
    </row>
    <row r="397" spans="2:11" ht="28.5" customHeight="1" x14ac:dyDescent="0.25">
      <c r="B397" s="9"/>
      <c r="C397" s="14"/>
      <c r="D397" s="10"/>
      <c r="E397" s="10"/>
      <c r="F397" s="16"/>
      <c r="G397" s="34"/>
      <c r="H397" s="21"/>
      <c r="I397" s="21"/>
      <c r="J397" s="20"/>
      <c r="K397" s="35"/>
    </row>
    <row r="398" spans="2:11" ht="28.5" customHeight="1" x14ac:dyDescent="0.25">
      <c r="B398" s="9"/>
      <c r="C398" s="14"/>
      <c r="D398" s="10"/>
      <c r="E398" s="10"/>
      <c r="F398" s="16"/>
      <c r="G398" s="34"/>
      <c r="H398" s="21"/>
      <c r="I398" s="21"/>
      <c r="J398" s="20"/>
      <c r="K398" s="35"/>
    </row>
    <row r="399" spans="2:11" ht="28.5" customHeight="1" x14ac:dyDescent="0.25">
      <c r="B399" s="9"/>
      <c r="C399" s="14"/>
      <c r="D399" s="10"/>
      <c r="E399" s="10"/>
      <c r="F399" s="16"/>
      <c r="G399" s="34"/>
      <c r="H399" s="21"/>
      <c r="I399" s="21"/>
      <c r="J399" s="20"/>
      <c r="K399" s="35"/>
    </row>
    <row r="400" spans="2:11" ht="28.5" customHeight="1" x14ac:dyDescent="0.25">
      <c r="B400" s="9"/>
      <c r="C400" s="14"/>
      <c r="D400" s="10"/>
      <c r="E400" s="10"/>
      <c r="F400" s="16"/>
      <c r="G400" s="34"/>
      <c r="H400" s="21"/>
      <c r="I400" s="21"/>
      <c r="J400" s="20"/>
      <c r="K400" s="35"/>
    </row>
    <row r="401" spans="2:11" ht="28.5" customHeight="1" x14ac:dyDescent="0.25">
      <c r="B401" s="9"/>
      <c r="C401" s="14"/>
      <c r="D401" s="10"/>
      <c r="E401" s="10"/>
      <c r="F401" s="16"/>
      <c r="G401" s="34"/>
      <c r="H401" s="21"/>
      <c r="I401" s="21"/>
      <c r="J401" s="20"/>
      <c r="K401" s="35"/>
    </row>
    <row r="402" spans="2:11" ht="28.5" customHeight="1" x14ac:dyDescent="0.25">
      <c r="B402" s="9"/>
      <c r="C402" s="14"/>
      <c r="D402" s="10"/>
      <c r="E402" s="10"/>
      <c r="F402" s="16"/>
      <c r="G402" s="34"/>
      <c r="H402" s="21"/>
      <c r="I402" s="21"/>
      <c r="J402" s="20"/>
      <c r="K402" s="35"/>
    </row>
    <row r="403" spans="2:11" ht="28.5" customHeight="1" x14ac:dyDescent="0.25">
      <c r="B403" s="9"/>
      <c r="C403" s="14"/>
      <c r="D403" s="10"/>
      <c r="E403" s="10"/>
      <c r="F403" s="16"/>
      <c r="G403" s="34"/>
      <c r="H403" s="21"/>
      <c r="I403" s="21"/>
      <c r="J403" s="20"/>
      <c r="K403" s="35"/>
    </row>
    <row r="404" spans="2:11" ht="28.5" customHeight="1" x14ac:dyDescent="0.25">
      <c r="B404" s="9"/>
      <c r="C404" s="14"/>
      <c r="D404" s="10"/>
      <c r="E404" s="10"/>
      <c r="F404" s="16"/>
      <c r="G404" s="34"/>
      <c r="H404" s="21"/>
      <c r="I404" s="21"/>
      <c r="J404" s="20"/>
      <c r="K404" s="35"/>
    </row>
    <row r="405" spans="2:11" ht="28.5" customHeight="1" x14ac:dyDescent="0.25">
      <c r="B405" s="9"/>
      <c r="C405" s="14"/>
      <c r="D405" s="10"/>
      <c r="E405" s="10"/>
      <c r="F405" s="16"/>
      <c r="G405" s="34"/>
      <c r="H405" s="21"/>
      <c r="I405" s="21"/>
      <c r="J405" s="20"/>
      <c r="K405" s="35"/>
    </row>
    <row r="406" spans="2:11" ht="28.5" customHeight="1" x14ac:dyDescent="0.25">
      <c r="B406" s="9"/>
      <c r="C406" s="14"/>
      <c r="D406" s="10"/>
      <c r="E406" s="10"/>
      <c r="F406" s="16"/>
      <c r="G406" s="34"/>
      <c r="H406" s="21"/>
      <c r="I406" s="21"/>
      <c r="J406" s="20"/>
      <c r="K406" s="35"/>
    </row>
    <row r="407" spans="2:11" ht="28.5" customHeight="1" x14ac:dyDescent="0.25">
      <c r="B407" s="9"/>
      <c r="C407" s="14"/>
      <c r="D407" s="10"/>
      <c r="E407" s="10"/>
      <c r="F407" s="16"/>
      <c r="G407" s="34"/>
      <c r="H407" s="21"/>
      <c r="I407" s="21"/>
      <c r="J407" s="20"/>
      <c r="K407" s="35"/>
    </row>
    <row r="408" spans="2:11" ht="28.5" customHeight="1" x14ac:dyDescent="0.25">
      <c r="B408" s="9"/>
      <c r="C408" s="14"/>
      <c r="D408" s="10"/>
      <c r="E408" s="10"/>
      <c r="F408" s="16"/>
      <c r="G408" s="34"/>
      <c r="H408" s="21"/>
      <c r="I408" s="21"/>
      <c r="J408" s="20"/>
      <c r="K408" s="35"/>
    </row>
    <row r="409" spans="2:11" ht="28.5" customHeight="1" x14ac:dyDescent="0.25">
      <c r="B409" s="9"/>
      <c r="C409" s="14"/>
      <c r="D409" s="10"/>
      <c r="E409" s="10"/>
      <c r="F409" s="16"/>
      <c r="G409" s="34"/>
      <c r="H409" s="21"/>
      <c r="I409" s="21"/>
      <c r="J409" s="20"/>
      <c r="K409" s="35"/>
    </row>
    <row r="410" spans="2:11" ht="28.5" customHeight="1" x14ac:dyDescent="0.25">
      <c r="B410" s="9"/>
      <c r="C410" s="14"/>
      <c r="D410" s="10"/>
      <c r="E410" s="10"/>
      <c r="F410" s="16"/>
      <c r="G410" s="34"/>
      <c r="H410" s="21"/>
      <c r="I410" s="21"/>
      <c r="J410" s="20"/>
      <c r="K410" s="35"/>
    </row>
    <row r="411" spans="2:11" ht="28.5" customHeight="1" x14ac:dyDescent="0.25">
      <c r="B411" s="9"/>
      <c r="C411" s="14"/>
      <c r="D411" s="10"/>
      <c r="E411" s="10"/>
      <c r="F411" s="16"/>
      <c r="G411" s="34"/>
      <c r="H411" s="21"/>
      <c r="I411" s="21"/>
      <c r="J411" s="20"/>
      <c r="K411" s="35"/>
    </row>
    <row r="412" spans="2:11" ht="28.5" customHeight="1" x14ac:dyDescent="0.25">
      <c r="B412" s="9"/>
      <c r="C412" s="14"/>
      <c r="D412" s="10"/>
      <c r="E412" s="10"/>
      <c r="F412" s="16"/>
      <c r="G412" s="34"/>
      <c r="H412" s="21"/>
      <c r="I412" s="21"/>
      <c r="J412" s="20"/>
      <c r="K412" s="35"/>
    </row>
    <row r="413" spans="2:11" ht="28.5" customHeight="1" x14ac:dyDescent="0.25">
      <c r="B413" s="9"/>
      <c r="C413" s="14"/>
      <c r="D413" s="10"/>
      <c r="E413" s="10"/>
      <c r="F413" s="16"/>
      <c r="G413" s="34"/>
      <c r="H413" s="21"/>
      <c r="I413" s="21"/>
      <c r="J413" s="20"/>
      <c r="K413" s="35"/>
    </row>
    <row r="414" spans="2:11" ht="28.5" customHeight="1" x14ac:dyDescent="0.25">
      <c r="B414" s="9"/>
      <c r="C414" s="14"/>
      <c r="D414" s="10"/>
      <c r="E414" s="10"/>
      <c r="F414" s="16"/>
      <c r="G414" s="34"/>
      <c r="H414" s="21"/>
      <c r="I414" s="21"/>
      <c r="J414" s="20"/>
      <c r="K414" s="35"/>
    </row>
    <row r="415" spans="2:11" ht="28.5" customHeight="1" x14ac:dyDescent="0.25">
      <c r="B415" s="9"/>
      <c r="C415" s="14"/>
      <c r="D415" s="10"/>
      <c r="E415" s="10"/>
      <c r="F415" s="16"/>
      <c r="G415" s="34"/>
      <c r="H415" s="21"/>
      <c r="I415" s="21"/>
      <c r="J415" s="20"/>
      <c r="K415" s="35"/>
    </row>
    <row r="416" spans="2:11" ht="28.5" customHeight="1" x14ac:dyDescent="0.25">
      <c r="B416" s="9"/>
      <c r="C416" s="14"/>
      <c r="D416" s="10"/>
      <c r="E416" s="10"/>
      <c r="F416" s="16"/>
      <c r="G416" s="34"/>
      <c r="H416" s="21"/>
      <c r="I416" s="21"/>
      <c r="J416" s="20"/>
      <c r="K416" s="35"/>
    </row>
    <row r="417" spans="2:11" ht="28.5" customHeight="1" x14ac:dyDescent="0.25">
      <c r="B417" s="9"/>
      <c r="C417" s="14"/>
      <c r="D417" s="10"/>
      <c r="E417" s="10"/>
      <c r="F417" s="16"/>
      <c r="G417" s="34"/>
      <c r="H417" s="21"/>
      <c r="I417" s="21"/>
      <c r="J417" s="20"/>
      <c r="K417" s="35"/>
    </row>
    <row r="418" spans="2:11" ht="28.5" customHeight="1" x14ac:dyDescent="0.25">
      <c r="B418" s="9"/>
      <c r="C418" s="14"/>
      <c r="D418" s="10"/>
      <c r="E418" s="10"/>
      <c r="F418" s="16"/>
      <c r="G418" s="34"/>
      <c r="H418" s="21"/>
      <c r="I418" s="21"/>
      <c r="J418" s="20"/>
      <c r="K418" s="35"/>
    </row>
    <row r="419" spans="2:11" ht="28.5" customHeight="1" x14ac:dyDescent="0.25">
      <c r="B419" s="9"/>
      <c r="C419" s="14"/>
      <c r="D419" s="10"/>
      <c r="E419" s="10"/>
      <c r="F419" s="16"/>
      <c r="G419" s="34"/>
      <c r="H419" s="21"/>
      <c r="I419" s="21"/>
      <c r="J419" s="20"/>
      <c r="K419" s="35"/>
    </row>
    <row r="420" spans="2:11" ht="28.5" customHeight="1" x14ac:dyDescent="0.25">
      <c r="B420" s="9"/>
      <c r="C420" s="14"/>
      <c r="D420" s="10"/>
      <c r="E420" s="10"/>
      <c r="F420" s="16"/>
      <c r="G420" s="34"/>
      <c r="H420" s="21"/>
      <c r="I420" s="21"/>
      <c r="J420" s="20"/>
      <c r="K420" s="35"/>
    </row>
    <row r="421" spans="2:11" ht="28.5" customHeight="1" x14ac:dyDescent="0.25">
      <c r="B421" s="9"/>
      <c r="C421" s="14"/>
      <c r="D421" s="10"/>
      <c r="E421" s="10"/>
      <c r="F421" s="16"/>
      <c r="G421" s="34"/>
      <c r="H421" s="21"/>
      <c r="I421" s="21"/>
      <c r="J421" s="20"/>
      <c r="K421" s="35"/>
    </row>
    <row r="422" spans="2:11" ht="28.5" customHeight="1" x14ac:dyDescent="0.25">
      <c r="B422" s="9"/>
      <c r="C422" s="14"/>
      <c r="D422" s="10"/>
      <c r="E422" s="10"/>
      <c r="F422" s="16"/>
      <c r="G422" s="34"/>
      <c r="H422" s="21"/>
      <c r="I422" s="21"/>
      <c r="J422" s="20"/>
      <c r="K422" s="35"/>
    </row>
    <row r="423" spans="2:11" ht="28.5" customHeight="1" x14ac:dyDescent="0.25">
      <c r="B423" s="9"/>
      <c r="C423" s="14"/>
      <c r="D423" s="10"/>
      <c r="E423" s="10"/>
      <c r="F423" s="16"/>
      <c r="G423" s="34"/>
      <c r="H423" s="21"/>
      <c r="I423" s="21"/>
      <c r="J423" s="20"/>
      <c r="K423" s="35"/>
    </row>
    <row r="424" spans="2:11" ht="28.5" customHeight="1" x14ac:dyDescent="0.25">
      <c r="B424" s="9"/>
      <c r="C424" s="14"/>
      <c r="D424" s="10"/>
      <c r="E424" s="10"/>
      <c r="F424" s="16"/>
      <c r="G424" s="34"/>
      <c r="H424" s="21"/>
      <c r="I424" s="21"/>
      <c r="J424" s="20"/>
      <c r="K424" s="35"/>
    </row>
    <row r="425" spans="2:11" ht="28.5" customHeight="1" x14ac:dyDescent="0.25">
      <c r="B425" s="9"/>
      <c r="C425" s="14"/>
      <c r="D425" s="10"/>
      <c r="E425" s="10"/>
      <c r="F425" s="16"/>
      <c r="G425" s="34"/>
      <c r="H425" s="21"/>
      <c r="I425" s="21"/>
      <c r="J425" s="20"/>
      <c r="K425" s="35"/>
    </row>
    <row r="426" spans="2:11" ht="28.5" customHeight="1" x14ac:dyDescent="0.25">
      <c r="B426" s="9"/>
      <c r="C426" s="14"/>
      <c r="D426" s="10"/>
      <c r="E426" s="10"/>
      <c r="F426" s="16"/>
      <c r="G426" s="34"/>
      <c r="H426" s="21"/>
      <c r="I426" s="21"/>
      <c r="J426" s="20"/>
      <c r="K426" s="35"/>
    </row>
    <row r="427" spans="2:11" ht="28.5" customHeight="1" x14ac:dyDescent="0.25">
      <c r="B427" s="9"/>
      <c r="C427" s="14"/>
      <c r="D427" s="10"/>
      <c r="E427" s="10"/>
      <c r="F427" s="16"/>
      <c r="G427" s="34"/>
      <c r="H427" s="21"/>
      <c r="I427" s="21"/>
      <c r="J427" s="20"/>
      <c r="K427" s="35"/>
    </row>
    <row r="428" spans="2:11" ht="28.5" customHeight="1" x14ac:dyDescent="0.25">
      <c r="B428" s="9"/>
      <c r="C428" s="14"/>
      <c r="D428" s="10"/>
      <c r="E428" s="10"/>
      <c r="F428" s="16"/>
      <c r="G428" s="34"/>
      <c r="H428" s="21"/>
      <c r="I428" s="21"/>
      <c r="J428" s="20"/>
      <c r="K428" s="35"/>
    </row>
    <row r="429" spans="2:11" ht="28.5" customHeight="1" x14ac:dyDescent="0.25">
      <c r="B429" s="9"/>
      <c r="C429" s="14"/>
      <c r="D429" s="10"/>
      <c r="E429" s="10"/>
      <c r="F429" s="16"/>
      <c r="G429" s="34"/>
      <c r="H429" s="21"/>
      <c r="I429" s="21"/>
      <c r="J429" s="20"/>
      <c r="K429" s="35"/>
    </row>
    <row r="430" spans="2:11" ht="28.5" customHeight="1" x14ac:dyDescent="0.25">
      <c r="B430" s="9"/>
      <c r="C430" s="14"/>
      <c r="D430" s="10"/>
      <c r="E430" s="10"/>
      <c r="F430" s="16"/>
      <c r="G430" s="34"/>
      <c r="H430" s="21"/>
      <c r="I430" s="21"/>
      <c r="J430" s="20"/>
      <c r="K430" s="35"/>
    </row>
    <row r="431" spans="2:11" ht="28.5" customHeight="1" x14ac:dyDescent="0.25">
      <c r="B431" s="9"/>
      <c r="C431" s="14"/>
      <c r="D431" s="10"/>
      <c r="E431" s="10"/>
      <c r="F431" s="16"/>
      <c r="G431" s="34"/>
      <c r="H431" s="21"/>
      <c r="I431" s="21"/>
      <c r="J431" s="20"/>
      <c r="K431" s="35"/>
    </row>
    <row r="432" spans="2:11" ht="28.5" customHeight="1" x14ac:dyDescent="0.25">
      <c r="B432" s="9"/>
      <c r="C432" s="14"/>
      <c r="D432" s="10"/>
      <c r="E432" s="10"/>
      <c r="F432" s="16"/>
      <c r="G432" s="34"/>
      <c r="H432" s="21"/>
      <c r="I432" s="21"/>
      <c r="J432" s="20"/>
      <c r="K432" s="35"/>
    </row>
    <row r="433" spans="2:11" ht="28.5" customHeight="1" x14ac:dyDescent="0.25">
      <c r="B433" s="9"/>
      <c r="C433" s="14"/>
      <c r="D433" s="10"/>
      <c r="E433" s="10"/>
      <c r="F433" s="16"/>
      <c r="G433" s="34"/>
      <c r="H433" s="21"/>
      <c r="I433" s="21"/>
      <c r="J433" s="20"/>
      <c r="K433" s="35"/>
    </row>
    <row r="434" spans="2:11" ht="28.5" customHeight="1" x14ac:dyDescent="0.25">
      <c r="B434" s="9"/>
      <c r="C434" s="14"/>
      <c r="D434" s="10"/>
      <c r="E434" s="10"/>
      <c r="F434" s="16"/>
      <c r="G434" s="34"/>
      <c r="H434" s="21"/>
      <c r="I434" s="21"/>
      <c r="J434" s="20"/>
      <c r="K434" s="35"/>
    </row>
    <row r="435" spans="2:11" ht="28.5" customHeight="1" x14ac:dyDescent="0.25">
      <c r="B435" s="9"/>
      <c r="C435" s="14"/>
      <c r="D435" s="10"/>
      <c r="E435" s="10"/>
      <c r="F435" s="16"/>
      <c r="G435" s="34"/>
      <c r="H435" s="21"/>
      <c r="I435" s="21"/>
      <c r="J435" s="20"/>
      <c r="K435" s="35"/>
    </row>
    <row r="436" spans="2:11" ht="28.5" customHeight="1" x14ac:dyDescent="0.25">
      <c r="B436" s="9"/>
      <c r="C436" s="14"/>
      <c r="D436" s="10"/>
      <c r="E436" s="10"/>
      <c r="F436" s="16"/>
      <c r="G436" s="34"/>
      <c r="H436" s="21"/>
      <c r="I436" s="21"/>
      <c r="J436" s="20"/>
      <c r="K436" s="35"/>
    </row>
    <row r="437" spans="2:11" ht="28.5" customHeight="1" x14ac:dyDescent="0.25">
      <c r="B437" s="9"/>
      <c r="C437" s="14"/>
      <c r="D437" s="10"/>
      <c r="E437" s="10"/>
      <c r="F437" s="16"/>
      <c r="G437" s="34"/>
      <c r="H437" s="21"/>
      <c r="I437" s="21"/>
      <c r="J437" s="20"/>
      <c r="K437" s="35"/>
    </row>
    <row r="438" spans="2:11" ht="28.5" customHeight="1" x14ac:dyDescent="0.25">
      <c r="B438" s="9"/>
      <c r="C438" s="14"/>
      <c r="D438" s="10"/>
      <c r="E438" s="10"/>
      <c r="F438" s="16"/>
      <c r="G438" s="34"/>
      <c r="H438" s="21"/>
      <c r="I438" s="21"/>
      <c r="J438" s="20"/>
      <c r="K438" s="35"/>
    </row>
    <row r="439" spans="2:11" ht="28.5" customHeight="1" x14ac:dyDescent="0.25">
      <c r="B439" s="9"/>
      <c r="C439" s="14"/>
      <c r="D439" s="10"/>
      <c r="E439" s="10"/>
      <c r="F439" s="16"/>
      <c r="G439" s="34"/>
      <c r="H439" s="21"/>
      <c r="I439" s="21"/>
      <c r="J439" s="20"/>
      <c r="K439" s="35"/>
    </row>
    <row r="440" spans="2:11" ht="28.5" customHeight="1" x14ac:dyDescent="0.25">
      <c r="B440" s="9"/>
      <c r="C440" s="14"/>
      <c r="D440" s="10"/>
      <c r="E440" s="10"/>
      <c r="F440" s="16"/>
      <c r="G440" s="34"/>
      <c r="H440" s="21"/>
      <c r="I440" s="21"/>
      <c r="J440" s="20"/>
      <c r="K440" s="35"/>
    </row>
    <row r="441" spans="2:11" ht="28.5" customHeight="1" x14ac:dyDescent="0.25">
      <c r="B441" s="9"/>
      <c r="C441" s="14"/>
      <c r="D441" s="10"/>
      <c r="E441" s="10"/>
      <c r="F441" s="16"/>
      <c r="G441" s="34"/>
      <c r="H441" s="21"/>
      <c r="I441" s="21"/>
      <c r="J441" s="20"/>
      <c r="K441" s="35"/>
    </row>
    <row r="442" spans="2:11" ht="28.5" customHeight="1" x14ac:dyDescent="0.25">
      <c r="B442" s="9"/>
      <c r="C442" s="14"/>
      <c r="D442" s="10"/>
      <c r="E442" s="10"/>
      <c r="F442" s="16"/>
      <c r="G442" s="34"/>
      <c r="H442" s="21"/>
      <c r="I442" s="21"/>
      <c r="J442" s="20"/>
      <c r="K442" s="35"/>
    </row>
    <row r="443" spans="2:11" ht="28.5" customHeight="1" x14ac:dyDescent="0.25">
      <c r="B443" s="9"/>
      <c r="C443" s="14"/>
      <c r="D443" s="10"/>
      <c r="E443" s="10"/>
      <c r="F443" s="16"/>
      <c r="G443" s="34"/>
      <c r="H443" s="21"/>
      <c r="I443" s="21"/>
      <c r="J443" s="20"/>
      <c r="K443" s="35"/>
    </row>
    <row r="444" spans="2:11" ht="28.5" customHeight="1" x14ac:dyDescent="0.25">
      <c r="B444" s="9"/>
      <c r="C444" s="14"/>
      <c r="D444" s="10"/>
      <c r="E444" s="10"/>
      <c r="F444" s="16"/>
      <c r="G444" s="34"/>
      <c r="H444" s="21"/>
      <c r="I444" s="21"/>
      <c r="J444" s="20"/>
      <c r="K444" s="35"/>
    </row>
    <row r="445" spans="2:11" ht="28.5" customHeight="1" x14ac:dyDescent="0.25">
      <c r="B445" s="9"/>
      <c r="C445" s="14"/>
      <c r="D445" s="10"/>
      <c r="E445" s="10"/>
      <c r="F445" s="16"/>
      <c r="G445" s="34"/>
      <c r="H445" s="21"/>
      <c r="I445" s="21"/>
      <c r="J445" s="20"/>
      <c r="K445" s="35"/>
    </row>
    <row r="446" spans="2:11" ht="28.5" customHeight="1" x14ac:dyDescent="0.25">
      <c r="B446" s="9"/>
      <c r="C446" s="14"/>
      <c r="D446" s="10"/>
      <c r="E446" s="10"/>
      <c r="F446" s="16"/>
      <c r="G446" s="34"/>
      <c r="H446" s="21"/>
      <c r="I446" s="21"/>
      <c r="J446" s="20"/>
      <c r="K446" s="35"/>
    </row>
    <row r="447" spans="2:11" ht="28.5" customHeight="1" x14ac:dyDescent="0.25">
      <c r="B447" s="9"/>
      <c r="C447" s="14"/>
      <c r="D447" s="10"/>
      <c r="E447" s="10"/>
      <c r="F447" s="16"/>
      <c r="G447" s="34"/>
      <c r="H447" s="21"/>
      <c r="I447" s="21"/>
      <c r="J447" s="20"/>
      <c r="K447" s="35"/>
    </row>
    <row r="448" spans="2:11" ht="28.5" customHeight="1" x14ac:dyDescent="0.25">
      <c r="B448" s="9"/>
      <c r="C448" s="14"/>
      <c r="D448" s="10"/>
      <c r="E448" s="10"/>
      <c r="F448" s="16"/>
      <c r="G448" s="34"/>
      <c r="H448" s="21"/>
      <c r="I448" s="21"/>
      <c r="J448" s="20"/>
      <c r="K448" s="35"/>
    </row>
    <row r="449" spans="2:11" ht="28.5" customHeight="1" x14ac:dyDescent="0.25">
      <c r="B449" s="9"/>
      <c r="C449" s="14"/>
      <c r="D449" s="10"/>
      <c r="E449" s="10"/>
      <c r="F449" s="16"/>
      <c r="G449" s="34"/>
      <c r="H449" s="21"/>
      <c r="I449" s="21"/>
      <c r="J449" s="20"/>
      <c r="K449" s="35"/>
    </row>
    <row r="450" spans="2:11" ht="28.5" customHeight="1" x14ac:dyDescent="0.25">
      <c r="B450" s="9"/>
      <c r="C450" s="14"/>
      <c r="D450" s="10"/>
      <c r="E450" s="10"/>
      <c r="F450" s="16"/>
      <c r="G450" s="34"/>
      <c r="H450" s="21"/>
      <c r="I450" s="21"/>
      <c r="J450" s="20"/>
      <c r="K450" s="35"/>
    </row>
    <row r="451" spans="2:11" ht="28.5" customHeight="1" x14ac:dyDescent="0.25">
      <c r="B451" s="9"/>
      <c r="C451" s="14"/>
      <c r="D451" s="10"/>
      <c r="E451" s="10"/>
      <c r="F451" s="16"/>
      <c r="G451" s="34"/>
      <c r="H451" s="21"/>
      <c r="I451" s="21"/>
      <c r="J451" s="20"/>
      <c r="K451" s="35"/>
    </row>
    <row r="452" spans="2:11" ht="28.5" customHeight="1" x14ac:dyDescent="0.25">
      <c r="B452" s="9"/>
      <c r="C452" s="14"/>
      <c r="D452" s="10"/>
      <c r="E452" s="10"/>
      <c r="F452" s="16"/>
      <c r="G452" s="34"/>
      <c r="H452" s="21"/>
      <c r="I452" s="21"/>
      <c r="J452" s="20"/>
      <c r="K452" s="35"/>
    </row>
    <row r="453" spans="2:11" ht="28.5" customHeight="1" x14ac:dyDescent="0.25">
      <c r="B453" s="9"/>
      <c r="C453" s="14"/>
      <c r="D453" s="10"/>
      <c r="E453" s="10"/>
      <c r="F453" s="16"/>
      <c r="G453" s="34"/>
      <c r="H453" s="21"/>
      <c r="I453" s="21"/>
      <c r="J453" s="20"/>
      <c r="K453" s="35"/>
    </row>
    <row r="454" spans="2:11" ht="28.5" customHeight="1" x14ac:dyDescent="0.25">
      <c r="B454" s="9"/>
      <c r="C454" s="14"/>
      <c r="D454" s="10"/>
      <c r="E454" s="10"/>
      <c r="F454" s="16"/>
      <c r="G454" s="34"/>
      <c r="H454" s="21"/>
      <c r="I454" s="21"/>
      <c r="J454" s="20"/>
      <c r="K454" s="35"/>
    </row>
    <row r="455" spans="2:11" ht="28.5" customHeight="1" x14ac:dyDescent="0.25">
      <c r="B455" s="9"/>
      <c r="C455" s="14"/>
      <c r="D455" s="10"/>
      <c r="E455" s="10"/>
      <c r="F455" s="16"/>
      <c r="G455" s="34"/>
      <c r="H455" s="21"/>
      <c r="I455" s="21"/>
      <c r="J455" s="20"/>
      <c r="K455" s="35"/>
    </row>
    <row r="456" spans="2:11" ht="28.5" customHeight="1" x14ac:dyDescent="0.25">
      <c r="B456" s="9"/>
      <c r="C456" s="14"/>
      <c r="D456" s="10"/>
      <c r="E456" s="10"/>
      <c r="F456" s="16"/>
      <c r="G456" s="34"/>
      <c r="H456" s="21"/>
      <c r="I456" s="21"/>
      <c r="J456" s="20"/>
      <c r="K456" s="35"/>
    </row>
    <row r="457" spans="2:11" ht="28.5" customHeight="1" x14ac:dyDescent="0.25">
      <c r="B457" s="9"/>
      <c r="C457" s="14"/>
      <c r="D457" s="10"/>
      <c r="E457" s="10"/>
      <c r="F457" s="16"/>
      <c r="G457" s="34"/>
      <c r="H457" s="21"/>
      <c r="I457" s="21"/>
      <c r="J457" s="20"/>
      <c r="K457" s="35"/>
    </row>
    <row r="458" spans="2:11" ht="28.5" customHeight="1" x14ac:dyDescent="0.25">
      <c r="B458" s="9"/>
      <c r="C458" s="14"/>
      <c r="D458" s="10"/>
      <c r="E458" s="10"/>
      <c r="F458" s="16"/>
      <c r="G458" s="34"/>
      <c r="H458" s="21"/>
      <c r="I458" s="21"/>
      <c r="J458" s="20"/>
      <c r="K458" s="35"/>
    </row>
    <row r="459" spans="2:11" ht="28.5" customHeight="1" x14ac:dyDescent="0.25">
      <c r="B459" s="9"/>
      <c r="C459" s="14"/>
      <c r="D459" s="10"/>
      <c r="E459" s="10"/>
      <c r="F459" s="16"/>
      <c r="G459" s="34"/>
      <c r="H459" s="21"/>
      <c r="I459" s="21"/>
      <c r="J459" s="20"/>
      <c r="K459" s="35"/>
    </row>
    <row r="460" spans="2:11" ht="28.5" customHeight="1" x14ac:dyDescent="0.25">
      <c r="B460" s="9"/>
      <c r="C460" s="14"/>
      <c r="D460" s="10"/>
      <c r="E460" s="10"/>
      <c r="F460" s="16"/>
      <c r="G460" s="34"/>
      <c r="H460" s="21"/>
      <c r="I460" s="21"/>
      <c r="J460" s="20"/>
      <c r="K460" s="35"/>
    </row>
    <row r="461" spans="2:11" ht="28.5" customHeight="1" x14ac:dyDescent="0.25">
      <c r="B461" s="9"/>
      <c r="C461" s="14"/>
      <c r="D461" s="10"/>
      <c r="E461" s="10"/>
      <c r="F461" s="16"/>
      <c r="G461" s="34"/>
      <c r="H461" s="21"/>
      <c r="I461" s="21"/>
      <c r="J461" s="20"/>
      <c r="K461" s="35"/>
    </row>
    <row r="462" spans="2:11" ht="28.5" customHeight="1" x14ac:dyDescent="0.25">
      <c r="B462" s="9"/>
      <c r="C462" s="14"/>
      <c r="D462" s="10"/>
      <c r="E462" s="10"/>
      <c r="F462" s="16"/>
      <c r="G462" s="34"/>
      <c r="H462" s="21"/>
      <c r="I462" s="21"/>
      <c r="J462" s="20"/>
      <c r="K462" s="35"/>
    </row>
    <row r="463" spans="2:11" ht="28.5" customHeight="1" x14ac:dyDescent="0.25">
      <c r="B463" s="9"/>
      <c r="C463" s="14"/>
      <c r="D463" s="10"/>
      <c r="E463" s="10"/>
      <c r="F463" s="16"/>
      <c r="G463" s="34"/>
      <c r="H463" s="21"/>
      <c r="I463" s="21"/>
      <c r="J463" s="20"/>
      <c r="K463" s="35"/>
    </row>
    <row r="464" spans="2:11" ht="28.5" customHeight="1" x14ac:dyDescent="0.25">
      <c r="B464" s="9"/>
      <c r="C464" s="14"/>
      <c r="D464" s="10"/>
      <c r="E464" s="10"/>
      <c r="F464" s="16"/>
      <c r="G464" s="34"/>
      <c r="H464" s="21"/>
      <c r="I464" s="21"/>
      <c r="J464" s="20"/>
      <c r="K464" s="35"/>
    </row>
    <row r="465" spans="2:11" ht="28.5" customHeight="1" x14ac:dyDescent="0.25">
      <c r="B465" s="9"/>
      <c r="C465" s="14"/>
      <c r="D465" s="10"/>
      <c r="E465" s="10"/>
      <c r="F465" s="16"/>
      <c r="G465" s="34"/>
      <c r="H465" s="21"/>
      <c r="I465" s="21"/>
      <c r="J465" s="20"/>
      <c r="K465" s="35"/>
    </row>
    <row r="466" spans="2:11" ht="28.5" customHeight="1" x14ac:dyDescent="0.25">
      <c r="B466" s="9"/>
      <c r="C466" s="14"/>
      <c r="D466" s="10"/>
      <c r="E466" s="10"/>
      <c r="F466" s="16"/>
      <c r="G466" s="34"/>
      <c r="H466" s="21"/>
      <c r="I466" s="21"/>
      <c r="J466" s="20"/>
      <c r="K466" s="35"/>
    </row>
    <row r="467" spans="2:11" ht="28.5" customHeight="1" x14ac:dyDescent="0.25">
      <c r="B467" s="9"/>
      <c r="C467" s="14"/>
      <c r="D467" s="10"/>
      <c r="E467" s="10"/>
      <c r="F467" s="16"/>
      <c r="G467" s="34"/>
      <c r="H467" s="21"/>
      <c r="I467" s="21"/>
      <c r="J467" s="20"/>
      <c r="K467" s="35"/>
    </row>
    <row r="468" spans="2:11" ht="28.5" customHeight="1" x14ac:dyDescent="0.25">
      <c r="B468" s="9"/>
      <c r="C468" s="14"/>
      <c r="D468" s="10"/>
      <c r="E468" s="10"/>
      <c r="F468" s="16"/>
      <c r="G468" s="34"/>
      <c r="H468" s="21"/>
      <c r="I468" s="21"/>
      <c r="J468" s="20"/>
      <c r="K468" s="35"/>
    </row>
    <row r="469" spans="2:11" ht="28.5" customHeight="1" x14ac:dyDescent="0.25">
      <c r="B469" s="9"/>
      <c r="C469" s="14"/>
      <c r="D469" s="10"/>
      <c r="E469" s="10"/>
      <c r="F469" s="16"/>
      <c r="G469" s="34"/>
      <c r="H469" s="21"/>
      <c r="I469" s="21"/>
      <c r="J469" s="20"/>
      <c r="K469" s="35"/>
    </row>
    <row r="470" spans="2:11" ht="28.5" customHeight="1" x14ac:dyDescent="0.25">
      <c r="B470" s="9"/>
      <c r="C470" s="14"/>
      <c r="D470" s="10"/>
      <c r="E470" s="10"/>
      <c r="F470" s="16"/>
      <c r="G470" s="34"/>
      <c r="H470" s="21"/>
      <c r="I470" s="21"/>
      <c r="J470" s="20"/>
      <c r="K470" s="35"/>
    </row>
    <row r="471" spans="2:11" ht="28.5" customHeight="1" x14ac:dyDescent="0.25">
      <c r="B471" s="9"/>
      <c r="C471" s="14"/>
      <c r="D471" s="10"/>
      <c r="E471" s="10"/>
      <c r="F471" s="16"/>
      <c r="G471" s="34"/>
      <c r="H471" s="21"/>
      <c r="I471" s="21"/>
      <c r="J471" s="20"/>
      <c r="K471" s="35"/>
    </row>
    <row r="472" spans="2:11" ht="28.5" customHeight="1" x14ac:dyDescent="0.25">
      <c r="B472" s="9"/>
      <c r="C472" s="14"/>
      <c r="D472" s="10"/>
      <c r="E472" s="10"/>
      <c r="F472" s="16"/>
      <c r="G472" s="34"/>
      <c r="H472" s="21"/>
      <c r="I472" s="21"/>
      <c r="J472" s="20"/>
      <c r="K472" s="35"/>
    </row>
    <row r="473" spans="2:11" ht="28.5" customHeight="1" x14ac:dyDescent="0.25">
      <c r="B473" s="9"/>
      <c r="C473" s="14"/>
      <c r="D473" s="10"/>
      <c r="E473" s="10"/>
      <c r="F473" s="16"/>
      <c r="G473" s="34"/>
      <c r="H473" s="21"/>
      <c r="I473" s="21"/>
      <c r="J473" s="20"/>
      <c r="K473" s="35"/>
    </row>
    <row r="474" spans="2:11" ht="28.5" customHeight="1" x14ac:dyDescent="0.25">
      <c r="B474" s="9"/>
      <c r="C474" s="14"/>
      <c r="D474" s="10"/>
      <c r="E474" s="10"/>
      <c r="F474" s="16"/>
      <c r="G474" s="34"/>
      <c r="H474" s="21"/>
      <c r="I474" s="21"/>
      <c r="J474" s="20"/>
      <c r="K474" s="35"/>
    </row>
    <row r="475" spans="2:11" ht="28.5" customHeight="1" x14ac:dyDescent="0.25">
      <c r="B475" s="9"/>
      <c r="C475" s="14"/>
      <c r="D475" s="10"/>
      <c r="E475" s="10"/>
      <c r="F475" s="16"/>
      <c r="G475" s="34"/>
      <c r="H475" s="21"/>
      <c r="I475" s="21"/>
      <c r="J475" s="20"/>
      <c r="K475" s="35"/>
    </row>
    <row r="476" spans="2:11" ht="28.5" customHeight="1" x14ac:dyDescent="0.25">
      <c r="B476" s="9"/>
      <c r="C476" s="14"/>
      <c r="D476" s="10"/>
      <c r="E476" s="10"/>
      <c r="F476" s="16"/>
      <c r="G476" s="34"/>
      <c r="H476" s="21"/>
      <c r="I476" s="21"/>
      <c r="J476" s="20"/>
      <c r="K476" s="35"/>
    </row>
    <row r="477" spans="2:11" ht="28.5" customHeight="1" x14ac:dyDescent="0.25">
      <c r="B477" s="9"/>
      <c r="C477" s="14"/>
      <c r="D477" s="10"/>
      <c r="E477" s="10"/>
      <c r="F477" s="16"/>
      <c r="G477" s="34"/>
      <c r="H477" s="21"/>
      <c r="I477" s="21"/>
      <c r="J477" s="20"/>
      <c r="K477" s="35"/>
    </row>
    <row r="478" spans="2:11" ht="28.5" customHeight="1" x14ac:dyDescent="0.25">
      <c r="B478" s="9"/>
      <c r="C478" s="14"/>
      <c r="D478" s="10"/>
      <c r="E478" s="10"/>
      <c r="F478" s="16"/>
      <c r="G478" s="34"/>
      <c r="H478" s="21"/>
      <c r="I478" s="21"/>
      <c r="J478" s="20"/>
      <c r="K478" s="35"/>
    </row>
    <row r="479" spans="2:11" ht="28.5" customHeight="1" x14ac:dyDescent="0.25">
      <c r="B479" s="9"/>
      <c r="C479" s="14"/>
      <c r="D479" s="10"/>
      <c r="E479" s="10"/>
      <c r="F479" s="16"/>
      <c r="G479" s="34"/>
      <c r="H479" s="21"/>
      <c r="I479" s="21"/>
      <c r="J479" s="20"/>
      <c r="K479" s="35"/>
    </row>
    <row r="480" spans="2:11" ht="28.5" customHeight="1" x14ac:dyDescent="0.25">
      <c r="B480" s="9"/>
      <c r="C480" s="14"/>
      <c r="D480" s="10"/>
      <c r="E480" s="10"/>
      <c r="F480" s="16"/>
      <c r="G480" s="34"/>
      <c r="H480" s="21"/>
      <c r="I480" s="21"/>
      <c r="J480" s="20"/>
      <c r="K480" s="35"/>
    </row>
    <row r="481" spans="2:11" ht="28.5" customHeight="1" x14ac:dyDescent="0.25">
      <c r="B481" s="9"/>
      <c r="C481" s="14"/>
      <c r="D481" s="10"/>
      <c r="E481" s="10"/>
      <c r="F481" s="16"/>
      <c r="G481" s="34"/>
      <c r="H481" s="21"/>
      <c r="I481" s="21"/>
      <c r="J481" s="20"/>
      <c r="K481" s="35"/>
    </row>
    <row r="482" spans="2:11" ht="28.5" customHeight="1" x14ac:dyDescent="0.25">
      <c r="B482" s="9"/>
      <c r="C482" s="14"/>
      <c r="D482" s="10"/>
      <c r="E482" s="10"/>
      <c r="F482" s="16"/>
      <c r="G482" s="34"/>
      <c r="H482" s="21"/>
      <c r="I482" s="21"/>
      <c r="J482" s="20"/>
      <c r="K482" s="35"/>
    </row>
    <row r="483" spans="2:11" ht="28.5" customHeight="1" x14ac:dyDescent="0.25">
      <c r="B483" s="9"/>
      <c r="C483" s="14"/>
      <c r="D483" s="10"/>
      <c r="E483" s="10"/>
      <c r="F483" s="16"/>
      <c r="G483" s="34"/>
      <c r="H483" s="21"/>
      <c r="I483" s="21"/>
      <c r="J483" s="20"/>
      <c r="K483" s="35"/>
    </row>
    <row r="484" spans="2:11" ht="28.5" customHeight="1" x14ac:dyDescent="0.25">
      <c r="B484" s="9"/>
      <c r="C484" s="14"/>
      <c r="D484" s="10"/>
      <c r="E484" s="10"/>
      <c r="F484" s="16"/>
      <c r="G484" s="34"/>
      <c r="H484" s="21"/>
      <c r="I484" s="21"/>
      <c r="J484" s="20"/>
      <c r="K484" s="35"/>
    </row>
    <row r="485" spans="2:11" ht="28.5" customHeight="1" x14ac:dyDescent="0.25">
      <c r="B485" s="9"/>
      <c r="C485" s="14"/>
      <c r="D485" s="10"/>
      <c r="E485" s="10"/>
      <c r="F485" s="16"/>
      <c r="G485" s="34"/>
      <c r="H485" s="21"/>
      <c r="I485" s="21"/>
      <c r="J485" s="20"/>
      <c r="K485" s="35"/>
    </row>
    <row r="486" spans="2:11" ht="28.5" customHeight="1" x14ac:dyDescent="0.25">
      <c r="B486" s="9"/>
      <c r="C486" s="14"/>
      <c r="D486" s="10"/>
      <c r="E486" s="10"/>
      <c r="F486" s="16"/>
      <c r="G486" s="34"/>
      <c r="H486" s="21"/>
      <c r="I486" s="21"/>
      <c r="J486" s="20"/>
      <c r="K486" s="35"/>
    </row>
    <row r="487" spans="2:11" ht="28.5" customHeight="1" x14ac:dyDescent="0.25">
      <c r="B487" s="9"/>
      <c r="C487" s="14"/>
      <c r="D487" s="10"/>
      <c r="E487" s="10"/>
      <c r="F487" s="16"/>
      <c r="G487" s="34"/>
      <c r="H487" s="21"/>
      <c r="I487" s="21"/>
      <c r="J487" s="20"/>
      <c r="K487" s="35"/>
    </row>
    <row r="488" spans="2:11" ht="28.5" customHeight="1" x14ac:dyDescent="0.25">
      <c r="B488" s="9"/>
      <c r="C488" s="14"/>
      <c r="D488" s="10"/>
      <c r="E488" s="10"/>
      <c r="F488" s="16"/>
      <c r="G488" s="34"/>
      <c r="H488" s="21"/>
      <c r="I488" s="21"/>
      <c r="J488" s="20"/>
      <c r="K488" s="35"/>
    </row>
    <row r="489" spans="2:11" ht="28.5" customHeight="1" x14ac:dyDescent="0.25">
      <c r="B489" s="9"/>
      <c r="C489" s="14"/>
      <c r="D489" s="10"/>
      <c r="E489" s="10"/>
      <c r="F489" s="16"/>
      <c r="G489" s="34"/>
      <c r="H489" s="21"/>
      <c r="I489" s="21"/>
      <c r="J489" s="20"/>
      <c r="K489" s="35"/>
    </row>
    <row r="490" spans="2:11" ht="28.5" customHeight="1" x14ac:dyDescent="0.25">
      <c r="B490" s="9"/>
      <c r="C490" s="14"/>
      <c r="D490" s="10"/>
      <c r="E490" s="10"/>
      <c r="F490" s="16"/>
      <c r="G490" s="34"/>
      <c r="H490" s="21"/>
      <c r="I490" s="21"/>
      <c r="J490" s="20"/>
      <c r="K490" s="35"/>
    </row>
    <row r="491" spans="2:11" ht="28.5" customHeight="1" x14ac:dyDescent="0.25">
      <c r="B491" s="9"/>
      <c r="C491" s="14"/>
      <c r="D491" s="10"/>
      <c r="E491" s="10"/>
      <c r="F491" s="16"/>
      <c r="G491" s="34"/>
      <c r="H491" s="21"/>
      <c r="I491" s="21"/>
      <c r="J491" s="20"/>
      <c r="K491" s="35"/>
    </row>
    <row r="492" spans="2:11" ht="28.5" customHeight="1" x14ac:dyDescent="0.25">
      <c r="B492" s="9"/>
      <c r="C492" s="14"/>
      <c r="D492" s="10"/>
      <c r="E492" s="10"/>
      <c r="F492" s="16"/>
      <c r="G492" s="34"/>
      <c r="H492" s="21"/>
      <c r="I492" s="21"/>
      <c r="J492" s="20"/>
      <c r="K492" s="35"/>
    </row>
    <row r="493" spans="2:11" ht="28.5" customHeight="1" x14ac:dyDescent="0.25">
      <c r="B493" s="9"/>
      <c r="C493" s="14"/>
      <c r="D493" s="10"/>
      <c r="E493" s="10"/>
      <c r="F493" s="16"/>
      <c r="G493" s="34"/>
      <c r="H493" s="21"/>
      <c r="I493" s="21"/>
      <c r="J493" s="20"/>
      <c r="K493" s="35"/>
    </row>
    <row r="494" spans="2:11" ht="28.5" customHeight="1" x14ac:dyDescent="0.25">
      <c r="B494" s="9"/>
      <c r="C494" s="14"/>
      <c r="D494" s="10"/>
      <c r="E494" s="10"/>
      <c r="F494" s="16"/>
      <c r="G494" s="34"/>
      <c r="H494" s="21"/>
      <c r="I494" s="21"/>
      <c r="J494" s="20"/>
      <c r="K494" s="35"/>
    </row>
    <row r="495" spans="2:11" ht="28.5" customHeight="1" x14ac:dyDescent="0.25">
      <c r="B495" s="9"/>
      <c r="C495" s="14"/>
      <c r="D495" s="10"/>
      <c r="E495" s="10"/>
      <c r="F495" s="16"/>
      <c r="G495" s="34"/>
      <c r="H495" s="21"/>
      <c r="I495" s="21"/>
      <c r="J495" s="20"/>
      <c r="K495" s="35"/>
    </row>
    <row r="496" spans="2:11" ht="28.5" customHeight="1" x14ac:dyDescent="0.25">
      <c r="B496" s="9"/>
      <c r="C496" s="14"/>
      <c r="D496" s="10"/>
      <c r="E496" s="10"/>
      <c r="F496" s="16"/>
      <c r="G496" s="34"/>
      <c r="H496" s="21"/>
      <c r="I496" s="21"/>
      <c r="J496" s="20"/>
      <c r="K496" s="35"/>
    </row>
    <row r="497" spans="2:11" ht="28.5" customHeight="1" x14ac:dyDescent="0.25">
      <c r="B497" s="9"/>
      <c r="C497" s="14"/>
      <c r="D497" s="10"/>
      <c r="E497" s="10"/>
      <c r="F497" s="16"/>
      <c r="G497" s="34"/>
      <c r="H497" s="21"/>
      <c r="I497" s="21"/>
      <c r="J497" s="20"/>
      <c r="K497" s="35"/>
    </row>
    <row r="498" spans="2:11" ht="28.5" customHeight="1" x14ac:dyDescent="0.25">
      <c r="B498" s="9"/>
      <c r="C498" s="14"/>
      <c r="D498" s="10"/>
      <c r="E498" s="10"/>
      <c r="F498" s="16"/>
      <c r="G498" s="34"/>
      <c r="H498" s="21"/>
      <c r="I498" s="21"/>
      <c r="J498" s="20"/>
      <c r="K498" s="35"/>
    </row>
    <row r="499" spans="2:11" ht="28.5" customHeight="1" x14ac:dyDescent="0.25">
      <c r="B499" s="9"/>
      <c r="C499" s="14"/>
      <c r="D499" s="10"/>
      <c r="E499" s="10"/>
      <c r="F499" s="16"/>
      <c r="G499" s="34"/>
      <c r="H499" s="21"/>
      <c r="I499" s="21"/>
      <c r="J499" s="20"/>
      <c r="K499" s="35"/>
    </row>
    <row r="500" spans="2:11" ht="28.5" customHeight="1" x14ac:dyDescent="0.25">
      <c r="B500" s="9"/>
      <c r="C500" s="14"/>
      <c r="D500" s="10"/>
      <c r="E500" s="10"/>
      <c r="F500" s="16"/>
      <c r="G500" s="34"/>
      <c r="H500" s="21"/>
      <c r="I500" s="21"/>
      <c r="J500" s="20"/>
      <c r="K500" s="35"/>
    </row>
    <row r="501" spans="2:11" ht="28.5" customHeight="1" x14ac:dyDescent="0.25">
      <c r="B501" s="9"/>
      <c r="C501" s="14"/>
      <c r="D501" s="10"/>
      <c r="E501" s="10"/>
      <c r="F501" s="16"/>
      <c r="G501" s="34"/>
      <c r="H501" s="21"/>
      <c r="I501" s="21"/>
      <c r="J501" s="20"/>
      <c r="K501" s="35"/>
    </row>
    <row r="502" spans="2:11" ht="28.5" customHeight="1" x14ac:dyDescent="0.25">
      <c r="B502" s="9"/>
      <c r="C502" s="14"/>
      <c r="D502" s="10"/>
      <c r="E502" s="10"/>
      <c r="F502" s="16"/>
      <c r="G502" s="34"/>
      <c r="H502" s="21"/>
      <c r="I502" s="21"/>
      <c r="J502" s="20"/>
      <c r="K502" s="35"/>
    </row>
    <row r="503" spans="2:11" ht="28.5" customHeight="1" x14ac:dyDescent="0.25">
      <c r="B503" s="9"/>
      <c r="C503" s="14"/>
      <c r="D503" s="10"/>
      <c r="E503" s="10"/>
      <c r="F503" s="16"/>
      <c r="G503" s="34"/>
      <c r="H503" s="21"/>
      <c r="I503" s="21"/>
      <c r="J503" s="20"/>
      <c r="K503" s="35"/>
    </row>
    <row r="504" spans="2:11" ht="28.5" customHeight="1" x14ac:dyDescent="0.25">
      <c r="B504" s="9"/>
      <c r="C504" s="14"/>
      <c r="D504" s="10"/>
      <c r="E504" s="10"/>
      <c r="F504" s="16"/>
      <c r="G504" s="34"/>
      <c r="H504" s="21"/>
      <c r="I504" s="21"/>
      <c r="J504" s="20"/>
      <c r="K504" s="35"/>
    </row>
    <row r="505" spans="2:11" ht="28.5" customHeight="1" x14ac:dyDescent="0.25">
      <c r="B505" s="9"/>
      <c r="C505" s="14"/>
      <c r="D505" s="10"/>
      <c r="E505" s="10"/>
      <c r="F505" s="16"/>
      <c r="G505" s="34"/>
      <c r="H505" s="21"/>
      <c r="I505" s="21"/>
      <c r="J505" s="20"/>
      <c r="K505" s="35"/>
    </row>
    <row r="506" spans="2:11" ht="28.5" customHeight="1" x14ac:dyDescent="0.25">
      <c r="B506" s="9"/>
      <c r="C506" s="14"/>
      <c r="D506" s="10"/>
      <c r="E506" s="10"/>
      <c r="F506" s="16"/>
      <c r="G506" s="34"/>
      <c r="H506" s="21"/>
      <c r="I506" s="21"/>
      <c r="J506" s="20"/>
      <c r="K506" s="35"/>
    </row>
    <row r="507" spans="2:11" ht="28.5" customHeight="1" x14ac:dyDescent="0.25">
      <c r="B507" s="9"/>
      <c r="C507" s="14"/>
      <c r="D507" s="10"/>
      <c r="E507" s="10"/>
      <c r="F507" s="16"/>
      <c r="G507" s="34"/>
      <c r="H507" s="21"/>
      <c r="I507" s="21"/>
      <c r="J507" s="20"/>
      <c r="K507" s="35"/>
    </row>
    <row r="508" spans="2:11" ht="28.5" customHeight="1" x14ac:dyDescent="0.25">
      <c r="B508" s="9"/>
      <c r="C508" s="14"/>
      <c r="D508" s="10"/>
      <c r="E508" s="10"/>
      <c r="F508" s="16"/>
      <c r="G508" s="34"/>
      <c r="H508" s="21"/>
      <c r="I508" s="21"/>
      <c r="J508" s="20"/>
      <c r="K508" s="35"/>
    </row>
    <row r="509" spans="2:11" ht="28.5" customHeight="1" x14ac:dyDescent="0.25">
      <c r="B509" s="9"/>
      <c r="C509" s="14"/>
      <c r="D509" s="10"/>
      <c r="E509" s="10"/>
      <c r="F509" s="16"/>
      <c r="G509" s="34"/>
      <c r="H509" s="21"/>
      <c r="I509" s="21"/>
      <c r="J509" s="20"/>
      <c r="K509" s="35"/>
    </row>
    <row r="510" spans="2:11" ht="28.5" customHeight="1" x14ac:dyDescent="0.25">
      <c r="B510" s="9"/>
      <c r="C510" s="14"/>
      <c r="D510" s="10"/>
      <c r="E510" s="10"/>
      <c r="F510" s="16"/>
      <c r="G510" s="34"/>
      <c r="H510" s="21"/>
      <c r="I510" s="21"/>
      <c r="J510" s="20"/>
      <c r="K510" s="35"/>
    </row>
    <row r="511" spans="2:11" ht="28.5" customHeight="1" x14ac:dyDescent="0.25">
      <c r="B511" s="9"/>
      <c r="C511" s="14"/>
      <c r="D511" s="10"/>
      <c r="E511" s="10"/>
      <c r="F511" s="16"/>
      <c r="G511" s="34"/>
      <c r="H511" s="21"/>
      <c r="I511" s="21"/>
      <c r="J511" s="20"/>
      <c r="K511" s="35"/>
    </row>
    <row r="512" spans="2:11" ht="28.5" customHeight="1" x14ac:dyDescent="0.25">
      <c r="B512" s="9"/>
      <c r="C512" s="14"/>
      <c r="D512" s="10"/>
      <c r="E512" s="10"/>
      <c r="F512" s="16"/>
      <c r="G512" s="34"/>
      <c r="H512" s="21"/>
      <c r="I512" s="21"/>
      <c r="J512" s="20"/>
      <c r="K512" s="35"/>
    </row>
    <row r="513" spans="2:11" ht="28.5" customHeight="1" x14ac:dyDescent="0.25">
      <c r="B513" s="9"/>
      <c r="C513" s="14"/>
      <c r="D513" s="10"/>
      <c r="E513" s="10"/>
      <c r="F513" s="16"/>
      <c r="G513" s="34"/>
      <c r="H513" s="21"/>
      <c r="I513" s="21"/>
      <c r="J513" s="20"/>
      <c r="K513" s="35"/>
    </row>
    <row r="514" spans="2:11" ht="28.5" customHeight="1" x14ac:dyDescent="0.25">
      <c r="B514" s="9"/>
      <c r="C514" s="14"/>
      <c r="D514" s="10"/>
      <c r="E514" s="10"/>
      <c r="F514" s="16"/>
      <c r="G514" s="34"/>
      <c r="H514" s="21"/>
      <c r="I514" s="21"/>
      <c r="J514" s="20"/>
      <c r="K514" s="35"/>
    </row>
    <row r="515" spans="2:11" ht="28.5" customHeight="1" x14ac:dyDescent="0.25">
      <c r="B515" s="9"/>
      <c r="C515" s="14"/>
      <c r="D515" s="10"/>
      <c r="E515" s="10"/>
      <c r="F515" s="16"/>
      <c r="G515" s="34"/>
      <c r="H515" s="21"/>
      <c r="I515" s="21"/>
      <c r="J515" s="20"/>
      <c r="K515" s="35"/>
    </row>
    <row r="516" spans="2:11" ht="28.5" customHeight="1" x14ac:dyDescent="0.25">
      <c r="B516" s="9"/>
      <c r="C516" s="14"/>
      <c r="D516" s="10"/>
      <c r="E516" s="10"/>
      <c r="F516" s="16"/>
      <c r="G516" s="34"/>
      <c r="H516" s="21"/>
      <c r="I516" s="21"/>
      <c r="J516" s="20"/>
      <c r="K516" s="35"/>
    </row>
    <row r="517" spans="2:11" ht="28.5" customHeight="1" x14ac:dyDescent="0.25">
      <c r="B517" s="9"/>
      <c r="C517" s="14"/>
      <c r="D517" s="10"/>
      <c r="E517" s="10"/>
      <c r="F517" s="16"/>
      <c r="G517" s="34"/>
      <c r="H517" s="21"/>
      <c r="I517" s="21"/>
      <c r="J517" s="20"/>
      <c r="K517" s="35"/>
    </row>
    <row r="518" spans="2:11" ht="28.5" customHeight="1" x14ac:dyDescent="0.25">
      <c r="B518" s="9"/>
      <c r="C518" s="14"/>
      <c r="D518" s="10"/>
      <c r="E518" s="10"/>
      <c r="F518" s="16"/>
      <c r="G518" s="34"/>
      <c r="H518" s="21"/>
      <c r="I518" s="21"/>
      <c r="J518" s="20"/>
      <c r="K518" s="35"/>
    </row>
    <row r="519" spans="2:11" ht="28.5" customHeight="1" x14ac:dyDescent="0.25">
      <c r="B519" s="9"/>
      <c r="C519" s="14"/>
      <c r="D519" s="10"/>
      <c r="E519" s="10"/>
      <c r="F519" s="16"/>
      <c r="G519" s="34"/>
      <c r="H519" s="21"/>
      <c r="I519" s="21"/>
      <c r="J519" s="20"/>
      <c r="K519" s="35"/>
    </row>
    <row r="520" spans="2:11" ht="28.5" customHeight="1" x14ac:dyDescent="0.25">
      <c r="B520" s="9"/>
      <c r="C520" s="14"/>
      <c r="D520" s="10"/>
      <c r="E520" s="10"/>
      <c r="F520" s="16"/>
      <c r="G520" s="34"/>
      <c r="H520" s="21"/>
      <c r="I520" s="21"/>
      <c r="J520" s="20"/>
      <c r="K520" s="35"/>
    </row>
    <row r="521" spans="2:11" ht="28.5" customHeight="1" x14ac:dyDescent="0.25">
      <c r="B521" s="9"/>
      <c r="C521" s="14"/>
      <c r="D521" s="10"/>
      <c r="E521" s="10"/>
      <c r="F521" s="16"/>
      <c r="G521" s="34"/>
      <c r="H521" s="21"/>
      <c r="I521" s="21"/>
      <c r="J521" s="20"/>
      <c r="K521" s="35"/>
    </row>
    <row r="522" spans="2:11" ht="28.5" customHeight="1" x14ac:dyDescent="0.25">
      <c r="B522" s="9"/>
      <c r="C522" s="14"/>
      <c r="D522" s="10"/>
      <c r="E522" s="10"/>
      <c r="F522" s="16"/>
      <c r="G522" s="34"/>
      <c r="H522" s="21"/>
      <c r="I522" s="21"/>
      <c r="J522" s="20"/>
      <c r="K522" s="35"/>
    </row>
    <row r="523" spans="2:11" ht="28.5" customHeight="1" x14ac:dyDescent="0.25">
      <c r="B523" s="9"/>
      <c r="C523" s="14"/>
      <c r="D523" s="10"/>
      <c r="E523" s="10"/>
      <c r="F523" s="16"/>
      <c r="G523" s="34"/>
      <c r="H523" s="21"/>
      <c r="I523" s="21"/>
      <c r="J523" s="20"/>
      <c r="K523" s="35"/>
    </row>
    <row r="524" spans="2:11" ht="28.5" customHeight="1" x14ac:dyDescent="0.25">
      <c r="B524" s="9"/>
      <c r="C524" s="14"/>
      <c r="D524" s="10"/>
      <c r="E524" s="10"/>
      <c r="F524" s="16"/>
      <c r="G524" s="34"/>
      <c r="H524" s="21"/>
      <c r="I524" s="21"/>
      <c r="J524" s="20"/>
      <c r="K524" s="35"/>
    </row>
    <row r="525" spans="2:11" ht="28.5" customHeight="1" x14ac:dyDescent="0.25">
      <c r="B525" s="9"/>
      <c r="C525" s="14"/>
      <c r="D525" s="10"/>
      <c r="E525" s="10"/>
      <c r="F525" s="16"/>
      <c r="G525" s="34"/>
      <c r="H525" s="21"/>
      <c r="I525" s="21"/>
      <c r="J525" s="20"/>
      <c r="K525" s="35"/>
    </row>
    <row r="526" spans="2:11" ht="28.5" customHeight="1" x14ac:dyDescent="0.25">
      <c r="B526" s="9"/>
      <c r="C526" s="14"/>
      <c r="D526" s="10"/>
      <c r="E526" s="10"/>
      <c r="F526" s="16"/>
      <c r="G526" s="34"/>
      <c r="H526" s="21"/>
      <c r="I526" s="21"/>
      <c r="J526" s="20"/>
      <c r="K526" s="35"/>
    </row>
    <row r="527" spans="2:11" ht="28.5" customHeight="1" x14ac:dyDescent="0.25">
      <c r="B527" s="9"/>
      <c r="C527" s="14"/>
      <c r="D527" s="10"/>
      <c r="E527" s="10"/>
      <c r="F527" s="16"/>
      <c r="G527" s="34"/>
      <c r="H527" s="21"/>
      <c r="I527" s="21"/>
      <c r="J527" s="20"/>
      <c r="K527" s="35"/>
    </row>
    <row r="528" spans="2:11" ht="28.5" customHeight="1" x14ac:dyDescent="0.25">
      <c r="B528" s="9"/>
      <c r="C528" s="14"/>
      <c r="D528" s="10"/>
      <c r="E528" s="10"/>
      <c r="F528" s="16"/>
      <c r="G528" s="34"/>
      <c r="H528" s="21"/>
      <c r="I528" s="21"/>
      <c r="J528" s="20"/>
      <c r="K528" s="35"/>
    </row>
    <row r="529" spans="2:11" ht="28.5" customHeight="1" x14ac:dyDescent="0.25">
      <c r="B529" s="9"/>
      <c r="C529" s="14"/>
      <c r="D529" s="10"/>
      <c r="E529" s="10"/>
      <c r="F529" s="16"/>
      <c r="G529" s="34"/>
      <c r="H529" s="21"/>
      <c r="I529" s="21"/>
      <c r="J529" s="20"/>
      <c r="K529" s="35"/>
    </row>
    <row r="530" spans="2:11" ht="28.5" customHeight="1" x14ac:dyDescent="0.25">
      <c r="B530" s="9"/>
      <c r="C530" s="14"/>
      <c r="D530" s="10"/>
      <c r="E530" s="10"/>
      <c r="F530" s="16"/>
      <c r="G530" s="34"/>
      <c r="H530" s="21"/>
      <c r="I530" s="21"/>
      <c r="J530" s="20"/>
      <c r="K530" s="35"/>
    </row>
    <row r="531" spans="2:11" ht="28.5" customHeight="1" x14ac:dyDescent="0.25">
      <c r="B531" s="9"/>
      <c r="C531" s="14"/>
      <c r="D531" s="10"/>
      <c r="E531" s="10"/>
      <c r="F531" s="16"/>
      <c r="G531" s="34"/>
      <c r="H531" s="21"/>
      <c r="I531" s="21"/>
      <c r="J531" s="20"/>
      <c r="K531" s="35"/>
    </row>
    <row r="532" spans="2:11" ht="28.5" customHeight="1" x14ac:dyDescent="0.25">
      <c r="B532" s="9"/>
      <c r="C532" s="14"/>
      <c r="D532" s="10"/>
      <c r="E532" s="10"/>
      <c r="F532" s="16"/>
      <c r="G532" s="34"/>
      <c r="H532" s="21"/>
      <c r="I532" s="21"/>
      <c r="J532" s="20"/>
      <c r="K532" s="35"/>
    </row>
    <row r="533" spans="2:11" ht="28.5" customHeight="1" x14ac:dyDescent="0.25">
      <c r="B533" s="9"/>
      <c r="C533" s="14"/>
      <c r="D533" s="10"/>
      <c r="E533" s="10"/>
      <c r="F533" s="16"/>
      <c r="G533" s="34"/>
      <c r="H533" s="21"/>
      <c r="I533" s="21"/>
      <c r="J533" s="20"/>
      <c r="K533" s="35"/>
    </row>
    <row r="534" spans="2:11" ht="28.5" customHeight="1" x14ac:dyDescent="0.25">
      <c r="B534" s="9"/>
      <c r="C534" s="14"/>
      <c r="D534" s="10"/>
      <c r="E534" s="10"/>
      <c r="F534" s="16"/>
      <c r="G534" s="34"/>
      <c r="H534" s="21"/>
      <c r="I534" s="21"/>
      <c r="J534" s="20"/>
      <c r="K534" s="35"/>
    </row>
    <row r="535" spans="2:11" ht="28.5" customHeight="1" x14ac:dyDescent="0.25">
      <c r="B535" s="9"/>
      <c r="C535" s="14"/>
      <c r="D535" s="10"/>
      <c r="E535" s="10"/>
      <c r="F535" s="16"/>
      <c r="G535" s="34"/>
      <c r="H535" s="21"/>
      <c r="I535" s="21"/>
      <c r="J535" s="20"/>
      <c r="K535" s="35"/>
    </row>
    <row r="536" spans="2:11" ht="28.5" customHeight="1" x14ac:dyDescent="0.25">
      <c r="B536" s="9"/>
      <c r="C536" s="14"/>
      <c r="D536" s="10"/>
      <c r="E536" s="10"/>
      <c r="F536" s="16"/>
      <c r="G536" s="34"/>
      <c r="H536" s="21"/>
      <c r="I536" s="21"/>
      <c r="J536" s="20"/>
      <c r="K536" s="35"/>
    </row>
    <row r="537" spans="2:11" ht="28.5" customHeight="1" x14ac:dyDescent="0.25">
      <c r="B537" s="9"/>
      <c r="C537" s="14"/>
      <c r="D537" s="10"/>
      <c r="E537" s="10"/>
      <c r="F537" s="16"/>
      <c r="G537" s="34"/>
      <c r="H537" s="21"/>
      <c r="I537" s="21"/>
      <c r="J537" s="20"/>
      <c r="K537" s="35"/>
    </row>
    <row r="538" spans="2:11" ht="28.5" customHeight="1" x14ac:dyDescent="0.25">
      <c r="B538" s="9"/>
      <c r="C538" s="14"/>
      <c r="D538" s="10"/>
      <c r="E538" s="10"/>
      <c r="F538" s="16"/>
      <c r="G538" s="34"/>
      <c r="H538" s="21"/>
      <c r="I538" s="21"/>
      <c r="J538" s="20"/>
      <c r="K538" s="35"/>
    </row>
    <row r="539" spans="2:11" ht="28.5" customHeight="1" x14ac:dyDescent="0.25">
      <c r="B539" s="9"/>
      <c r="C539" s="14"/>
      <c r="D539" s="10"/>
      <c r="E539" s="10"/>
      <c r="F539" s="16"/>
      <c r="G539" s="34"/>
      <c r="H539" s="21"/>
      <c r="I539" s="21"/>
      <c r="J539" s="20"/>
      <c r="K539" s="35"/>
    </row>
    <row r="540" spans="2:11" ht="28.5" customHeight="1" x14ac:dyDescent="0.25">
      <c r="B540" s="9"/>
      <c r="C540" s="14"/>
      <c r="D540" s="10"/>
      <c r="E540" s="10"/>
      <c r="F540" s="16"/>
      <c r="G540" s="34"/>
      <c r="H540" s="21"/>
      <c r="I540" s="21"/>
      <c r="J540" s="20"/>
      <c r="K540" s="35"/>
    </row>
    <row r="541" spans="2:11" ht="28.5" customHeight="1" x14ac:dyDescent="0.25">
      <c r="B541" s="9"/>
      <c r="C541" s="14"/>
      <c r="D541" s="10"/>
      <c r="E541" s="10"/>
      <c r="F541" s="16"/>
      <c r="G541" s="34"/>
      <c r="H541" s="21"/>
      <c r="I541" s="21"/>
      <c r="J541" s="20"/>
      <c r="K541" s="35"/>
    </row>
    <row r="542" spans="2:11" ht="28.5" customHeight="1" x14ac:dyDescent="0.25">
      <c r="B542" s="9"/>
      <c r="C542" s="14"/>
      <c r="D542" s="10"/>
      <c r="E542" s="10"/>
      <c r="F542" s="16"/>
      <c r="G542" s="34"/>
      <c r="H542" s="21"/>
      <c r="I542" s="21"/>
      <c r="J542" s="20"/>
      <c r="K542" s="35"/>
    </row>
    <row r="543" spans="2:11" ht="28.5" customHeight="1" x14ac:dyDescent="0.25">
      <c r="B543" s="9"/>
      <c r="C543" s="14"/>
      <c r="D543" s="10"/>
      <c r="E543" s="10"/>
      <c r="F543" s="16"/>
      <c r="G543" s="34"/>
      <c r="H543" s="21"/>
      <c r="I543" s="21"/>
      <c r="J543" s="20"/>
      <c r="K543" s="35"/>
    </row>
    <row r="544" spans="2:11" ht="28.5" customHeight="1" x14ac:dyDescent="0.25">
      <c r="B544" s="9"/>
      <c r="C544" s="14"/>
      <c r="D544" s="10"/>
      <c r="E544" s="10"/>
      <c r="F544" s="16"/>
      <c r="G544" s="34"/>
      <c r="H544" s="21"/>
      <c r="I544" s="21"/>
      <c r="J544" s="20"/>
      <c r="K544" s="35"/>
    </row>
    <row r="545" spans="2:11" ht="28.5" customHeight="1" x14ac:dyDescent="0.25">
      <c r="B545" s="9"/>
      <c r="C545" s="14"/>
      <c r="D545" s="10"/>
      <c r="E545" s="10"/>
      <c r="F545" s="16"/>
      <c r="G545" s="34"/>
      <c r="H545" s="21"/>
      <c r="I545" s="21"/>
      <c r="J545" s="20"/>
      <c r="K545" s="35"/>
    </row>
    <row r="546" spans="2:11" ht="28.5" customHeight="1" x14ac:dyDescent="0.25">
      <c r="B546" s="9"/>
      <c r="C546" s="14"/>
      <c r="D546" s="10"/>
      <c r="E546" s="10"/>
      <c r="F546" s="16"/>
      <c r="G546" s="34"/>
      <c r="H546" s="21"/>
      <c r="I546" s="21"/>
      <c r="J546" s="20"/>
      <c r="K546" s="35"/>
    </row>
    <row r="547" spans="2:11" ht="28.5" customHeight="1" x14ac:dyDescent="0.25">
      <c r="B547" s="9"/>
      <c r="C547" s="14"/>
      <c r="D547" s="10"/>
      <c r="E547" s="10"/>
      <c r="F547" s="16"/>
      <c r="G547" s="34"/>
      <c r="H547" s="21"/>
      <c r="I547" s="21"/>
      <c r="J547" s="20"/>
      <c r="K547" s="35"/>
    </row>
    <row r="548" spans="2:11" ht="28.5" customHeight="1" x14ac:dyDescent="0.25">
      <c r="B548" s="9"/>
      <c r="C548" s="14"/>
      <c r="D548" s="10"/>
      <c r="E548" s="10"/>
      <c r="F548" s="16"/>
      <c r="G548" s="34"/>
      <c r="H548" s="21"/>
      <c r="I548" s="21"/>
      <c r="J548" s="20"/>
      <c r="K548" s="35"/>
    </row>
    <row r="549" spans="2:11" ht="28.5" customHeight="1" x14ac:dyDescent="0.25">
      <c r="B549" s="9"/>
      <c r="C549" s="14"/>
      <c r="D549" s="10"/>
      <c r="E549" s="10"/>
      <c r="F549" s="16"/>
      <c r="G549" s="34"/>
      <c r="H549" s="21"/>
      <c r="I549" s="21"/>
      <c r="J549" s="20"/>
      <c r="K549" s="35"/>
    </row>
    <row r="550" spans="2:11" ht="28.5" customHeight="1" x14ac:dyDescent="0.25">
      <c r="B550" s="9"/>
      <c r="C550" s="14"/>
      <c r="D550" s="10"/>
      <c r="E550" s="10"/>
      <c r="F550" s="16"/>
      <c r="G550" s="34"/>
      <c r="H550" s="21"/>
      <c r="I550" s="21"/>
      <c r="J550" s="20"/>
      <c r="K550" s="35"/>
    </row>
    <row r="551" spans="2:11" ht="28.5" customHeight="1" x14ac:dyDescent="0.25">
      <c r="B551" s="9"/>
      <c r="C551" s="14"/>
      <c r="D551" s="10"/>
      <c r="E551" s="10"/>
      <c r="F551" s="16"/>
      <c r="G551" s="34"/>
      <c r="H551" s="21"/>
      <c r="I551" s="21"/>
      <c r="J551" s="20"/>
      <c r="K551" s="35"/>
    </row>
    <row r="552" spans="2:11" ht="28.5" customHeight="1" x14ac:dyDescent="0.25">
      <c r="B552" s="9"/>
      <c r="C552" s="14"/>
      <c r="D552" s="10"/>
      <c r="E552" s="10"/>
      <c r="F552" s="16"/>
      <c r="G552" s="34"/>
      <c r="H552" s="21"/>
      <c r="I552" s="21"/>
      <c r="J552" s="20"/>
      <c r="K552" s="35"/>
    </row>
    <row r="553" spans="2:11" ht="28.5" customHeight="1" x14ac:dyDescent="0.25">
      <c r="B553" s="9"/>
      <c r="C553" s="14"/>
      <c r="D553" s="10"/>
      <c r="E553" s="10"/>
      <c r="F553" s="16"/>
      <c r="G553" s="34"/>
      <c r="H553" s="21"/>
      <c r="I553" s="21"/>
      <c r="J553" s="20"/>
      <c r="K553" s="35"/>
    </row>
    <row r="554" spans="2:11" ht="28.5" customHeight="1" x14ac:dyDescent="0.25">
      <c r="B554" s="9"/>
      <c r="C554" s="14"/>
      <c r="D554" s="10"/>
      <c r="E554" s="10"/>
      <c r="F554" s="16"/>
      <c r="G554" s="34"/>
      <c r="H554" s="21"/>
      <c r="I554" s="21"/>
      <c r="J554" s="20"/>
      <c r="K554" s="35"/>
    </row>
    <row r="555" spans="2:11" ht="28.5" customHeight="1" x14ac:dyDescent="0.25">
      <c r="B555" s="9"/>
      <c r="C555" s="14"/>
      <c r="D555" s="10"/>
      <c r="E555" s="10"/>
      <c r="F555" s="16"/>
      <c r="G555" s="34"/>
      <c r="H555" s="21"/>
      <c r="I555" s="21"/>
      <c r="J555" s="20"/>
      <c r="K555" s="35"/>
    </row>
    <row r="556" spans="2:11" ht="28.5" customHeight="1" x14ac:dyDescent="0.25">
      <c r="B556" s="9"/>
      <c r="C556" s="14"/>
      <c r="D556" s="10"/>
      <c r="E556" s="10"/>
      <c r="F556" s="16"/>
      <c r="G556" s="34"/>
      <c r="H556" s="21"/>
      <c r="I556" s="21"/>
      <c r="J556" s="20"/>
      <c r="K556" s="35"/>
    </row>
    <row r="557" spans="2:11" ht="28.5" customHeight="1" x14ac:dyDescent="0.25">
      <c r="B557" s="9"/>
      <c r="C557" s="14"/>
      <c r="D557" s="10"/>
      <c r="E557" s="10"/>
      <c r="F557" s="16"/>
      <c r="G557" s="34"/>
      <c r="H557" s="21"/>
      <c r="I557" s="21"/>
      <c r="J557" s="20"/>
      <c r="K557" s="35"/>
    </row>
    <row r="558" spans="2:11" ht="28.5" customHeight="1" x14ac:dyDescent="0.25">
      <c r="B558" s="9"/>
      <c r="C558" s="14"/>
      <c r="D558" s="10"/>
      <c r="E558" s="10"/>
      <c r="F558" s="16"/>
      <c r="G558" s="34"/>
      <c r="H558" s="21"/>
      <c r="I558" s="21"/>
      <c r="J558" s="20"/>
      <c r="K558" s="35"/>
    </row>
    <row r="559" spans="2:11" ht="28.5" customHeight="1" x14ac:dyDescent="0.25">
      <c r="B559" s="9"/>
      <c r="C559" s="14"/>
      <c r="D559" s="10"/>
      <c r="E559" s="10"/>
      <c r="F559" s="16"/>
      <c r="G559" s="34"/>
      <c r="H559" s="21"/>
      <c r="I559" s="21"/>
      <c r="J559" s="20"/>
      <c r="K559" s="35"/>
    </row>
    <row r="560" spans="2:11" ht="28.5" customHeight="1" x14ac:dyDescent="0.25">
      <c r="B560" s="9"/>
      <c r="C560" s="14"/>
      <c r="D560" s="10"/>
      <c r="E560" s="10"/>
      <c r="F560" s="16"/>
      <c r="G560" s="34"/>
      <c r="H560" s="21"/>
      <c r="I560" s="21"/>
      <c r="J560" s="20"/>
      <c r="K560" s="35"/>
    </row>
    <row r="561" spans="2:11" ht="28.5" customHeight="1" x14ac:dyDescent="0.25">
      <c r="B561" s="9"/>
      <c r="C561" s="14"/>
      <c r="D561" s="10"/>
      <c r="E561" s="10"/>
      <c r="F561" s="16"/>
      <c r="G561" s="34"/>
      <c r="H561" s="21"/>
      <c r="I561" s="21"/>
      <c r="J561" s="20"/>
      <c r="K561" s="35"/>
    </row>
    <row r="562" spans="2:11" ht="28.5" customHeight="1" x14ac:dyDescent="0.25">
      <c r="B562" s="9"/>
      <c r="C562" s="14"/>
      <c r="D562" s="10"/>
      <c r="E562" s="10"/>
      <c r="F562" s="16"/>
      <c r="G562" s="34"/>
      <c r="H562" s="21"/>
      <c r="I562" s="21"/>
      <c r="J562" s="20"/>
      <c r="K562" s="35"/>
    </row>
    <row r="563" spans="2:11" ht="28.5" customHeight="1" x14ac:dyDescent="0.25">
      <c r="B563" s="9"/>
      <c r="C563" s="14"/>
      <c r="D563" s="10"/>
      <c r="E563" s="10"/>
      <c r="F563" s="16"/>
      <c r="G563" s="34"/>
      <c r="H563" s="21"/>
      <c r="I563" s="21"/>
      <c r="J563" s="20"/>
      <c r="K563" s="35"/>
    </row>
    <row r="564" spans="2:11" ht="28.5" customHeight="1" x14ac:dyDescent="0.25">
      <c r="B564" s="9"/>
      <c r="C564" s="14"/>
      <c r="D564" s="10"/>
      <c r="E564" s="10"/>
      <c r="F564" s="16"/>
      <c r="G564" s="34"/>
      <c r="H564" s="21"/>
      <c r="I564" s="21"/>
      <c r="J564" s="20"/>
      <c r="K564" s="35"/>
    </row>
    <row r="565" spans="2:11" ht="28.5" customHeight="1" x14ac:dyDescent="0.25">
      <c r="B565" s="9"/>
      <c r="C565" s="14"/>
      <c r="D565" s="10"/>
      <c r="E565" s="10"/>
      <c r="F565" s="16"/>
      <c r="G565" s="34"/>
      <c r="H565" s="21"/>
      <c r="I565" s="21"/>
      <c r="J565" s="20"/>
      <c r="K565" s="35"/>
    </row>
    <row r="566" spans="2:11" ht="28.5" customHeight="1" x14ac:dyDescent="0.25">
      <c r="B566" s="9"/>
      <c r="C566" s="14"/>
      <c r="D566" s="10"/>
      <c r="E566" s="10"/>
      <c r="F566" s="16"/>
      <c r="G566" s="34"/>
      <c r="H566" s="21"/>
      <c r="I566" s="21"/>
      <c r="J566" s="20"/>
      <c r="K566" s="35"/>
    </row>
    <row r="567" spans="2:11" ht="28.5" customHeight="1" x14ac:dyDescent="0.25">
      <c r="B567" s="9"/>
      <c r="C567" s="14"/>
      <c r="D567" s="10"/>
      <c r="E567" s="10"/>
      <c r="F567" s="16"/>
      <c r="G567" s="34"/>
      <c r="H567" s="21"/>
      <c r="I567" s="21"/>
      <c r="J567" s="20"/>
      <c r="K567" s="35"/>
    </row>
    <row r="568" spans="2:11" ht="28.5" customHeight="1" x14ac:dyDescent="0.25">
      <c r="B568" s="9"/>
      <c r="C568" s="14"/>
      <c r="D568" s="10"/>
      <c r="E568" s="10"/>
      <c r="F568" s="16"/>
      <c r="G568" s="34"/>
      <c r="H568" s="21"/>
      <c r="I568" s="21"/>
      <c r="J568" s="20"/>
      <c r="K568" s="35"/>
    </row>
    <row r="569" spans="2:11" ht="28.5" customHeight="1" x14ac:dyDescent="0.25">
      <c r="B569" s="9"/>
      <c r="C569" s="14"/>
      <c r="D569" s="10"/>
      <c r="E569" s="10"/>
      <c r="F569" s="16"/>
      <c r="G569" s="34"/>
      <c r="H569" s="21"/>
      <c r="I569" s="21"/>
      <c r="J569" s="20"/>
      <c r="K569" s="35"/>
    </row>
    <row r="570" spans="2:11" ht="28.5" customHeight="1" x14ac:dyDescent="0.25">
      <c r="B570" s="9"/>
      <c r="C570" s="14"/>
      <c r="D570" s="10"/>
      <c r="E570" s="10"/>
      <c r="F570" s="16"/>
      <c r="G570" s="34"/>
      <c r="H570" s="21"/>
      <c r="I570" s="21"/>
      <c r="J570" s="20"/>
      <c r="K570" s="35"/>
    </row>
    <row r="571" spans="2:11" ht="28.5" customHeight="1" x14ac:dyDescent="0.25">
      <c r="B571" s="9"/>
      <c r="C571" s="14"/>
      <c r="D571" s="10"/>
      <c r="E571" s="10"/>
      <c r="F571" s="16"/>
      <c r="G571" s="34"/>
      <c r="H571" s="21"/>
      <c r="I571" s="21"/>
      <c r="J571" s="20"/>
      <c r="K571" s="35"/>
    </row>
    <row r="572" spans="2:11" ht="28.5" customHeight="1" x14ac:dyDescent="0.25">
      <c r="B572" s="9"/>
      <c r="C572" s="14"/>
      <c r="D572" s="10"/>
      <c r="E572" s="10"/>
      <c r="F572" s="16"/>
      <c r="G572" s="34"/>
      <c r="H572" s="21"/>
      <c r="I572" s="21"/>
      <c r="J572" s="20"/>
      <c r="K572" s="35"/>
    </row>
    <row r="573" spans="2:11" ht="28.5" customHeight="1" x14ac:dyDescent="0.25">
      <c r="B573" s="9"/>
      <c r="C573" s="14"/>
      <c r="D573" s="10"/>
      <c r="E573" s="10"/>
      <c r="F573" s="16"/>
      <c r="G573" s="34"/>
      <c r="H573" s="21"/>
      <c r="I573" s="21"/>
      <c r="J573" s="20"/>
      <c r="K573" s="35"/>
    </row>
    <row r="574" spans="2:11" ht="28.5" customHeight="1" x14ac:dyDescent="0.25">
      <c r="B574" s="9"/>
      <c r="C574" s="14"/>
      <c r="D574" s="10"/>
      <c r="E574" s="10"/>
      <c r="F574" s="16"/>
      <c r="G574" s="34"/>
      <c r="H574" s="21"/>
      <c r="I574" s="21"/>
      <c r="J574" s="20"/>
      <c r="K574" s="35"/>
    </row>
    <row r="575" spans="2:11" ht="28.5" customHeight="1" x14ac:dyDescent="0.25">
      <c r="B575" s="9"/>
      <c r="C575" s="14"/>
      <c r="D575" s="10"/>
      <c r="E575" s="10"/>
      <c r="F575" s="16"/>
      <c r="G575" s="34"/>
      <c r="H575" s="21"/>
      <c r="I575" s="21"/>
      <c r="J575" s="20"/>
      <c r="K575" s="35"/>
    </row>
    <row r="576" spans="2:11" ht="28.5" customHeight="1" x14ac:dyDescent="0.25">
      <c r="B576" s="9"/>
      <c r="C576" s="14"/>
      <c r="D576" s="10"/>
      <c r="E576" s="10"/>
      <c r="F576" s="16"/>
      <c r="G576" s="34"/>
      <c r="H576" s="21"/>
      <c r="I576" s="21"/>
      <c r="J576" s="20"/>
      <c r="K576" s="35"/>
    </row>
    <row r="577" spans="2:11" ht="28.5" customHeight="1" x14ac:dyDescent="0.25">
      <c r="B577" s="9"/>
      <c r="C577" s="14"/>
      <c r="D577" s="10"/>
      <c r="E577" s="10"/>
      <c r="F577" s="16"/>
      <c r="G577" s="34"/>
      <c r="H577" s="21"/>
      <c r="I577" s="21"/>
      <c r="J577" s="20"/>
      <c r="K577" s="35"/>
    </row>
    <row r="578" spans="2:11" ht="28.5" customHeight="1" x14ac:dyDescent="0.25">
      <c r="B578" s="9"/>
      <c r="C578" s="14"/>
      <c r="D578" s="10"/>
      <c r="E578" s="10"/>
      <c r="F578" s="16"/>
      <c r="G578" s="34"/>
      <c r="H578" s="21"/>
      <c r="I578" s="21"/>
      <c r="J578" s="20"/>
      <c r="K578" s="35"/>
    </row>
    <row r="579" spans="2:11" ht="28.5" customHeight="1" x14ac:dyDescent="0.25">
      <c r="B579" s="9"/>
      <c r="C579" s="14"/>
      <c r="D579" s="10"/>
      <c r="E579" s="10"/>
      <c r="F579" s="16"/>
      <c r="G579" s="34"/>
      <c r="H579" s="21"/>
      <c r="I579" s="21"/>
      <c r="J579" s="20"/>
      <c r="K579" s="35"/>
    </row>
    <row r="580" spans="2:11" ht="28.5" customHeight="1" x14ac:dyDescent="0.25">
      <c r="B580" s="9"/>
      <c r="C580" s="14"/>
      <c r="D580" s="10"/>
      <c r="E580" s="10"/>
      <c r="F580" s="16"/>
      <c r="G580" s="34"/>
      <c r="H580" s="21"/>
      <c r="I580" s="21"/>
      <c r="J580" s="20"/>
      <c r="K580" s="35"/>
    </row>
    <row r="581" spans="2:11" ht="28.5" customHeight="1" x14ac:dyDescent="0.25">
      <c r="B581" s="9"/>
      <c r="C581" s="14"/>
      <c r="D581" s="10"/>
      <c r="E581" s="10"/>
      <c r="F581" s="16"/>
      <c r="G581" s="34"/>
      <c r="H581" s="21"/>
      <c r="I581" s="21"/>
      <c r="J581" s="20"/>
      <c r="K581" s="35"/>
    </row>
    <row r="582" spans="2:11" ht="28.5" customHeight="1" x14ac:dyDescent="0.25">
      <c r="B582" s="9"/>
      <c r="C582" s="14"/>
      <c r="D582" s="10"/>
      <c r="E582" s="10"/>
      <c r="F582" s="16"/>
      <c r="G582" s="34"/>
      <c r="H582" s="21"/>
      <c r="I582" s="21"/>
      <c r="J582" s="20"/>
      <c r="K582" s="35"/>
    </row>
    <row r="583" spans="2:11" ht="28.5" customHeight="1" x14ac:dyDescent="0.25">
      <c r="B583" s="9"/>
      <c r="C583" s="14"/>
      <c r="D583" s="10"/>
      <c r="E583" s="10"/>
      <c r="F583" s="16"/>
      <c r="G583" s="34"/>
      <c r="H583" s="21"/>
      <c r="I583" s="21"/>
      <c r="J583" s="20"/>
      <c r="K583" s="35"/>
    </row>
    <row r="584" spans="2:11" ht="28.5" customHeight="1" x14ac:dyDescent="0.25">
      <c r="B584" s="9"/>
      <c r="C584" s="14"/>
      <c r="D584" s="10"/>
      <c r="E584" s="10"/>
      <c r="F584" s="16"/>
      <c r="G584" s="34"/>
      <c r="H584" s="21"/>
      <c r="I584" s="21"/>
      <c r="J584" s="20"/>
      <c r="K584" s="35"/>
    </row>
    <row r="585" spans="2:11" ht="28.5" customHeight="1" x14ac:dyDescent="0.25">
      <c r="B585" s="9"/>
      <c r="C585" s="14"/>
      <c r="D585" s="10"/>
      <c r="E585" s="10"/>
      <c r="F585" s="16"/>
      <c r="G585" s="34"/>
      <c r="H585" s="21"/>
      <c r="I585" s="21"/>
      <c r="J585" s="20"/>
      <c r="K585" s="35"/>
    </row>
    <row r="586" spans="2:11" ht="28.5" customHeight="1" x14ac:dyDescent="0.25">
      <c r="B586" s="9"/>
      <c r="C586" s="14"/>
      <c r="D586" s="10"/>
      <c r="E586" s="10"/>
      <c r="F586" s="16"/>
      <c r="G586" s="34"/>
      <c r="H586" s="21"/>
      <c r="I586" s="21"/>
      <c r="J586" s="20"/>
      <c r="K586" s="35"/>
    </row>
    <row r="587" spans="2:11" ht="28.5" customHeight="1" x14ac:dyDescent="0.25">
      <c r="B587" s="9"/>
      <c r="C587" s="14"/>
      <c r="D587" s="10"/>
      <c r="E587" s="10"/>
      <c r="F587" s="16"/>
      <c r="G587" s="34"/>
      <c r="H587" s="21"/>
      <c r="I587" s="21"/>
      <c r="J587" s="20"/>
      <c r="K587" s="35"/>
    </row>
    <row r="588" spans="2:11" ht="28.5" customHeight="1" x14ac:dyDescent="0.25">
      <c r="B588" s="9"/>
      <c r="C588" s="14"/>
      <c r="D588" s="10"/>
      <c r="E588" s="10"/>
      <c r="F588" s="16"/>
      <c r="G588" s="34"/>
      <c r="H588" s="21"/>
      <c r="I588" s="21"/>
      <c r="J588" s="20"/>
      <c r="K588" s="35"/>
    </row>
    <row r="589" spans="2:11" ht="28.5" customHeight="1" x14ac:dyDescent="0.25">
      <c r="B589" s="9"/>
      <c r="C589" s="14"/>
      <c r="D589" s="10"/>
      <c r="E589" s="10"/>
      <c r="F589" s="16"/>
      <c r="G589" s="34"/>
      <c r="H589" s="21"/>
      <c r="I589" s="21"/>
      <c r="J589" s="20"/>
      <c r="K589" s="35"/>
    </row>
    <row r="590" spans="2:11" ht="28.5" customHeight="1" x14ac:dyDescent="0.25">
      <c r="B590" s="9"/>
      <c r="C590" s="14"/>
      <c r="D590" s="10"/>
      <c r="E590" s="10"/>
      <c r="F590" s="16"/>
      <c r="G590" s="34"/>
      <c r="H590" s="21"/>
      <c r="I590" s="21"/>
      <c r="J590" s="20"/>
      <c r="K590" s="35"/>
    </row>
    <row r="591" spans="2:11" ht="28.5" customHeight="1" x14ac:dyDescent="0.25">
      <c r="B591" s="9"/>
      <c r="C591" s="14"/>
      <c r="D591" s="10"/>
      <c r="E591" s="10"/>
      <c r="F591" s="16"/>
      <c r="G591" s="34"/>
      <c r="H591" s="21"/>
      <c r="I591" s="21"/>
      <c r="J591" s="20"/>
      <c r="K591" s="35"/>
    </row>
    <row r="592" spans="2:11" ht="28.5" customHeight="1" x14ac:dyDescent="0.25">
      <c r="B592" s="9"/>
      <c r="C592" s="14"/>
      <c r="D592" s="10"/>
      <c r="E592" s="10"/>
      <c r="F592" s="16"/>
      <c r="G592" s="34"/>
      <c r="H592" s="21"/>
      <c r="I592" s="21"/>
      <c r="J592" s="20"/>
      <c r="K592" s="35"/>
    </row>
    <row r="593" spans="2:11" ht="28.5" customHeight="1" x14ac:dyDescent="0.25">
      <c r="B593" s="9"/>
      <c r="C593" s="14"/>
      <c r="D593" s="10"/>
      <c r="E593" s="10"/>
      <c r="F593" s="16"/>
      <c r="G593" s="34"/>
      <c r="H593" s="21"/>
      <c r="I593" s="21"/>
      <c r="J593" s="20"/>
      <c r="K593" s="35"/>
    </row>
    <row r="594" spans="2:11" ht="28.5" customHeight="1" x14ac:dyDescent="0.25">
      <c r="B594" s="9"/>
      <c r="C594" s="14"/>
      <c r="D594" s="10"/>
      <c r="E594" s="10"/>
      <c r="F594" s="16"/>
      <c r="G594" s="34"/>
      <c r="H594" s="21"/>
      <c r="I594" s="21"/>
      <c r="J594" s="20"/>
      <c r="K594" s="35"/>
    </row>
    <row r="595" spans="2:11" ht="28.5" customHeight="1" x14ac:dyDescent="0.25">
      <c r="B595" s="9"/>
      <c r="C595" s="14"/>
      <c r="D595" s="10"/>
      <c r="E595" s="10"/>
      <c r="F595" s="16"/>
      <c r="G595" s="34"/>
      <c r="H595" s="21"/>
      <c r="I595" s="21"/>
      <c r="J595" s="20"/>
      <c r="K595" s="35"/>
    </row>
    <row r="596" spans="2:11" ht="28.5" customHeight="1" x14ac:dyDescent="0.25">
      <c r="B596" s="9"/>
      <c r="C596" s="14"/>
      <c r="D596" s="10"/>
      <c r="E596" s="10"/>
      <c r="F596" s="16"/>
      <c r="G596" s="34"/>
      <c r="H596" s="21"/>
      <c r="I596" s="21"/>
      <c r="J596" s="20"/>
      <c r="K596" s="35"/>
    </row>
    <row r="597" spans="2:11" ht="28.5" customHeight="1" x14ac:dyDescent="0.25">
      <c r="B597" s="9"/>
      <c r="C597" s="14"/>
      <c r="D597" s="10"/>
      <c r="E597" s="10"/>
      <c r="F597" s="16"/>
      <c r="G597" s="34"/>
      <c r="H597" s="21"/>
      <c r="I597" s="21"/>
      <c r="J597" s="20"/>
      <c r="K597" s="35"/>
    </row>
    <row r="598" spans="2:11" ht="28.5" customHeight="1" x14ac:dyDescent="0.25">
      <c r="B598" s="9"/>
      <c r="C598" s="14"/>
      <c r="D598" s="10"/>
      <c r="E598" s="10"/>
      <c r="F598" s="16"/>
      <c r="G598" s="34"/>
      <c r="H598" s="21"/>
      <c r="I598" s="21"/>
      <c r="J598" s="20"/>
      <c r="K598" s="35"/>
    </row>
    <row r="599" spans="2:11" ht="28.5" customHeight="1" x14ac:dyDescent="0.25">
      <c r="B599" s="9"/>
      <c r="C599" s="14"/>
      <c r="D599" s="10"/>
      <c r="E599" s="10"/>
      <c r="F599" s="16"/>
      <c r="G599" s="34"/>
      <c r="H599" s="21"/>
      <c r="I599" s="21"/>
      <c r="J599" s="20"/>
      <c r="K599" s="35"/>
    </row>
    <row r="600" spans="2:11" ht="28.5" customHeight="1" x14ac:dyDescent="0.25">
      <c r="B600" s="9"/>
      <c r="C600" s="14"/>
      <c r="D600" s="10"/>
      <c r="E600" s="10"/>
      <c r="F600" s="16"/>
      <c r="G600" s="34"/>
      <c r="H600" s="21"/>
      <c r="I600" s="21"/>
      <c r="J600" s="20"/>
      <c r="K600" s="35"/>
    </row>
    <row r="601" spans="2:11" ht="28.5" customHeight="1" x14ac:dyDescent="0.25">
      <c r="B601" s="9"/>
      <c r="C601" s="14"/>
      <c r="D601" s="10"/>
      <c r="E601" s="10"/>
      <c r="F601" s="16"/>
      <c r="G601" s="34"/>
      <c r="H601" s="21"/>
      <c r="I601" s="21"/>
      <c r="J601" s="20"/>
      <c r="K601" s="35"/>
    </row>
    <row r="602" spans="2:11" ht="28.5" customHeight="1" x14ac:dyDescent="0.25">
      <c r="B602" s="9"/>
      <c r="C602" s="14"/>
      <c r="D602" s="10"/>
      <c r="E602" s="10"/>
      <c r="F602" s="16"/>
      <c r="G602" s="34"/>
      <c r="H602" s="21"/>
      <c r="I602" s="21"/>
      <c r="J602" s="20"/>
      <c r="K602" s="35"/>
    </row>
    <row r="603" spans="2:11" ht="28.5" customHeight="1" x14ac:dyDescent="0.25">
      <c r="B603" s="9"/>
      <c r="C603" s="14"/>
      <c r="D603" s="10"/>
      <c r="E603" s="10"/>
      <c r="F603" s="16"/>
      <c r="G603" s="34"/>
      <c r="H603" s="21"/>
      <c r="I603" s="21"/>
      <c r="J603" s="20"/>
      <c r="K603" s="35"/>
    </row>
    <row r="604" spans="2:11" ht="28.5" customHeight="1" x14ac:dyDescent="0.25">
      <c r="B604" s="9"/>
      <c r="C604" s="14"/>
      <c r="D604" s="10"/>
      <c r="E604" s="10"/>
      <c r="F604" s="16"/>
      <c r="G604" s="34"/>
      <c r="H604" s="21"/>
      <c r="I604" s="21"/>
      <c r="J604" s="20"/>
      <c r="K604" s="35"/>
    </row>
    <row r="605" spans="2:11" ht="28.5" customHeight="1" x14ac:dyDescent="0.25">
      <c r="B605" s="9"/>
      <c r="C605" s="14"/>
      <c r="D605" s="10"/>
      <c r="E605" s="10"/>
      <c r="F605" s="16"/>
      <c r="G605" s="34"/>
      <c r="H605" s="21"/>
      <c r="I605" s="21"/>
      <c r="J605" s="20"/>
      <c r="K605" s="35"/>
    </row>
    <row r="606" spans="2:11" ht="28.5" customHeight="1" x14ac:dyDescent="0.25">
      <c r="B606" s="9"/>
      <c r="C606" s="14"/>
      <c r="D606" s="10"/>
      <c r="E606" s="10"/>
      <c r="F606" s="16"/>
      <c r="G606" s="34"/>
      <c r="H606" s="21"/>
      <c r="I606" s="21"/>
      <c r="J606" s="20"/>
      <c r="K606" s="35"/>
    </row>
    <row r="607" spans="2:11" ht="28.5" customHeight="1" x14ac:dyDescent="0.25">
      <c r="B607" s="9"/>
      <c r="C607" s="14"/>
      <c r="D607" s="10"/>
      <c r="E607" s="10"/>
      <c r="F607" s="16"/>
      <c r="G607" s="34"/>
      <c r="H607" s="21"/>
      <c r="I607" s="21"/>
      <c r="J607" s="20"/>
      <c r="K607" s="35"/>
    </row>
    <row r="608" spans="2:11" ht="28.5" customHeight="1" x14ac:dyDescent="0.25">
      <c r="B608" s="9"/>
      <c r="C608" s="14"/>
      <c r="D608" s="10"/>
      <c r="E608" s="10"/>
      <c r="F608" s="16"/>
      <c r="G608" s="34"/>
      <c r="H608" s="21"/>
      <c r="I608" s="21"/>
      <c r="J608" s="20"/>
      <c r="K608" s="35"/>
    </row>
    <row r="609" spans="2:11" ht="28.5" customHeight="1" x14ac:dyDescent="0.25">
      <c r="B609" s="9"/>
      <c r="C609" s="14"/>
      <c r="D609" s="10"/>
      <c r="E609" s="10"/>
      <c r="F609" s="16"/>
      <c r="G609" s="34"/>
      <c r="H609" s="21"/>
      <c r="I609" s="21"/>
      <c r="J609" s="20"/>
      <c r="K609" s="35"/>
    </row>
    <row r="610" spans="2:11" ht="28.5" customHeight="1" x14ac:dyDescent="0.25">
      <c r="B610" s="9"/>
      <c r="C610" s="14"/>
      <c r="D610" s="10"/>
      <c r="E610" s="10"/>
      <c r="F610" s="16"/>
      <c r="G610" s="34"/>
      <c r="H610" s="21"/>
      <c r="I610" s="21"/>
      <c r="J610" s="20"/>
      <c r="K610" s="35"/>
    </row>
    <row r="611" spans="2:11" ht="28.5" customHeight="1" x14ac:dyDescent="0.25">
      <c r="B611" s="9"/>
      <c r="C611" s="14"/>
      <c r="D611" s="10"/>
      <c r="E611" s="10"/>
      <c r="F611" s="16"/>
      <c r="G611" s="34"/>
      <c r="H611" s="21"/>
      <c r="I611" s="21"/>
      <c r="J611" s="20"/>
      <c r="K611" s="35"/>
    </row>
    <row r="612" spans="2:11" ht="28.5" customHeight="1" x14ac:dyDescent="0.25">
      <c r="B612" s="9"/>
      <c r="C612" s="14"/>
      <c r="D612" s="10"/>
      <c r="E612" s="10"/>
      <c r="F612" s="16"/>
      <c r="G612" s="34"/>
      <c r="H612" s="21"/>
      <c r="I612" s="21"/>
      <c r="J612" s="20"/>
      <c r="K612" s="35"/>
    </row>
    <row r="613" spans="2:11" ht="28.5" customHeight="1" x14ac:dyDescent="0.25">
      <c r="B613" s="9"/>
      <c r="C613" s="14"/>
      <c r="D613" s="10"/>
      <c r="E613" s="10"/>
      <c r="F613" s="16"/>
      <c r="G613" s="34"/>
      <c r="H613" s="21"/>
      <c r="I613" s="21"/>
      <c r="J613" s="20"/>
      <c r="K613" s="35"/>
    </row>
    <row r="614" spans="2:11" ht="28.5" customHeight="1" x14ac:dyDescent="0.25">
      <c r="B614" s="9"/>
      <c r="C614" s="14"/>
      <c r="D614" s="10"/>
      <c r="E614" s="10"/>
      <c r="F614" s="16"/>
      <c r="G614" s="34"/>
      <c r="H614" s="21"/>
      <c r="I614" s="21"/>
      <c r="J614" s="20"/>
      <c r="K614" s="35"/>
    </row>
    <row r="615" spans="2:11" ht="28.5" customHeight="1" x14ac:dyDescent="0.25">
      <c r="B615" s="9"/>
      <c r="C615" s="14"/>
      <c r="D615" s="10"/>
      <c r="E615" s="10"/>
      <c r="F615" s="16"/>
      <c r="G615" s="34"/>
      <c r="H615" s="21"/>
      <c r="I615" s="21"/>
      <c r="J615" s="20"/>
      <c r="K615" s="35"/>
    </row>
    <row r="616" spans="2:11" ht="28.5" customHeight="1" x14ac:dyDescent="0.25">
      <c r="B616" s="9"/>
      <c r="C616" s="14"/>
      <c r="D616" s="10"/>
      <c r="E616" s="10"/>
      <c r="F616" s="16"/>
      <c r="G616" s="34"/>
      <c r="H616" s="21"/>
      <c r="I616" s="21"/>
      <c r="J616" s="20"/>
      <c r="K616" s="35"/>
    </row>
    <row r="617" spans="2:11" ht="28.5" customHeight="1" x14ac:dyDescent="0.25">
      <c r="B617" s="9"/>
      <c r="C617" s="14"/>
      <c r="D617" s="10"/>
      <c r="E617" s="10"/>
      <c r="F617" s="16"/>
      <c r="G617" s="34"/>
      <c r="H617" s="21"/>
      <c r="I617" s="21"/>
      <c r="J617" s="20"/>
      <c r="K617" s="35"/>
    </row>
    <row r="618" spans="2:11" ht="28.5" customHeight="1" x14ac:dyDescent="0.25">
      <c r="B618" s="9"/>
      <c r="C618" s="14"/>
      <c r="D618" s="10"/>
      <c r="E618" s="10"/>
      <c r="F618" s="16"/>
      <c r="G618" s="34"/>
      <c r="H618" s="21"/>
      <c r="I618" s="21"/>
      <c r="J618" s="20"/>
      <c r="K618" s="35"/>
    </row>
    <row r="619" spans="2:11" ht="28.5" customHeight="1" x14ac:dyDescent="0.25">
      <c r="B619" s="9"/>
      <c r="C619" s="14"/>
      <c r="D619" s="10"/>
      <c r="E619" s="10"/>
      <c r="F619" s="16"/>
      <c r="G619" s="34"/>
      <c r="H619" s="21"/>
      <c r="I619" s="21"/>
      <c r="J619" s="20"/>
      <c r="K619" s="35"/>
    </row>
    <row r="620" spans="2:11" ht="28.5" customHeight="1" x14ac:dyDescent="0.25">
      <c r="B620" s="9"/>
      <c r="C620" s="14"/>
      <c r="D620" s="10"/>
      <c r="E620" s="10"/>
      <c r="F620" s="16"/>
      <c r="G620" s="34"/>
      <c r="H620" s="21"/>
      <c r="I620" s="21"/>
      <c r="J620" s="20"/>
      <c r="K620" s="35"/>
    </row>
    <row r="621" spans="2:11" ht="28.5" customHeight="1" x14ac:dyDescent="0.25">
      <c r="B621" s="9"/>
      <c r="C621" s="14"/>
      <c r="D621" s="10"/>
      <c r="E621" s="10"/>
      <c r="F621" s="16"/>
      <c r="G621" s="34"/>
      <c r="H621" s="21"/>
      <c r="I621" s="21"/>
      <c r="J621" s="20"/>
      <c r="K621" s="35"/>
    </row>
    <row r="622" spans="2:11" ht="28.5" customHeight="1" x14ac:dyDescent="0.25">
      <c r="B622" s="9"/>
      <c r="C622" s="14"/>
      <c r="D622" s="10"/>
      <c r="E622" s="10"/>
      <c r="F622" s="16"/>
      <c r="G622" s="34"/>
      <c r="H622" s="21"/>
      <c r="I622" s="21"/>
      <c r="J622" s="20"/>
      <c r="K622" s="35"/>
    </row>
    <row r="623" spans="2:11" ht="28.5" customHeight="1" x14ac:dyDescent="0.25">
      <c r="B623" s="9"/>
      <c r="C623" s="14"/>
      <c r="D623" s="10"/>
      <c r="E623" s="10"/>
      <c r="F623" s="16"/>
      <c r="G623" s="34"/>
      <c r="H623" s="21"/>
      <c r="I623" s="21"/>
      <c r="J623" s="20"/>
      <c r="K623" s="35"/>
    </row>
    <row r="624" spans="2:11" ht="28.5" customHeight="1" x14ac:dyDescent="0.25">
      <c r="B624" s="9"/>
      <c r="C624" s="14"/>
      <c r="D624" s="10"/>
      <c r="E624" s="10"/>
      <c r="F624" s="16"/>
      <c r="G624" s="34"/>
      <c r="H624" s="21"/>
      <c r="I624" s="21"/>
      <c r="J624" s="20"/>
      <c r="K624" s="35"/>
    </row>
    <row r="625" spans="2:11" ht="28.5" customHeight="1" x14ac:dyDescent="0.25">
      <c r="B625" s="9"/>
      <c r="C625" s="14"/>
      <c r="D625" s="10"/>
      <c r="E625" s="10"/>
      <c r="F625" s="16"/>
      <c r="G625" s="34"/>
      <c r="H625" s="21"/>
      <c r="I625" s="21"/>
      <c r="J625" s="20"/>
      <c r="K625" s="35"/>
    </row>
    <row r="626" spans="2:11" ht="28.5" customHeight="1" x14ac:dyDescent="0.25">
      <c r="B626" s="9"/>
      <c r="C626" s="14"/>
      <c r="D626" s="10"/>
      <c r="E626" s="10"/>
      <c r="F626" s="16"/>
      <c r="G626" s="34"/>
      <c r="H626" s="21"/>
      <c r="I626" s="21"/>
      <c r="J626" s="20"/>
      <c r="K626" s="35"/>
    </row>
    <row r="627" spans="2:11" ht="28.5" customHeight="1" x14ac:dyDescent="0.25">
      <c r="B627" s="9"/>
      <c r="C627" s="14"/>
      <c r="D627" s="10"/>
      <c r="E627" s="10"/>
      <c r="F627" s="16"/>
      <c r="G627" s="34"/>
      <c r="H627" s="21"/>
      <c r="I627" s="21"/>
      <c r="J627" s="20"/>
      <c r="K627" s="35"/>
    </row>
    <row r="628" spans="2:11" ht="28.5" customHeight="1" x14ac:dyDescent="0.25">
      <c r="B628" s="9"/>
      <c r="C628" s="14"/>
      <c r="D628" s="10"/>
      <c r="E628" s="10"/>
      <c r="F628" s="16"/>
      <c r="G628" s="34"/>
      <c r="H628" s="21"/>
      <c r="I628" s="21"/>
      <c r="J628" s="20"/>
      <c r="K628" s="35"/>
    </row>
    <row r="629" spans="2:11" ht="28.5" customHeight="1" x14ac:dyDescent="0.25">
      <c r="B629" s="9"/>
      <c r="C629" s="14"/>
      <c r="D629" s="10"/>
      <c r="E629" s="10"/>
      <c r="F629" s="16"/>
      <c r="G629" s="34"/>
      <c r="H629" s="21"/>
      <c r="I629" s="21"/>
      <c r="J629" s="20"/>
      <c r="K629" s="35"/>
    </row>
    <row r="630" spans="2:11" ht="28.5" customHeight="1" x14ac:dyDescent="0.25">
      <c r="B630" s="9"/>
      <c r="C630" s="14"/>
      <c r="D630" s="10"/>
      <c r="E630" s="10"/>
      <c r="F630" s="16"/>
      <c r="G630" s="34"/>
      <c r="H630" s="21"/>
      <c r="I630" s="21"/>
      <c r="J630" s="20"/>
      <c r="K630" s="35"/>
    </row>
    <row r="631" spans="2:11" ht="28.5" customHeight="1" x14ac:dyDescent="0.25">
      <c r="B631" s="9"/>
      <c r="C631" s="14"/>
      <c r="D631" s="10"/>
      <c r="E631" s="10"/>
      <c r="F631" s="16"/>
      <c r="G631" s="34"/>
      <c r="H631" s="21"/>
      <c r="I631" s="21"/>
      <c r="J631" s="20"/>
      <c r="K631" s="35"/>
    </row>
    <row r="632" spans="2:11" ht="28.5" customHeight="1" x14ac:dyDescent="0.25">
      <c r="B632" s="9"/>
      <c r="C632" s="14"/>
      <c r="D632" s="10"/>
      <c r="E632" s="10"/>
      <c r="F632" s="16"/>
      <c r="G632" s="34"/>
      <c r="H632" s="21"/>
      <c r="I632" s="21"/>
      <c r="J632" s="20"/>
      <c r="K632" s="35"/>
    </row>
    <row r="633" spans="2:11" ht="28.5" customHeight="1" x14ac:dyDescent="0.25">
      <c r="B633" s="9"/>
      <c r="C633" s="14"/>
      <c r="D633" s="10"/>
      <c r="E633" s="10"/>
      <c r="F633" s="16"/>
      <c r="G633" s="34"/>
      <c r="H633" s="21"/>
      <c r="I633" s="21"/>
      <c r="J633" s="20"/>
      <c r="K633" s="35"/>
    </row>
    <row r="634" spans="2:11" ht="28.5" customHeight="1" x14ac:dyDescent="0.25">
      <c r="B634" s="9"/>
      <c r="C634" s="14"/>
      <c r="D634" s="10"/>
      <c r="E634" s="10"/>
      <c r="F634" s="16"/>
      <c r="G634" s="34"/>
      <c r="H634" s="21"/>
      <c r="I634" s="21"/>
      <c r="J634" s="20"/>
      <c r="K634" s="35"/>
    </row>
    <row r="635" spans="2:11" ht="28.5" customHeight="1" x14ac:dyDescent="0.25">
      <c r="B635" s="9"/>
      <c r="C635" s="14"/>
      <c r="D635" s="10"/>
      <c r="E635" s="10"/>
      <c r="F635" s="16"/>
      <c r="G635" s="34"/>
      <c r="H635" s="21"/>
      <c r="I635" s="21"/>
      <c r="J635" s="20"/>
      <c r="K635" s="35"/>
    </row>
    <row r="636" spans="2:11" ht="28.5" customHeight="1" x14ac:dyDescent="0.25">
      <c r="B636" s="9"/>
      <c r="C636" s="14"/>
      <c r="D636" s="10"/>
      <c r="E636" s="10"/>
      <c r="F636" s="16"/>
      <c r="G636" s="34"/>
      <c r="H636" s="21"/>
      <c r="I636" s="21"/>
      <c r="J636" s="20"/>
      <c r="K636" s="35"/>
    </row>
    <row r="637" spans="2:11" ht="28.5" customHeight="1" x14ac:dyDescent="0.25">
      <c r="B637" s="9"/>
      <c r="C637" s="14"/>
      <c r="D637" s="10"/>
      <c r="E637" s="10"/>
      <c r="F637" s="16"/>
      <c r="G637" s="34"/>
      <c r="H637" s="21"/>
      <c r="I637" s="21"/>
      <c r="J637" s="20"/>
      <c r="K637" s="35"/>
    </row>
    <row r="638" spans="2:11" ht="28.5" customHeight="1" x14ac:dyDescent="0.25">
      <c r="B638" s="9"/>
      <c r="C638" s="14"/>
      <c r="D638" s="10"/>
      <c r="E638" s="10"/>
      <c r="F638" s="16"/>
      <c r="G638" s="34"/>
      <c r="H638" s="21"/>
      <c r="I638" s="21"/>
      <c r="J638" s="20"/>
      <c r="K638" s="35"/>
    </row>
    <row r="639" spans="2:11" ht="28.5" customHeight="1" x14ac:dyDescent="0.25">
      <c r="B639" s="9"/>
      <c r="C639" s="14"/>
      <c r="D639" s="10"/>
      <c r="E639" s="10"/>
      <c r="F639" s="16"/>
      <c r="G639" s="34"/>
      <c r="H639" s="21"/>
      <c r="I639" s="21"/>
      <c r="J639" s="20"/>
      <c r="K639" s="35"/>
    </row>
    <row r="640" spans="2:11" ht="28.5" customHeight="1" x14ac:dyDescent="0.25">
      <c r="B640" s="9"/>
      <c r="C640" s="14"/>
      <c r="D640" s="10"/>
      <c r="E640" s="10"/>
      <c r="F640" s="16"/>
      <c r="G640" s="34"/>
      <c r="H640" s="21"/>
      <c r="I640" s="21"/>
      <c r="J640" s="20"/>
      <c r="K640" s="35"/>
    </row>
    <row r="641" spans="2:11" ht="28.5" customHeight="1" x14ac:dyDescent="0.25">
      <c r="B641" s="9"/>
      <c r="C641" s="14"/>
      <c r="D641" s="10"/>
      <c r="E641" s="10"/>
      <c r="F641" s="16"/>
      <c r="G641" s="34"/>
      <c r="H641" s="21"/>
      <c r="I641" s="21"/>
      <c r="J641" s="20"/>
      <c r="K641" s="35"/>
    </row>
    <row r="642" spans="2:11" ht="28.5" customHeight="1" x14ac:dyDescent="0.25">
      <c r="B642" s="9"/>
      <c r="C642" s="14"/>
      <c r="D642" s="10"/>
      <c r="E642" s="10"/>
      <c r="F642" s="16"/>
      <c r="G642" s="34"/>
      <c r="H642" s="21"/>
      <c r="I642" s="21"/>
      <c r="J642" s="20"/>
      <c r="K642" s="35"/>
    </row>
    <row r="643" spans="2:11" ht="28.5" customHeight="1" x14ac:dyDescent="0.25">
      <c r="B643" s="9"/>
      <c r="C643" s="14"/>
      <c r="D643" s="10"/>
      <c r="E643" s="10"/>
      <c r="F643" s="16"/>
      <c r="G643" s="34"/>
      <c r="H643" s="21"/>
      <c r="I643" s="21"/>
      <c r="J643" s="20"/>
      <c r="K643" s="35"/>
    </row>
    <row r="644" spans="2:11" ht="28.5" customHeight="1" x14ac:dyDescent="0.25">
      <c r="B644" s="9"/>
      <c r="C644" s="14"/>
      <c r="D644" s="10"/>
      <c r="E644" s="10"/>
      <c r="F644" s="16"/>
      <c r="G644" s="34"/>
      <c r="H644" s="21"/>
      <c r="I644" s="21"/>
      <c r="J644" s="20"/>
      <c r="K644" s="35"/>
    </row>
    <row r="645" spans="2:11" ht="28.5" customHeight="1" x14ac:dyDescent="0.25">
      <c r="B645" s="9"/>
      <c r="C645" s="14"/>
      <c r="D645" s="10"/>
      <c r="E645" s="10"/>
      <c r="F645" s="16"/>
      <c r="G645" s="34"/>
      <c r="H645" s="21"/>
      <c r="I645" s="21"/>
      <c r="J645" s="20"/>
      <c r="K645" s="35"/>
    </row>
    <row r="646" spans="2:11" ht="28.5" customHeight="1" x14ac:dyDescent="0.25">
      <c r="B646" s="9"/>
      <c r="C646" s="14"/>
      <c r="D646" s="10"/>
      <c r="E646" s="10"/>
      <c r="F646" s="16"/>
      <c r="G646" s="34"/>
      <c r="H646" s="21"/>
      <c r="I646" s="21"/>
      <c r="J646" s="20"/>
      <c r="K646" s="35"/>
    </row>
    <row r="647" spans="2:11" ht="28.5" customHeight="1" x14ac:dyDescent="0.25">
      <c r="B647" s="9"/>
      <c r="C647" s="14"/>
      <c r="D647" s="10"/>
      <c r="E647" s="10"/>
      <c r="F647" s="16"/>
      <c r="G647" s="34"/>
      <c r="H647" s="21"/>
      <c r="I647" s="21"/>
      <c r="J647" s="20"/>
      <c r="K647" s="35"/>
    </row>
    <row r="648" spans="2:11" ht="28.5" customHeight="1" x14ac:dyDescent="0.25">
      <c r="B648" s="9"/>
      <c r="C648" s="14"/>
      <c r="D648" s="10"/>
      <c r="E648" s="10"/>
      <c r="F648" s="16"/>
      <c r="G648" s="34"/>
      <c r="H648" s="21"/>
      <c r="I648" s="21"/>
      <c r="J648" s="20"/>
      <c r="K648" s="35"/>
    </row>
    <row r="649" spans="2:11" ht="28.5" customHeight="1" x14ac:dyDescent="0.25">
      <c r="B649" s="9"/>
      <c r="C649" s="14"/>
      <c r="D649" s="10"/>
      <c r="E649" s="10"/>
      <c r="F649" s="16"/>
      <c r="G649" s="34"/>
      <c r="H649" s="21"/>
      <c r="I649" s="21"/>
      <c r="J649" s="20"/>
      <c r="K649" s="35"/>
    </row>
    <row r="650" spans="2:11" ht="28.5" customHeight="1" x14ac:dyDescent="0.25">
      <c r="B650" s="9"/>
      <c r="C650" s="14"/>
      <c r="D650" s="10"/>
      <c r="E650" s="10"/>
      <c r="F650" s="16"/>
      <c r="G650" s="34"/>
      <c r="H650" s="21"/>
      <c r="I650" s="21"/>
      <c r="J650" s="20"/>
      <c r="K650" s="35"/>
    </row>
    <row r="651" spans="2:11" ht="28.5" customHeight="1" x14ac:dyDescent="0.25">
      <c r="B651" s="9"/>
      <c r="C651" s="14"/>
      <c r="D651" s="10"/>
      <c r="E651" s="10"/>
      <c r="F651" s="16"/>
      <c r="G651" s="34"/>
      <c r="H651" s="21"/>
      <c r="I651" s="21"/>
      <c r="J651" s="20"/>
      <c r="K651" s="35"/>
    </row>
    <row r="652" spans="2:11" ht="28.5" customHeight="1" x14ac:dyDescent="0.25">
      <c r="B652" s="9"/>
      <c r="C652" s="14"/>
      <c r="D652" s="10"/>
      <c r="E652" s="10"/>
      <c r="F652" s="16"/>
      <c r="G652" s="34"/>
      <c r="H652" s="21"/>
      <c r="I652" s="21"/>
      <c r="J652" s="20"/>
      <c r="K652" s="35"/>
    </row>
    <row r="653" spans="2:11" ht="28.5" customHeight="1" x14ac:dyDescent="0.25">
      <c r="B653" s="9"/>
      <c r="C653" s="14"/>
      <c r="D653" s="10"/>
      <c r="E653" s="10"/>
      <c r="F653" s="16"/>
      <c r="G653" s="34"/>
      <c r="H653" s="21"/>
      <c r="I653" s="21"/>
      <c r="J653" s="20"/>
      <c r="K653" s="35"/>
    </row>
    <row r="654" spans="2:11" ht="28.5" customHeight="1" x14ac:dyDescent="0.25">
      <c r="B654" s="9"/>
      <c r="C654" s="14"/>
      <c r="D654" s="10"/>
      <c r="E654" s="10"/>
      <c r="F654" s="16"/>
      <c r="G654" s="34"/>
      <c r="H654" s="21"/>
      <c r="I654" s="21"/>
      <c r="J654" s="20"/>
      <c r="K654" s="35"/>
    </row>
    <row r="655" spans="2:11" ht="28.5" customHeight="1" x14ac:dyDescent="0.25">
      <c r="B655" s="9"/>
      <c r="C655" s="14"/>
      <c r="D655" s="10"/>
      <c r="E655" s="10"/>
      <c r="F655" s="16"/>
      <c r="G655" s="34"/>
      <c r="H655" s="21"/>
      <c r="I655" s="21"/>
      <c r="J655" s="20"/>
      <c r="K655" s="35"/>
    </row>
    <row r="656" spans="2:11" ht="28.5" customHeight="1" x14ac:dyDescent="0.25">
      <c r="B656" s="9"/>
      <c r="C656" s="14"/>
      <c r="D656" s="10"/>
      <c r="E656" s="10"/>
      <c r="F656" s="16"/>
      <c r="G656" s="34"/>
      <c r="H656" s="21"/>
      <c r="I656" s="21"/>
      <c r="J656" s="20"/>
      <c r="K656" s="35"/>
    </row>
    <row r="657" spans="2:11" ht="28.5" customHeight="1" x14ac:dyDescent="0.25">
      <c r="B657" s="9"/>
      <c r="C657" s="14"/>
      <c r="D657" s="10"/>
      <c r="E657" s="10"/>
      <c r="F657" s="16"/>
      <c r="G657" s="34"/>
      <c r="H657" s="21"/>
      <c r="I657" s="21"/>
      <c r="J657" s="20"/>
      <c r="K657" s="35"/>
    </row>
    <row r="658" spans="2:11" ht="28.5" customHeight="1" x14ac:dyDescent="0.25">
      <c r="B658" s="9"/>
      <c r="C658" s="14"/>
      <c r="D658" s="10"/>
      <c r="E658" s="10"/>
      <c r="F658" s="16"/>
      <c r="G658" s="34"/>
      <c r="H658" s="21"/>
      <c r="I658" s="21"/>
      <c r="J658" s="20"/>
      <c r="K658" s="35"/>
    </row>
    <row r="659" spans="2:11" ht="28.5" customHeight="1" x14ac:dyDescent="0.25">
      <c r="B659" s="9"/>
      <c r="C659" s="14"/>
      <c r="D659" s="10"/>
      <c r="E659" s="10"/>
      <c r="F659" s="16"/>
      <c r="G659" s="34"/>
      <c r="H659" s="21"/>
      <c r="I659" s="21"/>
      <c r="J659" s="20"/>
      <c r="K659" s="35"/>
    </row>
    <row r="660" spans="2:11" ht="28.5" customHeight="1" x14ac:dyDescent="0.25">
      <c r="B660" s="9"/>
      <c r="C660" s="14"/>
      <c r="D660" s="10"/>
      <c r="E660" s="10"/>
      <c r="F660" s="16"/>
      <c r="G660" s="34"/>
      <c r="H660" s="21"/>
      <c r="I660" s="21"/>
      <c r="J660" s="20"/>
      <c r="K660" s="35"/>
    </row>
    <row r="661" spans="2:11" ht="28.5" customHeight="1" x14ac:dyDescent="0.25">
      <c r="B661" s="9"/>
      <c r="C661" s="14"/>
      <c r="D661" s="10"/>
      <c r="E661" s="10"/>
      <c r="F661" s="16"/>
      <c r="G661" s="34"/>
      <c r="H661" s="21"/>
      <c r="I661" s="21"/>
      <c r="J661" s="20"/>
      <c r="K661" s="35"/>
    </row>
    <row r="662" spans="2:11" ht="28.5" customHeight="1" x14ac:dyDescent="0.25">
      <c r="B662" s="9"/>
      <c r="C662" s="14"/>
      <c r="D662" s="10"/>
      <c r="E662" s="10"/>
      <c r="F662" s="16"/>
      <c r="G662" s="34"/>
      <c r="H662" s="21"/>
      <c r="I662" s="21"/>
      <c r="J662" s="20"/>
      <c r="K662" s="35"/>
    </row>
    <row r="663" spans="2:11" ht="28.5" customHeight="1" x14ac:dyDescent="0.25">
      <c r="B663" s="9"/>
      <c r="C663" s="14"/>
      <c r="D663" s="10"/>
      <c r="E663" s="10"/>
      <c r="F663" s="16"/>
      <c r="G663" s="34"/>
      <c r="H663" s="21"/>
      <c r="I663" s="21"/>
      <c r="J663" s="20"/>
      <c r="K663" s="35"/>
    </row>
    <row r="664" spans="2:11" ht="28.5" customHeight="1" x14ac:dyDescent="0.25">
      <c r="B664" s="9"/>
      <c r="C664" s="14"/>
      <c r="D664" s="10"/>
      <c r="E664" s="10"/>
      <c r="F664" s="16"/>
      <c r="G664" s="34"/>
      <c r="H664" s="21"/>
      <c r="I664" s="21"/>
      <c r="J664" s="20"/>
      <c r="K664" s="35"/>
    </row>
    <row r="665" spans="2:11" ht="28.5" customHeight="1" x14ac:dyDescent="0.25">
      <c r="B665" s="9"/>
      <c r="C665" s="14"/>
      <c r="D665" s="10"/>
      <c r="E665" s="10"/>
      <c r="F665" s="16"/>
      <c r="G665" s="34"/>
      <c r="H665" s="21"/>
      <c r="I665" s="21"/>
      <c r="J665" s="20"/>
      <c r="K665" s="35"/>
    </row>
    <row r="666" spans="2:11" ht="28.5" customHeight="1" x14ac:dyDescent="0.25">
      <c r="B666" s="9"/>
      <c r="C666" s="14"/>
      <c r="D666" s="10"/>
      <c r="E666" s="10"/>
      <c r="F666" s="16"/>
      <c r="G666" s="34"/>
      <c r="H666" s="21"/>
      <c r="I666" s="21"/>
      <c r="J666" s="20"/>
      <c r="K666" s="35"/>
    </row>
    <row r="667" spans="2:11" ht="28.5" customHeight="1" x14ac:dyDescent="0.25">
      <c r="B667" s="9"/>
      <c r="C667" s="14"/>
      <c r="D667" s="10"/>
      <c r="E667" s="10"/>
      <c r="F667" s="16"/>
      <c r="G667" s="34"/>
      <c r="H667" s="21"/>
      <c r="I667" s="21"/>
      <c r="J667" s="20"/>
      <c r="K667" s="35"/>
    </row>
    <row r="668" spans="2:11" ht="28.5" customHeight="1" x14ac:dyDescent="0.25">
      <c r="B668" s="9"/>
      <c r="C668" s="14"/>
      <c r="D668" s="10"/>
      <c r="E668" s="10"/>
      <c r="F668" s="16"/>
      <c r="G668" s="34"/>
      <c r="H668" s="21"/>
      <c r="I668" s="21"/>
      <c r="J668" s="20"/>
      <c r="K668" s="35"/>
    </row>
    <row r="669" spans="2:11" ht="28.5" customHeight="1" x14ac:dyDescent="0.25">
      <c r="B669" s="9"/>
      <c r="C669" s="14"/>
      <c r="D669" s="10"/>
      <c r="E669" s="10"/>
      <c r="F669" s="16"/>
      <c r="G669" s="34"/>
      <c r="H669" s="21"/>
      <c r="I669" s="21"/>
      <c r="J669" s="20"/>
      <c r="K669" s="35"/>
    </row>
    <row r="670" spans="2:11" ht="28.5" customHeight="1" x14ac:dyDescent="0.25">
      <c r="B670" s="9"/>
      <c r="C670" s="14"/>
      <c r="D670" s="10"/>
      <c r="E670" s="10"/>
      <c r="F670" s="16"/>
      <c r="G670" s="34"/>
      <c r="H670" s="21"/>
      <c r="I670" s="21"/>
      <c r="J670" s="20"/>
      <c r="K670" s="35"/>
    </row>
    <row r="671" spans="2:11" ht="28.5" customHeight="1" x14ac:dyDescent="0.25">
      <c r="B671" s="9"/>
      <c r="C671" s="14"/>
      <c r="D671" s="10"/>
      <c r="E671" s="10"/>
      <c r="F671" s="16"/>
      <c r="G671" s="34"/>
      <c r="H671" s="21"/>
      <c r="I671" s="21"/>
      <c r="J671" s="20"/>
      <c r="K671" s="35"/>
    </row>
    <row r="672" spans="2:11" ht="28.5" customHeight="1" x14ac:dyDescent="0.25">
      <c r="B672" s="9"/>
      <c r="C672" s="14"/>
      <c r="D672" s="10"/>
      <c r="E672" s="10"/>
      <c r="F672" s="16"/>
      <c r="G672" s="34"/>
      <c r="H672" s="21"/>
      <c r="I672" s="21"/>
      <c r="J672" s="20"/>
      <c r="K672" s="35"/>
    </row>
    <row r="673" spans="2:11" ht="28.5" customHeight="1" x14ac:dyDescent="0.25">
      <c r="B673" s="9"/>
      <c r="C673" s="14"/>
      <c r="D673" s="10"/>
      <c r="E673" s="10"/>
      <c r="F673" s="16"/>
      <c r="G673" s="34"/>
      <c r="H673" s="21"/>
      <c r="I673" s="21"/>
      <c r="J673" s="20"/>
      <c r="K673" s="35"/>
    </row>
    <row r="674" spans="2:11" ht="28.5" customHeight="1" x14ac:dyDescent="0.25">
      <c r="B674" s="9"/>
      <c r="C674" s="14"/>
      <c r="D674" s="10"/>
      <c r="E674" s="10"/>
      <c r="F674" s="16"/>
      <c r="G674" s="34"/>
      <c r="H674" s="21"/>
      <c r="I674" s="21"/>
      <c r="J674" s="20"/>
      <c r="K674" s="35"/>
    </row>
    <row r="675" spans="2:11" ht="28.5" customHeight="1" x14ac:dyDescent="0.25">
      <c r="B675" s="9"/>
      <c r="C675" s="14"/>
      <c r="D675" s="10"/>
      <c r="E675" s="10"/>
      <c r="F675" s="16"/>
      <c r="G675" s="34"/>
      <c r="H675" s="21"/>
      <c r="I675" s="21"/>
      <c r="J675" s="20"/>
      <c r="K675" s="35"/>
    </row>
    <row r="676" spans="2:11" ht="28.5" customHeight="1" x14ac:dyDescent="0.25">
      <c r="B676" s="9"/>
      <c r="C676" s="14"/>
      <c r="D676" s="10"/>
      <c r="E676" s="10"/>
      <c r="F676" s="16"/>
      <c r="G676" s="34"/>
      <c r="H676" s="21"/>
      <c r="I676" s="21"/>
      <c r="J676" s="20"/>
      <c r="K676" s="35"/>
    </row>
    <row r="677" spans="2:11" ht="28.5" customHeight="1" x14ac:dyDescent="0.25">
      <c r="B677" s="9"/>
      <c r="C677" s="14"/>
      <c r="D677" s="10"/>
      <c r="E677" s="10"/>
      <c r="F677" s="16"/>
      <c r="G677" s="34"/>
      <c r="H677" s="21"/>
      <c r="I677" s="21"/>
      <c r="J677" s="20"/>
      <c r="K677" s="35"/>
    </row>
    <row r="678" spans="2:11" ht="28.5" customHeight="1" x14ac:dyDescent="0.25">
      <c r="B678" s="9"/>
      <c r="C678" s="14"/>
      <c r="D678" s="10"/>
      <c r="E678" s="10"/>
      <c r="F678" s="16"/>
      <c r="G678" s="34"/>
      <c r="H678" s="21"/>
      <c r="I678" s="21"/>
      <c r="J678" s="20"/>
      <c r="K678" s="35"/>
    </row>
    <row r="679" spans="2:11" ht="28.5" customHeight="1" x14ac:dyDescent="0.25">
      <c r="B679" s="9"/>
      <c r="C679" s="14"/>
      <c r="D679" s="10"/>
      <c r="E679" s="10"/>
      <c r="F679" s="16"/>
      <c r="G679" s="34"/>
      <c r="H679" s="21"/>
      <c r="I679" s="21"/>
      <c r="J679" s="20"/>
      <c r="K679" s="35"/>
    </row>
    <row r="680" spans="2:11" ht="28.5" customHeight="1" x14ac:dyDescent="0.25">
      <c r="B680" s="9"/>
      <c r="C680" s="14"/>
      <c r="D680" s="10"/>
      <c r="E680" s="10"/>
      <c r="F680" s="16"/>
      <c r="G680" s="34"/>
      <c r="H680" s="21"/>
      <c r="I680" s="21"/>
      <c r="J680" s="20"/>
      <c r="K680" s="35"/>
    </row>
    <row r="681" spans="2:11" ht="28.5" customHeight="1" x14ac:dyDescent="0.25">
      <c r="B681" s="9"/>
      <c r="C681" s="14"/>
      <c r="D681" s="10"/>
      <c r="E681" s="10"/>
      <c r="F681" s="16"/>
      <c r="G681" s="34"/>
      <c r="H681" s="21"/>
      <c r="I681" s="21"/>
      <c r="J681" s="20"/>
      <c r="K681" s="35"/>
    </row>
    <row r="682" spans="2:11" ht="28.5" customHeight="1" x14ac:dyDescent="0.25">
      <c r="B682" s="9"/>
      <c r="C682" s="14"/>
      <c r="D682" s="10"/>
      <c r="E682" s="10"/>
      <c r="F682" s="16"/>
      <c r="G682" s="34"/>
      <c r="H682" s="21"/>
      <c r="I682" s="21"/>
      <c r="J682" s="20"/>
      <c r="K682" s="35"/>
    </row>
    <row r="683" spans="2:11" ht="28.5" customHeight="1" x14ac:dyDescent="0.25">
      <c r="B683" s="9"/>
      <c r="C683" s="14"/>
      <c r="D683" s="10"/>
      <c r="E683" s="10"/>
      <c r="F683" s="16"/>
      <c r="G683" s="34"/>
      <c r="H683" s="21"/>
      <c r="I683" s="21"/>
      <c r="J683" s="20"/>
      <c r="K683" s="35"/>
    </row>
    <row r="684" spans="2:11" ht="28.5" customHeight="1" x14ac:dyDescent="0.25">
      <c r="B684" s="9"/>
      <c r="C684" s="14"/>
      <c r="D684" s="10"/>
      <c r="E684" s="10"/>
      <c r="F684" s="16"/>
      <c r="G684" s="34"/>
      <c r="H684" s="21"/>
      <c r="I684" s="21"/>
      <c r="J684" s="20"/>
      <c r="K684" s="35"/>
    </row>
    <row r="685" spans="2:11" ht="28.5" customHeight="1" x14ac:dyDescent="0.25">
      <c r="B685" s="9"/>
      <c r="C685" s="14"/>
      <c r="D685" s="10"/>
      <c r="E685" s="10"/>
      <c r="F685" s="16"/>
      <c r="G685" s="34"/>
      <c r="H685" s="21"/>
      <c r="I685" s="21"/>
      <c r="J685" s="20"/>
      <c r="K685" s="35"/>
    </row>
    <row r="686" spans="2:11" ht="28.5" customHeight="1" x14ac:dyDescent="0.25">
      <c r="B686" s="9"/>
      <c r="C686" s="14"/>
      <c r="D686" s="10"/>
      <c r="E686" s="10"/>
      <c r="F686" s="16"/>
      <c r="G686" s="34"/>
      <c r="H686" s="21"/>
      <c r="I686" s="21"/>
      <c r="J686" s="20"/>
      <c r="K686" s="35"/>
    </row>
    <row r="687" spans="2:11" ht="28.5" customHeight="1" x14ac:dyDescent="0.25">
      <c r="B687" s="9"/>
      <c r="C687" s="14"/>
      <c r="D687" s="10"/>
      <c r="E687" s="10"/>
      <c r="F687" s="16"/>
      <c r="G687" s="34"/>
      <c r="H687" s="21"/>
      <c r="I687" s="21"/>
      <c r="J687" s="20"/>
      <c r="K687" s="35"/>
    </row>
    <row r="688" spans="2:11" ht="28.5" customHeight="1" x14ac:dyDescent="0.25">
      <c r="B688" s="9"/>
      <c r="C688" s="14"/>
      <c r="D688" s="10"/>
      <c r="E688" s="10"/>
      <c r="F688" s="16"/>
      <c r="G688" s="34"/>
      <c r="H688" s="21"/>
      <c r="I688" s="21"/>
      <c r="J688" s="20"/>
      <c r="K688" s="35"/>
    </row>
    <row r="689" spans="2:11" ht="28.5" customHeight="1" x14ac:dyDescent="0.25">
      <c r="B689" s="9"/>
      <c r="C689" s="14"/>
      <c r="D689" s="10"/>
      <c r="E689" s="10"/>
      <c r="F689" s="16"/>
      <c r="G689" s="34"/>
      <c r="H689" s="21"/>
      <c r="I689" s="21"/>
      <c r="J689" s="20"/>
      <c r="K689" s="35"/>
    </row>
    <row r="690" spans="2:11" ht="28.5" customHeight="1" x14ac:dyDescent="0.25">
      <c r="B690" s="9"/>
      <c r="C690" s="14"/>
      <c r="D690" s="10"/>
      <c r="E690" s="10"/>
      <c r="F690" s="16"/>
      <c r="G690" s="34"/>
      <c r="H690" s="21"/>
      <c r="I690" s="21"/>
      <c r="J690" s="20"/>
      <c r="K690" s="35"/>
    </row>
    <row r="691" spans="2:11" ht="28.5" customHeight="1" x14ac:dyDescent="0.25">
      <c r="B691" s="9"/>
      <c r="C691" s="14"/>
      <c r="D691" s="10"/>
      <c r="E691" s="10"/>
      <c r="F691" s="16"/>
      <c r="G691" s="34"/>
      <c r="H691" s="21"/>
      <c r="I691" s="21"/>
      <c r="J691" s="20"/>
      <c r="K691" s="35"/>
    </row>
    <row r="692" spans="2:11" ht="28.5" customHeight="1" x14ac:dyDescent="0.25">
      <c r="B692" s="9"/>
      <c r="C692" s="14"/>
      <c r="D692" s="10"/>
      <c r="E692" s="10"/>
      <c r="F692" s="16"/>
      <c r="G692" s="34"/>
      <c r="H692" s="21"/>
      <c r="I692" s="21"/>
      <c r="J692" s="20"/>
      <c r="K692" s="35"/>
    </row>
    <row r="693" spans="2:11" ht="28.5" customHeight="1" x14ac:dyDescent="0.25">
      <c r="B693" s="9"/>
      <c r="C693" s="14"/>
      <c r="D693" s="10"/>
      <c r="E693" s="10"/>
      <c r="F693" s="16"/>
      <c r="G693" s="34"/>
      <c r="H693" s="21"/>
      <c r="I693" s="21"/>
      <c r="J693" s="20"/>
      <c r="K693" s="35"/>
    </row>
    <row r="694" spans="2:11" ht="28.5" customHeight="1" x14ac:dyDescent="0.25">
      <c r="B694" s="9"/>
      <c r="C694" s="14"/>
      <c r="D694" s="10"/>
      <c r="E694" s="10"/>
      <c r="F694" s="16"/>
      <c r="G694" s="34"/>
      <c r="H694" s="21"/>
      <c r="I694" s="21"/>
      <c r="J694" s="20"/>
      <c r="K694" s="35"/>
    </row>
    <row r="695" spans="2:11" ht="28.5" customHeight="1" x14ac:dyDescent="0.25">
      <c r="B695" s="9"/>
      <c r="C695" s="14"/>
      <c r="D695" s="10"/>
      <c r="E695" s="10"/>
      <c r="F695" s="16"/>
      <c r="G695" s="34"/>
      <c r="H695" s="21"/>
      <c r="I695" s="21"/>
      <c r="J695" s="20"/>
      <c r="K695" s="35"/>
    </row>
    <row r="696" spans="2:11" ht="28.5" customHeight="1" x14ac:dyDescent="0.25">
      <c r="B696" s="9"/>
      <c r="C696" s="14"/>
      <c r="D696" s="10"/>
      <c r="E696" s="10"/>
      <c r="F696" s="16"/>
      <c r="G696" s="34"/>
      <c r="H696" s="21"/>
      <c r="I696" s="21"/>
      <c r="J696" s="20"/>
      <c r="K696" s="35"/>
    </row>
    <row r="697" spans="2:11" ht="28.5" customHeight="1" x14ac:dyDescent="0.25">
      <c r="B697" s="9"/>
      <c r="C697" s="14"/>
      <c r="D697" s="10"/>
      <c r="E697" s="10"/>
      <c r="F697" s="16"/>
      <c r="G697" s="34"/>
      <c r="H697" s="21"/>
      <c r="I697" s="21"/>
      <c r="J697" s="20"/>
      <c r="K697" s="35"/>
    </row>
    <row r="698" spans="2:11" ht="28.5" customHeight="1" x14ac:dyDescent="0.25">
      <c r="B698" s="9"/>
      <c r="C698" s="14"/>
      <c r="D698" s="10"/>
      <c r="E698" s="10"/>
      <c r="F698" s="16"/>
      <c r="G698" s="34"/>
      <c r="H698" s="21"/>
      <c r="I698" s="21"/>
      <c r="J698" s="20"/>
      <c r="K698" s="35"/>
    </row>
    <row r="699" spans="2:11" ht="28.5" customHeight="1" x14ac:dyDescent="0.25">
      <c r="B699" s="9"/>
      <c r="C699" s="14"/>
      <c r="D699" s="10"/>
      <c r="E699" s="10"/>
      <c r="F699" s="16"/>
      <c r="G699" s="34"/>
      <c r="H699" s="21"/>
      <c r="I699" s="21"/>
      <c r="J699" s="20"/>
      <c r="K699" s="35"/>
    </row>
    <row r="700" spans="2:11" ht="28.5" customHeight="1" x14ac:dyDescent="0.25">
      <c r="B700" s="9"/>
      <c r="C700" s="14"/>
      <c r="D700" s="10"/>
      <c r="E700" s="10"/>
      <c r="F700" s="16"/>
      <c r="G700" s="34"/>
      <c r="H700" s="21"/>
      <c r="I700" s="21"/>
      <c r="J700" s="20"/>
      <c r="K700" s="35"/>
    </row>
    <row r="701" spans="2:11" ht="28.5" customHeight="1" x14ac:dyDescent="0.25">
      <c r="B701" s="9"/>
      <c r="C701" s="14"/>
      <c r="D701" s="10"/>
      <c r="E701" s="10"/>
      <c r="F701" s="16"/>
      <c r="G701" s="34"/>
      <c r="H701" s="21"/>
      <c r="I701" s="21"/>
      <c r="J701" s="20"/>
      <c r="K701" s="35"/>
    </row>
    <row r="702" spans="2:11" ht="28.5" customHeight="1" x14ac:dyDescent="0.25">
      <c r="B702" s="9"/>
      <c r="C702" s="14"/>
      <c r="D702" s="10"/>
      <c r="E702" s="10"/>
      <c r="F702" s="16"/>
      <c r="G702" s="34"/>
      <c r="H702" s="21"/>
      <c r="I702" s="21"/>
      <c r="J702" s="20"/>
      <c r="K702" s="35"/>
    </row>
    <row r="703" spans="2:11" ht="28.5" customHeight="1" x14ac:dyDescent="0.25">
      <c r="B703" s="9"/>
      <c r="C703" s="14"/>
      <c r="D703" s="10"/>
      <c r="E703" s="10"/>
      <c r="F703" s="16"/>
      <c r="G703" s="34"/>
      <c r="H703" s="21"/>
      <c r="I703" s="21"/>
      <c r="J703" s="20"/>
      <c r="K703" s="35"/>
    </row>
    <row r="704" spans="2:11" ht="28.5" customHeight="1" x14ac:dyDescent="0.25">
      <c r="B704" s="9"/>
      <c r="C704" s="14"/>
      <c r="D704" s="10"/>
      <c r="E704" s="10"/>
      <c r="F704" s="16"/>
      <c r="G704" s="34"/>
      <c r="H704" s="21"/>
      <c r="I704" s="21"/>
      <c r="J704" s="20"/>
      <c r="K704" s="35"/>
    </row>
    <row r="705" spans="2:11" ht="28.5" customHeight="1" x14ac:dyDescent="0.25">
      <c r="B705" s="9"/>
      <c r="C705" s="14"/>
      <c r="D705" s="10"/>
      <c r="E705" s="10"/>
      <c r="F705" s="16"/>
      <c r="G705" s="34"/>
      <c r="H705" s="21"/>
      <c r="I705" s="21"/>
      <c r="J705" s="20"/>
      <c r="K705" s="35"/>
    </row>
    <row r="706" spans="2:11" ht="28.5" customHeight="1" x14ac:dyDescent="0.25">
      <c r="B706" s="9"/>
      <c r="C706" s="14"/>
      <c r="D706" s="10"/>
      <c r="E706" s="10"/>
      <c r="F706" s="16"/>
      <c r="G706" s="34"/>
      <c r="H706" s="21"/>
      <c r="I706" s="21"/>
      <c r="J706" s="20"/>
      <c r="K706" s="35"/>
    </row>
    <row r="707" spans="2:11" ht="28.5" customHeight="1" x14ac:dyDescent="0.25">
      <c r="B707" s="9"/>
      <c r="C707" s="14"/>
      <c r="D707" s="10"/>
      <c r="E707" s="10"/>
      <c r="F707" s="16"/>
      <c r="G707" s="34"/>
      <c r="H707" s="21"/>
      <c r="I707" s="21"/>
      <c r="J707" s="20"/>
      <c r="K707" s="35"/>
    </row>
    <row r="708" spans="2:11" ht="28.5" customHeight="1" x14ac:dyDescent="0.25">
      <c r="B708" s="9"/>
      <c r="C708" s="14"/>
      <c r="D708" s="10"/>
      <c r="E708" s="10"/>
      <c r="F708" s="16"/>
      <c r="G708" s="34"/>
      <c r="H708" s="21"/>
      <c r="I708" s="21"/>
      <c r="J708" s="20"/>
      <c r="K708" s="35"/>
    </row>
    <row r="709" spans="2:11" ht="28.5" customHeight="1" x14ac:dyDescent="0.25">
      <c r="B709" s="9"/>
      <c r="C709" s="14"/>
      <c r="D709" s="10"/>
      <c r="E709" s="10"/>
      <c r="F709" s="16"/>
      <c r="G709" s="34"/>
      <c r="H709" s="21"/>
      <c r="I709" s="21"/>
      <c r="J709" s="20"/>
      <c r="K709" s="35"/>
    </row>
    <row r="710" spans="2:11" ht="28.5" customHeight="1" x14ac:dyDescent="0.25">
      <c r="B710" s="9"/>
      <c r="C710" s="14"/>
      <c r="D710" s="10"/>
      <c r="E710" s="10"/>
      <c r="F710" s="16"/>
      <c r="G710" s="34"/>
      <c r="H710" s="21"/>
      <c r="I710" s="21"/>
      <c r="J710" s="20"/>
      <c r="K710" s="35"/>
    </row>
    <row r="711" spans="2:11" ht="28.5" customHeight="1" x14ac:dyDescent="0.25">
      <c r="B711" s="9"/>
      <c r="C711" s="14"/>
      <c r="D711" s="10"/>
      <c r="E711" s="10"/>
      <c r="F711" s="16"/>
      <c r="G711" s="34"/>
      <c r="H711" s="21"/>
      <c r="I711" s="21"/>
      <c r="J711" s="20"/>
      <c r="K711" s="35"/>
    </row>
    <row r="712" spans="2:11" ht="28.5" customHeight="1" x14ac:dyDescent="0.25">
      <c r="B712" s="9"/>
      <c r="C712" s="14"/>
      <c r="D712" s="10"/>
      <c r="E712" s="10"/>
      <c r="F712" s="16"/>
      <c r="G712" s="34"/>
      <c r="H712" s="21"/>
      <c r="I712" s="21"/>
      <c r="J712" s="20"/>
      <c r="K712" s="35"/>
    </row>
    <row r="713" spans="2:11" ht="28.5" customHeight="1" x14ac:dyDescent="0.25">
      <c r="B713" s="9"/>
      <c r="C713" s="14"/>
      <c r="D713" s="10"/>
      <c r="E713" s="10"/>
      <c r="F713" s="16"/>
      <c r="G713" s="34"/>
      <c r="H713" s="21"/>
      <c r="I713" s="21"/>
      <c r="J713" s="20"/>
      <c r="K713" s="35"/>
    </row>
    <row r="714" spans="2:11" ht="28.5" customHeight="1" x14ac:dyDescent="0.25">
      <c r="B714" s="9"/>
      <c r="C714" s="14"/>
      <c r="D714" s="10"/>
      <c r="E714" s="10"/>
      <c r="F714" s="16"/>
      <c r="G714" s="34"/>
      <c r="H714" s="21"/>
      <c r="I714" s="21"/>
      <c r="J714" s="20"/>
      <c r="K714" s="35"/>
    </row>
    <row r="715" spans="2:11" ht="28.5" customHeight="1" x14ac:dyDescent="0.25">
      <c r="B715" s="9"/>
      <c r="C715" s="14"/>
      <c r="D715" s="10"/>
      <c r="E715" s="10"/>
      <c r="F715" s="16"/>
      <c r="G715" s="34"/>
      <c r="H715" s="21"/>
      <c r="I715" s="21"/>
      <c r="J715" s="20"/>
      <c r="K715" s="35"/>
    </row>
    <row r="716" spans="2:11" ht="28.5" customHeight="1" x14ac:dyDescent="0.25">
      <c r="B716" s="9"/>
      <c r="C716" s="14"/>
      <c r="D716" s="10"/>
      <c r="E716" s="10"/>
      <c r="F716" s="16"/>
      <c r="G716" s="34"/>
      <c r="H716" s="21"/>
      <c r="I716" s="21"/>
      <c r="J716" s="20"/>
      <c r="K716" s="35"/>
    </row>
    <row r="717" spans="2:11" ht="28.5" customHeight="1" x14ac:dyDescent="0.25">
      <c r="B717" s="9"/>
      <c r="C717" s="14"/>
      <c r="D717" s="10"/>
      <c r="E717" s="10"/>
      <c r="F717" s="16"/>
      <c r="G717" s="34"/>
      <c r="H717" s="21"/>
      <c r="I717" s="21"/>
      <c r="J717" s="20"/>
      <c r="K717" s="35"/>
    </row>
    <row r="718" spans="2:11" ht="28.5" customHeight="1" x14ac:dyDescent="0.25">
      <c r="B718" s="9"/>
      <c r="C718" s="14"/>
      <c r="D718" s="10"/>
      <c r="E718" s="10"/>
      <c r="F718" s="16"/>
      <c r="G718" s="34"/>
      <c r="H718" s="21"/>
      <c r="I718" s="21"/>
      <c r="J718" s="20"/>
      <c r="K718" s="35"/>
    </row>
    <row r="719" spans="2:11" ht="28.5" customHeight="1" x14ac:dyDescent="0.25">
      <c r="B719" s="9"/>
      <c r="C719" s="14"/>
      <c r="D719" s="10"/>
      <c r="E719" s="10"/>
      <c r="F719" s="16"/>
      <c r="G719" s="34"/>
      <c r="H719" s="21"/>
      <c r="I719" s="21"/>
      <c r="J719" s="20"/>
      <c r="K719" s="35"/>
    </row>
    <row r="720" spans="2:11" ht="28.5" customHeight="1" x14ac:dyDescent="0.25">
      <c r="B720" s="9"/>
      <c r="C720" s="14"/>
      <c r="D720" s="10"/>
      <c r="E720" s="10"/>
      <c r="F720" s="16"/>
      <c r="G720" s="34"/>
      <c r="H720" s="21"/>
      <c r="I720" s="21"/>
      <c r="J720" s="20"/>
      <c r="K720" s="35"/>
    </row>
    <row r="721" spans="2:11" ht="28.5" customHeight="1" x14ac:dyDescent="0.25">
      <c r="B721" s="9"/>
      <c r="C721" s="14"/>
      <c r="D721" s="10"/>
      <c r="E721" s="10"/>
      <c r="F721" s="16"/>
      <c r="G721" s="34"/>
      <c r="H721" s="21"/>
      <c r="I721" s="21"/>
      <c r="J721" s="20"/>
      <c r="K721" s="35"/>
    </row>
    <row r="722" spans="2:11" ht="28.5" customHeight="1" x14ac:dyDescent="0.25">
      <c r="B722" s="9"/>
      <c r="C722" s="14"/>
      <c r="D722" s="10"/>
      <c r="E722" s="10"/>
      <c r="F722" s="16"/>
      <c r="G722" s="34"/>
      <c r="H722" s="21"/>
      <c r="I722" s="21"/>
      <c r="J722" s="20"/>
      <c r="K722" s="35"/>
    </row>
    <row r="723" spans="2:11" ht="28.5" customHeight="1" x14ac:dyDescent="0.25">
      <c r="B723" s="9"/>
      <c r="C723" s="14"/>
      <c r="D723" s="10"/>
      <c r="E723" s="10"/>
      <c r="F723" s="16"/>
      <c r="G723" s="34"/>
      <c r="H723" s="21"/>
      <c r="I723" s="21"/>
      <c r="J723" s="20"/>
      <c r="K723" s="35"/>
    </row>
    <row r="724" spans="2:11" ht="28.5" customHeight="1" x14ac:dyDescent="0.25">
      <c r="B724" s="9"/>
      <c r="C724" s="14"/>
      <c r="D724" s="10"/>
      <c r="E724" s="10"/>
      <c r="F724" s="16"/>
      <c r="G724" s="34"/>
      <c r="H724" s="21"/>
      <c r="I724" s="21"/>
      <c r="J724" s="20"/>
      <c r="K724" s="35"/>
    </row>
    <row r="725" spans="2:11" ht="28.5" customHeight="1" x14ac:dyDescent="0.25">
      <c r="B725" s="9"/>
      <c r="C725" s="14"/>
      <c r="D725" s="10"/>
      <c r="E725" s="10"/>
      <c r="F725" s="16"/>
      <c r="G725" s="34"/>
      <c r="H725" s="21"/>
      <c r="I725" s="21"/>
      <c r="J725" s="20"/>
      <c r="K725" s="35"/>
    </row>
    <row r="726" spans="2:11" ht="28.5" customHeight="1" x14ac:dyDescent="0.25">
      <c r="B726" s="9"/>
      <c r="C726" s="14"/>
      <c r="D726" s="10"/>
      <c r="E726" s="10"/>
      <c r="F726" s="16"/>
      <c r="G726" s="34"/>
      <c r="H726" s="21"/>
      <c r="I726" s="21"/>
      <c r="J726" s="20"/>
      <c r="K726" s="35"/>
    </row>
    <row r="727" spans="2:11" ht="28.5" customHeight="1" x14ac:dyDescent="0.25">
      <c r="B727" s="9"/>
      <c r="C727" s="14"/>
      <c r="D727" s="10"/>
      <c r="E727" s="10"/>
      <c r="F727" s="16"/>
      <c r="G727" s="34"/>
      <c r="H727" s="21"/>
      <c r="I727" s="21"/>
      <c r="J727" s="20"/>
      <c r="K727" s="35"/>
    </row>
    <row r="728" spans="2:11" ht="28.5" customHeight="1" x14ac:dyDescent="0.25">
      <c r="B728" s="9"/>
      <c r="C728" s="14"/>
      <c r="D728" s="10"/>
      <c r="E728" s="10"/>
      <c r="F728" s="16"/>
      <c r="G728" s="34"/>
      <c r="H728" s="21"/>
      <c r="I728" s="21"/>
      <c r="J728" s="20"/>
      <c r="K728" s="35"/>
    </row>
    <row r="729" spans="2:11" ht="28.5" customHeight="1" x14ac:dyDescent="0.25">
      <c r="B729" s="9"/>
      <c r="C729" s="14"/>
      <c r="D729" s="10"/>
      <c r="E729" s="10"/>
      <c r="F729" s="16"/>
      <c r="G729" s="34"/>
      <c r="H729" s="21"/>
      <c r="I729" s="21"/>
      <c r="J729" s="20"/>
      <c r="K729" s="35"/>
    </row>
    <row r="730" spans="2:11" ht="28.5" customHeight="1" x14ac:dyDescent="0.25">
      <c r="B730" s="9"/>
      <c r="C730" s="14"/>
      <c r="D730" s="10"/>
      <c r="E730" s="10"/>
      <c r="F730" s="16"/>
      <c r="G730" s="34"/>
      <c r="H730" s="21"/>
      <c r="I730" s="21"/>
      <c r="J730" s="20"/>
      <c r="K730" s="35"/>
    </row>
    <row r="731" spans="2:11" ht="28.5" customHeight="1" x14ac:dyDescent="0.25">
      <c r="B731" s="9"/>
      <c r="C731" s="14"/>
      <c r="D731" s="10"/>
      <c r="E731" s="10"/>
      <c r="F731" s="16"/>
      <c r="G731" s="34"/>
      <c r="H731" s="21"/>
      <c r="I731" s="21"/>
      <c r="J731" s="20"/>
      <c r="K731" s="35"/>
    </row>
    <row r="732" spans="2:11" ht="28.5" customHeight="1" x14ac:dyDescent="0.25">
      <c r="B732" s="9"/>
      <c r="C732" s="14"/>
      <c r="D732" s="10"/>
      <c r="E732" s="10"/>
      <c r="F732" s="16"/>
      <c r="G732" s="34"/>
      <c r="H732" s="21"/>
      <c r="I732" s="21"/>
      <c r="J732" s="20"/>
      <c r="K732" s="35"/>
    </row>
    <row r="733" spans="2:11" ht="28.5" customHeight="1" x14ac:dyDescent="0.25">
      <c r="B733" s="9"/>
      <c r="C733" s="14"/>
      <c r="D733" s="10"/>
      <c r="E733" s="10"/>
      <c r="F733" s="16"/>
      <c r="G733" s="34"/>
      <c r="H733" s="21"/>
      <c r="I733" s="21"/>
      <c r="J733" s="20"/>
      <c r="K733" s="35"/>
    </row>
    <row r="734" spans="2:11" ht="28.5" customHeight="1" x14ac:dyDescent="0.25">
      <c r="B734" s="9"/>
      <c r="C734" s="14"/>
      <c r="D734" s="10"/>
      <c r="E734" s="10"/>
      <c r="F734" s="16"/>
      <c r="G734" s="34"/>
      <c r="H734" s="21"/>
      <c r="I734" s="21"/>
      <c r="J734" s="20"/>
      <c r="K734" s="35"/>
    </row>
    <row r="735" spans="2:11" ht="28.5" customHeight="1" x14ac:dyDescent="0.25">
      <c r="B735" s="9"/>
      <c r="C735" s="14"/>
      <c r="D735" s="10"/>
      <c r="E735" s="10"/>
      <c r="F735" s="16"/>
      <c r="G735" s="34"/>
      <c r="H735" s="21"/>
      <c r="I735" s="21"/>
      <c r="J735" s="20"/>
      <c r="K735" s="35"/>
    </row>
    <row r="736" spans="2:11" ht="28.5" customHeight="1" x14ac:dyDescent="0.25">
      <c r="B736" s="9"/>
      <c r="C736" s="14"/>
      <c r="D736" s="10"/>
      <c r="E736" s="10"/>
      <c r="F736" s="16"/>
      <c r="G736" s="34"/>
      <c r="H736" s="21"/>
      <c r="I736" s="21"/>
      <c r="J736" s="20"/>
      <c r="K736" s="35"/>
    </row>
    <row r="737" spans="2:11" ht="28.5" customHeight="1" x14ac:dyDescent="0.25">
      <c r="B737" s="9"/>
      <c r="C737" s="14"/>
      <c r="D737" s="10"/>
      <c r="E737" s="10"/>
      <c r="F737" s="16"/>
      <c r="G737" s="34"/>
      <c r="H737" s="21"/>
      <c r="I737" s="21"/>
      <c r="J737" s="20"/>
      <c r="K737" s="35"/>
    </row>
    <row r="738" spans="2:11" ht="28.5" customHeight="1" x14ac:dyDescent="0.25">
      <c r="B738" s="9"/>
      <c r="C738" s="14"/>
      <c r="D738" s="10"/>
      <c r="E738" s="10"/>
      <c r="F738" s="16"/>
      <c r="G738" s="34"/>
      <c r="H738" s="21"/>
      <c r="I738" s="21"/>
      <c r="J738" s="20"/>
      <c r="K738" s="35"/>
    </row>
    <row r="739" spans="2:11" ht="28.5" customHeight="1" x14ac:dyDescent="0.25">
      <c r="B739" s="9"/>
      <c r="C739" s="14"/>
      <c r="D739" s="10"/>
      <c r="E739" s="10"/>
      <c r="F739" s="16"/>
      <c r="G739" s="34"/>
      <c r="H739" s="21"/>
      <c r="I739" s="21"/>
      <c r="J739" s="20"/>
      <c r="K739" s="35"/>
    </row>
    <row r="740" spans="2:11" ht="28.5" customHeight="1" x14ac:dyDescent="0.25">
      <c r="B740" s="9"/>
      <c r="C740" s="14"/>
      <c r="D740" s="10"/>
      <c r="E740" s="10"/>
      <c r="F740" s="16"/>
      <c r="G740" s="34"/>
      <c r="H740" s="21"/>
      <c r="I740" s="21"/>
      <c r="J740" s="20"/>
      <c r="K740" s="35"/>
    </row>
    <row r="741" spans="2:11" ht="28.5" customHeight="1" x14ac:dyDescent="0.25">
      <c r="B741" s="9"/>
      <c r="C741" s="14"/>
      <c r="D741" s="10"/>
      <c r="E741" s="10"/>
      <c r="F741" s="16"/>
      <c r="G741" s="34"/>
      <c r="H741" s="21"/>
      <c r="I741" s="21"/>
      <c r="J741" s="20"/>
      <c r="K741" s="35"/>
    </row>
    <row r="742" spans="2:11" ht="28.5" customHeight="1" x14ac:dyDescent="0.25">
      <c r="B742" s="9"/>
      <c r="C742" s="14"/>
      <c r="D742" s="10"/>
      <c r="E742" s="10"/>
      <c r="F742" s="16"/>
      <c r="G742" s="34"/>
      <c r="H742" s="21"/>
      <c r="I742" s="21"/>
      <c r="J742" s="20"/>
      <c r="K742" s="35"/>
    </row>
    <row r="743" spans="2:11" ht="28.5" customHeight="1" x14ac:dyDescent="0.25">
      <c r="B743" s="9"/>
      <c r="C743" s="14"/>
      <c r="D743" s="10"/>
      <c r="E743" s="10"/>
      <c r="F743" s="16"/>
      <c r="G743" s="34"/>
      <c r="H743" s="21"/>
      <c r="I743" s="21"/>
      <c r="J743" s="20"/>
      <c r="K743" s="35"/>
    </row>
    <row r="744" spans="2:11" ht="28.5" customHeight="1" x14ac:dyDescent="0.25">
      <c r="B744" s="9"/>
      <c r="C744" s="14"/>
      <c r="D744" s="10"/>
      <c r="E744" s="10"/>
      <c r="F744" s="16"/>
      <c r="G744" s="34"/>
      <c r="H744" s="21"/>
      <c r="I744" s="21"/>
      <c r="J744" s="20"/>
      <c r="K744" s="35"/>
    </row>
    <row r="745" spans="2:11" ht="28.5" customHeight="1" x14ac:dyDescent="0.25">
      <c r="B745" s="9"/>
      <c r="C745" s="14"/>
      <c r="D745" s="10"/>
      <c r="E745" s="10"/>
      <c r="F745" s="16"/>
      <c r="G745" s="34"/>
      <c r="H745" s="21"/>
      <c r="I745" s="21"/>
      <c r="J745" s="20"/>
      <c r="K745" s="35"/>
    </row>
    <row r="746" spans="2:11" ht="28.5" customHeight="1" x14ac:dyDescent="0.25">
      <c r="B746" s="9"/>
      <c r="C746" s="14"/>
      <c r="D746" s="10"/>
      <c r="E746" s="10"/>
      <c r="F746" s="16"/>
      <c r="G746" s="34"/>
      <c r="H746" s="21"/>
      <c r="I746" s="21"/>
      <c r="J746" s="20"/>
      <c r="K746" s="35"/>
    </row>
    <row r="747" spans="2:11" ht="28.5" customHeight="1" x14ac:dyDescent="0.25">
      <c r="B747" s="9"/>
      <c r="C747" s="14"/>
      <c r="D747" s="10"/>
      <c r="E747" s="10"/>
      <c r="F747" s="16"/>
      <c r="G747" s="34"/>
      <c r="H747" s="21"/>
      <c r="I747" s="21"/>
      <c r="J747" s="20"/>
      <c r="K747" s="35"/>
    </row>
    <row r="748" spans="2:11" ht="28.5" customHeight="1" x14ac:dyDescent="0.25">
      <c r="B748" s="9"/>
      <c r="C748" s="14"/>
      <c r="D748" s="10"/>
      <c r="E748" s="10"/>
      <c r="F748" s="16"/>
      <c r="G748" s="34"/>
      <c r="H748" s="21"/>
      <c r="I748" s="21"/>
      <c r="J748" s="20"/>
      <c r="K748" s="35"/>
    </row>
    <row r="749" spans="2:11" ht="28.5" customHeight="1" x14ac:dyDescent="0.25">
      <c r="B749" s="9"/>
      <c r="C749" s="14"/>
      <c r="D749" s="10"/>
      <c r="E749" s="10"/>
      <c r="F749" s="16"/>
      <c r="G749" s="34"/>
      <c r="H749" s="21"/>
      <c r="I749" s="21"/>
      <c r="J749" s="20"/>
      <c r="K749" s="35"/>
    </row>
    <row r="750" spans="2:11" ht="28.5" customHeight="1" x14ac:dyDescent="0.25">
      <c r="B750" s="9"/>
      <c r="C750" s="14"/>
      <c r="D750" s="10"/>
      <c r="E750" s="10"/>
      <c r="F750" s="16"/>
      <c r="G750" s="34"/>
      <c r="H750" s="21"/>
      <c r="I750" s="21"/>
      <c r="J750" s="20"/>
      <c r="K750" s="35"/>
    </row>
    <row r="751" spans="2:11" ht="28.5" customHeight="1" x14ac:dyDescent="0.25">
      <c r="B751" s="9"/>
      <c r="C751" s="14"/>
      <c r="D751" s="10"/>
      <c r="E751" s="10"/>
      <c r="F751" s="16"/>
      <c r="G751" s="34"/>
      <c r="H751" s="21"/>
      <c r="I751" s="21"/>
      <c r="J751" s="20"/>
      <c r="K751" s="35"/>
    </row>
    <row r="752" spans="2:11" ht="28.5" customHeight="1" x14ac:dyDescent="0.25">
      <c r="B752" s="9"/>
      <c r="C752" s="14"/>
      <c r="D752" s="10"/>
      <c r="E752" s="10"/>
      <c r="F752" s="16"/>
      <c r="G752" s="34"/>
      <c r="H752" s="21"/>
      <c r="I752" s="21"/>
      <c r="J752" s="20"/>
      <c r="K752" s="35"/>
    </row>
    <row r="753" spans="2:11" ht="28.5" customHeight="1" x14ac:dyDescent="0.25">
      <c r="B753" s="9"/>
      <c r="C753" s="14"/>
      <c r="D753" s="10"/>
      <c r="E753" s="10"/>
      <c r="F753" s="16"/>
      <c r="G753" s="34"/>
      <c r="H753" s="21"/>
      <c r="I753" s="21"/>
      <c r="J753" s="20"/>
      <c r="K753" s="35"/>
    </row>
    <row r="754" spans="2:11" ht="28.5" customHeight="1" x14ac:dyDescent="0.25">
      <c r="B754" s="9"/>
      <c r="C754" s="14"/>
      <c r="D754" s="10"/>
      <c r="E754" s="10"/>
      <c r="F754" s="16"/>
      <c r="G754" s="34"/>
      <c r="H754" s="21"/>
      <c r="I754" s="21"/>
      <c r="J754" s="20"/>
      <c r="K754" s="35"/>
    </row>
    <row r="755" spans="2:11" ht="28.5" customHeight="1" x14ac:dyDescent="0.25">
      <c r="B755" s="9"/>
      <c r="C755" s="14"/>
      <c r="D755" s="10"/>
      <c r="E755" s="10"/>
      <c r="F755" s="16"/>
      <c r="G755" s="34"/>
      <c r="H755" s="21"/>
      <c r="I755" s="21"/>
      <c r="J755" s="20"/>
      <c r="K755" s="35"/>
    </row>
    <row r="756" spans="2:11" ht="28.5" customHeight="1" x14ac:dyDescent="0.25">
      <c r="B756" s="9"/>
      <c r="C756" s="14"/>
      <c r="D756" s="10"/>
      <c r="E756" s="10"/>
      <c r="F756" s="16"/>
      <c r="G756" s="34"/>
      <c r="H756" s="21"/>
      <c r="I756" s="21"/>
      <c r="J756" s="20"/>
      <c r="K756" s="35"/>
    </row>
    <row r="757" spans="2:11" ht="28.5" customHeight="1" x14ac:dyDescent="0.25">
      <c r="B757" s="9"/>
      <c r="C757" s="14"/>
      <c r="D757" s="10"/>
      <c r="E757" s="10"/>
      <c r="F757" s="16"/>
      <c r="G757" s="34"/>
      <c r="H757" s="21"/>
      <c r="I757" s="21"/>
      <c r="J757" s="20"/>
      <c r="K757" s="35"/>
    </row>
    <row r="758" spans="2:11" ht="28.5" customHeight="1" x14ac:dyDescent="0.25">
      <c r="B758" s="9"/>
      <c r="C758" s="14"/>
      <c r="D758" s="10"/>
      <c r="E758" s="10"/>
      <c r="F758" s="16"/>
      <c r="G758" s="34"/>
      <c r="H758" s="21"/>
      <c r="I758" s="21"/>
      <c r="J758" s="20"/>
      <c r="K758" s="35"/>
    </row>
    <row r="759" spans="2:11" ht="28.5" customHeight="1" x14ac:dyDescent="0.25">
      <c r="B759" s="9"/>
      <c r="C759" s="14"/>
      <c r="D759" s="10"/>
      <c r="E759" s="10"/>
      <c r="F759" s="16"/>
      <c r="G759" s="34"/>
      <c r="H759" s="21"/>
      <c r="I759" s="21"/>
      <c r="J759" s="20"/>
      <c r="K759" s="35"/>
    </row>
    <row r="760" spans="2:11" ht="28.5" customHeight="1" x14ac:dyDescent="0.25">
      <c r="B760" s="9"/>
      <c r="C760" s="14"/>
      <c r="D760" s="10"/>
      <c r="E760" s="10"/>
      <c r="F760" s="16"/>
      <c r="G760" s="34"/>
      <c r="H760" s="21"/>
      <c r="I760" s="21"/>
      <c r="J760" s="20"/>
      <c r="K760" s="35"/>
    </row>
    <row r="761" spans="2:11" ht="28.5" customHeight="1" x14ac:dyDescent="0.25">
      <c r="B761" s="9"/>
      <c r="C761" s="14"/>
      <c r="D761" s="10"/>
      <c r="E761" s="10"/>
      <c r="F761" s="16"/>
      <c r="G761" s="34"/>
      <c r="H761" s="21"/>
      <c r="I761" s="21"/>
      <c r="J761" s="20"/>
      <c r="K761" s="35"/>
    </row>
    <row r="762" spans="2:11" ht="28.5" customHeight="1" x14ac:dyDescent="0.25">
      <c r="B762" s="9"/>
      <c r="C762" s="14"/>
      <c r="D762" s="10"/>
      <c r="E762" s="10"/>
      <c r="F762" s="16"/>
      <c r="G762" s="34"/>
      <c r="H762" s="21"/>
      <c r="I762" s="21"/>
      <c r="J762" s="20"/>
      <c r="K762" s="35"/>
    </row>
    <row r="763" spans="2:11" ht="28.5" customHeight="1" x14ac:dyDescent="0.25">
      <c r="B763" s="9"/>
      <c r="C763" s="14"/>
      <c r="D763" s="10"/>
      <c r="E763" s="10"/>
      <c r="F763" s="16"/>
      <c r="G763" s="34"/>
      <c r="H763" s="21"/>
      <c r="I763" s="21"/>
      <c r="J763" s="20"/>
      <c r="K763" s="35"/>
    </row>
    <row r="764" spans="2:11" ht="28.5" customHeight="1" x14ac:dyDescent="0.25">
      <c r="B764" s="9"/>
      <c r="C764" s="14"/>
      <c r="D764" s="10"/>
      <c r="E764" s="10"/>
      <c r="F764" s="16"/>
      <c r="G764" s="34"/>
      <c r="H764" s="21"/>
      <c r="I764" s="21"/>
      <c r="J764" s="20"/>
      <c r="K764" s="35"/>
    </row>
    <row r="765" spans="2:11" ht="28.5" customHeight="1" x14ac:dyDescent="0.25">
      <c r="B765" s="9"/>
      <c r="C765" s="14"/>
      <c r="D765" s="10"/>
      <c r="E765" s="10"/>
      <c r="F765" s="16"/>
      <c r="G765" s="34"/>
      <c r="H765" s="21"/>
      <c r="I765" s="21"/>
      <c r="J765" s="20"/>
      <c r="K765" s="35"/>
    </row>
    <row r="766" spans="2:11" ht="28.5" customHeight="1" x14ac:dyDescent="0.25">
      <c r="B766" s="9"/>
      <c r="C766" s="14"/>
      <c r="D766" s="10"/>
      <c r="E766" s="10"/>
      <c r="F766" s="16"/>
      <c r="G766" s="34"/>
      <c r="H766" s="21"/>
      <c r="I766" s="21"/>
      <c r="J766" s="20"/>
      <c r="K766" s="35"/>
    </row>
    <row r="767" spans="2:11" ht="28.5" customHeight="1" x14ac:dyDescent="0.25">
      <c r="B767" s="9"/>
      <c r="C767" s="14"/>
      <c r="D767" s="10"/>
      <c r="E767" s="10"/>
      <c r="F767" s="16"/>
      <c r="G767" s="34"/>
      <c r="H767" s="21"/>
      <c r="I767" s="21"/>
      <c r="J767" s="20"/>
      <c r="K767" s="35"/>
    </row>
    <row r="768" spans="2:11" ht="28.5" customHeight="1" x14ac:dyDescent="0.25">
      <c r="B768" s="9"/>
      <c r="C768" s="14"/>
      <c r="D768" s="10"/>
      <c r="E768" s="10"/>
      <c r="F768" s="16"/>
      <c r="G768" s="34"/>
      <c r="H768" s="21"/>
      <c r="I768" s="21"/>
      <c r="J768" s="20"/>
      <c r="K768" s="35"/>
    </row>
    <row r="769" spans="2:11" ht="28.5" customHeight="1" x14ac:dyDescent="0.25">
      <c r="B769" s="9"/>
      <c r="C769" s="14"/>
      <c r="D769" s="10"/>
      <c r="E769" s="10"/>
      <c r="F769" s="16"/>
      <c r="G769" s="34"/>
      <c r="H769" s="21"/>
      <c r="I769" s="21"/>
      <c r="J769" s="20"/>
      <c r="K769" s="35"/>
    </row>
    <row r="770" spans="2:11" ht="28.5" customHeight="1" x14ac:dyDescent="0.25">
      <c r="B770" s="9"/>
      <c r="C770" s="14"/>
      <c r="D770" s="10"/>
      <c r="E770" s="10"/>
      <c r="F770" s="16"/>
      <c r="G770" s="34"/>
      <c r="H770" s="21"/>
      <c r="I770" s="21"/>
      <c r="J770" s="20"/>
      <c r="K770" s="35"/>
    </row>
    <row r="771" spans="2:11" ht="28.5" customHeight="1" x14ac:dyDescent="0.25">
      <c r="B771" s="9"/>
      <c r="C771" s="14"/>
      <c r="D771" s="10"/>
      <c r="E771" s="10"/>
      <c r="F771" s="16"/>
      <c r="G771" s="34"/>
      <c r="H771" s="21"/>
      <c r="I771" s="21"/>
      <c r="J771" s="20"/>
      <c r="K771" s="35"/>
    </row>
    <row r="772" spans="2:11" ht="28.5" customHeight="1" x14ac:dyDescent="0.25">
      <c r="B772" s="9"/>
      <c r="C772" s="14"/>
      <c r="D772" s="10"/>
      <c r="E772" s="10"/>
      <c r="F772" s="16"/>
      <c r="G772" s="34"/>
      <c r="H772" s="21"/>
      <c r="I772" s="21"/>
      <c r="J772" s="20"/>
      <c r="K772" s="35"/>
    </row>
    <row r="773" spans="2:11" ht="28.5" customHeight="1" x14ac:dyDescent="0.25">
      <c r="B773" s="9"/>
      <c r="C773" s="14"/>
      <c r="D773" s="10"/>
      <c r="E773" s="10"/>
      <c r="F773" s="16"/>
      <c r="G773" s="34"/>
      <c r="H773" s="21"/>
      <c r="I773" s="21"/>
      <c r="J773" s="20"/>
      <c r="K773" s="35"/>
    </row>
    <row r="774" spans="2:11" ht="28.5" customHeight="1" x14ac:dyDescent="0.25">
      <c r="B774" s="9"/>
      <c r="C774" s="14"/>
      <c r="D774" s="10"/>
      <c r="E774" s="10"/>
      <c r="F774" s="16"/>
      <c r="G774" s="34"/>
      <c r="H774" s="21"/>
      <c r="I774" s="21"/>
      <c r="J774" s="20"/>
      <c r="K774" s="35"/>
    </row>
    <row r="775" spans="2:11" ht="28.5" customHeight="1" x14ac:dyDescent="0.25">
      <c r="B775" s="9"/>
      <c r="C775" s="14"/>
      <c r="D775" s="10"/>
      <c r="E775" s="10"/>
      <c r="F775" s="16"/>
      <c r="G775" s="34"/>
      <c r="H775" s="21"/>
      <c r="I775" s="21"/>
      <c r="J775" s="20"/>
      <c r="K775" s="35"/>
    </row>
    <row r="776" spans="2:11" ht="28.5" customHeight="1" x14ac:dyDescent="0.25">
      <c r="B776" s="9"/>
      <c r="C776" s="14"/>
      <c r="D776" s="10"/>
      <c r="E776" s="10"/>
      <c r="F776" s="16"/>
      <c r="G776" s="34"/>
      <c r="H776" s="21"/>
      <c r="I776" s="21"/>
      <c r="J776" s="20"/>
      <c r="K776" s="35"/>
    </row>
    <row r="777" spans="2:11" ht="28.5" customHeight="1" x14ac:dyDescent="0.25">
      <c r="B777" s="9"/>
      <c r="C777" s="14"/>
      <c r="D777" s="10"/>
      <c r="E777" s="10"/>
      <c r="F777" s="16"/>
      <c r="G777" s="34"/>
      <c r="H777" s="21"/>
      <c r="I777" s="21"/>
      <c r="J777" s="20"/>
      <c r="K777" s="35"/>
    </row>
    <row r="778" spans="2:11" ht="28.5" customHeight="1" x14ac:dyDescent="0.25">
      <c r="B778" s="9"/>
      <c r="C778" s="14"/>
      <c r="D778" s="10"/>
      <c r="E778" s="10"/>
      <c r="F778" s="16"/>
      <c r="G778" s="34"/>
      <c r="H778" s="21"/>
      <c r="I778" s="21"/>
      <c r="J778" s="20"/>
      <c r="K778" s="35"/>
    </row>
    <row r="779" spans="2:11" ht="28.5" customHeight="1" x14ac:dyDescent="0.25">
      <c r="B779" s="9"/>
      <c r="C779" s="14"/>
      <c r="D779" s="10"/>
      <c r="E779" s="10"/>
      <c r="F779" s="16"/>
      <c r="G779" s="34"/>
      <c r="H779" s="21"/>
      <c r="I779" s="21"/>
      <c r="J779" s="20"/>
      <c r="K779" s="35"/>
    </row>
    <row r="780" spans="2:11" ht="28.5" customHeight="1" x14ac:dyDescent="0.25">
      <c r="B780" s="9"/>
      <c r="C780" s="14"/>
      <c r="D780" s="10"/>
      <c r="E780" s="10"/>
      <c r="F780" s="16"/>
      <c r="G780" s="34"/>
      <c r="H780" s="21"/>
      <c r="I780" s="21"/>
      <c r="J780" s="20"/>
      <c r="K780" s="35"/>
    </row>
    <row r="781" spans="2:11" ht="28.5" customHeight="1" x14ac:dyDescent="0.25">
      <c r="B781" s="9"/>
      <c r="C781" s="14"/>
      <c r="D781" s="10"/>
      <c r="E781" s="10"/>
      <c r="F781" s="16"/>
      <c r="G781" s="34"/>
      <c r="H781" s="21"/>
      <c r="I781" s="21"/>
      <c r="J781" s="20"/>
      <c r="K781" s="35"/>
    </row>
    <row r="782" spans="2:11" ht="28.5" customHeight="1" x14ac:dyDescent="0.25">
      <c r="B782" s="9"/>
      <c r="C782" s="14"/>
      <c r="D782" s="10"/>
      <c r="E782" s="10"/>
      <c r="F782" s="16"/>
      <c r="G782" s="34"/>
      <c r="H782" s="21"/>
      <c r="I782" s="21"/>
      <c r="J782" s="20"/>
      <c r="K782" s="35"/>
    </row>
    <row r="783" spans="2:11" ht="28.5" customHeight="1" x14ac:dyDescent="0.25">
      <c r="B783" s="9"/>
      <c r="C783" s="14"/>
      <c r="D783" s="10"/>
      <c r="E783" s="10"/>
      <c r="F783" s="16"/>
      <c r="G783" s="34"/>
      <c r="H783" s="21"/>
      <c r="I783" s="21"/>
      <c r="J783" s="20"/>
      <c r="K783" s="35"/>
    </row>
    <row r="784" spans="2:11" ht="28.5" customHeight="1" x14ac:dyDescent="0.25">
      <c r="B784" s="9"/>
      <c r="C784" s="14"/>
      <c r="D784" s="10"/>
      <c r="E784" s="10"/>
      <c r="F784" s="16"/>
      <c r="G784" s="34"/>
      <c r="H784" s="21"/>
      <c r="I784" s="21"/>
      <c r="J784" s="20"/>
      <c r="K784" s="35"/>
    </row>
    <row r="785" spans="2:11" ht="28.5" customHeight="1" x14ac:dyDescent="0.25">
      <c r="B785" s="9"/>
      <c r="C785" s="14"/>
      <c r="D785" s="10"/>
      <c r="E785" s="10"/>
      <c r="F785" s="16"/>
      <c r="G785" s="34"/>
      <c r="H785" s="21"/>
      <c r="I785" s="21"/>
      <c r="J785" s="20"/>
      <c r="K785" s="35"/>
    </row>
    <row r="786" spans="2:11" ht="28.5" customHeight="1" x14ac:dyDescent="0.25">
      <c r="B786" s="9"/>
      <c r="C786" s="14"/>
      <c r="D786" s="10"/>
      <c r="E786" s="10"/>
      <c r="F786" s="16"/>
      <c r="G786" s="34"/>
      <c r="H786" s="21"/>
      <c r="I786" s="21"/>
      <c r="J786" s="20"/>
      <c r="K786" s="35"/>
    </row>
    <row r="787" spans="2:11" ht="28.5" customHeight="1" x14ac:dyDescent="0.25">
      <c r="B787" s="9"/>
      <c r="C787" s="14"/>
      <c r="D787" s="10"/>
      <c r="E787" s="10"/>
      <c r="F787" s="16"/>
      <c r="G787" s="34"/>
      <c r="H787" s="21"/>
      <c r="I787" s="21"/>
      <c r="J787" s="20"/>
      <c r="K787" s="35"/>
    </row>
    <row r="788" spans="2:11" ht="28.5" customHeight="1" x14ac:dyDescent="0.25">
      <c r="B788" s="9"/>
      <c r="C788" s="14"/>
      <c r="D788" s="10"/>
      <c r="E788" s="10"/>
      <c r="F788" s="16"/>
      <c r="G788" s="34"/>
      <c r="H788" s="21"/>
      <c r="I788" s="21"/>
      <c r="J788" s="20"/>
      <c r="K788" s="35"/>
    </row>
    <row r="789" spans="2:11" ht="28.5" customHeight="1" x14ac:dyDescent="0.25">
      <c r="B789" s="9"/>
      <c r="C789" s="14"/>
      <c r="D789" s="10"/>
      <c r="E789" s="10"/>
      <c r="F789" s="16"/>
      <c r="G789" s="34"/>
      <c r="H789" s="21"/>
      <c r="I789" s="21"/>
      <c r="J789" s="20"/>
      <c r="K789" s="35"/>
    </row>
    <row r="790" spans="2:11" ht="28.5" customHeight="1" x14ac:dyDescent="0.25">
      <c r="B790" s="9"/>
      <c r="C790" s="14"/>
      <c r="D790" s="10"/>
      <c r="E790" s="10"/>
      <c r="F790" s="16"/>
      <c r="G790" s="34"/>
      <c r="H790" s="21"/>
      <c r="I790" s="21"/>
      <c r="J790" s="20"/>
      <c r="K790" s="35"/>
    </row>
    <row r="791" spans="2:11" ht="28.5" customHeight="1" x14ac:dyDescent="0.25">
      <c r="B791" s="9"/>
      <c r="C791" s="14"/>
      <c r="D791" s="10"/>
      <c r="E791" s="10"/>
      <c r="F791" s="16"/>
      <c r="G791" s="34"/>
      <c r="H791" s="21"/>
      <c r="I791" s="21"/>
      <c r="J791" s="20"/>
      <c r="K791" s="35"/>
    </row>
    <row r="792" spans="2:11" ht="28.5" customHeight="1" x14ac:dyDescent="0.25">
      <c r="B792" s="9"/>
      <c r="C792" s="14"/>
      <c r="D792" s="10"/>
      <c r="E792" s="10"/>
      <c r="F792" s="16"/>
      <c r="G792" s="34"/>
      <c r="H792" s="21"/>
      <c r="I792" s="21"/>
      <c r="J792" s="20"/>
      <c r="K792" s="35"/>
    </row>
    <row r="793" spans="2:11" ht="28.5" customHeight="1" x14ac:dyDescent="0.25">
      <c r="B793" s="9"/>
      <c r="C793" s="14"/>
      <c r="D793" s="10"/>
      <c r="E793" s="10"/>
      <c r="F793" s="16"/>
      <c r="G793" s="34"/>
      <c r="H793" s="21"/>
      <c r="I793" s="21"/>
      <c r="J793" s="20"/>
      <c r="K793" s="35"/>
    </row>
    <row r="794" spans="2:11" ht="28.5" customHeight="1" x14ac:dyDescent="0.25">
      <c r="B794" s="9"/>
      <c r="C794" s="14"/>
      <c r="D794" s="10"/>
      <c r="E794" s="10"/>
      <c r="F794" s="16"/>
      <c r="G794" s="34"/>
      <c r="H794" s="21"/>
      <c r="I794" s="21"/>
      <c r="J794" s="20"/>
      <c r="K794" s="35"/>
    </row>
    <row r="795" spans="2:11" ht="28.5" customHeight="1" x14ac:dyDescent="0.25">
      <c r="B795" s="9"/>
      <c r="C795" s="14"/>
      <c r="D795" s="10"/>
      <c r="E795" s="10"/>
      <c r="F795" s="16"/>
      <c r="G795" s="34"/>
      <c r="H795" s="21"/>
      <c r="I795" s="21"/>
      <c r="J795" s="20"/>
      <c r="K795" s="35"/>
    </row>
    <row r="796" spans="2:11" ht="28.5" customHeight="1" x14ac:dyDescent="0.25">
      <c r="B796" s="9"/>
      <c r="C796" s="14"/>
      <c r="D796" s="10"/>
      <c r="E796" s="10"/>
      <c r="F796" s="16"/>
      <c r="G796" s="34"/>
      <c r="H796" s="21"/>
      <c r="I796" s="21"/>
      <c r="J796" s="20"/>
      <c r="K796" s="35"/>
    </row>
    <row r="797" spans="2:11" ht="28.5" customHeight="1" x14ac:dyDescent="0.25">
      <c r="B797" s="9"/>
      <c r="C797" s="14"/>
      <c r="D797" s="10"/>
      <c r="E797" s="10"/>
      <c r="F797" s="16"/>
      <c r="G797" s="34"/>
      <c r="H797" s="21"/>
      <c r="I797" s="21"/>
      <c r="J797" s="20"/>
      <c r="K797" s="35"/>
    </row>
    <row r="798" spans="2:11" ht="28.5" customHeight="1" x14ac:dyDescent="0.25">
      <c r="B798" s="9"/>
      <c r="C798" s="14"/>
      <c r="D798" s="10"/>
      <c r="E798" s="10"/>
      <c r="F798" s="16"/>
      <c r="G798" s="34"/>
      <c r="H798" s="21"/>
      <c r="I798" s="21"/>
      <c r="J798" s="20"/>
      <c r="K798" s="35"/>
    </row>
    <row r="799" spans="2:11" ht="28.5" customHeight="1" x14ac:dyDescent="0.25">
      <c r="B799" s="9"/>
      <c r="C799" s="14"/>
      <c r="D799" s="10"/>
      <c r="E799" s="10"/>
      <c r="F799" s="16"/>
      <c r="G799" s="34"/>
      <c r="H799" s="21"/>
      <c r="I799" s="21"/>
      <c r="J799" s="20"/>
      <c r="K799" s="35"/>
    </row>
    <row r="800" spans="2:11" ht="28.5" customHeight="1" x14ac:dyDescent="0.25">
      <c r="B800" s="9"/>
      <c r="C800" s="14"/>
      <c r="D800" s="10"/>
      <c r="E800" s="10"/>
      <c r="F800" s="16"/>
      <c r="G800" s="34"/>
      <c r="H800" s="21"/>
      <c r="I800" s="21"/>
      <c r="J800" s="20"/>
      <c r="K800" s="35"/>
    </row>
    <row r="801" spans="2:11" ht="28.5" customHeight="1" x14ac:dyDescent="0.25">
      <c r="B801" s="9"/>
      <c r="C801" s="14"/>
      <c r="D801" s="10"/>
      <c r="E801" s="10"/>
      <c r="F801" s="16"/>
      <c r="G801" s="34"/>
      <c r="H801" s="21"/>
      <c r="I801" s="21"/>
      <c r="J801" s="20"/>
      <c r="K801" s="35"/>
    </row>
    <row r="802" spans="2:11" ht="28.5" customHeight="1" x14ac:dyDescent="0.25">
      <c r="B802" s="9"/>
      <c r="C802" s="14"/>
      <c r="D802" s="10"/>
      <c r="E802" s="10"/>
      <c r="F802" s="16"/>
      <c r="G802" s="34"/>
      <c r="H802" s="21"/>
      <c r="I802" s="21"/>
      <c r="J802" s="20"/>
      <c r="K802" s="35"/>
    </row>
    <row r="803" spans="2:11" ht="28.5" customHeight="1" x14ac:dyDescent="0.25">
      <c r="B803" s="9"/>
      <c r="C803" s="14"/>
      <c r="D803" s="10"/>
      <c r="E803" s="10"/>
      <c r="F803" s="16"/>
      <c r="G803" s="34"/>
      <c r="H803" s="21"/>
      <c r="I803" s="21"/>
      <c r="J803" s="20"/>
      <c r="K803" s="35"/>
    </row>
    <row r="804" spans="2:11" ht="28.5" customHeight="1" x14ac:dyDescent="0.25">
      <c r="B804" s="9"/>
      <c r="C804" s="14"/>
      <c r="D804" s="10"/>
      <c r="E804" s="10"/>
      <c r="F804" s="16"/>
      <c r="G804" s="34"/>
      <c r="H804" s="21"/>
      <c r="I804" s="21"/>
      <c r="J804" s="20"/>
      <c r="K804" s="35"/>
    </row>
    <row r="805" spans="2:11" ht="28.5" customHeight="1" x14ac:dyDescent="0.25">
      <c r="B805" s="9"/>
      <c r="C805" s="14"/>
      <c r="D805" s="10"/>
      <c r="E805" s="10"/>
      <c r="F805" s="16"/>
      <c r="G805" s="34"/>
      <c r="H805" s="21"/>
      <c r="I805" s="21"/>
      <c r="J805" s="20"/>
      <c r="K805" s="35"/>
    </row>
    <row r="806" spans="2:11" ht="28.5" customHeight="1" x14ac:dyDescent="0.25">
      <c r="B806" s="9"/>
      <c r="C806" s="14"/>
      <c r="D806" s="10"/>
      <c r="E806" s="10"/>
      <c r="F806" s="16"/>
      <c r="G806" s="34"/>
      <c r="H806" s="21"/>
      <c r="I806" s="21"/>
      <c r="J806" s="20"/>
      <c r="K806" s="35"/>
    </row>
    <row r="807" spans="2:11" ht="28.5" customHeight="1" x14ac:dyDescent="0.25">
      <c r="B807" s="9"/>
      <c r="C807" s="14"/>
      <c r="D807" s="10"/>
      <c r="E807" s="10"/>
      <c r="F807" s="16"/>
      <c r="G807" s="34"/>
      <c r="H807" s="21"/>
      <c r="I807" s="21"/>
      <c r="J807" s="20"/>
      <c r="K807" s="35"/>
    </row>
    <row r="808" spans="2:11" ht="28.5" customHeight="1" x14ac:dyDescent="0.25">
      <c r="B808" s="9"/>
      <c r="C808" s="14"/>
      <c r="D808" s="10"/>
      <c r="E808" s="10"/>
      <c r="F808" s="16"/>
      <c r="G808" s="34"/>
      <c r="H808" s="21"/>
      <c r="I808" s="21"/>
      <c r="J808" s="20"/>
      <c r="K808" s="35"/>
    </row>
    <row r="809" spans="2:11" ht="28.5" customHeight="1" x14ac:dyDescent="0.25">
      <c r="B809" s="9"/>
      <c r="C809" s="14"/>
      <c r="D809" s="10"/>
      <c r="E809" s="10"/>
      <c r="F809" s="16"/>
      <c r="G809" s="34"/>
      <c r="H809" s="21"/>
      <c r="I809" s="21"/>
      <c r="J809" s="20"/>
      <c r="K809" s="35"/>
    </row>
    <row r="810" spans="2:11" ht="28.5" customHeight="1" x14ac:dyDescent="0.25">
      <c r="B810" s="9"/>
      <c r="C810" s="14"/>
      <c r="D810" s="10"/>
      <c r="E810" s="10"/>
      <c r="F810" s="16"/>
      <c r="G810" s="34"/>
      <c r="H810" s="21"/>
      <c r="I810" s="21"/>
      <c r="J810" s="20"/>
      <c r="K810" s="35"/>
    </row>
    <row r="811" spans="2:11" ht="28.5" customHeight="1" x14ac:dyDescent="0.25">
      <c r="B811" s="9"/>
      <c r="C811" s="14"/>
      <c r="D811" s="10"/>
      <c r="E811" s="10"/>
      <c r="F811" s="16"/>
      <c r="G811" s="34"/>
      <c r="H811" s="21"/>
      <c r="I811" s="21"/>
      <c r="J811" s="20"/>
      <c r="K811" s="35"/>
    </row>
    <row r="812" spans="2:11" ht="28.5" customHeight="1" x14ac:dyDescent="0.25">
      <c r="B812" s="9"/>
      <c r="C812" s="14"/>
      <c r="D812" s="10"/>
      <c r="E812" s="10"/>
      <c r="F812" s="16"/>
      <c r="G812" s="34"/>
      <c r="H812" s="21"/>
      <c r="I812" s="21"/>
      <c r="J812" s="20"/>
      <c r="K812" s="35"/>
    </row>
    <row r="813" spans="2:11" ht="28.5" customHeight="1" x14ac:dyDescent="0.25">
      <c r="B813" s="9"/>
      <c r="C813" s="14"/>
      <c r="D813" s="10"/>
      <c r="E813" s="10"/>
      <c r="F813" s="16"/>
      <c r="G813" s="34"/>
      <c r="H813" s="21"/>
      <c r="I813" s="21"/>
      <c r="J813" s="20"/>
      <c r="K813" s="35"/>
    </row>
    <row r="814" spans="2:11" ht="28.5" customHeight="1" x14ac:dyDescent="0.25">
      <c r="B814" s="9"/>
      <c r="C814" s="14"/>
      <c r="D814" s="10"/>
      <c r="E814" s="10"/>
      <c r="F814" s="16"/>
      <c r="G814" s="34"/>
      <c r="H814" s="21"/>
      <c r="I814" s="21"/>
      <c r="J814" s="20"/>
      <c r="K814" s="35"/>
    </row>
    <row r="815" spans="2:11" ht="28.5" customHeight="1" x14ac:dyDescent="0.25">
      <c r="B815" s="9"/>
      <c r="C815" s="14"/>
      <c r="D815" s="10"/>
      <c r="E815" s="10"/>
      <c r="F815" s="16"/>
      <c r="G815" s="34"/>
      <c r="H815" s="21"/>
      <c r="I815" s="21"/>
      <c r="J815" s="20"/>
      <c r="K815" s="35"/>
    </row>
    <row r="816" spans="2:11" ht="28.5" customHeight="1" x14ac:dyDescent="0.25">
      <c r="B816" s="9"/>
      <c r="C816" s="14"/>
      <c r="D816" s="10"/>
      <c r="E816" s="10"/>
      <c r="F816" s="16"/>
      <c r="G816" s="34"/>
      <c r="H816" s="21"/>
      <c r="I816" s="21"/>
      <c r="J816" s="20"/>
      <c r="K816" s="35"/>
    </row>
    <row r="817" spans="2:11" ht="28.5" customHeight="1" x14ac:dyDescent="0.25">
      <c r="B817" s="9"/>
      <c r="C817" s="14"/>
      <c r="D817" s="10"/>
      <c r="E817" s="10"/>
      <c r="F817" s="16"/>
      <c r="G817" s="34"/>
      <c r="H817" s="21"/>
      <c r="I817" s="21"/>
      <c r="J817" s="20"/>
      <c r="K817" s="35"/>
    </row>
    <row r="818" spans="2:11" ht="28.5" customHeight="1" x14ac:dyDescent="0.25">
      <c r="B818" s="9"/>
      <c r="C818" s="14"/>
      <c r="D818" s="10"/>
      <c r="E818" s="10"/>
      <c r="F818" s="16"/>
      <c r="G818" s="34"/>
      <c r="H818" s="21"/>
      <c r="I818" s="21"/>
      <c r="J818" s="20"/>
      <c r="K818" s="35"/>
    </row>
    <row r="819" spans="2:11" ht="28.5" customHeight="1" x14ac:dyDescent="0.25">
      <c r="B819" s="9"/>
      <c r="C819" s="14"/>
      <c r="D819" s="10"/>
      <c r="E819" s="10"/>
      <c r="F819" s="16"/>
      <c r="G819" s="34"/>
      <c r="H819" s="21"/>
      <c r="I819" s="21"/>
      <c r="J819" s="20"/>
      <c r="K819" s="35"/>
    </row>
    <row r="820" spans="2:11" ht="28.5" customHeight="1" x14ac:dyDescent="0.25">
      <c r="B820" s="9"/>
      <c r="C820" s="14"/>
      <c r="D820" s="10"/>
      <c r="E820" s="10"/>
      <c r="F820" s="16"/>
      <c r="G820" s="34"/>
      <c r="H820" s="21"/>
      <c r="I820" s="21"/>
      <c r="J820" s="20"/>
      <c r="K820" s="35"/>
    </row>
    <row r="821" spans="2:11" ht="28.5" customHeight="1" x14ac:dyDescent="0.25">
      <c r="B821" s="9"/>
      <c r="C821" s="14"/>
      <c r="D821" s="10"/>
      <c r="E821" s="10"/>
      <c r="F821" s="16"/>
      <c r="G821" s="34"/>
      <c r="H821" s="21"/>
      <c r="I821" s="21"/>
      <c r="J821" s="20"/>
      <c r="K821" s="35"/>
    </row>
    <row r="822" spans="2:11" ht="28.5" customHeight="1" x14ac:dyDescent="0.25">
      <c r="B822" s="9"/>
      <c r="C822" s="14"/>
      <c r="D822" s="10"/>
      <c r="E822" s="10"/>
      <c r="F822" s="16"/>
      <c r="G822" s="34"/>
      <c r="H822" s="21"/>
      <c r="I822" s="21"/>
      <c r="J822" s="20"/>
      <c r="K822" s="35"/>
    </row>
    <row r="823" spans="2:11" ht="28.5" customHeight="1" x14ac:dyDescent="0.25">
      <c r="B823" s="9"/>
      <c r="C823" s="14"/>
      <c r="D823" s="10"/>
      <c r="E823" s="10"/>
      <c r="F823" s="16"/>
      <c r="G823" s="34"/>
      <c r="H823" s="21"/>
      <c r="I823" s="21"/>
      <c r="J823" s="20"/>
      <c r="K823" s="35"/>
    </row>
    <row r="824" spans="2:11" ht="28.5" customHeight="1" x14ac:dyDescent="0.25">
      <c r="B824" s="9"/>
      <c r="C824" s="14"/>
      <c r="D824" s="10"/>
      <c r="E824" s="10"/>
      <c r="F824" s="16"/>
      <c r="G824" s="34"/>
      <c r="H824" s="21"/>
      <c r="I824" s="21"/>
      <c r="J824" s="20"/>
      <c r="K824" s="35"/>
    </row>
    <row r="825" spans="2:11" ht="28.5" customHeight="1" x14ac:dyDescent="0.25">
      <c r="B825" s="9"/>
      <c r="C825" s="14"/>
      <c r="D825" s="10"/>
      <c r="E825" s="10"/>
      <c r="F825" s="16"/>
      <c r="G825" s="34"/>
      <c r="H825" s="21"/>
      <c r="I825" s="21"/>
      <c r="J825" s="20"/>
      <c r="K825" s="35"/>
    </row>
    <row r="826" spans="2:11" ht="28.5" customHeight="1" x14ac:dyDescent="0.25">
      <c r="B826" s="9"/>
      <c r="C826" s="14"/>
      <c r="D826" s="10"/>
      <c r="E826" s="10"/>
      <c r="F826" s="16"/>
      <c r="G826" s="34"/>
      <c r="H826" s="21"/>
      <c r="I826" s="21"/>
      <c r="J826" s="20"/>
      <c r="K826" s="35"/>
    </row>
    <row r="827" spans="2:11" ht="28.5" customHeight="1" x14ac:dyDescent="0.25">
      <c r="B827" s="9"/>
      <c r="C827" s="14"/>
      <c r="D827" s="10"/>
      <c r="E827" s="10"/>
      <c r="F827" s="16"/>
      <c r="G827" s="34"/>
      <c r="H827" s="21"/>
      <c r="I827" s="21"/>
      <c r="J827" s="20"/>
      <c r="K827" s="35"/>
    </row>
    <row r="828" spans="2:11" ht="28.5" customHeight="1" x14ac:dyDescent="0.25">
      <c r="B828" s="9"/>
      <c r="C828" s="14"/>
      <c r="D828" s="10"/>
      <c r="E828" s="10"/>
      <c r="F828" s="16"/>
      <c r="G828" s="34"/>
      <c r="H828" s="21"/>
      <c r="I828" s="21"/>
      <c r="J828" s="20"/>
      <c r="K828" s="35"/>
    </row>
    <row r="829" spans="2:11" ht="28.5" customHeight="1" x14ac:dyDescent="0.25">
      <c r="B829" s="9"/>
      <c r="C829" s="14"/>
      <c r="D829" s="10"/>
      <c r="E829" s="10"/>
      <c r="F829" s="16"/>
      <c r="G829" s="34"/>
      <c r="H829" s="21"/>
      <c r="I829" s="21"/>
      <c r="J829" s="20"/>
      <c r="K829" s="35"/>
    </row>
    <row r="830" spans="2:11" ht="28.5" customHeight="1" x14ac:dyDescent="0.25">
      <c r="B830" s="9"/>
      <c r="C830" s="14"/>
      <c r="D830" s="10"/>
      <c r="E830" s="10"/>
      <c r="F830" s="16"/>
      <c r="G830" s="34"/>
      <c r="H830" s="21"/>
      <c r="I830" s="21"/>
      <c r="J830" s="20"/>
      <c r="K830" s="35"/>
    </row>
    <row r="831" spans="2:11" ht="28.5" customHeight="1" x14ac:dyDescent="0.25">
      <c r="B831" s="9"/>
      <c r="C831" s="14"/>
      <c r="D831" s="10"/>
      <c r="E831" s="10"/>
      <c r="F831" s="16"/>
      <c r="G831" s="34"/>
      <c r="H831" s="21"/>
      <c r="I831" s="21"/>
      <c r="J831" s="20"/>
      <c r="K831" s="35"/>
    </row>
    <row r="832" spans="2:11" ht="28.5" customHeight="1" x14ac:dyDescent="0.25">
      <c r="B832" s="9"/>
      <c r="C832" s="14"/>
      <c r="D832" s="10"/>
      <c r="E832" s="10"/>
      <c r="F832" s="16"/>
      <c r="G832" s="34"/>
      <c r="H832" s="21"/>
      <c r="I832" s="21"/>
      <c r="J832" s="20"/>
      <c r="K832" s="35"/>
    </row>
    <row r="833" spans="2:11" ht="28.5" customHeight="1" x14ac:dyDescent="0.25">
      <c r="B833" s="9"/>
      <c r="C833" s="14"/>
      <c r="D833" s="10"/>
      <c r="E833" s="10"/>
      <c r="F833" s="16"/>
      <c r="G833" s="34"/>
      <c r="H833" s="21"/>
      <c r="I833" s="21"/>
      <c r="J833" s="20"/>
      <c r="K833" s="35"/>
    </row>
    <row r="834" spans="2:11" ht="28.5" customHeight="1" x14ac:dyDescent="0.25">
      <c r="B834" s="9"/>
      <c r="C834" s="14"/>
      <c r="D834" s="10"/>
      <c r="E834" s="10"/>
      <c r="F834" s="16"/>
      <c r="G834" s="34"/>
      <c r="H834" s="21"/>
      <c r="I834" s="21"/>
      <c r="J834" s="20"/>
      <c r="K834" s="35"/>
    </row>
    <row r="835" spans="2:11" ht="28.5" customHeight="1" x14ac:dyDescent="0.25">
      <c r="B835" s="9"/>
      <c r="C835" s="14"/>
      <c r="D835" s="10"/>
      <c r="E835" s="10"/>
      <c r="F835" s="16"/>
      <c r="G835" s="34"/>
      <c r="H835" s="21"/>
      <c r="I835" s="21"/>
      <c r="J835" s="20"/>
      <c r="K835" s="35"/>
    </row>
    <row r="836" spans="2:11" ht="28.5" customHeight="1" x14ac:dyDescent="0.25">
      <c r="B836" s="9"/>
      <c r="C836" s="14"/>
      <c r="D836" s="10"/>
      <c r="E836" s="10"/>
      <c r="F836" s="16"/>
      <c r="G836" s="34"/>
      <c r="H836" s="21"/>
      <c r="I836" s="21"/>
      <c r="J836" s="20"/>
      <c r="K836" s="35"/>
    </row>
    <row r="837" spans="2:11" ht="28.5" customHeight="1" x14ac:dyDescent="0.25">
      <c r="B837" s="9"/>
      <c r="C837" s="14"/>
      <c r="D837" s="10"/>
      <c r="E837" s="10"/>
      <c r="F837" s="16"/>
      <c r="G837" s="34"/>
      <c r="H837" s="21"/>
      <c r="I837" s="21"/>
      <c r="J837" s="20"/>
      <c r="K837" s="35"/>
    </row>
    <row r="838" spans="2:11" ht="28.5" customHeight="1" x14ac:dyDescent="0.25">
      <c r="B838" s="9"/>
      <c r="C838" s="14"/>
      <c r="D838" s="10"/>
      <c r="E838" s="10"/>
      <c r="F838" s="16"/>
      <c r="G838" s="34"/>
      <c r="H838" s="21"/>
      <c r="I838" s="21"/>
      <c r="J838" s="20"/>
      <c r="K838" s="35"/>
    </row>
    <row r="839" spans="2:11" ht="28.5" customHeight="1" x14ac:dyDescent="0.25">
      <c r="B839" s="9"/>
      <c r="C839" s="14"/>
      <c r="D839" s="10"/>
      <c r="E839" s="10"/>
      <c r="F839" s="16"/>
      <c r="G839" s="34"/>
      <c r="H839" s="21"/>
      <c r="I839" s="21"/>
      <c r="J839" s="20"/>
      <c r="K839" s="35"/>
    </row>
    <row r="840" spans="2:11" ht="28.5" customHeight="1" x14ac:dyDescent="0.25">
      <c r="B840" s="9"/>
      <c r="C840" s="14"/>
      <c r="D840" s="10"/>
      <c r="E840" s="10"/>
      <c r="F840" s="16"/>
      <c r="G840" s="34"/>
      <c r="H840" s="21"/>
      <c r="I840" s="21"/>
      <c r="J840" s="20"/>
      <c r="K840" s="35"/>
    </row>
    <row r="841" spans="2:11" ht="28.5" customHeight="1" x14ac:dyDescent="0.25">
      <c r="B841" s="9"/>
      <c r="C841" s="14"/>
      <c r="D841" s="10"/>
      <c r="E841" s="10"/>
      <c r="F841" s="16"/>
      <c r="G841" s="34"/>
      <c r="H841" s="21"/>
      <c r="I841" s="21"/>
      <c r="J841" s="20"/>
      <c r="K841" s="35"/>
    </row>
    <row r="842" spans="2:11" ht="28.5" customHeight="1" x14ac:dyDescent="0.25">
      <c r="B842" s="9"/>
      <c r="C842" s="14"/>
      <c r="D842" s="10"/>
      <c r="E842" s="10"/>
      <c r="F842" s="16"/>
      <c r="G842" s="34"/>
      <c r="H842" s="21"/>
      <c r="I842" s="21"/>
      <c r="J842" s="20"/>
      <c r="K842" s="35"/>
    </row>
    <row r="843" spans="2:11" ht="28.5" customHeight="1" x14ac:dyDescent="0.25">
      <c r="B843" s="9"/>
      <c r="C843" s="14"/>
      <c r="D843" s="10"/>
      <c r="E843" s="10"/>
      <c r="F843" s="16"/>
      <c r="G843" s="34"/>
      <c r="H843" s="21"/>
      <c r="I843" s="21"/>
      <c r="J843" s="20"/>
      <c r="K843" s="35"/>
    </row>
    <row r="844" spans="2:11" ht="28.5" customHeight="1" x14ac:dyDescent="0.25">
      <c r="B844" s="9"/>
      <c r="C844" s="14"/>
      <c r="D844" s="10"/>
      <c r="E844" s="10"/>
      <c r="F844" s="16"/>
      <c r="G844" s="34"/>
      <c r="H844" s="21"/>
      <c r="I844" s="21"/>
      <c r="J844" s="20"/>
      <c r="K844" s="35"/>
    </row>
    <row r="845" spans="2:11" ht="28.5" customHeight="1" x14ac:dyDescent="0.25">
      <c r="B845" s="9"/>
      <c r="C845" s="14"/>
      <c r="D845" s="10"/>
      <c r="E845" s="10"/>
      <c r="F845" s="16"/>
      <c r="G845" s="34"/>
      <c r="H845" s="21"/>
      <c r="I845" s="21"/>
      <c r="J845" s="20"/>
      <c r="K845" s="35"/>
    </row>
    <row r="846" spans="2:11" ht="28.5" customHeight="1" x14ac:dyDescent="0.25">
      <c r="B846" s="9"/>
      <c r="C846" s="14"/>
      <c r="D846" s="10"/>
      <c r="E846" s="10"/>
      <c r="F846" s="16"/>
      <c r="G846" s="34"/>
      <c r="H846" s="21"/>
      <c r="I846" s="21"/>
      <c r="J846" s="20"/>
      <c r="K846" s="35"/>
    </row>
    <row r="847" spans="2:11" ht="28.5" customHeight="1" x14ac:dyDescent="0.25">
      <c r="B847" s="9"/>
      <c r="C847" s="14"/>
      <c r="D847" s="10"/>
      <c r="E847" s="10"/>
      <c r="F847" s="16"/>
      <c r="G847" s="34"/>
      <c r="H847" s="21"/>
      <c r="I847" s="21"/>
      <c r="J847" s="20"/>
      <c r="K847" s="35"/>
    </row>
    <row r="848" spans="2:11" ht="28.5" customHeight="1" x14ac:dyDescent="0.25">
      <c r="B848" s="9"/>
      <c r="C848" s="14"/>
      <c r="D848" s="10"/>
      <c r="E848" s="10"/>
      <c r="F848" s="16"/>
      <c r="G848" s="34"/>
      <c r="H848" s="21"/>
      <c r="I848" s="21"/>
      <c r="J848" s="20"/>
      <c r="K848" s="35"/>
    </row>
    <row r="849" spans="2:11" ht="28.5" customHeight="1" x14ac:dyDescent="0.25">
      <c r="B849" s="9"/>
      <c r="C849" s="14"/>
      <c r="D849" s="10"/>
      <c r="E849" s="10"/>
      <c r="F849" s="16"/>
      <c r="G849" s="34"/>
      <c r="H849" s="21"/>
      <c r="I849" s="21"/>
      <c r="J849" s="20"/>
      <c r="K849" s="35"/>
    </row>
    <row r="850" spans="2:11" ht="28.5" customHeight="1" x14ac:dyDescent="0.25">
      <c r="B850" s="9"/>
      <c r="C850" s="14"/>
      <c r="D850" s="10"/>
      <c r="E850" s="10"/>
      <c r="F850" s="16"/>
      <c r="G850" s="34"/>
      <c r="H850" s="21"/>
      <c r="I850" s="21"/>
      <c r="J850" s="20"/>
      <c r="K850" s="35"/>
    </row>
    <row r="851" spans="2:11" ht="28.5" customHeight="1" x14ac:dyDescent="0.25">
      <c r="B851" s="9"/>
      <c r="C851" s="14"/>
      <c r="D851" s="10"/>
      <c r="E851" s="10"/>
      <c r="F851" s="16"/>
      <c r="G851" s="34"/>
      <c r="H851" s="21"/>
      <c r="I851" s="21"/>
      <c r="J851" s="20"/>
      <c r="K851" s="35"/>
    </row>
    <row r="852" spans="2:11" ht="28.5" customHeight="1" x14ac:dyDescent="0.25">
      <c r="B852" s="9"/>
      <c r="C852" s="14"/>
      <c r="D852" s="10"/>
      <c r="E852" s="10"/>
      <c r="F852" s="16"/>
      <c r="G852" s="34"/>
      <c r="H852" s="21"/>
      <c r="I852" s="21"/>
      <c r="J852" s="20"/>
      <c r="K852" s="35"/>
    </row>
    <row r="853" spans="2:11" ht="28.5" customHeight="1" x14ac:dyDescent="0.25">
      <c r="B853" s="9"/>
      <c r="C853" s="14"/>
      <c r="D853" s="10"/>
      <c r="E853" s="10"/>
      <c r="F853" s="16"/>
      <c r="G853" s="34"/>
      <c r="H853" s="21"/>
      <c r="I853" s="21"/>
      <c r="J853" s="20"/>
      <c r="K853" s="35"/>
    </row>
    <row r="854" spans="2:11" ht="28.5" customHeight="1" x14ac:dyDescent="0.25">
      <c r="B854" s="9"/>
      <c r="C854" s="14"/>
      <c r="D854" s="10"/>
      <c r="E854" s="10"/>
      <c r="F854" s="16"/>
      <c r="G854" s="34"/>
      <c r="H854" s="21"/>
      <c r="I854" s="21"/>
      <c r="J854" s="20"/>
      <c r="K854" s="35"/>
    </row>
    <row r="855" spans="2:11" ht="28.5" customHeight="1" x14ac:dyDescent="0.25">
      <c r="B855" s="9"/>
      <c r="C855" s="14"/>
      <c r="D855" s="10"/>
      <c r="E855" s="10"/>
      <c r="F855" s="16"/>
      <c r="G855" s="34"/>
      <c r="H855" s="21"/>
      <c r="I855" s="21"/>
      <c r="J855" s="20"/>
      <c r="K855" s="35"/>
    </row>
    <row r="856" spans="2:11" ht="28.5" customHeight="1" x14ac:dyDescent="0.25">
      <c r="B856" s="9"/>
      <c r="C856" s="14"/>
      <c r="D856" s="10"/>
      <c r="E856" s="10"/>
      <c r="F856" s="16"/>
      <c r="G856" s="34"/>
      <c r="H856" s="21"/>
      <c r="I856" s="21"/>
      <c r="J856" s="20"/>
      <c r="K856" s="35"/>
    </row>
    <row r="857" spans="2:11" ht="28.5" customHeight="1" x14ac:dyDescent="0.25">
      <c r="B857" s="9"/>
      <c r="C857" s="14"/>
      <c r="D857" s="10"/>
      <c r="E857" s="10"/>
      <c r="F857" s="16"/>
      <c r="G857" s="34"/>
      <c r="H857" s="21"/>
      <c r="I857" s="21"/>
      <c r="J857" s="20"/>
      <c r="K857" s="35"/>
    </row>
    <row r="858" spans="2:11" ht="28.5" customHeight="1" x14ac:dyDescent="0.25">
      <c r="B858" s="9"/>
      <c r="C858" s="14"/>
      <c r="D858" s="10"/>
      <c r="E858" s="10"/>
      <c r="F858" s="16"/>
      <c r="G858" s="34"/>
      <c r="H858" s="21"/>
      <c r="I858" s="21"/>
      <c r="J858" s="20"/>
      <c r="K858" s="35"/>
    </row>
    <row r="859" spans="2:11" ht="28.5" customHeight="1" x14ac:dyDescent="0.25">
      <c r="B859" s="9"/>
      <c r="C859" s="14"/>
      <c r="D859" s="10"/>
      <c r="E859" s="10"/>
      <c r="F859" s="16"/>
      <c r="G859" s="34"/>
      <c r="H859" s="21"/>
      <c r="I859" s="21"/>
      <c r="J859" s="20"/>
      <c r="K859" s="35"/>
    </row>
    <row r="860" spans="2:11" ht="28.5" customHeight="1" x14ac:dyDescent="0.25">
      <c r="B860" s="9"/>
      <c r="C860" s="14"/>
      <c r="D860" s="10"/>
      <c r="E860" s="10"/>
      <c r="F860" s="16"/>
      <c r="G860" s="34"/>
      <c r="H860" s="21"/>
      <c r="I860" s="21"/>
      <c r="J860" s="20"/>
      <c r="K860" s="35"/>
    </row>
    <row r="861" spans="2:11" ht="28.5" customHeight="1" x14ac:dyDescent="0.25">
      <c r="B861" s="9"/>
      <c r="C861" s="14"/>
      <c r="D861" s="10"/>
      <c r="E861" s="10"/>
      <c r="F861" s="16"/>
      <c r="G861" s="34"/>
      <c r="H861" s="21"/>
      <c r="I861" s="21"/>
      <c r="J861" s="20"/>
      <c r="K861" s="35"/>
    </row>
    <row r="862" spans="2:11" ht="28.5" customHeight="1" x14ac:dyDescent="0.25">
      <c r="B862" s="9"/>
      <c r="C862" s="14"/>
      <c r="D862" s="10"/>
      <c r="E862" s="10"/>
      <c r="F862" s="16"/>
      <c r="G862" s="34"/>
      <c r="H862" s="21"/>
      <c r="I862" s="21"/>
      <c r="J862" s="20"/>
      <c r="K862" s="35"/>
    </row>
    <row r="863" spans="2:11" ht="28.5" customHeight="1" x14ac:dyDescent="0.25">
      <c r="B863" s="9"/>
      <c r="C863" s="14"/>
      <c r="D863" s="10"/>
      <c r="E863" s="10"/>
      <c r="F863" s="16"/>
      <c r="G863" s="34"/>
      <c r="H863" s="21"/>
      <c r="I863" s="21"/>
      <c r="J863" s="20"/>
      <c r="K863" s="35"/>
    </row>
    <row r="864" spans="2:11" ht="28.5" customHeight="1" x14ac:dyDescent="0.25">
      <c r="B864" s="9"/>
      <c r="C864" s="14"/>
      <c r="D864" s="10"/>
      <c r="E864" s="10"/>
      <c r="F864" s="16"/>
      <c r="G864" s="34"/>
      <c r="H864" s="21"/>
      <c r="I864" s="21"/>
      <c r="J864" s="20"/>
      <c r="K864" s="35"/>
    </row>
    <row r="865" spans="2:11" ht="28.5" customHeight="1" x14ac:dyDescent="0.25">
      <c r="B865" s="9"/>
      <c r="C865" s="14"/>
      <c r="D865" s="10"/>
      <c r="E865" s="10"/>
      <c r="F865" s="16"/>
      <c r="G865" s="34"/>
      <c r="H865" s="21"/>
      <c r="I865" s="21"/>
      <c r="J865" s="20"/>
      <c r="K865" s="35"/>
    </row>
    <row r="866" spans="2:11" ht="28.5" customHeight="1" x14ac:dyDescent="0.25">
      <c r="B866" s="9"/>
      <c r="C866" s="14"/>
      <c r="D866" s="10"/>
      <c r="E866" s="10"/>
      <c r="F866" s="16"/>
      <c r="G866" s="34"/>
      <c r="H866" s="21"/>
      <c r="I866" s="21"/>
      <c r="J866" s="20"/>
      <c r="K866" s="35"/>
    </row>
    <row r="867" spans="2:11" ht="28.5" customHeight="1" x14ac:dyDescent="0.25">
      <c r="B867" s="9"/>
      <c r="C867" s="14"/>
      <c r="D867" s="10"/>
      <c r="E867" s="10"/>
      <c r="F867" s="16"/>
      <c r="G867" s="34"/>
      <c r="H867" s="21"/>
      <c r="I867" s="21"/>
      <c r="J867" s="20"/>
      <c r="K867" s="35"/>
    </row>
    <row r="868" spans="2:11" ht="28.5" customHeight="1" x14ac:dyDescent="0.25">
      <c r="B868" s="9"/>
      <c r="C868" s="14"/>
      <c r="D868" s="10"/>
      <c r="E868" s="10"/>
      <c r="F868" s="16"/>
      <c r="G868" s="34"/>
      <c r="H868" s="21"/>
      <c r="I868" s="21"/>
      <c r="J868" s="20"/>
      <c r="K868" s="35"/>
    </row>
    <row r="869" spans="2:11" ht="28.5" customHeight="1" x14ac:dyDescent="0.25">
      <c r="B869" s="9"/>
      <c r="C869" s="14"/>
      <c r="D869" s="10"/>
      <c r="E869" s="10"/>
      <c r="F869" s="16"/>
      <c r="G869" s="34"/>
      <c r="H869" s="21"/>
      <c r="I869" s="21"/>
      <c r="J869" s="20"/>
      <c r="K869" s="35"/>
    </row>
    <row r="870" spans="2:11" ht="28.5" customHeight="1" x14ac:dyDescent="0.25">
      <c r="B870" s="9"/>
      <c r="C870" s="14"/>
      <c r="D870" s="10"/>
      <c r="E870" s="10"/>
      <c r="F870" s="16"/>
      <c r="G870" s="34"/>
      <c r="H870" s="21"/>
      <c r="I870" s="21"/>
      <c r="J870" s="20"/>
      <c r="K870" s="35"/>
    </row>
    <row r="871" spans="2:11" ht="28.5" customHeight="1" x14ac:dyDescent="0.25">
      <c r="B871" s="9"/>
      <c r="C871" s="14"/>
      <c r="D871" s="10"/>
      <c r="E871" s="10"/>
      <c r="F871" s="16"/>
      <c r="G871" s="34"/>
      <c r="H871" s="21"/>
      <c r="I871" s="21"/>
      <c r="J871" s="20"/>
      <c r="K871" s="35"/>
    </row>
    <row r="872" spans="2:11" ht="28.5" customHeight="1" x14ac:dyDescent="0.25">
      <c r="B872" s="9"/>
      <c r="C872" s="14"/>
      <c r="D872" s="10"/>
      <c r="E872" s="10"/>
      <c r="F872" s="16"/>
      <c r="G872" s="34"/>
      <c r="H872" s="21"/>
      <c r="I872" s="21"/>
      <c r="J872" s="20"/>
      <c r="K872" s="35"/>
    </row>
    <row r="873" spans="2:11" ht="28.5" customHeight="1" x14ac:dyDescent="0.25">
      <c r="B873" s="9"/>
      <c r="C873" s="14"/>
      <c r="D873" s="10"/>
      <c r="E873" s="10"/>
      <c r="F873" s="16"/>
      <c r="G873" s="34"/>
      <c r="H873" s="21"/>
      <c r="I873" s="21"/>
      <c r="J873" s="20"/>
      <c r="K873" s="35"/>
    </row>
    <row r="874" spans="2:11" ht="28.5" customHeight="1" x14ac:dyDescent="0.25">
      <c r="B874" s="9"/>
      <c r="C874" s="14"/>
      <c r="D874" s="10"/>
      <c r="E874" s="10"/>
      <c r="F874" s="16"/>
      <c r="G874" s="34"/>
      <c r="H874" s="21"/>
      <c r="I874" s="21"/>
      <c r="J874" s="20"/>
      <c r="K874" s="35"/>
    </row>
    <row r="875" spans="2:11" ht="28.5" customHeight="1" x14ac:dyDescent="0.25">
      <c r="B875" s="9"/>
      <c r="C875" s="14"/>
      <c r="D875" s="10"/>
      <c r="E875" s="10"/>
      <c r="F875" s="16"/>
      <c r="G875" s="34"/>
      <c r="H875" s="21"/>
      <c r="I875" s="21"/>
      <c r="J875" s="20"/>
      <c r="K875" s="35"/>
    </row>
    <row r="876" spans="2:11" ht="28.5" customHeight="1" x14ac:dyDescent="0.25">
      <c r="B876" s="9"/>
      <c r="C876" s="14"/>
      <c r="D876" s="10"/>
      <c r="E876" s="10"/>
      <c r="F876" s="16"/>
      <c r="G876" s="34"/>
      <c r="H876" s="21"/>
      <c r="I876" s="21"/>
      <c r="J876" s="20"/>
      <c r="K876" s="35"/>
    </row>
    <row r="877" spans="2:11" ht="28.5" customHeight="1" x14ac:dyDescent="0.25">
      <c r="B877" s="9"/>
      <c r="C877" s="14"/>
      <c r="D877" s="10"/>
      <c r="E877" s="10"/>
      <c r="F877" s="16"/>
      <c r="G877" s="34"/>
      <c r="H877" s="21"/>
      <c r="I877" s="21"/>
      <c r="J877" s="20"/>
      <c r="K877" s="35"/>
    </row>
    <row r="878" spans="2:11" ht="28.5" customHeight="1" x14ac:dyDescent="0.25">
      <c r="B878" s="9"/>
      <c r="C878" s="14"/>
      <c r="D878" s="10"/>
      <c r="E878" s="10"/>
      <c r="F878" s="16"/>
      <c r="G878" s="34"/>
      <c r="H878" s="21"/>
      <c r="I878" s="21"/>
      <c r="J878" s="20"/>
      <c r="K878" s="35"/>
    </row>
    <row r="879" spans="2:11" ht="28.5" customHeight="1" x14ac:dyDescent="0.25">
      <c r="B879" s="9"/>
      <c r="C879" s="14"/>
      <c r="D879" s="10"/>
      <c r="E879" s="10"/>
      <c r="F879" s="16"/>
      <c r="G879" s="34"/>
      <c r="H879" s="21"/>
      <c r="I879" s="21"/>
      <c r="J879" s="20"/>
      <c r="K879" s="35"/>
    </row>
    <row r="880" spans="2:11" ht="28.5" customHeight="1" x14ac:dyDescent="0.25">
      <c r="B880" s="9"/>
      <c r="C880" s="14"/>
      <c r="D880" s="10"/>
      <c r="E880" s="10"/>
      <c r="F880" s="16"/>
      <c r="G880" s="34"/>
      <c r="H880" s="21"/>
      <c r="I880" s="21"/>
      <c r="J880" s="20"/>
      <c r="K880" s="35"/>
    </row>
    <row r="881" spans="2:11" ht="28.5" customHeight="1" x14ac:dyDescent="0.25">
      <c r="B881" s="9"/>
      <c r="C881" s="14"/>
      <c r="D881" s="10"/>
      <c r="E881" s="10"/>
      <c r="F881" s="16"/>
      <c r="G881" s="34"/>
      <c r="H881" s="21"/>
      <c r="I881" s="21"/>
      <c r="J881" s="20"/>
      <c r="K881" s="35"/>
    </row>
    <row r="882" spans="2:11" ht="28.5" customHeight="1" x14ac:dyDescent="0.25">
      <c r="B882" s="9"/>
      <c r="C882" s="14"/>
      <c r="D882" s="10"/>
      <c r="E882" s="10"/>
      <c r="F882" s="16"/>
      <c r="G882" s="34"/>
      <c r="H882" s="21"/>
      <c r="I882" s="21"/>
      <c r="J882" s="20"/>
      <c r="K882" s="35"/>
    </row>
    <row r="883" spans="2:11" ht="28.5" customHeight="1" x14ac:dyDescent="0.25">
      <c r="B883" s="9"/>
      <c r="C883" s="14"/>
      <c r="D883" s="10"/>
      <c r="E883" s="10"/>
      <c r="F883" s="16"/>
      <c r="G883" s="34"/>
      <c r="H883" s="21"/>
      <c r="I883" s="21"/>
      <c r="J883" s="20"/>
      <c r="K883" s="35"/>
    </row>
    <row r="884" spans="2:11" ht="28.5" customHeight="1" x14ac:dyDescent="0.25">
      <c r="B884" s="9"/>
      <c r="C884" s="14"/>
      <c r="D884" s="10"/>
      <c r="E884" s="10"/>
      <c r="F884" s="16"/>
      <c r="G884" s="34"/>
      <c r="H884" s="21"/>
      <c r="I884" s="21"/>
      <c r="J884" s="20"/>
      <c r="K884" s="35"/>
    </row>
    <row r="885" spans="2:11" ht="28.5" customHeight="1" x14ac:dyDescent="0.25">
      <c r="B885" s="9"/>
      <c r="C885" s="14"/>
      <c r="D885" s="10"/>
      <c r="E885" s="10"/>
      <c r="F885" s="16"/>
      <c r="G885" s="34"/>
      <c r="H885" s="21"/>
      <c r="I885" s="21"/>
      <c r="J885" s="20"/>
      <c r="K885" s="35"/>
    </row>
    <row r="886" spans="2:11" ht="28.5" customHeight="1" x14ac:dyDescent="0.25">
      <c r="B886" s="9"/>
      <c r="C886" s="14"/>
      <c r="D886" s="10"/>
      <c r="E886" s="10"/>
      <c r="F886" s="16"/>
      <c r="G886" s="34"/>
      <c r="H886" s="21"/>
      <c r="I886" s="21"/>
      <c r="J886" s="20"/>
      <c r="K886" s="35"/>
    </row>
    <row r="887" spans="2:11" ht="28.5" customHeight="1" x14ac:dyDescent="0.25">
      <c r="B887" s="9"/>
      <c r="C887" s="14"/>
      <c r="D887" s="10"/>
      <c r="E887" s="10"/>
      <c r="F887" s="16"/>
      <c r="G887" s="34"/>
      <c r="H887" s="21"/>
      <c r="I887" s="21"/>
      <c r="J887" s="20"/>
      <c r="K887" s="35"/>
    </row>
    <row r="888" spans="2:11" ht="28.5" customHeight="1" x14ac:dyDescent="0.25">
      <c r="B888" s="9"/>
      <c r="C888" s="14"/>
      <c r="D888" s="10"/>
      <c r="E888" s="10"/>
      <c r="F888" s="16"/>
      <c r="G888" s="34"/>
      <c r="H888" s="21"/>
      <c r="I888" s="21"/>
      <c r="J888" s="20"/>
      <c r="K888" s="35"/>
    </row>
    <row r="889" spans="2:11" ht="28.5" customHeight="1" x14ac:dyDescent="0.25">
      <c r="B889" s="9"/>
      <c r="C889" s="14"/>
      <c r="D889" s="10"/>
      <c r="E889" s="10"/>
      <c r="F889" s="16"/>
      <c r="G889" s="34"/>
      <c r="H889" s="21"/>
      <c r="I889" s="21"/>
      <c r="J889" s="20"/>
      <c r="K889" s="35"/>
    </row>
    <row r="890" spans="2:11" ht="28.5" customHeight="1" x14ac:dyDescent="0.25">
      <c r="B890" s="9"/>
      <c r="C890" s="14"/>
      <c r="D890" s="10"/>
      <c r="E890" s="10"/>
      <c r="F890" s="16"/>
      <c r="G890" s="34"/>
      <c r="H890" s="21"/>
      <c r="I890" s="21"/>
      <c r="J890" s="20"/>
      <c r="K890" s="35"/>
    </row>
    <row r="891" spans="2:11" ht="28.5" customHeight="1" x14ac:dyDescent="0.25">
      <c r="B891" s="9"/>
      <c r="C891" s="14"/>
      <c r="D891" s="10"/>
      <c r="E891" s="10"/>
      <c r="F891" s="16"/>
      <c r="G891" s="34"/>
      <c r="H891" s="21"/>
      <c r="I891" s="21"/>
      <c r="J891" s="20"/>
      <c r="K891" s="35"/>
    </row>
    <row r="892" spans="2:11" ht="28.5" customHeight="1" x14ac:dyDescent="0.25">
      <c r="B892" s="9"/>
      <c r="C892" s="14"/>
      <c r="D892" s="10"/>
      <c r="E892" s="10"/>
      <c r="F892" s="16"/>
      <c r="G892" s="34"/>
      <c r="H892" s="21"/>
      <c r="I892" s="21"/>
      <c r="J892" s="20"/>
      <c r="K892" s="35"/>
    </row>
    <row r="893" spans="2:11" ht="28.5" customHeight="1" x14ac:dyDescent="0.25">
      <c r="B893" s="9"/>
      <c r="C893" s="14"/>
      <c r="D893" s="10"/>
      <c r="E893" s="10"/>
      <c r="F893" s="16"/>
      <c r="G893" s="34"/>
      <c r="H893" s="21"/>
      <c r="I893" s="21"/>
      <c r="J893" s="20"/>
      <c r="K893" s="35"/>
    </row>
    <row r="894" spans="2:11" ht="28.5" customHeight="1" x14ac:dyDescent="0.25">
      <c r="B894" s="9"/>
      <c r="C894" s="14"/>
      <c r="D894" s="10"/>
      <c r="E894" s="10"/>
      <c r="F894" s="16"/>
      <c r="G894" s="34"/>
      <c r="H894" s="21"/>
      <c r="I894" s="21"/>
      <c r="J894" s="20"/>
      <c r="K894" s="35"/>
    </row>
    <row r="895" spans="2:11" ht="28.5" customHeight="1" x14ac:dyDescent="0.25">
      <c r="B895" s="9"/>
      <c r="C895" s="14"/>
      <c r="D895" s="10"/>
      <c r="E895" s="10"/>
      <c r="F895" s="16"/>
      <c r="G895" s="34"/>
      <c r="H895" s="21"/>
      <c r="I895" s="21"/>
      <c r="J895" s="20"/>
      <c r="K895" s="35"/>
    </row>
    <row r="896" spans="2:11" ht="28.5" customHeight="1" x14ac:dyDescent="0.25">
      <c r="B896" s="9"/>
      <c r="C896" s="14"/>
      <c r="D896" s="10"/>
      <c r="E896" s="10"/>
      <c r="F896" s="16"/>
      <c r="G896" s="34"/>
      <c r="H896" s="21"/>
      <c r="I896" s="21"/>
      <c r="J896" s="20"/>
      <c r="K896" s="35"/>
    </row>
    <row r="897" spans="2:11" ht="28.5" customHeight="1" x14ac:dyDescent="0.25">
      <c r="B897" s="9"/>
      <c r="C897" s="14"/>
      <c r="D897" s="10"/>
      <c r="E897" s="10"/>
      <c r="F897" s="16"/>
      <c r="G897" s="34"/>
      <c r="H897" s="21"/>
      <c r="I897" s="21"/>
      <c r="J897" s="20"/>
      <c r="K897" s="35"/>
    </row>
    <row r="898" spans="2:11" ht="28.5" customHeight="1" x14ac:dyDescent="0.25">
      <c r="B898" s="9"/>
      <c r="C898" s="14"/>
      <c r="D898" s="10"/>
      <c r="E898" s="10"/>
      <c r="F898" s="16"/>
      <c r="G898" s="34"/>
      <c r="H898" s="21"/>
      <c r="I898" s="21"/>
      <c r="J898" s="20"/>
      <c r="K898" s="35"/>
    </row>
    <row r="899" spans="2:11" ht="28.5" customHeight="1" x14ac:dyDescent="0.25">
      <c r="B899" s="9"/>
      <c r="C899" s="14"/>
      <c r="D899" s="10"/>
      <c r="E899" s="10"/>
      <c r="F899" s="16"/>
      <c r="G899" s="34"/>
      <c r="H899" s="21"/>
      <c r="I899" s="21"/>
      <c r="J899" s="20"/>
      <c r="K899" s="35"/>
    </row>
    <row r="900" spans="2:11" ht="28.5" customHeight="1" x14ac:dyDescent="0.25">
      <c r="B900" s="9"/>
      <c r="C900" s="14"/>
      <c r="D900" s="10"/>
      <c r="E900" s="10"/>
      <c r="F900" s="16"/>
      <c r="G900" s="34"/>
      <c r="H900" s="21"/>
      <c r="I900" s="21"/>
      <c r="J900" s="20"/>
      <c r="K900" s="35"/>
    </row>
    <row r="901" spans="2:11" ht="28.5" customHeight="1" x14ac:dyDescent="0.25">
      <c r="B901" s="9"/>
      <c r="C901" s="14"/>
      <c r="D901" s="10"/>
      <c r="E901" s="10"/>
      <c r="F901" s="16"/>
      <c r="G901" s="34"/>
      <c r="H901" s="21"/>
      <c r="I901" s="21"/>
      <c r="J901" s="20"/>
      <c r="K901" s="35"/>
    </row>
    <row r="902" spans="2:11" ht="28.5" customHeight="1" x14ac:dyDescent="0.25">
      <c r="B902" s="9"/>
      <c r="C902" s="14"/>
      <c r="D902" s="10"/>
      <c r="E902" s="10"/>
      <c r="F902" s="16"/>
      <c r="G902" s="34"/>
      <c r="H902" s="21"/>
      <c r="I902" s="21"/>
      <c r="J902" s="20"/>
      <c r="K902" s="35"/>
    </row>
    <row r="903" spans="2:11" ht="28.5" customHeight="1" x14ac:dyDescent="0.25">
      <c r="B903" s="9"/>
      <c r="C903" s="14"/>
      <c r="D903" s="10"/>
      <c r="E903" s="10"/>
      <c r="F903" s="16"/>
      <c r="G903" s="34"/>
      <c r="H903" s="21"/>
      <c r="I903" s="21"/>
      <c r="J903" s="20"/>
      <c r="K903" s="35"/>
    </row>
    <row r="904" spans="2:11" ht="28.5" customHeight="1" x14ac:dyDescent="0.25">
      <c r="B904" s="9"/>
      <c r="C904" s="14"/>
      <c r="D904" s="10"/>
      <c r="E904" s="10"/>
      <c r="F904" s="16"/>
      <c r="G904" s="34"/>
      <c r="H904" s="21"/>
      <c r="I904" s="21"/>
      <c r="J904" s="20"/>
      <c r="K904" s="35"/>
    </row>
    <row r="905" spans="2:11" ht="28.5" customHeight="1" x14ac:dyDescent="0.25">
      <c r="B905" s="9"/>
      <c r="C905" s="14"/>
      <c r="D905" s="10"/>
      <c r="E905" s="10"/>
      <c r="F905" s="16"/>
      <c r="G905" s="34"/>
      <c r="H905" s="21"/>
      <c r="I905" s="21"/>
      <c r="J905" s="20"/>
      <c r="K905" s="35"/>
    </row>
    <row r="906" spans="2:11" ht="28.5" customHeight="1" x14ac:dyDescent="0.25">
      <c r="B906" s="9"/>
      <c r="C906" s="14"/>
      <c r="D906" s="10"/>
      <c r="E906" s="10"/>
      <c r="F906" s="16"/>
      <c r="G906" s="34"/>
      <c r="H906" s="21"/>
      <c r="I906" s="21"/>
      <c r="J906" s="20"/>
      <c r="K906" s="35"/>
    </row>
    <row r="907" spans="2:11" ht="28.5" customHeight="1" x14ac:dyDescent="0.25">
      <c r="B907" s="9"/>
      <c r="C907" s="14"/>
      <c r="D907" s="10"/>
      <c r="E907" s="10"/>
      <c r="F907" s="16"/>
      <c r="G907" s="34"/>
      <c r="H907" s="21"/>
      <c r="I907" s="21"/>
      <c r="J907" s="20"/>
      <c r="K907" s="35"/>
    </row>
    <row r="908" spans="2:11" ht="28.5" customHeight="1" x14ac:dyDescent="0.25">
      <c r="B908" s="9"/>
      <c r="C908" s="14"/>
      <c r="D908" s="10"/>
      <c r="E908" s="10"/>
      <c r="F908" s="16"/>
      <c r="G908" s="34"/>
      <c r="H908" s="21"/>
      <c r="I908" s="21"/>
      <c r="J908" s="20"/>
      <c r="K908" s="35"/>
    </row>
    <row r="909" spans="2:11" ht="28.5" customHeight="1" x14ac:dyDescent="0.25">
      <c r="B909" s="9"/>
      <c r="C909" s="14"/>
      <c r="D909" s="10"/>
      <c r="E909" s="10"/>
      <c r="F909" s="16"/>
      <c r="G909" s="34"/>
      <c r="H909" s="21"/>
      <c r="I909" s="21"/>
      <c r="J909" s="20"/>
      <c r="K909" s="35"/>
    </row>
    <row r="910" spans="2:11" ht="28.5" customHeight="1" x14ac:dyDescent="0.25">
      <c r="B910" s="9"/>
      <c r="C910" s="14"/>
      <c r="D910" s="10"/>
      <c r="E910" s="10"/>
      <c r="F910" s="16"/>
      <c r="G910" s="34"/>
      <c r="H910" s="21"/>
      <c r="I910" s="21"/>
      <c r="J910" s="20"/>
      <c r="K910" s="35"/>
    </row>
    <row r="911" spans="2:11" ht="28.5" customHeight="1" x14ac:dyDescent="0.25">
      <c r="B911" s="9"/>
      <c r="C911" s="14"/>
      <c r="D911" s="10"/>
      <c r="E911" s="10"/>
      <c r="F911" s="16"/>
      <c r="G911" s="34"/>
      <c r="H911" s="21"/>
      <c r="I911" s="21"/>
      <c r="J911" s="20"/>
      <c r="K911" s="35"/>
    </row>
    <row r="912" spans="2:11" ht="28.5" customHeight="1" x14ac:dyDescent="0.25">
      <c r="B912" s="9"/>
      <c r="C912" s="14"/>
      <c r="D912" s="10"/>
      <c r="E912" s="10"/>
      <c r="F912" s="16"/>
      <c r="G912" s="34"/>
      <c r="H912" s="21"/>
      <c r="I912" s="21"/>
      <c r="J912" s="20"/>
      <c r="K912" s="35"/>
    </row>
    <row r="913" spans="2:11" ht="28.5" customHeight="1" x14ac:dyDescent="0.25">
      <c r="B913" s="9"/>
      <c r="C913" s="14"/>
      <c r="D913" s="10"/>
      <c r="E913" s="10"/>
      <c r="F913" s="16"/>
      <c r="G913" s="34"/>
      <c r="H913" s="21"/>
      <c r="I913" s="21"/>
      <c r="J913" s="20"/>
      <c r="K913" s="35"/>
    </row>
    <row r="914" spans="2:11" ht="28.5" customHeight="1" x14ac:dyDescent="0.25">
      <c r="B914" s="9"/>
      <c r="C914" s="14"/>
      <c r="D914" s="10"/>
      <c r="E914" s="10"/>
      <c r="F914" s="16"/>
      <c r="G914" s="34"/>
      <c r="H914" s="21"/>
      <c r="I914" s="21"/>
      <c r="J914" s="20"/>
      <c r="K914" s="35"/>
    </row>
    <row r="915" spans="2:11" ht="28.5" customHeight="1" x14ac:dyDescent="0.25">
      <c r="B915" s="9"/>
      <c r="C915" s="14"/>
      <c r="D915" s="10"/>
      <c r="E915" s="10"/>
      <c r="F915" s="16"/>
      <c r="G915" s="34"/>
      <c r="H915" s="21"/>
      <c r="I915" s="21"/>
      <c r="J915" s="20"/>
      <c r="K915" s="35"/>
    </row>
    <row r="916" spans="2:11" ht="28.5" customHeight="1" x14ac:dyDescent="0.25">
      <c r="B916" s="9"/>
      <c r="C916" s="14"/>
      <c r="D916" s="10"/>
      <c r="E916" s="10"/>
      <c r="F916" s="16"/>
      <c r="G916" s="34"/>
      <c r="H916" s="21"/>
      <c r="I916" s="21"/>
      <c r="J916" s="20"/>
      <c r="K916" s="35"/>
    </row>
    <row r="917" spans="2:11" ht="28.5" customHeight="1" x14ac:dyDescent="0.25">
      <c r="B917" s="9"/>
      <c r="C917" s="14"/>
      <c r="D917" s="10"/>
      <c r="E917" s="10"/>
      <c r="F917" s="16"/>
      <c r="G917" s="34"/>
      <c r="H917" s="21"/>
      <c r="I917" s="21"/>
      <c r="J917" s="20"/>
      <c r="K917" s="35"/>
    </row>
    <row r="918" spans="2:11" ht="28.5" customHeight="1" x14ac:dyDescent="0.25">
      <c r="B918" s="9"/>
      <c r="C918" s="14"/>
      <c r="D918" s="10"/>
      <c r="E918" s="10"/>
      <c r="F918" s="16"/>
      <c r="G918" s="34"/>
      <c r="H918" s="21"/>
      <c r="I918" s="21"/>
      <c r="J918" s="20"/>
      <c r="K918" s="35"/>
    </row>
    <row r="919" spans="2:11" ht="28.5" customHeight="1" x14ac:dyDescent="0.25">
      <c r="B919" s="9"/>
      <c r="C919" s="14"/>
      <c r="D919" s="10"/>
      <c r="E919" s="10"/>
      <c r="F919" s="16"/>
      <c r="G919" s="34"/>
      <c r="H919" s="21"/>
      <c r="I919" s="21"/>
      <c r="J919" s="20"/>
      <c r="K919" s="35"/>
    </row>
    <row r="920" spans="2:11" ht="28.5" customHeight="1" x14ac:dyDescent="0.25">
      <c r="B920" s="9"/>
      <c r="C920" s="14"/>
      <c r="D920" s="10"/>
      <c r="E920" s="10"/>
      <c r="F920" s="16"/>
      <c r="G920" s="34"/>
      <c r="H920" s="21"/>
      <c r="I920" s="21"/>
      <c r="J920" s="20"/>
      <c r="K920" s="35"/>
    </row>
    <row r="921" spans="2:11" ht="28.5" customHeight="1" x14ac:dyDescent="0.25">
      <c r="B921" s="9"/>
      <c r="C921" s="14"/>
      <c r="D921" s="10"/>
      <c r="E921" s="10"/>
      <c r="F921" s="16"/>
      <c r="G921" s="34"/>
      <c r="H921" s="21"/>
      <c r="I921" s="21"/>
      <c r="J921" s="20"/>
      <c r="K921" s="35"/>
    </row>
    <row r="922" spans="2:11" ht="28.5" customHeight="1" x14ac:dyDescent="0.25">
      <c r="B922" s="9"/>
      <c r="C922" s="14"/>
      <c r="D922" s="10"/>
      <c r="E922" s="10"/>
      <c r="F922" s="16"/>
      <c r="G922" s="34"/>
      <c r="H922" s="21"/>
      <c r="I922" s="21"/>
      <c r="J922" s="20"/>
      <c r="K922" s="35"/>
    </row>
    <row r="923" spans="2:11" ht="28.5" customHeight="1" x14ac:dyDescent="0.25">
      <c r="B923" s="9"/>
      <c r="C923" s="14"/>
      <c r="D923" s="10"/>
      <c r="E923" s="10"/>
      <c r="F923" s="16"/>
      <c r="G923" s="34"/>
      <c r="H923" s="21"/>
      <c r="I923" s="21"/>
      <c r="J923" s="20"/>
      <c r="K923" s="35"/>
    </row>
    <row r="924" spans="2:11" ht="28.5" customHeight="1" x14ac:dyDescent="0.25">
      <c r="B924" s="9"/>
      <c r="C924" s="14"/>
      <c r="D924" s="10"/>
      <c r="E924" s="10"/>
      <c r="F924" s="16"/>
      <c r="G924" s="34"/>
      <c r="H924" s="21"/>
      <c r="I924" s="21"/>
      <c r="J924" s="20"/>
      <c r="K924" s="35"/>
    </row>
    <row r="925" spans="2:11" ht="28.5" customHeight="1" x14ac:dyDescent="0.25">
      <c r="B925" s="9"/>
      <c r="C925" s="14"/>
      <c r="D925" s="10"/>
      <c r="E925" s="10"/>
      <c r="F925" s="16"/>
      <c r="G925" s="34"/>
      <c r="H925" s="21"/>
      <c r="I925" s="21"/>
      <c r="J925" s="20"/>
      <c r="K925" s="35"/>
    </row>
    <row r="926" spans="2:11" ht="28.5" customHeight="1" x14ac:dyDescent="0.25">
      <c r="B926" s="9"/>
      <c r="C926" s="14"/>
      <c r="D926" s="10"/>
      <c r="E926" s="10"/>
      <c r="F926" s="16"/>
      <c r="G926" s="34"/>
      <c r="H926" s="21"/>
      <c r="I926" s="21"/>
      <c r="J926" s="20"/>
      <c r="K926" s="35"/>
    </row>
    <row r="927" spans="2:11" ht="28.5" customHeight="1" x14ac:dyDescent="0.25">
      <c r="B927" s="9"/>
      <c r="C927" s="14"/>
      <c r="D927" s="10"/>
      <c r="E927" s="10"/>
      <c r="F927" s="16"/>
      <c r="G927" s="34"/>
      <c r="H927" s="21"/>
      <c r="I927" s="21"/>
      <c r="J927" s="20"/>
      <c r="K927" s="35"/>
    </row>
    <row r="928" spans="2:11" ht="28.5" customHeight="1" x14ac:dyDescent="0.25">
      <c r="B928" s="9"/>
      <c r="C928" s="14"/>
      <c r="D928" s="10"/>
      <c r="E928" s="10"/>
      <c r="F928" s="16"/>
      <c r="G928" s="34"/>
      <c r="H928" s="21"/>
      <c r="I928" s="21"/>
      <c r="J928" s="20"/>
      <c r="K928" s="35"/>
    </row>
    <row r="929" spans="2:11" ht="28.5" customHeight="1" x14ac:dyDescent="0.25">
      <c r="B929" s="9"/>
      <c r="C929" s="14"/>
      <c r="D929" s="10"/>
      <c r="E929" s="10"/>
      <c r="F929" s="16"/>
      <c r="G929" s="34"/>
      <c r="H929" s="21"/>
      <c r="I929" s="21"/>
      <c r="J929" s="20"/>
      <c r="K929" s="35"/>
    </row>
    <row r="930" spans="2:11" ht="28.5" customHeight="1" x14ac:dyDescent="0.25">
      <c r="B930" s="9"/>
      <c r="C930" s="14"/>
      <c r="D930" s="10"/>
      <c r="E930" s="10"/>
      <c r="F930" s="16"/>
      <c r="G930" s="34"/>
      <c r="H930" s="21"/>
      <c r="I930" s="21"/>
      <c r="J930" s="20"/>
      <c r="K930" s="35"/>
    </row>
    <row r="931" spans="2:11" ht="28.5" customHeight="1" x14ac:dyDescent="0.25">
      <c r="B931" s="9"/>
      <c r="C931" s="14"/>
      <c r="D931" s="10"/>
      <c r="E931" s="10"/>
      <c r="F931" s="16"/>
      <c r="G931" s="34"/>
      <c r="H931" s="21"/>
      <c r="I931" s="21"/>
      <c r="J931" s="20"/>
      <c r="K931" s="35"/>
    </row>
    <row r="932" spans="2:11" ht="28.5" customHeight="1" x14ac:dyDescent="0.25">
      <c r="B932" s="9"/>
      <c r="C932" s="14"/>
      <c r="D932" s="10"/>
      <c r="E932" s="10"/>
      <c r="F932" s="16"/>
      <c r="G932" s="34"/>
      <c r="H932" s="21"/>
      <c r="I932" s="21"/>
      <c r="J932" s="20"/>
      <c r="K932" s="35"/>
    </row>
    <row r="933" spans="2:11" ht="28.5" customHeight="1" x14ac:dyDescent="0.25">
      <c r="B933" s="9"/>
      <c r="C933" s="14"/>
      <c r="D933" s="10"/>
      <c r="E933" s="10"/>
      <c r="F933" s="16"/>
      <c r="G933" s="34"/>
      <c r="H933" s="21"/>
      <c r="I933" s="21"/>
      <c r="J933" s="20"/>
      <c r="K933" s="35"/>
    </row>
    <row r="934" spans="2:11" ht="28.5" customHeight="1" x14ac:dyDescent="0.25">
      <c r="B934" s="9"/>
      <c r="C934" s="14"/>
      <c r="D934" s="10"/>
      <c r="E934" s="10"/>
      <c r="F934" s="16"/>
      <c r="G934" s="34"/>
      <c r="H934" s="21"/>
      <c r="I934" s="21"/>
      <c r="J934" s="20"/>
      <c r="K934" s="35"/>
    </row>
    <row r="935" spans="2:11" ht="28.5" customHeight="1" x14ac:dyDescent="0.25">
      <c r="B935" s="9"/>
      <c r="C935" s="14"/>
      <c r="D935" s="10"/>
      <c r="E935" s="10"/>
      <c r="F935" s="16"/>
      <c r="G935" s="34"/>
      <c r="H935" s="21"/>
      <c r="I935" s="21"/>
      <c r="J935" s="20"/>
      <c r="K935" s="35"/>
    </row>
    <row r="936" spans="2:11" ht="28.5" customHeight="1" x14ac:dyDescent="0.25">
      <c r="B936" s="9"/>
      <c r="C936" s="14"/>
      <c r="D936" s="10"/>
      <c r="E936" s="10"/>
      <c r="F936" s="16"/>
      <c r="G936" s="34"/>
      <c r="H936" s="21"/>
      <c r="I936" s="21"/>
      <c r="J936" s="20"/>
      <c r="K936" s="35"/>
    </row>
    <row r="937" spans="2:11" ht="28.5" customHeight="1" x14ac:dyDescent="0.25">
      <c r="B937" s="9"/>
      <c r="C937" s="14"/>
      <c r="D937" s="10"/>
      <c r="E937" s="10"/>
      <c r="F937" s="16"/>
      <c r="G937" s="34"/>
      <c r="H937" s="21"/>
      <c r="I937" s="21"/>
      <c r="J937" s="20"/>
      <c r="K937" s="35"/>
    </row>
    <row r="938" spans="2:11" ht="28.5" customHeight="1" x14ac:dyDescent="0.25">
      <c r="B938" s="9"/>
      <c r="C938" s="14"/>
      <c r="D938" s="10"/>
      <c r="E938" s="10"/>
      <c r="F938" s="16"/>
      <c r="G938" s="34"/>
      <c r="H938" s="21"/>
      <c r="I938" s="21"/>
      <c r="J938" s="20"/>
      <c r="K938" s="35"/>
    </row>
    <row r="939" spans="2:11" ht="28.5" customHeight="1" x14ac:dyDescent="0.25">
      <c r="B939" s="9"/>
      <c r="C939" s="14"/>
      <c r="D939" s="10"/>
      <c r="E939" s="10"/>
      <c r="F939" s="16"/>
      <c r="G939" s="34"/>
      <c r="H939" s="21"/>
      <c r="I939" s="21"/>
      <c r="J939" s="20"/>
      <c r="K939" s="35"/>
    </row>
    <row r="940" spans="2:11" ht="28.5" customHeight="1" x14ac:dyDescent="0.25">
      <c r="B940" s="9"/>
      <c r="C940" s="14"/>
      <c r="D940" s="10"/>
      <c r="E940" s="10"/>
      <c r="F940" s="16"/>
      <c r="G940" s="34"/>
      <c r="H940" s="21"/>
      <c r="I940" s="21"/>
      <c r="J940" s="20"/>
      <c r="K940" s="35"/>
    </row>
    <row r="941" spans="2:11" ht="28.5" customHeight="1" x14ac:dyDescent="0.25">
      <c r="B941" s="9"/>
      <c r="C941" s="14"/>
      <c r="D941" s="10"/>
      <c r="E941" s="10"/>
      <c r="F941" s="16"/>
      <c r="G941" s="34"/>
      <c r="H941" s="21"/>
      <c r="I941" s="21"/>
      <c r="J941" s="20"/>
      <c r="K941" s="35"/>
    </row>
    <row r="942" spans="2:11" ht="28.5" customHeight="1" x14ac:dyDescent="0.25">
      <c r="B942" s="9"/>
      <c r="C942" s="14"/>
      <c r="D942" s="10"/>
      <c r="E942" s="10"/>
      <c r="F942" s="16"/>
      <c r="G942" s="34"/>
      <c r="H942" s="21"/>
      <c r="I942" s="21"/>
      <c r="J942" s="20"/>
      <c r="K942" s="35"/>
    </row>
    <row r="943" spans="2:11" ht="28.5" customHeight="1" x14ac:dyDescent="0.25">
      <c r="B943" s="9"/>
      <c r="C943" s="14"/>
      <c r="D943" s="10"/>
      <c r="E943" s="10"/>
      <c r="F943" s="16"/>
      <c r="G943" s="34"/>
      <c r="H943" s="21"/>
      <c r="I943" s="21"/>
      <c r="J943" s="20"/>
      <c r="K943" s="35"/>
    </row>
    <row r="944" spans="2:11" ht="28.5" customHeight="1" x14ac:dyDescent="0.25">
      <c r="B944" s="9"/>
      <c r="C944" s="14"/>
      <c r="D944" s="10"/>
      <c r="E944" s="10"/>
      <c r="F944" s="16"/>
      <c r="G944" s="34"/>
      <c r="H944" s="21"/>
      <c r="I944" s="21"/>
      <c r="J944" s="20"/>
      <c r="K944" s="35"/>
    </row>
    <row r="945" spans="2:11" ht="28.5" customHeight="1" x14ac:dyDescent="0.25">
      <c r="B945" s="9"/>
      <c r="C945" s="14"/>
      <c r="D945" s="10"/>
      <c r="E945" s="10"/>
      <c r="F945" s="16"/>
      <c r="G945" s="34"/>
      <c r="H945" s="21"/>
      <c r="I945" s="21"/>
      <c r="J945" s="20"/>
      <c r="K945" s="35"/>
    </row>
    <row r="946" spans="2:11" ht="28.5" customHeight="1" x14ac:dyDescent="0.25">
      <c r="B946" s="9"/>
      <c r="C946" s="14"/>
      <c r="D946" s="10"/>
      <c r="E946" s="10"/>
      <c r="F946" s="16"/>
      <c r="G946" s="34"/>
      <c r="H946" s="21"/>
      <c r="I946" s="21"/>
      <c r="J946" s="20"/>
      <c r="K946" s="35"/>
    </row>
    <row r="947" spans="2:11" ht="28.5" customHeight="1" x14ac:dyDescent="0.25">
      <c r="B947" s="9"/>
      <c r="C947" s="14"/>
      <c r="D947" s="10"/>
      <c r="E947" s="10"/>
      <c r="F947" s="16"/>
      <c r="G947" s="34"/>
      <c r="H947" s="21"/>
      <c r="I947" s="21"/>
      <c r="J947" s="20"/>
      <c r="K947" s="35"/>
    </row>
    <row r="948" spans="2:11" ht="28.5" customHeight="1" x14ac:dyDescent="0.25">
      <c r="B948" s="9"/>
      <c r="C948" s="14"/>
      <c r="D948" s="10"/>
      <c r="E948" s="10"/>
      <c r="F948" s="16"/>
      <c r="G948" s="34"/>
      <c r="H948" s="21"/>
      <c r="I948" s="21"/>
      <c r="J948" s="20"/>
      <c r="K948" s="35"/>
    </row>
    <row r="949" spans="2:11" ht="28.5" customHeight="1" x14ac:dyDescent="0.25">
      <c r="B949" s="9"/>
      <c r="C949" s="14"/>
      <c r="D949" s="10"/>
      <c r="E949" s="10"/>
      <c r="F949" s="16"/>
      <c r="G949" s="34"/>
      <c r="H949" s="21"/>
      <c r="I949" s="21"/>
      <c r="J949" s="20"/>
      <c r="K949" s="35"/>
    </row>
    <row r="950" spans="2:11" ht="28.5" customHeight="1" x14ac:dyDescent="0.25">
      <c r="B950" s="9"/>
      <c r="C950" s="14"/>
      <c r="D950" s="10"/>
      <c r="E950" s="10"/>
      <c r="F950" s="16"/>
      <c r="G950" s="34"/>
      <c r="H950" s="21"/>
      <c r="I950" s="21"/>
      <c r="J950" s="20"/>
      <c r="K950" s="35"/>
    </row>
    <row r="951" spans="2:11" ht="28.5" customHeight="1" x14ac:dyDescent="0.25">
      <c r="B951" s="9"/>
      <c r="C951" s="14"/>
      <c r="D951" s="10"/>
      <c r="E951" s="10"/>
      <c r="F951" s="16"/>
      <c r="G951" s="34"/>
      <c r="H951" s="21"/>
      <c r="I951" s="21"/>
      <c r="J951" s="20"/>
      <c r="K951" s="35"/>
    </row>
    <row r="952" spans="2:11" ht="28.5" customHeight="1" x14ac:dyDescent="0.25">
      <c r="B952" s="9"/>
      <c r="C952" s="14"/>
      <c r="D952" s="10"/>
      <c r="E952" s="10"/>
      <c r="F952" s="16"/>
      <c r="G952" s="34"/>
      <c r="H952" s="21"/>
      <c r="I952" s="21"/>
      <c r="J952" s="20"/>
      <c r="K952" s="35"/>
    </row>
    <row r="953" spans="2:11" ht="28.5" customHeight="1" x14ac:dyDescent="0.25">
      <c r="B953" s="9"/>
      <c r="C953" s="14"/>
      <c r="D953" s="10"/>
      <c r="E953" s="10"/>
      <c r="F953" s="16"/>
      <c r="G953" s="34"/>
      <c r="H953" s="21"/>
      <c r="I953" s="21"/>
      <c r="J953" s="20"/>
      <c r="K953" s="35"/>
    </row>
    <row r="954" spans="2:11" ht="28.5" customHeight="1" x14ac:dyDescent="0.25">
      <c r="B954" s="9"/>
      <c r="C954" s="14"/>
      <c r="D954" s="10"/>
      <c r="E954" s="10"/>
      <c r="F954" s="16"/>
      <c r="G954" s="34"/>
      <c r="H954" s="21"/>
      <c r="I954" s="21"/>
      <c r="J954" s="20"/>
      <c r="K954" s="35"/>
    </row>
    <row r="955" spans="2:11" ht="28.5" customHeight="1" x14ac:dyDescent="0.25">
      <c r="B955" s="9"/>
      <c r="C955" s="14"/>
      <c r="D955" s="10"/>
      <c r="E955" s="10"/>
      <c r="F955" s="16"/>
      <c r="G955" s="34"/>
      <c r="H955" s="21"/>
      <c r="I955" s="21"/>
      <c r="J955" s="20"/>
      <c r="K955" s="35"/>
    </row>
    <row r="956" spans="2:11" ht="28.5" customHeight="1" x14ac:dyDescent="0.25">
      <c r="B956" s="9"/>
      <c r="C956" s="14"/>
      <c r="D956" s="10"/>
      <c r="E956" s="10"/>
      <c r="F956" s="16"/>
      <c r="G956" s="34"/>
      <c r="H956" s="21"/>
      <c r="I956" s="21"/>
      <c r="J956" s="20"/>
      <c r="K956" s="35"/>
    </row>
    <row r="957" spans="2:11" ht="28.5" customHeight="1" x14ac:dyDescent="0.25">
      <c r="B957" s="9"/>
      <c r="C957" s="14"/>
      <c r="D957" s="10"/>
      <c r="E957" s="10"/>
      <c r="F957" s="16"/>
      <c r="G957" s="34"/>
      <c r="H957" s="21"/>
      <c r="I957" s="21"/>
      <c r="J957" s="20"/>
      <c r="K957" s="35"/>
    </row>
    <row r="958" spans="2:11" ht="28.5" customHeight="1" x14ac:dyDescent="0.25">
      <c r="B958" s="9"/>
      <c r="C958" s="14"/>
      <c r="D958" s="10"/>
      <c r="E958" s="10"/>
      <c r="F958" s="16"/>
      <c r="G958" s="34"/>
      <c r="H958" s="21"/>
      <c r="I958" s="21"/>
      <c r="J958" s="20"/>
      <c r="K958" s="35"/>
    </row>
    <row r="959" spans="2:11" ht="28.5" customHeight="1" x14ac:dyDescent="0.25">
      <c r="B959" s="9"/>
      <c r="C959" s="14"/>
      <c r="D959" s="10"/>
      <c r="E959" s="10"/>
      <c r="F959" s="16"/>
      <c r="G959" s="34"/>
      <c r="H959" s="21"/>
      <c r="I959" s="21"/>
      <c r="J959" s="20"/>
      <c r="K959" s="35"/>
    </row>
    <row r="960" spans="2:11" ht="28.5" customHeight="1" x14ac:dyDescent="0.25">
      <c r="B960" s="9"/>
      <c r="C960" s="14"/>
      <c r="D960" s="10"/>
      <c r="E960" s="10"/>
      <c r="F960" s="16"/>
      <c r="G960" s="34"/>
      <c r="H960" s="21"/>
      <c r="I960" s="21"/>
      <c r="J960" s="20"/>
      <c r="K960" s="35"/>
    </row>
    <row r="961" spans="2:11" ht="28.5" customHeight="1" x14ac:dyDescent="0.25">
      <c r="B961" s="9"/>
      <c r="C961" s="14"/>
      <c r="D961" s="10"/>
      <c r="E961" s="10"/>
      <c r="F961" s="16"/>
      <c r="G961" s="34"/>
      <c r="H961" s="21"/>
      <c r="I961" s="21"/>
      <c r="J961" s="20"/>
      <c r="K961" s="35"/>
    </row>
    <row r="962" spans="2:11" ht="28.5" customHeight="1" x14ac:dyDescent="0.25">
      <c r="B962" s="9"/>
      <c r="C962" s="14"/>
      <c r="D962" s="10"/>
      <c r="E962" s="10"/>
      <c r="F962" s="16"/>
      <c r="G962" s="34"/>
      <c r="H962" s="21"/>
      <c r="I962" s="21"/>
      <c r="J962" s="20"/>
      <c r="K962" s="35"/>
    </row>
    <row r="963" spans="2:11" ht="28.5" customHeight="1" x14ac:dyDescent="0.25">
      <c r="B963" s="9"/>
      <c r="C963" s="14"/>
      <c r="D963" s="10"/>
      <c r="E963" s="10"/>
      <c r="F963" s="16"/>
      <c r="G963" s="34"/>
      <c r="H963" s="21"/>
      <c r="I963" s="21"/>
      <c r="J963" s="20"/>
      <c r="K963" s="35"/>
    </row>
    <row r="964" spans="2:11" ht="28.5" customHeight="1" x14ac:dyDescent="0.25">
      <c r="B964" s="9"/>
      <c r="C964" s="14"/>
      <c r="D964" s="10"/>
      <c r="E964" s="10"/>
      <c r="F964" s="16"/>
      <c r="G964" s="34"/>
      <c r="H964" s="21"/>
      <c r="I964" s="21"/>
      <c r="J964" s="20"/>
      <c r="K964" s="35"/>
    </row>
    <row r="965" spans="2:11" ht="28.5" customHeight="1" x14ac:dyDescent="0.25">
      <c r="B965" s="9"/>
      <c r="C965" s="14"/>
      <c r="D965" s="10"/>
      <c r="E965" s="10"/>
      <c r="F965" s="16"/>
      <c r="G965" s="34"/>
      <c r="H965" s="21"/>
      <c r="I965" s="21"/>
      <c r="J965" s="20"/>
      <c r="K965" s="35"/>
    </row>
    <row r="966" spans="2:11" ht="28.5" customHeight="1" x14ac:dyDescent="0.25">
      <c r="B966" s="9"/>
      <c r="C966" s="14"/>
      <c r="D966" s="10"/>
      <c r="E966" s="10"/>
      <c r="F966" s="16"/>
      <c r="G966" s="34"/>
      <c r="H966" s="21"/>
      <c r="I966" s="21"/>
      <c r="J966" s="20"/>
      <c r="K966" s="35"/>
    </row>
    <row r="967" spans="2:11" ht="28.5" customHeight="1" x14ac:dyDescent="0.25">
      <c r="B967" s="9"/>
      <c r="C967" s="14"/>
      <c r="D967" s="10"/>
      <c r="E967" s="10"/>
      <c r="F967" s="16"/>
      <c r="G967" s="34"/>
      <c r="H967" s="21"/>
      <c r="I967" s="21"/>
      <c r="J967" s="20"/>
      <c r="K967" s="35"/>
    </row>
    <row r="968" spans="2:11" ht="28.5" customHeight="1" x14ac:dyDescent="0.25">
      <c r="B968" s="9"/>
      <c r="C968" s="14"/>
      <c r="D968" s="10"/>
      <c r="E968" s="10"/>
      <c r="F968" s="16"/>
      <c r="G968" s="34"/>
      <c r="H968" s="21"/>
      <c r="I968" s="21"/>
      <c r="J968" s="20"/>
      <c r="K968" s="35"/>
    </row>
    <row r="969" spans="2:11" ht="28.5" customHeight="1" x14ac:dyDescent="0.25">
      <c r="B969" s="9"/>
      <c r="C969" s="14"/>
      <c r="D969" s="10"/>
      <c r="E969" s="10"/>
      <c r="F969" s="16"/>
      <c r="G969" s="34"/>
      <c r="H969" s="21"/>
      <c r="I969" s="21"/>
      <c r="J969" s="20"/>
      <c r="K969" s="35"/>
    </row>
    <row r="970" spans="2:11" ht="28.5" customHeight="1" x14ac:dyDescent="0.25">
      <c r="B970" s="9"/>
      <c r="C970" s="14"/>
      <c r="D970" s="10"/>
      <c r="E970" s="10"/>
      <c r="F970" s="16"/>
      <c r="G970" s="34"/>
      <c r="H970" s="21"/>
      <c r="I970" s="21"/>
      <c r="J970" s="20"/>
      <c r="K970" s="35"/>
    </row>
    <row r="971" spans="2:11" ht="28.5" customHeight="1" x14ac:dyDescent="0.25">
      <c r="B971" s="9"/>
      <c r="C971" s="14"/>
      <c r="D971" s="10"/>
      <c r="E971" s="10"/>
      <c r="F971" s="16"/>
      <c r="G971" s="34"/>
      <c r="H971" s="21"/>
      <c r="I971" s="21"/>
      <c r="J971" s="20"/>
      <c r="K971" s="35"/>
    </row>
    <row r="972" spans="2:11" ht="28.5" customHeight="1" x14ac:dyDescent="0.25">
      <c r="B972" s="9"/>
      <c r="C972" s="14"/>
      <c r="D972" s="10"/>
      <c r="E972" s="10"/>
      <c r="F972" s="16"/>
      <c r="G972" s="34"/>
      <c r="H972" s="21"/>
      <c r="I972" s="21"/>
      <c r="J972" s="20"/>
      <c r="K972" s="35"/>
    </row>
    <row r="973" spans="2:11" ht="28.5" customHeight="1" x14ac:dyDescent="0.25">
      <c r="B973" s="9"/>
      <c r="C973" s="14"/>
      <c r="D973" s="10"/>
      <c r="E973" s="10"/>
      <c r="F973" s="16"/>
      <c r="G973" s="34"/>
      <c r="H973" s="21"/>
      <c r="I973" s="21"/>
      <c r="J973" s="20"/>
      <c r="K973" s="35"/>
    </row>
    <row r="974" spans="2:11" ht="28.5" customHeight="1" x14ac:dyDescent="0.25">
      <c r="B974" s="9"/>
      <c r="C974" s="14"/>
      <c r="D974" s="10"/>
      <c r="E974" s="10"/>
      <c r="F974" s="16"/>
      <c r="G974" s="34"/>
      <c r="H974" s="21"/>
      <c r="I974" s="21"/>
      <c r="J974" s="20"/>
      <c r="K974" s="35"/>
    </row>
    <row r="975" spans="2:11" ht="28.5" customHeight="1" x14ac:dyDescent="0.25">
      <c r="B975" s="9"/>
      <c r="C975" s="14"/>
      <c r="D975" s="10"/>
      <c r="E975" s="10"/>
      <c r="F975" s="16"/>
      <c r="G975" s="34"/>
      <c r="H975" s="21"/>
      <c r="I975" s="21"/>
      <c r="J975" s="20"/>
      <c r="K975" s="35"/>
    </row>
    <row r="976" spans="2:11" ht="28.5" customHeight="1" x14ac:dyDescent="0.25">
      <c r="B976" s="9"/>
      <c r="C976" s="14"/>
      <c r="D976" s="10"/>
      <c r="E976" s="10"/>
      <c r="F976" s="16"/>
      <c r="G976" s="34"/>
      <c r="H976" s="21"/>
      <c r="I976" s="21"/>
      <c r="J976" s="20"/>
      <c r="K976" s="35"/>
    </row>
    <row r="977" spans="2:11" ht="28.5" customHeight="1" x14ac:dyDescent="0.25">
      <c r="B977" s="9"/>
      <c r="C977" s="14"/>
      <c r="D977" s="10"/>
      <c r="E977" s="10"/>
      <c r="F977" s="16"/>
      <c r="G977" s="34"/>
      <c r="H977" s="21"/>
      <c r="I977" s="21"/>
      <c r="J977" s="20"/>
      <c r="K977" s="35"/>
    </row>
    <row r="978" spans="2:11" ht="28.5" customHeight="1" x14ac:dyDescent="0.25">
      <c r="B978" s="9"/>
      <c r="C978" s="14"/>
      <c r="D978" s="10"/>
      <c r="E978" s="10"/>
      <c r="F978" s="16"/>
      <c r="G978" s="34"/>
      <c r="H978" s="21"/>
      <c r="I978" s="21"/>
      <c r="J978" s="20"/>
      <c r="K978" s="35"/>
    </row>
    <row r="979" spans="2:11" ht="28.5" customHeight="1" x14ac:dyDescent="0.25">
      <c r="B979" s="9"/>
      <c r="C979" s="14"/>
      <c r="D979" s="10"/>
      <c r="E979" s="10"/>
      <c r="F979" s="16"/>
      <c r="G979" s="34"/>
      <c r="H979" s="21"/>
      <c r="I979" s="21"/>
      <c r="J979" s="20"/>
      <c r="K979" s="35"/>
    </row>
    <row r="980" spans="2:11" ht="28.5" customHeight="1" x14ac:dyDescent="0.25">
      <c r="B980" s="9"/>
      <c r="C980" s="14"/>
      <c r="D980" s="10"/>
      <c r="E980" s="10"/>
      <c r="F980" s="16"/>
      <c r="G980" s="34"/>
      <c r="H980" s="21"/>
      <c r="I980" s="21"/>
      <c r="J980" s="20"/>
      <c r="K980" s="35"/>
    </row>
    <row r="981" spans="2:11" ht="28.5" customHeight="1" x14ac:dyDescent="0.25">
      <c r="B981" s="9"/>
      <c r="C981" s="14"/>
      <c r="D981" s="10"/>
      <c r="E981" s="10"/>
      <c r="F981" s="16"/>
      <c r="G981" s="34"/>
      <c r="H981" s="21"/>
      <c r="I981" s="21"/>
      <c r="J981" s="20"/>
      <c r="K981" s="35"/>
    </row>
    <row r="982" spans="2:11" ht="28.5" customHeight="1" x14ac:dyDescent="0.25">
      <c r="B982" s="9"/>
      <c r="C982" s="14"/>
      <c r="D982" s="10"/>
      <c r="E982" s="10"/>
      <c r="F982" s="16"/>
      <c r="G982" s="34"/>
      <c r="H982" s="21"/>
      <c r="I982" s="21"/>
      <c r="J982" s="20"/>
      <c r="K982" s="35"/>
    </row>
    <row r="983" spans="2:11" ht="28.5" customHeight="1" x14ac:dyDescent="0.25">
      <c r="B983" s="9"/>
      <c r="C983" s="14"/>
      <c r="D983" s="10"/>
      <c r="E983" s="10"/>
      <c r="F983" s="16"/>
      <c r="G983" s="34"/>
      <c r="H983" s="21"/>
      <c r="I983" s="21"/>
      <c r="J983" s="20"/>
      <c r="K983" s="35"/>
    </row>
    <row r="984" spans="2:11" ht="28.5" customHeight="1" x14ac:dyDescent="0.25">
      <c r="B984" s="9"/>
      <c r="C984" s="14"/>
      <c r="D984" s="10"/>
      <c r="E984" s="10"/>
      <c r="F984" s="16"/>
      <c r="G984" s="34"/>
      <c r="H984" s="21"/>
      <c r="I984" s="21"/>
      <c r="J984" s="20"/>
      <c r="K984" s="35"/>
    </row>
    <row r="985" spans="2:11" ht="28.5" customHeight="1" x14ac:dyDescent="0.25">
      <c r="B985" s="9"/>
      <c r="C985" s="14"/>
      <c r="D985" s="10"/>
      <c r="E985" s="10"/>
      <c r="F985" s="16"/>
      <c r="G985" s="34"/>
      <c r="H985" s="21"/>
      <c r="I985" s="21"/>
      <c r="J985" s="20"/>
      <c r="K985" s="35"/>
    </row>
    <row r="986" spans="2:11" ht="28.5" customHeight="1" x14ac:dyDescent="0.25">
      <c r="B986" s="9"/>
      <c r="C986" s="14"/>
      <c r="D986" s="10"/>
      <c r="E986" s="10"/>
      <c r="F986" s="16"/>
      <c r="G986" s="34"/>
      <c r="H986" s="21"/>
      <c r="I986" s="21"/>
      <c r="J986" s="20"/>
      <c r="K986" s="35"/>
    </row>
    <row r="987" spans="2:11" ht="28.5" customHeight="1" x14ac:dyDescent="0.25">
      <c r="B987" s="9"/>
      <c r="C987" s="14"/>
      <c r="D987" s="10"/>
      <c r="E987" s="10"/>
      <c r="F987" s="16"/>
      <c r="G987" s="34"/>
      <c r="H987" s="21"/>
      <c r="I987" s="21"/>
      <c r="J987" s="20"/>
      <c r="K987" s="35"/>
    </row>
    <row r="988" spans="2:11" ht="28.5" customHeight="1" x14ac:dyDescent="0.25">
      <c r="B988" s="9"/>
      <c r="C988" s="14"/>
      <c r="D988" s="10"/>
      <c r="E988" s="10"/>
      <c r="F988" s="16"/>
      <c r="G988" s="34"/>
      <c r="H988" s="21"/>
      <c r="I988" s="21"/>
      <c r="J988" s="20"/>
      <c r="K988" s="35"/>
    </row>
    <row r="989" spans="2:11" ht="28.5" customHeight="1" x14ac:dyDescent="0.25">
      <c r="B989" s="9"/>
      <c r="C989" s="14"/>
      <c r="D989" s="10"/>
      <c r="E989" s="10"/>
      <c r="F989" s="16"/>
      <c r="G989" s="34"/>
      <c r="H989" s="21"/>
      <c r="I989" s="21"/>
      <c r="J989" s="20"/>
      <c r="K989" s="35"/>
    </row>
    <row r="990" spans="2:11" ht="28.5" customHeight="1" x14ac:dyDescent="0.25">
      <c r="B990" s="9"/>
      <c r="C990" s="14"/>
      <c r="D990" s="10"/>
      <c r="E990" s="10"/>
      <c r="F990" s="16"/>
      <c r="G990" s="34"/>
      <c r="H990" s="21"/>
      <c r="I990" s="21"/>
      <c r="J990" s="20"/>
      <c r="K990" s="35"/>
    </row>
    <row r="991" spans="2:11" ht="28.5" customHeight="1" x14ac:dyDescent="0.25">
      <c r="B991" s="9"/>
      <c r="C991" s="14"/>
      <c r="D991" s="10"/>
      <c r="E991" s="10"/>
      <c r="F991" s="16"/>
      <c r="G991" s="34"/>
      <c r="H991" s="21"/>
      <c r="I991" s="21"/>
      <c r="J991" s="20"/>
      <c r="K991" s="35"/>
    </row>
    <row r="992" spans="2:11" ht="28.5" customHeight="1" x14ac:dyDescent="0.25">
      <c r="B992" s="9"/>
      <c r="C992" s="14"/>
      <c r="D992" s="10"/>
      <c r="E992" s="10"/>
      <c r="F992" s="16"/>
      <c r="G992" s="34"/>
      <c r="H992" s="21"/>
      <c r="I992" s="21"/>
      <c r="J992" s="20"/>
      <c r="K992" s="35"/>
    </row>
    <row r="993" spans="2:11" ht="28.5" customHeight="1" x14ac:dyDescent="0.25">
      <c r="B993" s="9"/>
      <c r="C993" s="14"/>
      <c r="D993" s="10"/>
      <c r="E993" s="10"/>
      <c r="F993" s="16"/>
      <c r="G993" s="34"/>
      <c r="H993" s="21"/>
      <c r="I993" s="21"/>
      <c r="J993" s="20"/>
      <c r="K993" s="35"/>
    </row>
    <row r="994" spans="2:11" ht="28.5" customHeight="1" x14ac:dyDescent="0.25">
      <c r="B994" s="9"/>
      <c r="C994" s="14"/>
      <c r="D994" s="10"/>
      <c r="E994" s="10"/>
      <c r="F994" s="16"/>
      <c r="G994" s="34"/>
      <c r="H994" s="21"/>
      <c r="I994" s="21"/>
      <c r="J994" s="20"/>
      <c r="K994" s="35"/>
    </row>
    <row r="995" spans="2:11" ht="28.5" customHeight="1" x14ac:dyDescent="0.25">
      <c r="B995" s="9"/>
      <c r="C995" s="14"/>
      <c r="D995" s="10"/>
      <c r="E995" s="10"/>
      <c r="F995" s="16"/>
      <c r="G995" s="34"/>
      <c r="H995" s="21"/>
      <c r="I995" s="21"/>
      <c r="J995" s="20"/>
      <c r="K995" s="35"/>
    </row>
    <row r="996" spans="2:11" ht="28.5" customHeight="1" x14ac:dyDescent="0.25">
      <c r="B996" s="9"/>
      <c r="C996" s="14"/>
      <c r="D996" s="10"/>
      <c r="E996" s="10"/>
      <c r="F996" s="16"/>
      <c r="G996" s="34"/>
      <c r="H996" s="21"/>
      <c r="I996" s="21"/>
      <c r="J996" s="20"/>
      <c r="K996" s="35"/>
    </row>
    <row r="997" spans="2:11" ht="28.5" customHeight="1" x14ac:dyDescent="0.25">
      <c r="B997" s="9"/>
      <c r="C997" s="14"/>
      <c r="D997" s="10"/>
      <c r="E997" s="10"/>
      <c r="F997" s="16"/>
      <c r="G997" s="34"/>
      <c r="H997" s="21"/>
      <c r="I997" s="21"/>
      <c r="J997" s="20"/>
      <c r="K997" s="35"/>
    </row>
    <row r="998" spans="2:11" ht="28.5" customHeight="1" x14ac:dyDescent="0.25">
      <c r="B998" s="9"/>
      <c r="C998" s="14"/>
      <c r="D998" s="10"/>
      <c r="E998" s="10"/>
      <c r="F998" s="16"/>
      <c r="G998" s="34"/>
      <c r="H998" s="21"/>
      <c r="I998" s="21"/>
      <c r="J998" s="20"/>
      <c r="K998" s="35"/>
    </row>
    <row r="999" spans="2:11" ht="28.5" customHeight="1" x14ac:dyDescent="0.25">
      <c r="B999" s="9"/>
      <c r="C999" s="14"/>
      <c r="D999" s="10"/>
      <c r="E999" s="10"/>
      <c r="F999" s="16"/>
      <c r="G999" s="34"/>
      <c r="H999" s="21"/>
      <c r="I999" s="21"/>
      <c r="J999" s="20"/>
      <c r="K999" s="35"/>
    </row>
    <row r="1000" spans="2:11" ht="28.5" customHeight="1" x14ac:dyDescent="0.25">
      <c r="B1000" s="9"/>
      <c r="C1000" s="14"/>
      <c r="D1000" s="10"/>
      <c r="E1000" s="10"/>
      <c r="F1000" s="16"/>
      <c r="G1000" s="34"/>
      <c r="H1000" s="21"/>
      <c r="I1000" s="21"/>
      <c r="J1000" s="20"/>
      <c r="K1000" s="35"/>
    </row>
    <row r="1001" spans="2:11" ht="28.5" customHeight="1" x14ac:dyDescent="0.25">
      <c r="B1001" s="9"/>
      <c r="C1001" s="14"/>
      <c r="D1001" s="10"/>
      <c r="E1001" s="10"/>
      <c r="F1001" s="16"/>
      <c r="G1001" s="34"/>
      <c r="H1001" s="21"/>
      <c r="I1001" s="21"/>
      <c r="J1001" s="20"/>
      <c r="K1001" s="35"/>
    </row>
    <row r="1002" spans="2:11" ht="28.5" customHeight="1" x14ac:dyDescent="0.25">
      <c r="B1002" s="9"/>
      <c r="C1002" s="14"/>
      <c r="D1002" s="10"/>
      <c r="E1002" s="10"/>
      <c r="F1002" s="16"/>
      <c r="G1002" s="34"/>
      <c r="H1002" s="21"/>
      <c r="I1002" s="21"/>
      <c r="J1002" s="20"/>
      <c r="K1002" s="35"/>
    </row>
    <row r="1003" spans="2:11" ht="28.5" customHeight="1" x14ac:dyDescent="0.25">
      <c r="B1003" s="9"/>
      <c r="C1003" s="14"/>
      <c r="D1003" s="10"/>
      <c r="E1003" s="10"/>
      <c r="F1003" s="16"/>
      <c r="G1003" s="34"/>
      <c r="H1003" s="21"/>
      <c r="I1003" s="21"/>
      <c r="J1003" s="20"/>
      <c r="K1003" s="35"/>
    </row>
    <row r="1004" spans="2:11" ht="28.5" customHeight="1" x14ac:dyDescent="0.25">
      <c r="B1004" s="9"/>
      <c r="C1004" s="14"/>
      <c r="D1004" s="10"/>
      <c r="E1004" s="10"/>
      <c r="F1004" s="16"/>
      <c r="G1004" s="34"/>
      <c r="H1004" s="21"/>
      <c r="I1004" s="21"/>
      <c r="J1004" s="20"/>
      <c r="K1004" s="35"/>
    </row>
    <row r="1005" spans="2:11" ht="28.5" customHeight="1" x14ac:dyDescent="0.25">
      <c r="B1005" s="9"/>
      <c r="C1005" s="14"/>
      <c r="D1005" s="10"/>
      <c r="E1005" s="10"/>
      <c r="F1005" s="16"/>
      <c r="G1005" s="34"/>
      <c r="H1005" s="21"/>
      <c r="I1005" s="21"/>
      <c r="J1005" s="20"/>
      <c r="K1005" s="35"/>
    </row>
    <row r="1006" spans="2:11" ht="28.5" customHeight="1" x14ac:dyDescent="0.25">
      <c r="B1006" s="9"/>
      <c r="C1006" s="14"/>
      <c r="D1006" s="10"/>
      <c r="E1006" s="10"/>
      <c r="F1006" s="16"/>
      <c r="G1006" s="34"/>
      <c r="H1006" s="21"/>
      <c r="I1006" s="21"/>
      <c r="J1006" s="20"/>
      <c r="K1006" s="35"/>
    </row>
    <row r="1007" spans="2:11" ht="28.5" customHeight="1" x14ac:dyDescent="0.25">
      <c r="B1007" s="9"/>
      <c r="C1007" s="14"/>
      <c r="D1007" s="10"/>
      <c r="E1007" s="10"/>
      <c r="F1007" s="16"/>
      <c r="G1007" s="34"/>
      <c r="H1007" s="21"/>
      <c r="I1007" s="21"/>
      <c r="J1007" s="20"/>
      <c r="K1007" s="35"/>
    </row>
    <row r="1008" spans="2:11" ht="28.5" customHeight="1" x14ac:dyDescent="0.25">
      <c r="B1008" s="9"/>
      <c r="C1008" s="14"/>
      <c r="D1008" s="10"/>
      <c r="E1008" s="10"/>
      <c r="F1008" s="16"/>
      <c r="G1008" s="34"/>
      <c r="H1008" s="21"/>
      <c r="I1008" s="21"/>
      <c r="J1008" s="20"/>
      <c r="K1008" s="35"/>
    </row>
    <row r="1009" spans="2:11" ht="28.5" customHeight="1" x14ac:dyDescent="0.25">
      <c r="B1009" s="9"/>
      <c r="C1009" s="14"/>
      <c r="D1009" s="10"/>
      <c r="E1009" s="10"/>
      <c r="F1009" s="16"/>
      <c r="G1009" s="34"/>
      <c r="H1009" s="21"/>
      <c r="I1009" s="21"/>
      <c r="J1009" s="20"/>
      <c r="K1009" s="35"/>
    </row>
    <row r="1010" spans="2:11" ht="28.5" customHeight="1" x14ac:dyDescent="0.25">
      <c r="B1010" s="9"/>
      <c r="C1010" s="14"/>
      <c r="D1010" s="10"/>
      <c r="E1010" s="10"/>
      <c r="F1010" s="16"/>
      <c r="G1010" s="34"/>
      <c r="H1010" s="21"/>
      <c r="I1010" s="21"/>
      <c r="J1010" s="20"/>
      <c r="K1010" s="35"/>
    </row>
    <row r="1011" spans="2:11" ht="28.5" customHeight="1" x14ac:dyDescent="0.25">
      <c r="B1011" s="9"/>
      <c r="C1011" s="14"/>
      <c r="D1011" s="10"/>
      <c r="E1011" s="10"/>
      <c r="F1011" s="16"/>
      <c r="G1011" s="34"/>
      <c r="H1011" s="21"/>
      <c r="I1011" s="21"/>
      <c r="J1011" s="20"/>
      <c r="K1011" s="35"/>
    </row>
    <row r="1012" spans="2:11" ht="28.5" customHeight="1" x14ac:dyDescent="0.25">
      <c r="B1012" s="9"/>
      <c r="C1012" s="14"/>
      <c r="D1012" s="10"/>
      <c r="E1012" s="10"/>
      <c r="F1012" s="16"/>
      <c r="G1012" s="34"/>
      <c r="H1012" s="21"/>
      <c r="I1012" s="21"/>
      <c r="J1012" s="20"/>
      <c r="K1012" s="35"/>
    </row>
    <row r="1013" spans="2:11" ht="28.5" customHeight="1" x14ac:dyDescent="0.25">
      <c r="B1013" s="9"/>
      <c r="C1013" s="14"/>
      <c r="D1013" s="10"/>
      <c r="E1013" s="10"/>
      <c r="F1013" s="16"/>
      <c r="G1013" s="34"/>
      <c r="H1013" s="21"/>
      <c r="I1013" s="21"/>
      <c r="J1013" s="20"/>
      <c r="K1013" s="35"/>
    </row>
    <row r="1014" spans="2:11" ht="28.5" customHeight="1" x14ac:dyDescent="0.25">
      <c r="B1014" s="9"/>
      <c r="C1014" s="14"/>
      <c r="D1014" s="10"/>
      <c r="E1014" s="10"/>
      <c r="F1014" s="16"/>
      <c r="G1014" s="34"/>
      <c r="H1014" s="21"/>
      <c r="I1014" s="21"/>
      <c r="J1014" s="20"/>
      <c r="K1014" s="35"/>
    </row>
    <row r="1015" spans="2:11" ht="28.5" customHeight="1" x14ac:dyDescent="0.25">
      <c r="B1015" s="9"/>
      <c r="C1015" s="14"/>
      <c r="D1015" s="10"/>
      <c r="E1015" s="10"/>
      <c r="F1015" s="16"/>
      <c r="G1015" s="34"/>
      <c r="H1015" s="21"/>
      <c r="I1015" s="21"/>
      <c r="J1015" s="20"/>
      <c r="K1015" s="35"/>
    </row>
    <row r="1016" spans="2:11" ht="28.5" customHeight="1" x14ac:dyDescent="0.25">
      <c r="B1016" s="9"/>
      <c r="C1016" s="14"/>
      <c r="D1016" s="10"/>
      <c r="E1016" s="10"/>
      <c r="F1016" s="16"/>
      <c r="G1016" s="34"/>
      <c r="H1016" s="21"/>
      <c r="I1016" s="21"/>
      <c r="J1016" s="20"/>
      <c r="K1016" s="35"/>
    </row>
    <row r="1017" spans="2:11" ht="28.5" customHeight="1" x14ac:dyDescent="0.25">
      <c r="B1017" s="9"/>
      <c r="C1017" s="14"/>
      <c r="D1017" s="10"/>
      <c r="E1017" s="10"/>
      <c r="F1017" s="16"/>
      <c r="G1017" s="34"/>
      <c r="H1017" s="21"/>
      <c r="I1017" s="21"/>
      <c r="J1017" s="20"/>
      <c r="K1017" s="35"/>
    </row>
    <row r="1018" spans="2:11" ht="28.5" customHeight="1" x14ac:dyDescent="0.25">
      <c r="B1018" s="9"/>
      <c r="C1018" s="14"/>
      <c r="D1018" s="10"/>
      <c r="E1018" s="10"/>
      <c r="F1018" s="16"/>
      <c r="G1018" s="34"/>
      <c r="H1018" s="21"/>
      <c r="I1018" s="21"/>
      <c r="J1018" s="20"/>
      <c r="K1018" s="35"/>
    </row>
    <row r="1019" spans="2:11" ht="28.5" customHeight="1" x14ac:dyDescent="0.25">
      <c r="B1019" s="9"/>
      <c r="C1019" s="14"/>
      <c r="D1019" s="10"/>
      <c r="E1019" s="10"/>
      <c r="F1019" s="16"/>
      <c r="G1019" s="34"/>
      <c r="H1019" s="21"/>
      <c r="I1019" s="21"/>
      <c r="J1019" s="20"/>
      <c r="K1019" s="35"/>
    </row>
    <row r="1020" spans="2:11" ht="28.5" customHeight="1" x14ac:dyDescent="0.25">
      <c r="B1020" s="9"/>
      <c r="C1020" s="14"/>
      <c r="D1020" s="10"/>
      <c r="E1020" s="10"/>
      <c r="F1020" s="16"/>
      <c r="G1020" s="34"/>
      <c r="H1020" s="21"/>
      <c r="I1020" s="21"/>
      <c r="J1020" s="20"/>
      <c r="K1020" s="35"/>
    </row>
    <row r="1021" spans="2:11" ht="28.5" customHeight="1" x14ac:dyDescent="0.25">
      <c r="B1021" s="9"/>
      <c r="C1021" s="14"/>
      <c r="D1021" s="10"/>
      <c r="E1021" s="10"/>
      <c r="F1021" s="16"/>
      <c r="G1021" s="34"/>
      <c r="H1021" s="21"/>
      <c r="I1021" s="21"/>
      <c r="J1021" s="20"/>
      <c r="K1021" s="35"/>
    </row>
    <row r="1022" spans="2:11" ht="28.5" customHeight="1" x14ac:dyDescent="0.25">
      <c r="B1022" s="9"/>
      <c r="C1022" s="14"/>
      <c r="D1022" s="10"/>
      <c r="E1022" s="10"/>
      <c r="F1022" s="16"/>
      <c r="G1022" s="34"/>
      <c r="H1022" s="21"/>
      <c r="I1022" s="21"/>
      <c r="J1022" s="20"/>
      <c r="K1022" s="35"/>
    </row>
    <row r="1023" spans="2:11" ht="28.5" customHeight="1" x14ac:dyDescent="0.25">
      <c r="B1023" s="9"/>
      <c r="C1023" s="14"/>
      <c r="D1023" s="10"/>
      <c r="E1023" s="10"/>
      <c r="F1023" s="16"/>
      <c r="G1023" s="34"/>
      <c r="H1023" s="21"/>
      <c r="I1023" s="21"/>
      <c r="J1023" s="20"/>
      <c r="K1023" s="35"/>
    </row>
    <row r="1024" spans="2:11" ht="28.5" customHeight="1" x14ac:dyDescent="0.25">
      <c r="B1024" s="9"/>
      <c r="C1024" s="14"/>
      <c r="D1024" s="10"/>
      <c r="E1024" s="10"/>
      <c r="F1024" s="16"/>
      <c r="G1024" s="34"/>
      <c r="H1024" s="21"/>
      <c r="I1024" s="21"/>
      <c r="J1024" s="20"/>
      <c r="K1024" s="35"/>
    </row>
    <row r="1025" spans="2:11" ht="28.5" customHeight="1" x14ac:dyDescent="0.25">
      <c r="B1025" s="9"/>
      <c r="C1025" s="14"/>
      <c r="D1025" s="10"/>
      <c r="E1025" s="10"/>
      <c r="F1025" s="16"/>
      <c r="G1025" s="34"/>
      <c r="H1025" s="21"/>
      <c r="I1025" s="21"/>
      <c r="J1025" s="20"/>
      <c r="K1025" s="35"/>
    </row>
    <row r="1026" spans="2:11" ht="28.5" customHeight="1" x14ac:dyDescent="0.25">
      <c r="B1026" s="9"/>
      <c r="C1026" s="14"/>
      <c r="D1026" s="10"/>
      <c r="E1026" s="10"/>
      <c r="F1026" s="16"/>
      <c r="G1026" s="34"/>
      <c r="H1026" s="21"/>
      <c r="I1026" s="21"/>
      <c r="J1026" s="20"/>
      <c r="K1026" s="35"/>
    </row>
    <row r="1027" spans="2:11" ht="28.5" customHeight="1" x14ac:dyDescent="0.25">
      <c r="B1027" s="9"/>
      <c r="C1027" s="14"/>
      <c r="D1027" s="10"/>
      <c r="E1027" s="10"/>
      <c r="F1027" s="16"/>
      <c r="G1027" s="34"/>
      <c r="H1027" s="21"/>
      <c r="I1027" s="21"/>
      <c r="J1027" s="20"/>
      <c r="K1027" s="35"/>
    </row>
    <row r="1028" spans="2:11" ht="28.5" customHeight="1" x14ac:dyDescent="0.25">
      <c r="B1028" s="9"/>
      <c r="C1028" s="14"/>
      <c r="D1028" s="10"/>
      <c r="E1028" s="10"/>
      <c r="F1028" s="16"/>
      <c r="G1028" s="34"/>
      <c r="H1028" s="21"/>
      <c r="I1028" s="21"/>
      <c r="J1028" s="20"/>
      <c r="K1028" s="35"/>
    </row>
    <row r="1029" spans="2:11" ht="28.5" customHeight="1" x14ac:dyDescent="0.25">
      <c r="B1029" s="9"/>
      <c r="C1029" s="14"/>
      <c r="D1029" s="10"/>
      <c r="E1029" s="10"/>
      <c r="F1029" s="16"/>
      <c r="G1029" s="34"/>
      <c r="H1029" s="21"/>
      <c r="I1029" s="21"/>
      <c r="J1029" s="20"/>
      <c r="K1029" s="35"/>
    </row>
    <row r="1030" spans="2:11" ht="28.5" customHeight="1" x14ac:dyDescent="0.25">
      <c r="B1030" s="9"/>
      <c r="C1030" s="14"/>
      <c r="D1030" s="10"/>
      <c r="E1030" s="10"/>
      <c r="F1030" s="16"/>
      <c r="G1030" s="34"/>
      <c r="H1030" s="21"/>
      <c r="I1030" s="21"/>
      <c r="J1030" s="20"/>
      <c r="K1030" s="35"/>
    </row>
    <row r="1031" spans="2:11" ht="28.5" customHeight="1" x14ac:dyDescent="0.25">
      <c r="B1031" s="9"/>
      <c r="C1031" s="14"/>
      <c r="D1031" s="10"/>
      <c r="E1031" s="10"/>
      <c r="F1031" s="16"/>
      <c r="G1031" s="34"/>
      <c r="H1031" s="21"/>
      <c r="I1031" s="21"/>
      <c r="J1031" s="20"/>
      <c r="K1031" s="35"/>
    </row>
    <row r="1032" spans="2:11" ht="28.5" customHeight="1" x14ac:dyDescent="0.25">
      <c r="B1032" s="9"/>
      <c r="C1032" s="14"/>
      <c r="D1032" s="10"/>
      <c r="E1032" s="10"/>
      <c r="F1032" s="16"/>
      <c r="G1032" s="34"/>
      <c r="H1032" s="21"/>
      <c r="I1032" s="21"/>
      <c r="J1032" s="20"/>
      <c r="K1032" s="35"/>
    </row>
    <row r="1033" spans="2:11" ht="28.5" customHeight="1" x14ac:dyDescent="0.25">
      <c r="B1033" s="9"/>
      <c r="C1033" s="14"/>
      <c r="D1033" s="10"/>
      <c r="E1033" s="10"/>
      <c r="F1033" s="16"/>
      <c r="G1033" s="34"/>
      <c r="H1033" s="21"/>
      <c r="I1033" s="21"/>
      <c r="J1033" s="20"/>
      <c r="K1033" s="35"/>
    </row>
    <row r="1034" spans="2:11" ht="28.5" customHeight="1" x14ac:dyDescent="0.25">
      <c r="B1034" s="9"/>
      <c r="C1034" s="14"/>
      <c r="D1034" s="10"/>
      <c r="E1034" s="10"/>
      <c r="F1034" s="16"/>
      <c r="G1034" s="34"/>
      <c r="H1034" s="21"/>
      <c r="I1034" s="21"/>
      <c r="J1034" s="20"/>
      <c r="K1034" s="35"/>
    </row>
    <row r="1035" spans="2:11" ht="28.5" customHeight="1" x14ac:dyDescent="0.25">
      <c r="B1035" s="9"/>
      <c r="C1035" s="14"/>
      <c r="D1035" s="10"/>
      <c r="E1035" s="10"/>
      <c r="F1035" s="16"/>
      <c r="G1035" s="34"/>
      <c r="H1035" s="21"/>
      <c r="I1035" s="21"/>
      <c r="J1035" s="20"/>
      <c r="K1035" s="35"/>
    </row>
    <row r="1036" spans="2:11" ht="28.5" customHeight="1" x14ac:dyDescent="0.25">
      <c r="B1036" s="9"/>
      <c r="C1036" s="14"/>
      <c r="D1036" s="10"/>
      <c r="E1036" s="10"/>
      <c r="F1036" s="16"/>
      <c r="G1036" s="34"/>
      <c r="H1036" s="21"/>
      <c r="I1036" s="21"/>
      <c r="J1036" s="20"/>
      <c r="K1036" s="35"/>
    </row>
    <row r="1037" spans="2:11" ht="28.5" customHeight="1" x14ac:dyDescent="0.25">
      <c r="B1037" s="9"/>
      <c r="C1037" s="14"/>
      <c r="D1037" s="10"/>
      <c r="E1037" s="10"/>
      <c r="F1037" s="16"/>
      <c r="G1037" s="34"/>
      <c r="H1037" s="21"/>
      <c r="I1037" s="21"/>
      <c r="J1037" s="20"/>
      <c r="K1037" s="35"/>
    </row>
    <row r="1038" spans="2:11" ht="28.5" customHeight="1" x14ac:dyDescent="0.25">
      <c r="B1038" s="9"/>
      <c r="C1038" s="14"/>
      <c r="D1038" s="10"/>
      <c r="E1038" s="10"/>
      <c r="F1038" s="16"/>
      <c r="G1038" s="34"/>
      <c r="H1038" s="21"/>
      <c r="I1038" s="21"/>
      <c r="J1038" s="20"/>
      <c r="K1038" s="35"/>
    </row>
    <row r="1039" spans="2:11" ht="28.5" customHeight="1" x14ac:dyDescent="0.25">
      <c r="B1039" s="9"/>
      <c r="C1039" s="14"/>
      <c r="D1039" s="10"/>
      <c r="E1039" s="10"/>
      <c r="F1039" s="16"/>
      <c r="G1039" s="34"/>
      <c r="H1039" s="21"/>
      <c r="I1039" s="21"/>
      <c r="J1039" s="20"/>
      <c r="K1039" s="35"/>
    </row>
    <row r="1040" spans="2:11" ht="28.5" customHeight="1" x14ac:dyDescent="0.25">
      <c r="B1040" s="9"/>
      <c r="C1040" s="14"/>
      <c r="D1040" s="10"/>
      <c r="E1040" s="10"/>
      <c r="F1040" s="16"/>
      <c r="G1040" s="34"/>
      <c r="H1040" s="21"/>
      <c r="I1040" s="21"/>
      <c r="J1040" s="20"/>
      <c r="K1040" s="35"/>
    </row>
    <row r="1041" spans="2:11" ht="28.5" customHeight="1" x14ac:dyDescent="0.25">
      <c r="B1041" s="9"/>
      <c r="C1041" s="14"/>
      <c r="D1041" s="10"/>
      <c r="E1041" s="10"/>
      <c r="F1041" s="16"/>
      <c r="G1041" s="34"/>
      <c r="H1041" s="21"/>
      <c r="I1041" s="21"/>
      <c r="J1041" s="20"/>
      <c r="K1041" s="35"/>
    </row>
    <row r="1042" spans="2:11" ht="28.5" customHeight="1" x14ac:dyDescent="0.25">
      <c r="B1042" s="9"/>
      <c r="C1042" s="14"/>
      <c r="D1042" s="10"/>
      <c r="E1042" s="10"/>
      <c r="F1042" s="16"/>
      <c r="G1042" s="34"/>
      <c r="H1042" s="21"/>
      <c r="I1042" s="21"/>
      <c r="J1042" s="20"/>
      <c r="K1042" s="35"/>
    </row>
    <row r="1043" spans="2:11" ht="28.5" customHeight="1" x14ac:dyDescent="0.25">
      <c r="B1043" s="9"/>
      <c r="C1043" s="14"/>
      <c r="D1043" s="10"/>
      <c r="E1043" s="10"/>
      <c r="F1043" s="16"/>
      <c r="G1043" s="34"/>
      <c r="H1043" s="21"/>
      <c r="I1043" s="21"/>
      <c r="J1043" s="20"/>
      <c r="K1043" s="35"/>
    </row>
    <row r="1044" spans="2:11" ht="28.5" customHeight="1" x14ac:dyDescent="0.25">
      <c r="B1044" s="9"/>
      <c r="C1044" s="14"/>
      <c r="D1044" s="10"/>
      <c r="E1044" s="10"/>
      <c r="F1044" s="16"/>
      <c r="G1044" s="34"/>
      <c r="H1044" s="21"/>
      <c r="I1044" s="21"/>
      <c r="J1044" s="20"/>
      <c r="K1044" s="35"/>
    </row>
    <row r="1045" spans="2:11" ht="28.5" customHeight="1" x14ac:dyDescent="0.25">
      <c r="B1045" s="9"/>
      <c r="C1045" s="14"/>
      <c r="D1045" s="10"/>
      <c r="E1045" s="10"/>
      <c r="F1045" s="16"/>
      <c r="G1045" s="34"/>
      <c r="H1045" s="21"/>
      <c r="I1045" s="21"/>
      <c r="J1045" s="20"/>
      <c r="K1045" s="35"/>
    </row>
    <row r="1046" spans="2:11" ht="28.5" customHeight="1" x14ac:dyDescent="0.25">
      <c r="B1046" s="9"/>
      <c r="C1046" s="14"/>
      <c r="D1046" s="10"/>
      <c r="E1046" s="10"/>
      <c r="F1046" s="16"/>
      <c r="G1046" s="34"/>
      <c r="H1046" s="21"/>
      <c r="I1046" s="21"/>
      <c r="J1046" s="20"/>
      <c r="K1046" s="35"/>
    </row>
    <row r="1047" spans="2:11" ht="28.5" customHeight="1" x14ac:dyDescent="0.25">
      <c r="B1047" s="9"/>
      <c r="C1047" s="14"/>
      <c r="D1047" s="10"/>
      <c r="E1047" s="10"/>
      <c r="F1047" s="16"/>
      <c r="G1047" s="34"/>
      <c r="H1047" s="21"/>
      <c r="I1047" s="21"/>
      <c r="J1047" s="20"/>
      <c r="K1047" s="35"/>
    </row>
    <row r="1048" spans="2:11" ht="28.5" customHeight="1" x14ac:dyDescent="0.25">
      <c r="B1048" s="9"/>
      <c r="C1048" s="14"/>
      <c r="D1048" s="10"/>
      <c r="E1048" s="10"/>
      <c r="F1048" s="16"/>
      <c r="G1048" s="34"/>
      <c r="H1048" s="21"/>
      <c r="I1048" s="21"/>
      <c r="J1048" s="20"/>
      <c r="K1048" s="35"/>
    </row>
    <row r="1049" spans="2:11" ht="28.5" customHeight="1" x14ac:dyDescent="0.25">
      <c r="B1049" s="9"/>
      <c r="C1049" s="14"/>
      <c r="D1049" s="10"/>
      <c r="E1049" s="10"/>
      <c r="F1049" s="16"/>
      <c r="G1049" s="34"/>
      <c r="H1049" s="21"/>
      <c r="I1049" s="21"/>
      <c r="J1049" s="20"/>
      <c r="K1049" s="35"/>
    </row>
    <row r="1050" spans="2:11" ht="28.5" customHeight="1" x14ac:dyDescent="0.25">
      <c r="B1050" s="9"/>
      <c r="C1050" s="14"/>
      <c r="D1050" s="10"/>
      <c r="E1050" s="10"/>
      <c r="F1050" s="16"/>
      <c r="G1050" s="34"/>
      <c r="H1050" s="21"/>
      <c r="I1050" s="21"/>
      <c r="J1050" s="20"/>
      <c r="K1050" s="35"/>
    </row>
    <row r="1051" spans="2:11" ht="28.5" customHeight="1" x14ac:dyDescent="0.25">
      <c r="B1051" s="9"/>
      <c r="C1051" s="14"/>
      <c r="D1051" s="10"/>
      <c r="E1051" s="10"/>
      <c r="F1051" s="16"/>
      <c r="G1051" s="34"/>
      <c r="H1051" s="21"/>
      <c r="I1051" s="21"/>
      <c r="J1051" s="20"/>
      <c r="K1051" s="35"/>
    </row>
    <row r="1052" spans="2:11" ht="28.5" customHeight="1" x14ac:dyDescent="0.25">
      <c r="B1052" s="9"/>
      <c r="C1052" s="14"/>
      <c r="D1052" s="10"/>
      <c r="E1052" s="10"/>
      <c r="F1052" s="16"/>
      <c r="G1052" s="34"/>
      <c r="H1052" s="21"/>
      <c r="I1052" s="21"/>
      <c r="J1052" s="20"/>
      <c r="K1052" s="35"/>
    </row>
    <row r="1053" spans="2:11" ht="28.5" customHeight="1" x14ac:dyDescent="0.25">
      <c r="B1053" s="9"/>
      <c r="C1053" s="14"/>
      <c r="D1053" s="10"/>
      <c r="E1053" s="10"/>
      <c r="F1053" s="16"/>
      <c r="G1053" s="34"/>
      <c r="H1053" s="21"/>
      <c r="I1053" s="21"/>
      <c r="J1053" s="20"/>
      <c r="K1053" s="35"/>
    </row>
    <row r="1054" spans="2:11" ht="28.5" customHeight="1" x14ac:dyDescent="0.25">
      <c r="B1054" s="9"/>
      <c r="C1054" s="14"/>
      <c r="D1054" s="10"/>
      <c r="E1054" s="10"/>
      <c r="F1054" s="16"/>
      <c r="G1054" s="34"/>
      <c r="H1054" s="21"/>
      <c r="I1054" s="21"/>
      <c r="J1054" s="20"/>
      <c r="K1054" s="35"/>
    </row>
    <row r="1055" spans="2:11" ht="28.5" customHeight="1" x14ac:dyDescent="0.25">
      <c r="B1055" s="9"/>
      <c r="C1055" s="14"/>
      <c r="D1055" s="10"/>
      <c r="E1055" s="10"/>
      <c r="F1055" s="16"/>
      <c r="G1055" s="34"/>
      <c r="H1055" s="21"/>
      <c r="I1055" s="21"/>
      <c r="J1055" s="20"/>
      <c r="K1055" s="35"/>
    </row>
    <row r="1056" spans="2:11" ht="28.5" customHeight="1" x14ac:dyDescent="0.25">
      <c r="B1056" s="9"/>
      <c r="C1056" s="14"/>
      <c r="D1056" s="10"/>
      <c r="E1056" s="10"/>
      <c r="F1056" s="16"/>
      <c r="G1056" s="34"/>
      <c r="H1056" s="21"/>
      <c r="I1056" s="21"/>
      <c r="J1056" s="20"/>
      <c r="K1056" s="35"/>
    </row>
    <row r="1057" spans="2:11" ht="28.5" customHeight="1" x14ac:dyDescent="0.25">
      <c r="B1057" s="9"/>
      <c r="C1057" s="14"/>
      <c r="D1057" s="10"/>
      <c r="E1057" s="10"/>
      <c r="F1057" s="16"/>
      <c r="G1057" s="34"/>
      <c r="H1057" s="21"/>
      <c r="I1057" s="21"/>
      <c r="J1057" s="20"/>
      <c r="K1057" s="35"/>
    </row>
    <row r="1058" spans="2:11" ht="28.5" customHeight="1" x14ac:dyDescent="0.25">
      <c r="B1058" s="9"/>
      <c r="C1058" s="14"/>
      <c r="D1058" s="10"/>
      <c r="E1058" s="10"/>
      <c r="F1058" s="16"/>
      <c r="G1058" s="34"/>
      <c r="H1058" s="21"/>
      <c r="I1058" s="21"/>
      <c r="J1058" s="20"/>
      <c r="K1058" s="35"/>
    </row>
    <row r="1059" spans="2:11" ht="28.5" customHeight="1" x14ac:dyDescent="0.25">
      <c r="B1059" s="9"/>
      <c r="C1059" s="14"/>
      <c r="D1059" s="10"/>
      <c r="E1059" s="10"/>
      <c r="F1059" s="16"/>
      <c r="G1059" s="34"/>
      <c r="H1059" s="21"/>
      <c r="I1059" s="21"/>
      <c r="J1059" s="20"/>
      <c r="K1059" s="3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3788-B6A1-416B-AA2E-14AF14C908D5}">
  <dimension ref="A1:AI39"/>
  <sheetViews>
    <sheetView showGridLines="0" zoomScaleNormal="100" workbookViewId="0">
      <pane ySplit="6" topLeftCell="A7" activePane="bottomLeft" state="frozen"/>
      <selection pane="bottomLeft" activeCell="G11" sqref="G11"/>
    </sheetView>
  </sheetViews>
  <sheetFormatPr defaultRowHeight="15" x14ac:dyDescent="0.25"/>
  <cols>
    <col min="3" max="3" width="36" bestFit="1" customWidth="1"/>
    <col min="4" max="4" width="17.85546875" customWidth="1"/>
    <col min="5" max="5" width="17.7109375" customWidth="1"/>
    <col min="6" max="6" width="24.28515625" customWidth="1"/>
    <col min="7" max="7" width="17.85546875" customWidth="1"/>
    <col min="8" max="8" width="13.7109375" bestFit="1" customWidth="1"/>
    <col min="9" max="10" width="13.5703125" customWidth="1"/>
    <col min="11" max="11" width="13.8554687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3" spans="1:35" ht="22.5" x14ac:dyDescent="0.3">
      <c r="B3" s="6" t="s">
        <v>33</v>
      </c>
    </row>
    <row r="4" spans="1:35" ht="3.75" customHeight="1" x14ac:dyDescent="0.25">
      <c r="B4" s="4"/>
      <c r="C4" s="4"/>
      <c r="D4" s="4"/>
      <c r="E4" s="4"/>
      <c r="F4" s="4"/>
      <c r="G4" s="4"/>
      <c r="H4" s="4"/>
    </row>
    <row r="6" spans="1:35" s="1" customFormat="1" ht="28.5" customHeight="1" x14ac:dyDescent="0.25">
      <c r="B6" s="9" t="s">
        <v>0</v>
      </c>
      <c r="C6" s="9" t="s">
        <v>25</v>
      </c>
      <c r="D6" s="9" t="s">
        <v>26</v>
      </c>
      <c r="E6" s="9" t="s">
        <v>19</v>
      </c>
      <c r="F6" s="9" t="s">
        <v>20</v>
      </c>
      <c r="G6" s="9" t="s">
        <v>1</v>
      </c>
      <c r="H6" s="9" t="s">
        <v>27</v>
      </c>
    </row>
    <row r="7" spans="1:35" ht="28.5" customHeight="1" x14ac:dyDescent="0.25">
      <c r="A7" s="1"/>
      <c r="B7" s="9">
        <f>ROW()-ROW(tFornecedores[[#Headers],[Id]])</f>
        <v>1</v>
      </c>
      <c r="C7" s="10" t="s">
        <v>4</v>
      </c>
      <c r="D7" s="10" t="s">
        <v>5</v>
      </c>
      <c r="E7" s="10" t="s">
        <v>6</v>
      </c>
      <c r="F7" s="12" t="s">
        <v>28</v>
      </c>
      <c r="G7" s="12" t="s">
        <v>3</v>
      </c>
      <c r="H7" s="9" t="e" vm="1">
        <f>_xlfn.IMAGE(tFornecedores[[#This Row],[Link Imagem]])</f>
        <v>#VALUE!</v>
      </c>
      <c r="I7" s="1"/>
      <c r="J7" s="1"/>
    </row>
    <row r="8" spans="1:35" ht="28.5" customHeight="1" x14ac:dyDescent="0.25">
      <c r="A8" s="1"/>
      <c r="B8" s="9">
        <f>ROW()-ROW(tFornecedores[[#Headers],[Id]])</f>
        <v>2</v>
      </c>
      <c r="C8" s="10" t="s">
        <v>7</v>
      </c>
      <c r="D8" s="10" t="s">
        <v>8</v>
      </c>
      <c r="E8" s="10" t="s">
        <v>9</v>
      </c>
      <c r="F8" s="12" t="s">
        <v>29</v>
      </c>
      <c r="G8" s="12" t="s">
        <v>21</v>
      </c>
      <c r="H8" s="9" t="e" vm="2">
        <f>_xlfn.IMAGE(tFornecedores[[#This Row],[Link Imagem]])</f>
        <v>#VALUE!</v>
      </c>
      <c r="I8" s="1"/>
      <c r="J8" s="1"/>
    </row>
    <row r="9" spans="1:35" ht="28.5" customHeight="1" x14ac:dyDescent="0.25">
      <c r="A9" s="1"/>
      <c r="B9" s="9">
        <f>ROW()-ROW(tFornecedores[[#Headers],[Id]])</f>
        <v>3</v>
      </c>
      <c r="C9" s="10" t="s">
        <v>10</v>
      </c>
      <c r="D9" s="10" t="s">
        <v>11</v>
      </c>
      <c r="E9" s="10" t="s">
        <v>12</v>
      </c>
      <c r="F9" s="12" t="s">
        <v>30</v>
      </c>
      <c r="G9" s="12" t="s">
        <v>22</v>
      </c>
      <c r="H9" s="9" t="e" vm="3">
        <f>_xlfn.IMAGE(tFornecedores[[#This Row],[Link Imagem]])</f>
        <v>#VALUE!</v>
      </c>
      <c r="I9" s="1"/>
      <c r="J9" s="1"/>
    </row>
    <row r="10" spans="1:35" ht="28.5" customHeight="1" x14ac:dyDescent="0.25">
      <c r="A10" s="1"/>
      <c r="B10" s="9">
        <f>ROW()-ROW(tFornecedores[[#Headers],[Id]])</f>
        <v>4</v>
      </c>
      <c r="C10" s="10" t="s">
        <v>13</v>
      </c>
      <c r="D10" s="10" t="s">
        <v>14</v>
      </c>
      <c r="E10" s="10" t="s">
        <v>15</v>
      </c>
      <c r="F10" s="12" t="s">
        <v>31</v>
      </c>
      <c r="G10" s="12" t="s">
        <v>23</v>
      </c>
      <c r="H10" s="9" t="e" vm="4">
        <f>_xlfn.IMAGE(tFornecedores[[#This Row],[Link Imagem]])</f>
        <v>#VALUE!</v>
      </c>
      <c r="I10" s="1"/>
      <c r="J10" s="1"/>
    </row>
    <row r="11" spans="1:35" ht="28.5" customHeight="1" x14ac:dyDescent="0.25">
      <c r="A11" s="1"/>
      <c r="B11" s="9">
        <f>ROW()-ROW(tFornecedores[[#Headers],[Id]])</f>
        <v>5</v>
      </c>
      <c r="C11" s="10" t="s">
        <v>16</v>
      </c>
      <c r="D11" s="10" t="s">
        <v>17</v>
      </c>
      <c r="E11" s="10" t="s">
        <v>18</v>
      </c>
      <c r="F11" s="12" t="s">
        <v>32</v>
      </c>
      <c r="G11" s="12" t="s">
        <v>24</v>
      </c>
      <c r="H11" s="9" t="e" vm="5">
        <f>_xlfn.IMAGE(tFornecedores[[#This Row],[Link Imagem]])</f>
        <v>#VALUE!</v>
      </c>
      <c r="I11" s="1"/>
      <c r="J11" s="1"/>
    </row>
    <row r="12" spans="1:35" ht="28.5" customHeight="1" x14ac:dyDescent="0.25">
      <c r="A12" s="1"/>
      <c r="L12" s="1"/>
      <c r="M12" s="1"/>
    </row>
    <row r="13" spans="1:35" ht="28.5" customHeight="1" x14ac:dyDescent="0.25">
      <c r="A13" s="1"/>
      <c r="L13" s="1"/>
      <c r="M13" s="1"/>
    </row>
    <row r="14" spans="1:35" ht="28.5" customHeight="1" x14ac:dyDescent="0.25">
      <c r="A14" s="1"/>
      <c r="L14" s="1"/>
      <c r="M14" s="1"/>
    </row>
    <row r="15" spans="1:35" ht="28.5" customHeight="1" x14ac:dyDescent="0.25">
      <c r="A15" s="1"/>
      <c r="L15" s="1"/>
      <c r="M15" s="1"/>
    </row>
    <row r="16" spans="1:35" ht="28.5" customHeight="1" x14ac:dyDescent="0.25">
      <c r="A16" s="1"/>
      <c r="L16" s="1"/>
      <c r="M16" s="1"/>
    </row>
    <row r="17" ht="28.5" customHeight="1" x14ac:dyDescent="0.25"/>
    <row r="18" ht="28.5" customHeight="1" x14ac:dyDescent="0.25"/>
    <row r="19" ht="28.5" customHeight="1" x14ac:dyDescent="0.25"/>
    <row r="20" ht="28.5" customHeight="1" x14ac:dyDescent="0.25"/>
    <row r="21" ht="28.5" customHeight="1" x14ac:dyDescent="0.25"/>
    <row r="22" ht="28.5" customHeight="1" x14ac:dyDescent="0.25"/>
    <row r="23" ht="28.5" customHeight="1" x14ac:dyDescent="0.25"/>
    <row r="24" ht="28.5" customHeight="1" x14ac:dyDescent="0.25"/>
    <row r="25" ht="28.5" customHeight="1" x14ac:dyDescent="0.25"/>
    <row r="26" ht="28.5" customHeight="1" x14ac:dyDescent="0.25"/>
    <row r="27" ht="28.5" customHeight="1" x14ac:dyDescent="0.25"/>
    <row r="28" ht="28.5" customHeight="1" x14ac:dyDescent="0.25"/>
    <row r="29" ht="28.5" customHeight="1" x14ac:dyDescent="0.25"/>
    <row r="30" ht="28.5" customHeight="1" x14ac:dyDescent="0.25"/>
    <row r="31" ht="28.5" customHeight="1" x14ac:dyDescent="0.25"/>
    <row r="3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</sheetData>
  <hyperlinks>
    <hyperlink ref="G7" r:id="rId1" xr:uid="{FEF1CDB4-C5D9-4A37-891D-7A0FACD9E648}"/>
    <hyperlink ref="G8" r:id="rId2" xr:uid="{EE38C81D-C76D-428C-9B26-D077C69A1308}"/>
    <hyperlink ref="G9" r:id="rId3" xr:uid="{F37BEB35-868D-4C29-AAC2-0DBACDE62A80}"/>
    <hyperlink ref="G10" r:id="rId4" xr:uid="{F904B526-AD51-42C6-94FD-224CA7D2E819}"/>
    <hyperlink ref="G11" r:id="rId5" xr:uid="{F8190C86-F262-4412-9D8D-63446FD92B56}"/>
    <hyperlink ref="F7" r:id="rId6" xr:uid="{52301BE5-88C8-476D-924B-C636A7004E79}"/>
    <hyperlink ref="F8" r:id="rId7" xr:uid="{2D9E2FA3-8B7F-44F1-811A-103AC18E1193}"/>
    <hyperlink ref="F9" r:id="rId8" xr:uid="{684F44E1-D146-4741-95AD-EB1668054410}"/>
    <hyperlink ref="F10" r:id="rId9" xr:uid="{B941C459-5F18-4FFE-9103-E736E4F4B6C2}"/>
    <hyperlink ref="F11" r:id="rId10" xr:uid="{FC64C3F5-8F29-47C5-A4AF-A8EBBD743CDC}"/>
  </hyperlinks>
  <pageMargins left="0.511811024" right="0.511811024" top="0.78740157499999996" bottom="0.78740157499999996" header="0.31496062000000002" footer="0.31496062000000002"/>
  <drawing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67BF-7614-4AA5-97EF-F4A78B7C982A}">
  <dimension ref="A1:AI94"/>
  <sheetViews>
    <sheetView showGridLines="0" zoomScaleNormal="100" workbookViewId="0">
      <pane ySplit="6" topLeftCell="A7" activePane="bottomLeft" state="frozen"/>
      <selection pane="bottomLeft" activeCell="B7" sqref="B7"/>
    </sheetView>
  </sheetViews>
  <sheetFormatPr defaultRowHeight="15" x14ac:dyDescent="0.25"/>
  <cols>
    <col min="3" max="3" width="27.85546875" customWidth="1"/>
    <col min="4" max="5" width="17.85546875" customWidth="1"/>
    <col min="6" max="6" width="34.28515625" customWidth="1"/>
    <col min="7" max="7" width="34.7109375" customWidth="1"/>
    <col min="8" max="8" width="15.28515625" customWidth="1"/>
    <col min="9" max="9" width="22.5703125" customWidth="1"/>
    <col min="10" max="10" width="7.7109375" bestFit="1" customWidth="1"/>
    <col min="11" max="11" width="13.8554687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3" spans="1:35" ht="22.5" x14ac:dyDescent="0.3">
      <c r="B3" s="6" t="s">
        <v>447</v>
      </c>
    </row>
    <row r="4" spans="1:35" ht="3.75" customHeight="1" x14ac:dyDescent="0.25">
      <c r="B4" s="4"/>
      <c r="C4" s="4"/>
      <c r="D4" s="4"/>
      <c r="E4" s="4"/>
      <c r="F4" s="4"/>
      <c r="G4" s="4"/>
      <c r="H4" s="4"/>
    </row>
    <row r="6" spans="1:35" s="1" customFormat="1" ht="28.5" customHeight="1" x14ac:dyDescent="0.25">
      <c r="B6" s="9" t="s">
        <v>0</v>
      </c>
      <c r="C6" s="9" t="s">
        <v>130</v>
      </c>
      <c r="D6" s="9" t="s">
        <v>19</v>
      </c>
      <c r="E6" s="9" t="s">
        <v>134</v>
      </c>
      <c r="F6" s="9" t="s">
        <v>20</v>
      </c>
      <c r="G6" s="9" t="s">
        <v>82</v>
      </c>
      <c r="H6" s="9" t="s">
        <v>131</v>
      </c>
      <c r="I6" s="9" t="s">
        <v>132</v>
      </c>
      <c r="J6" s="9" t="s">
        <v>133</v>
      </c>
      <c r="L6" s="63"/>
    </row>
    <row r="7" spans="1:35" ht="28.5" customHeight="1" x14ac:dyDescent="0.25">
      <c r="A7" s="1"/>
      <c r="B7" s="9">
        <f>ROW()-ROW(tClientes[[#Headers],[Id]])</f>
        <v>1</v>
      </c>
      <c r="C7" s="10" t="s">
        <v>135</v>
      </c>
      <c r="D7" s="10" t="s">
        <v>136</v>
      </c>
      <c r="E7" s="10" t="s">
        <v>137</v>
      </c>
      <c r="F7" s="10" t="s">
        <v>138</v>
      </c>
      <c r="G7" s="10" t="s">
        <v>90</v>
      </c>
      <c r="H7" s="10" t="s">
        <v>139</v>
      </c>
      <c r="I7" s="10" t="s">
        <v>140</v>
      </c>
      <c r="J7" s="10" t="s">
        <v>141</v>
      </c>
    </row>
    <row r="8" spans="1:35" ht="28.5" customHeight="1" x14ac:dyDescent="0.25">
      <c r="A8" s="1"/>
      <c r="B8" s="9">
        <f>ROW()-ROW(tClientes[[#Headers],[Id]])</f>
        <v>2</v>
      </c>
      <c r="C8" s="10" t="s">
        <v>142</v>
      </c>
      <c r="D8" s="10" t="s">
        <v>143</v>
      </c>
      <c r="E8" s="10" t="s">
        <v>144</v>
      </c>
      <c r="F8" s="10" t="s">
        <v>145</v>
      </c>
      <c r="G8" s="10" t="s">
        <v>146</v>
      </c>
      <c r="H8" s="10" t="s">
        <v>147</v>
      </c>
      <c r="I8" s="10" t="s">
        <v>148</v>
      </c>
      <c r="J8" s="10" t="s">
        <v>149</v>
      </c>
    </row>
    <row r="9" spans="1:35" ht="28.5" customHeight="1" x14ac:dyDescent="0.25">
      <c r="A9" s="1"/>
      <c r="B9" s="9">
        <f>ROW()-ROW(tClientes[[#Headers],[Id]])</f>
        <v>3</v>
      </c>
      <c r="C9" s="10" t="s">
        <v>150</v>
      </c>
      <c r="D9" s="10" t="s">
        <v>151</v>
      </c>
      <c r="E9" s="10" t="s">
        <v>152</v>
      </c>
      <c r="F9" s="10" t="s">
        <v>153</v>
      </c>
      <c r="G9" s="10" t="s">
        <v>154</v>
      </c>
      <c r="H9" s="10" t="s">
        <v>155</v>
      </c>
      <c r="I9" s="10" t="s">
        <v>156</v>
      </c>
      <c r="J9" s="10" t="s">
        <v>157</v>
      </c>
    </row>
    <row r="10" spans="1:35" ht="28.5" customHeight="1" x14ac:dyDescent="0.25">
      <c r="A10" s="1"/>
      <c r="B10" s="9">
        <f>ROW()-ROW(tClientes[[#Headers],[Id]])</f>
        <v>4</v>
      </c>
      <c r="C10" s="10" t="s">
        <v>158</v>
      </c>
      <c r="D10" s="10" t="s">
        <v>159</v>
      </c>
      <c r="E10" s="10" t="s">
        <v>160</v>
      </c>
      <c r="F10" s="10" t="s">
        <v>161</v>
      </c>
      <c r="G10" s="10" t="s">
        <v>162</v>
      </c>
      <c r="H10" s="10" t="s">
        <v>163</v>
      </c>
      <c r="I10" s="10" t="s">
        <v>164</v>
      </c>
      <c r="J10" s="10" t="s">
        <v>165</v>
      </c>
    </row>
    <row r="11" spans="1:35" ht="28.5" customHeight="1" x14ac:dyDescent="0.25">
      <c r="A11" s="1"/>
      <c r="B11" s="9">
        <f>ROW()-ROW(tClientes[[#Headers],[Id]])</f>
        <v>5</v>
      </c>
      <c r="C11" s="10" t="s">
        <v>166</v>
      </c>
      <c r="D11" s="10" t="s">
        <v>167</v>
      </c>
      <c r="E11" s="10" t="s">
        <v>168</v>
      </c>
      <c r="F11" s="10" t="s">
        <v>169</v>
      </c>
      <c r="G11" s="10" t="s">
        <v>170</v>
      </c>
      <c r="H11" s="10" t="s">
        <v>171</v>
      </c>
      <c r="I11" s="10" t="s">
        <v>172</v>
      </c>
      <c r="J11" s="10" t="s">
        <v>173</v>
      </c>
    </row>
    <row r="12" spans="1:35" ht="28.5" customHeight="1" x14ac:dyDescent="0.25">
      <c r="A12" s="1"/>
      <c r="B12" s="9">
        <f>ROW()-ROW(tClientes[[#Headers],[Id]])</f>
        <v>6</v>
      </c>
      <c r="C12" s="10" t="s">
        <v>174</v>
      </c>
      <c r="D12" s="10" t="s">
        <v>175</v>
      </c>
      <c r="E12" s="10" t="s">
        <v>176</v>
      </c>
      <c r="F12" s="10" t="s">
        <v>177</v>
      </c>
      <c r="G12" s="10" t="s">
        <v>178</v>
      </c>
      <c r="H12" s="10" t="s">
        <v>179</v>
      </c>
      <c r="I12" s="10" t="s">
        <v>180</v>
      </c>
      <c r="J12" s="10" t="s">
        <v>181</v>
      </c>
      <c r="L12" s="1"/>
      <c r="M12" s="1"/>
    </row>
    <row r="13" spans="1:35" ht="28.5" customHeight="1" x14ac:dyDescent="0.25">
      <c r="A13" s="1"/>
      <c r="B13" s="9">
        <f>ROW()-ROW(tClientes[[#Headers],[Id]])</f>
        <v>7</v>
      </c>
      <c r="C13" s="10" t="s">
        <v>182</v>
      </c>
      <c r="D13" s="10" t="s">
        <v>183</v>
      </c>
      <c r="E13" s="10" t="s">
        <v>184</v>
      </c>
      <c r="F13" s="10" t="s">
        <v>185</v>
      </c>
      <c r="G13" s="10" t="s">
        <v>186</v>
      </c>
      <c r="H13" s="10" t="s">
        <v>187</v>
      </c>
      <c r="I13" s="10" t="s">
        <v>188</v>
      </c>
      <c r="J13" s="10" t="s">
        <v>189</v>
      </c>
      <c r="L13" s="1"/>
      <c r="M13" s="1"/>
    </row>
    <row r="14" spans="1:35" ht="28.5" customHeight="1" x14ac:dyDescent="0.25">
      <c r="A14" s="1"/>
      <c r="B14" s="9">
        <f>ROW()-ROW(tClientes[[#Headers],[Id]])</f>
        <v>8</v>
      </c>
      <c r="C14" s="10" t="s">
        <v>190</v>
      </c>
      <c r="D14" s="10" t="s">
        <v>191</v>
      </c>
      <c r="E14" s="10" t="s">
        <v>192</v>
      </c>
      <c r="F14" s="10" t="s">
        <v>193</v>
      </c>
      <c r="G14" s="10" t="s">
        <v>194</v>
      </c>
      <c r="H14" s="10" t="s">
        <v>195</v>
      </c>
      <c r="I14" s="10" t="s">
        <v>196</v>
      </c>
      <c r="J14" s="10" t="s">
        <v>197</v>
      </c>
      <c r="L14" s="1"/>
      <c r="M14" s="1"/>
    </row>
    <row r="15" spans="1:35" ht="28.5" customHeight="1" x14ac:dyDescent="0.25">
      <c r="A15" s="1"/>
      <c r="B15" s="9">
        <f>ROW()-ROW(tClientes[[#Headers],[Id]])</f>
        <v>9</v>
      </c>
      <c r="C15" s="10" t="s">
        <v>198</v>
      </c>
      <c r="D15" s="10" t="s">
        <v>199</v>
      </c>
      <c r="E15" s="10" t="s">
        <v>200</v>
      </c>
      <c r="F15" s="10" t="s">
        <v>201</v>
      </c>
      <c r="G15" s="10" t="s">
        <v>202</v>
      </c>
      <c r="H15" s="10" t="s">
        <v>203</v>
      </c>
      <c r="I15" s="10" t="s">
        <v>204</v>
      </c>
      <c r="J15" s="10" t="s">
        <v>205</v>
      </c>
      <c r="L15" s="1"/>
      <c r="M15" s="1"/>
    </row>
    <row r="16" spans="1:35" ht="28.5" customHeight="1" x14ac:dyDescent="0.25">
      <c r="A16" s="1"/>
      <c r="B16" s="9">
        <f>ROW()-ROW(tClientes[[#Headers],[Id]])</f>
        <v>10</v>
      </c>
      <c r="C16" s="10" t="s">
        <v>206</v>
      </c>
      <c r="D16" s="10" t="s">
        <v>207</v>
      </c>
      <c r="E16" s="10" t="s">
        <v>208</v>
      </c>
      <c r="F16" s="10" t="s">
        <v>209</v>
      </c>
      <c r="G16" s="10" t="s">
        <v>210</v>
      </c>
      <c r="H16" s="10" t="s">
        <v>211</v>
      </c>
      <c r="I16" s="10" t="s">
        <v>156</v>
      </c>
      <c r="J16" s="10" t="s">
        <v>157</v>
      </c>
      <c r="L16" s="1"/>
      <c r="M16" s="1"/>
    </row>
    <row r="17" spans="2:10" ht="28.5" customHeight="1" x14ac:dyDescent="0.25">
      <c r="B17" s="9">
        <f>ROW()-ROW(tClientes[[#Headers],[Id]])</f>
        <v>11</v>
      </c>
      <c r="C17" s="10" t="s">
        <v>212</v>
      </c>
      <c r="D17" s="10" t="s">
        <v>213</v>
      </c>
      <c r="E17" s="10" t="s">
        <v>214</v>
      </c>
      <c r="F17" s="10" t="s">
        <v>215</v>
      </c>
      <c r="G17" s="10" t="s">
        <v>216</v>
      </c>
      <c r="H17" s="10" t="s">
        <v>217</v>
      </c>
      <c r="I17" s="10" t="s">
        <v>218</v>
      </c>
      <c r="J17" s="10" t="s">
        <v>219</v>
      </c>
    </row>
    <row r="18" spans="2:10" ht="28.5" customHeight="1" x14ac:dyDescent="0.25">
      <c r="B18" s="9">
        <f>ROW()-ROW(tClientes[[#Headers],[Id]])</f>
        <v>12</v>
      </c>
      <c r="C18" s="10" t="s">
        <v>220</v>
      </c>
      <c r="D18" s="10" t="s">
        <v>221</v>
      </c>
      <c r="E18" s="10" t="s">
        <v>222</v>
      </c>
      <c r="F18" s="10" t="s">
        <v>223</v>
      </c>
      <c r="G18" s="10" t="s">
        <v>224</v>
      </c>
      <c r="H18" s="10" t="s">
        <v>225</v>
      </c>
      <c r="I18" s="10" t="s">
        <v>226</v>
      </c>
      <c r="J18" s="10" t="s">
        <v>227</v>
      </c>
    </row>
    <row r="19" spans="2:10" ht="28.5" customHeight="1" x14ac:dyDescent="0.25">
      <c r="B19" s="9">
        <f>ROW()-ROW(tClientes[[#Headers],[Id]])</f>
        <v>13</v>
      </c>
      <c r="C19" s="10" t="s">
        <v>228</v>
      </c>
      <c r="D19" s="10" t="s">
        <v>229</v>
      </c>
      <c r="E19" s="10" t="s">
        <v>144</v>
      </c>
      <c r="F19" s="10" t="s">
        <v>230</v>
      </c>
      <c r="G19" s="10" t="s">
        <v>231</v>
      </c>
      <c r="H19" s="10" t="s">
        <v>232</v>
      </c>
      <c r="I19" s="10" t="s">
        <v>148</v>
      </c>
      <c r="J19" s="10" t="s">
        <v>149</v>
      </c>
    </row>
    <row r="20" spans="2:10" ht="28.5" customHeight="1" x14ac:dyDescent="0.25">
      <c r="B20" s="9">
        <f>ROW()-ROW(tClientes[[#Headers],[Id]])</f>
        <v>14</v>
      </c>
      <c r="C20" s="10" t="s">
        <v>233</v>
      </c>
      <c r="D20" s="10" t="s">
        <v>234</v>
      </c>
      <c r="E20" s="10" t="s">
        <v>152</v>
      </c>
      <c r="F20" s="10" t="s">
        <v>235</v>
      </c>
      <c r="G20" s="10" t="s">
        <v>236</v>
      </c>
      <c r="H20" s="10" t="s">
        <v>237</v>
      </c>
      <c r="I20" s="10" t="s">
        <v>156</v>
      </c>
      <c r="J20" s="10" t="s">
        <v>157</v>
      </c>
    </row>
    <row r="21" spans="2:10" ht="28.5" customHeight="1" x14ac:dyDescent="0.25">
      <c r="B21" s="9">
        <f>ROW()-ROW(tClientes[[#Headers],[Id]])</f>
        <v>15</v>
      </c>
      <c r="C21" s="10" t="s">
        <v>238</v>
      </c>
      <c r="D21" s="10" t="s">
        <v>239</v>
      </c>
      <c r="E21" s="10" t="s">
        <v>240</v>
      </c>
      <c r="F21" s="10" t="s">
        <v>241</v>
      </c>
      <c r="G21" s="10" t="s">
        <v>242</v>
      </c>
      <c r="H21" s="10" t="s">
        <v>243</v>
      </c>
      <c r="I21" s="10" t="s">
        <v>140</v>
      </c>
      <c r="J21" s="10" t="s">
        <v>141</v>
      </c>
    </row>
    <row r="22" spans="2:10" ht="28.5" customHeight="1" x14ac:dyDescent="0.25">
      <c r="B22" s="9">
        <f>ROW()-ROW(tClientes[[#Headers],[Id]])</f>
        <v>16</v>
      </c>
      <c r="C22" s="10" t="s">
        <v>244</v>
      </c>
      <c r="D22" s="10" t="s">
        <v>245</v>
      </c>
      <c r="E22" s="10" t="s">
        <v>246</v>
      </c>
      <c r="F22" s="10" t="s">
        <v>247</v>
      </c>
      <c r="G22" s="10" t="s">
        <v>248</v>
      </c>
      <c r="H22" s="10" t="s">
        <v>249</v>
      </c>
      <c r="I22" s="10" t="s">
        <v>250</v>
      </c>
      <c r="J22" s="10" t="s">
        <v>251</v>
      </c>
    </row>
    <row r="23" spans="2:10" ht="28.5" customHeight="1" x14ac:dyDescent="0.25">
      <c r="B23" s="9">
        <f>ROW()-ROW(tClientes[[#Headers],[Id]])</f>
        <v>17</v>
      </c>
      <c r="C23" s="10" t="s">
        <v>252</v>
      </c>
      <c r="D23" s="10" t="s">
        <v>253</v>
      </c>
      <c r="E23" s="10" t="s">
        <v>254</v>
      </c>
      <c r="F23" s="10" t="s">
        <v>255</v>
      </c>
      <c r="G23" s="10" t="s">
        <v>256</v>
      </c>
      <c r="H23" s="10" t="s">
        <v>257</v>
      </c>
      <c r="I23" s="10" t="s">
        <v>188</v>
      </c>
      <c r="J23" s="10" t="s">
        <v>189</v>
      </c>
    </row>
    <row r="24" spans="2:10" ht="28.5" customHeight="1" x14ac:dyDescent="0.25">
      <c r="B24" s="9">
        <f>ROW()-ROW(tClientes[[#Headers],[Id]])</f>
        <v>18</v>
      </c>
      <c r="C24" s="10" t="s">
        <v>258</v>
      </c>
      <c r="D24" s="10" t="s">
        <v>259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88</v>
      </c>
    </row>
    <row r="25" spans="2:10" ht="28.5" customHeight="1" x14ac:dyDescent="0.25">
      <c r="B25" s="9">
        <f>ROW()-ROW(tClientes[[#Headers],[Id]])</f>
        <v>19</v>
      </c>
      <c r="C25" s="10" t="s">
        <v>265</v>
      </c>
      <c r="D25" s="10" t="s">
        <v>266</v>
      </c>
      <c r="E25" s="10" t="s">
        <v>168</v>
      </c>
      <c r="F25" s="10" t="s">
        <v>267</v>
      </c>
      <c r="G25" s="10" t="s">
        <v>268</v>
      </c>
      <c r="H25" s="10" t="s">
        <v>269</v>
      </c>
      <c r="I25" s="10" t="s">
        <v>172</v>
      </c>
      <c r="J25" s="10" t="s">
        <v>173</v>
      </c>
    </row>
    <row r="26" spans="2:10" ht="28.5" customHeight="1" x14ac:dyDescent="0.25">
      <c r="B26" s="9">
        <f>ROW()-ROW(tClientes[[#Headers],[Id]])</f>
        <v>20</v>
      </c>
      <c r="C26" s="10" t="s">
        <v>270</v>
      </c>
      <c r="D26" s="10" t="s">
        <v>271</v>
      </c>
      <c r="E26" s="10" t="s">
        <v>272</v>
      </c>
      <c r="F26" s="10" t="s">
        <v>273</v>
      </c>
      <c r="G26" s="10" t="s">
        <v>274</v>
      </c>
      <c r="H26" s="10" t="s">
        <v>275</v>
      </c>
      <c r="I26" s="10" t="s">
        <v>276</v>
      </c>
      <c r="J26" s="10" t="s">
        <v>141</v>
      </c>
    </row>
    <row r="27" spans="2:10" ht="28.5" customHeight="1" x14ac:dyDescent="0.25">
      <c r="B27" s="9">
        <f>ROW()-ROW(tClientes[[#Headers],[Id]])</f>
        <v>21</v>
      </c>
      <c r="C27" s="10" t="s">
        <v>277</v>
      </c>
      <c r="D27" s="10" t="s">
        <v>278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283</v>
      </c>
      <c r="J27" s="10" t="s">
        <v>157</v>
      </c>
    </row>
    <row r="28" spans="2:10" ht="28.5" customHeight="1" x14ac:dyDescent="0.25">
      <c r="B28" s="9">
        <f>ROW()-ROW(tClientes[[#Headers],[Id]])</f>
        <v>22</v>
      </c>
      <c r="C28" s="10" t="s">
        <v>284</v>
      </c>
      <c r="D28" s="10" t="s">
        <v>285</v>
      </c>
      <c r="E28" s="10" t="s">
        <v>286</v>
      </c>
      <c r="F28" s="10" t="s">
        <v>287</v>
      </c>
      <c r="G28" s="10" t="s">
        <v>288</v>
      </c>
      <c r="H28" s="10" t="s">
        <v>289</v>
      </c>
      <c r="I28" s="10" t="s">
        <v>290</v>
      </c>
      <c r="J28" s="10" t="s">
        <v>291</v>
      </c>
    </row>
    <row r="29" spans="2:10" ht="28.5" customHeight="1" x14ac:dyDescent="0.25">
      <c r="B29" s="9">
        <f>ROW()-ROW(tClientes[[#Headers],[Id]])</f>
        <v>23</v>
      </c>
      <c r="C29" s="10" t="s">
        <v>292</v>
      </c>
      <c r="D29" s="10" t="s">
        <v>293</v>
      </c>
      <c r="E29" s="10" t="s">
        <v>294</v>
      </c>
      <c r="F29" s="10" t="s">
        <v>295</v>
      </c>
      <c r="G29" s="10" t="s">
        <v>296</v>
      </c>
      <c r="H29" s="10" t="s">
        <v>297</v>
      </c>
      <c r="I29" s="10" t="s">
        <v>298</v>
      </c>
      <c r="J29" s="10" t="s">
        <v>299</v>
      </c>
    </row>
    <row r="30" spans="2:10" ht="28.5" customHeight="1" x14ac:dyDescent="0.25">
      <c r="B30" s="9">
        <f>ROW()-ROW(tClientes[[#Headers],[Id]])</f>
        <v>24</v>
      </c>
      <c r="C30" s="10" t="s">
        <v>300</v>
      </c>
      <c r="D30" s="10" t="s">
        <v>175</v>
      </c>
      <c r="E30" s="10" t="s">
        <v>301</v>
      </c>
      <c r="F30" s="10" t="s">
        <v>302</v>
      </c>
      <c r="G30" s="10" t="s">
        <v>303</v>
      </c>
      <c r="H30" s="10" t="s">
        <v>304</v>
      </c>
      <c r="I30" s="10" t="s">
        <v>180</v>
      </c>
      <c r="J30" s="10" t="s">
        <v>181</v>
      </c>
    </row>
    <row r="31" spans="2:10" ht="28.5" customHeight="1" x14ac:dyDescent="0.25">
      <c r="B31" s="9">
        <f>ROW()-ROW(tClientes[[#Headers],[Id]])</f>
        <v>25</v>
      </c>
      <c r="C31" s="10" t="s">
        <v>305</v>
      </c>
      <c r="D31" s="10" t="s">
        <v>245</v>
      </c>
      <c r="E31" s="10" t="s">
        <v>246</v>
      </c>
      <c r="F31" s="10" t="s">
        <v>306</v>
      </c>
      <c r="G31" s="10" t="s">
        <v>307</v>
      </c>
      <c r="H31" s="10" t="s">
        <v>308</v>
      </c>
      <c r="I31" s="10" t="s">
        <v>250</v>
      </c>
      <c r="J31" s="10" t="s">
        <v>251</v>
      </c>
    </row>
    <row r="32" spans="2:10" ht="28.5" customHeight="1" x14ac:dyDescent="0.25">
      <c r="B32" s="9">
        <f>ROW()-ROW(tClientes[[#Headers],[Id]])</f>
        <v>26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315</v>
      </c>
      <c r="J32" s="10" t="s">
        <v>316</v>
      </c>
    </row>
    <row r="33" spans="2:10" ht="28.5" customHeight="1" x14ac:dyDescent="0.25">
      <c r="B33" s="9">
        <f>ROW()-ROW(tClientes[[#Headers],[Id]])</f>
        <v>27</v>
      </c>
      <c r="C33" s="10" t="s">
        <v>317</v>
      </c>
      <c r="D33" s="10" t="s">
        <v>318</v>
      </c>
      <c r="E33" s="10" t="s">
        <v>319</v>
      </c>
      <c r="F33" s="10" t="s">
        <v>320</v>
      </c>
      <c r="G33" s="10" t="s">
        <v>321</v>
      </c>
      <c r="H33" s="10" t="s">
        <v>322</v>
      </c>
      <c r="I33" s="10" t="s">
        <v>148</v>
      </c>
      <c r="J33" s="10" t="s">
        <v>149</v>
      </c>
    </row>
    <row r="34" spans="2:10" ht="28.5" customHeight="1" x14ac:dyDescent="0.25">
      <c r="B34" s="9">
        <f>ROW()-ROW(tClientes[[#Headers],[Id]])</f>
        <v>28</v>
      </c>
      <c r="C34" s="10" t="s">
        <v>323</v>
      </c>
      <c r="D34" s="10" t="s">
        <v>324</v>
      </c>
      <c r="E34" s="10" t="s">
        <v>240</v>
      </c>
      <c r="F34" s="10" t="s">
        <v>325</v>
      </c>
      <c r="G34" s="10" t="s">
        <v>326</v>
      </c>
      <c r="H34" s="10" t="s">
        <v>327</v>
      </c>
      <c r="I34" s="10" t="s">
        <v>140</v>
      </c>
      <c r="J34" s="10" t="s">
        <v>141</v>
      </c>
    </row>
    <row r="35" spans="2:10" ht="28.5" customHeight="1" x14ac:dyDescent="0.25">
      <c r="B35" s="9">
        <f>ROW()-ROW(tClientes[[#Headers],[Id]])</f>
        <v>29</v>
      </c>
      <c r="C35" s="10" t="s">
        <v>328</v>
      </c>
      <c r="D35" s="10" t="s">
        <v>329</v>
      </c>
      <c r="E35" s="10" t="s">
        <v>330</v>
      </c>
      <c r="F35" s="10" t="s">
        <v>331</v>
      </c>
      <c r="G35" s="10" t="s">
        <v>332</v>
      </c>
      <c r="H35" s="10" t="s">
        <v>333</v>
      </c>
      <c r="I35" s="10" t="s">
        <v>334</v>
      </c>
      <c r="J35" s="10" t="s">
        <v>335</v>
      </c>
    </row>
    <row r="36" spans="2:10" ht="28.5" customHeight="1" x14ac:dyDescent="0.25">
      <c r="B36" s="9">
        <f>ROW()-ROW(tClientes[[#Headers],[Id]])</f>
        <v>30</v>
      </c>
      <c r="C36" s="10" t="s">
        <v>336</v>
      </c>
      <c r="D36" s="10" t="s">
        <v>337</v>
      </c>
      <c r="E36" s="10" t="s">
        <v>338</v>
      </c>
      <c r="F36" s="10" t="s">
        <v>339</v>
      </c>
      <c r="G36" s="10" t="s">
        <v>340</v>
      </c>
      <c r="H36" s="10" t="s">
        <v>341</v>
      </c>
      <c r="I36" s="10" t="s">
        <v>290</v>
      </c>
      <c r="J36" s="10" t="s">
        <v>291</v>
      </c>
    </row>
    <row r="37" spans="2:10" ht="28.5" customHeight="1" x14ac:dyDescent="0.25">
      <c r="B37" s="9">
        <f>ROW()-ROW(tClientes[[#Headers],[Id]])</f>
        <v>31</v>
      </c>
      <c r="C37" s="10" t="s">
        <v>342</v>
      </c>
      <c r="D37" s="10" t="s">
        <v>343</v>
      </c>
      <c r="E37" s="10" t="s">
        <v>344</v>
      </c>
      <c r="F37" s="10" t="s">
        <v>345</v>
      </c>
      <c r="G37" s="10" t="s">
        <v>346</v>
      </c>
      <c r="H37" s="10" t="s">
        <v>347</v>
      </c>
      <c r="I37" s="10" t="s">
        <v>348</v>
      </c>
      <c r="J37" s="10" t="s">
        <v>349</v>
      </c>
    </row>
    <row r="38" spans="2:10" ht="28.5" customHeight="1" x14ac:dyDescent="0.25">
      <c r="B38" s="9">
        <f>ROW()-ROW(tClientes[[#Headers],[Id]])</f>
        <v>32</v>
      </c>
      <c r="C38" s="10" t="s">
        <v>350</v>
      </c>
      <c r="D38" s="10" t="s">
        <v>351</v>
      </c>
      <c r="E38" s="10" t="s">
        <v>352</v>
      </c>
      <c r="F38" s="10" t="s">
        <v>353</v>
      </c>
      <c r="G38" s="10" t="s">
        <v>354</v>
      </c>
      <c r="H38" s="10" t="s">
        <v>355</v>
      </c>
      <c r="I38" s="10" t="s">
        <v>356</v>
      </c>
      <c r="J38" s="10" t="s">
        <v>357</v>
      </c>
    </row>
    <row r="39" spans="2:10" ht="28.5" customHeight="1" x14ac:dyDescent="0.25">
      <c r="B39" s="9">
        <f>ROW()-ROW(tClientes[[#Headers],[Id]])</f>
        <v>33</v>
      </c>
      <c r="C39" s="10" t="s">
        <v>358</v>
      </c>
      <c r="D39" s="10" t="s">
        <v>359</v>
      </c>
      <c r="E39" s="10" t="s">
        <v>360</v>
      </c>
      <c r="F39" s="10" t="s">
        <v>361</v>
      </c>
      <c r="G39" s="10" t="s">
        <v>362</v>
      </c>
      <c r="H39" s="10" t="s">
        <v>363</v>
      </c>
      <c r="I39" s="10" t="s">
        <v>364</v>
      </c>
      <c r="J39" s="10" t="s">
        <v>173</v>
      </c>
    </row>
    <row r="40" spans="2:10" ht="28.5" customHeight="1" x14ac:dyDescent="0.25">
      <c r="B40" s="9">
        <f>ROW()-ROW(tClientes[[#Headers],[Id]])</f>
        <v>34</v>
      </c>
      <c r="C40" s="10" t="s">
        <v>365</v>
      </c>
      <c r="D40" s="10" t="s">
        <v>366</v>
      </c>
      <c r="E40" s="10" t="s">
        <v>367</v>
      </c>
      <c r="F40" s="10" t="s">
        <v>368</v>
      </c>
      <c r="G40" s="10" t="s">
        <v>369</v>
      </c>
      <c r="H40" s="10" t="s">
        <v>370</v>
      </c>
      <c r="I40" s="10" t="s">
        <v>164</v>
      </c>
      <c r="J40" s="10" t="s">
        <v>165</v>
      </c>
    </row>
    <row r="41" spans="2:10" ht="28.5" customHeight="1" x14ac:dyDescent="0.25">
      <c r="B41" s="9">
        <f>ROW()-ROW(tClientes[[#Headers],[Id]])</f>
        <v>35</v>
      </c>
      <c r="C41" s="10" t="s">
        <v>371</v>
      </c>
      <c r="D41" s="10" t="s">
        <v>372</v>
      </c>
      <c r="E41" s="10" t="s">
        <v>373</v>
      </c>
      <c r="F41" s="10" t="s">
        <v>374</v>
      </c>
      <c r="G41" s="10" t="s">
        <v>375</v>
      </c>
      <c r="H41" s="10" t="s">
        <v>376</v>
      </c>
      <c r="I41" s="10" t="s">
        <v>250</v>
      </c>
      <c r="J41" s="10"/>
    </row>
    <row r="42" spans="2:10" ht="28.5" customHeight="1" x14ac:dyDescent="0.25">
      <c r="B42" s="9">
        <f>ROW()-ROW(tClientes[[#Headers],[Id]])</f>
        <v>36</v>
      </c>
      <c r="C42" s="10" t="s">
        <v>377</v>
      </c>
      <c r="D42" s="10" t="s">
        <v>378</v>
      </c>
      <c r="E42" s="10" t="s">
        <v>379</v>
      </c>
      <c r="F42" s="10" t="s">
        <v>380</v>
      </c>
      <c r="G42" s="10" t="s">
        <v>381</v>
      </c>
      <c r="H42" s="10" t="s">
        <v>382</v>
      </c>
      <c r="I42" s="10" t="s">
        <v>276</v>
      </c>
      <c r="J42" s="10" t="s">
        <v>141</v>
      </c>
    </row>
    <row r="43" spans="2:10" ht="28.5" customHeight="1" x14ac:dyDescent="0.25">
      <c r="B43" s="9">
        <f>ROW()-ROW(tClientes[[#Headers],[Id]])</f>
        <v>37</v>
      </c>
      <c r="C43" s="10" t="s">
        <v>383</v>
      </c>
      <c r="D43" s="10" t="s">
        <v>266</v>
      </c>
      <c r="E43" s="10" t="s">
        <v>168</v>
      </c>
      <c r="F43" s="10" t="s">
        <v>384</v>
      </c>
      <c r="G43" s="10" t="s">
        <v>385</v>
      </c>
      <c r="H43" s="10" t="s">
        <v>386</v>
      </c>
      <c r="I43" s="10" t="s">
        <v>172</v>
      </c>
      <c r="J43" s="10" t="s">
        <v>173</v>
      </c>
    </row>
    <row r="44" spans="2:10" ht="28.5" customHeight="1" x14ac:dyDescent="0.25">
      <c r="B44" s="9">
        <f>ROW()-ROW(tClientes[[#Headers],[Id]])</f>
        <v>38</v>
      </c>
      <c r="C44" s="10" t="s">
        <v>387</v>
      </c>
      <c r="D44" s="10" t="s">
        <v>388</v>
      </c>
      <c r="E44" s="10" t="s">
        <v>389</v>
      </c>
      <c r="F44" s="10" t="s">
        <v>390</v>
      </c>
      <c r="G44" s="10" t="s">
        <v>391</v>
      </c>
      <c r="H44" s="10" t="s">
        <v>392</v>
      </c>
      <c r="I44" s="10" t="s">
        <v>180</v>
      </c>
      <c r="J44" s="10" t="s">
        <v>181</v>
      </c>
    </row>
    <row r="45" spans="2:10" ht="28.5" customHeight="1" x14ac:dyDescent="0.25">
      <c r="B45" s="9">
        <f>ROW()-ROW(tClientes[[#Headers],[Id]])</f>
        <v>39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264</v>
      </c>
      <c r="J45" s="10" t="s">
        <v>88</v>
      </c>
    </row>
    <row r="46" spans="2:10" ht="28.5" customHeight="1" x14ac:dyDescent="0.25">
      <c r="B46" s="9">
        <f>ROW()-ROW(tClientes[[#Headers],[Id]])</f>
        <v>40</v>
      </c>
      <c r="C46" s="10" t="s">
        <v>399</v>
      </c>
      <c r="D46" s="10" t="s">
        <v>400</v>
      </c>
      <c r="E46" s="10" t="s">
        <v>401</v>
      </c>
      <c r="F46" s="10" t="s">
        <v>402</v>
      </c>
      <c r="G46" s="10" t="s">
        <v>403</v>
      </c>
      <c r="H46" s="10" t="s">
        <v>404</v>
      </c>
      <c r="I46" s="10" t="s">
        <v>156</v>
      </c>
      <c r="J46" s="10" t="s">
        <v>157</v>
      </c>
    </row>
    <row r="47" spans="2:10" ht="28.5" customHeight="1" x14ac:dyDescent="0.25">
      <c r="B47" s="9">
        <f>ROW()-ROW(tClientes[[#Headers],[Id]])</f>
        <v>41</v>
      </c>
      <c r="C47" s="10" t="s">
        <v>405</v>
      </c>
      <c r="D47" s="10" t="s">
        <v>406</v>
      </c>
      <c r="E47" s="10" t="s">
        <v>184</v>
      </c>
      <c r="F47" s="10" t="s">
        <v>407</v>
      </c>
      <c r="G47" s="10" t="s">
        <v>408</v>
      </c>
      <c r="H47" s="10" t="s">
        <v>409</v>
      </c>
      <c r="I47" s="10" t="s">
        <v>188</v>
      </c>
      <c r="J47" s="10" t="s">
        <v>189</v>
      </c>
    </row>
    <row r="48" spans="2:10" ht="28.5" customHeight="1" x14ac:dyDescent="0.25">
      <c r="B48" s="9">
        <f>ROW()-ROW(tClientes[[#Headers],[Id]])</f>
        <v>42</v>
      </c>
      <c r="C48" s="10" t="s">
        <v>410</v>
      </c>
      <c r="D48" s="10" t="s">
        <v>411</v>
      </c>
      <c r="E48" s="10" t="s">
        <v>412</v>
      </c>
      <c r="F48" s="10" t="s">
        <v>413</v>
      </c>
      <c r="G48" s="10" t="s">
        <v>414</v>
      </c>
      <c r="H48" s="10" t="s">
        <v>415</v>
      </c>
      <c r="I48" s="10" t="s">
        <v>315</v>
      </c>
      <c r="J48" s="10" t="s">
        <v>316</v>
      </c>
    </row>
    <row r="49" spans="2:10" ht="28.5" customHeight="1" x14ac:dyDescent="0.25">
      <c r="B49" s="9">
        <f>ROW()-ROW(tClientes[[#Headers],[Id]])</f>
        <v>43</v>
      </c>
      <c r="C49" s="10" t="s">
        <v>416</v>
      </c>
      <c r="D49" s="10" t="s">
        <v>214</v>
      </c>
      <c r="E49" s="10" t="s">
        <v>417</v>
      </c>
      <c r="F49" s="10" t="s">
        <v>418</v>
      </c>
      <c r="G49" s="10" t="s">
        <v>419</v>
      </c>
      <c r="H49" s="10" t="s">
        <v>420</v>
      </c>
      <c r="I49" s="10" t="s">
        <v>218</v>
      </c>
      <c r="J49" s="10" t="s">
        <v>219</v>
      </c>
    </row>
    <row r="50" spans="2:10" ht="28.5" customHeight="1" x14ac:dyDescent="0.25">
      <c r="B50" s="9">
        <f>ROW()-ROW(tClientes[[#Headers],[Id]])</f>
        <v>44</v>
      </c>
      <c r="C50" s="10" t="s">
        <v>421</v>
      </c>
      <c r="D50" s="10" t="s">
        <v>422</v>
      </c>
      <c r="E50" s="10" t="s">
        <v>423</v>
      </c>
      <c r="F50" s="10" t="s">
        <v>424</v>
      </c>
      <c r="G50" s="10" t="s">
        <v>425</v>
      </c>
      <c r="H50" s="10" t="s">
        <v>426</v>
      </c>
      <c r="I50" s="10" t="s">
        <v>356</v>
      </c>
      <c r="J50" s="10" t="s">
        <v>357</v>
      </c>
    </row>
    <row r="51" spans="2:10" ht="28.5" customHeight="1" x14ac:dyDescent="0.25">
      <c r="B51" s="9">
        <f>ROW()-ROW(tClientes[[#Headers],[Id]])</f>
        <v>45</v>
      </c>
      <c r="C51" s="10" t="s">
        <v>427</v>
      </c>
      <c r="D51" s="10" t="s">
        <v>428</v>
      </c>
      <c r="E51" s="10" t="s">
        <v>429</v>
      </c>
      <c r="F51" s="10" t="s">
        <v>430</v>
      </c>
      <c r="G51" s="10" t="s">
        <v>431</v>
      </c>
      <c r="H51" s="10" t="s">
        <v>432</v>
      </c>
      <c r="I51" s="10" t="s">
        <v>364</v>
      </c>
      <c r="J51" s="10" t="s">
        <v>173</v>
      </c>
    </row>
    <row r="52" spans="2:10" ht="28.5" customHeight="1" x14ac:dyDescent="0.25">
      <c r="B52" s="9">
        <f>ROW()-ROW(tClientes[[#Headers],[Id]])</f>
        <v>46</v>
      </c>
      <c r="C52" s="10" t="s">
        <v>433</v>
      </c>
      <c r="D52" s="10" t="s">
        <v>434</v>
      </c>
      <c r="E52" s="10" t="s">
        <v>435</v>
      </c>
      <c r="F52" s="10" t="s">
        <v>436</v>
      </c>
      <c r="G52" s="10" t="s">
        <v>437</v>
      </c>
      <c r="H52" s="10" t="s">
        <v>438</v>
      </c>
      <c r="I52" s="10" t="s">
        <v>298</v>
      </c>
      <c r="J52" s="10" t="s">
        <v>299</v>
      </c>
    </row>
    <row r="53" spans="2:10" ht="28.5" customHeight="1" x14ac:dyDescent="0.25">
      <c r="B53" s="9">
        <f>ROW()-ROW(tClientes[[#Headers],[Id]])</f>
        <v>47</v>
      </c>
      <c r="C53" s="10" t="s">
        <v>439</v>
      </c>
      <c r="D53" s="10" t="s">
        <v>440</v>
      </c>
      <c r="E53" s="10" t="s">
        <v>441</v>
      </c>
      <c r="F53" s="10" t="s">
        <v>442</v>
      </c>
      <c r="G53" s="10" t="s">
        <v>443</v>
      </c>
      <c r="H53" s="10" t="s">
        <v>444</v>
      </c>
      <c r="I53" s="10" t="s">
        <v>226</v>
      </c>
      <c r="J53" s="10" t="s">
        <v>227</v>
      </c>
    </row>
    <row r="54" spans="2:10" ht="28.5" customHeight="1" x14ac:dyDescent="0.25"/>
    <row r="55" spans="2:10" ht="28.5" customHeight="1" x14ac:dyDescent="0.25"/>
    <row r="56" spans="2:10" ht="28.5" customHeight="1" x14ac:dyDescent="0.25"/>
    <row r="57" spans="2:10" ht="28.5" customHeight="1" x14ac:dyDescent="0.25"/>
    <row r="58" spans="2:10" ht="28.5" customHeight="1" x14ac:dyDescent="0.25"/>
    <row r="59" spans="2:10" ht="28.5" customHeight="1" x14ac:dyDescent="0.25"/>
    <row r="60" spans="2:10" ht="28.5" customHeight="1" x14ac:dyDescent="0.25"/>
    <row r="61" spans="2:10" ht="28.5" customHeight="1" x14ac:dyDescent="0.25"/>
    <row r="62" spans="2:10" ht="28.5" customHeight="1" x14ac:dyDescent="0.25"/>
    <row r="63" spans="2:10" ht="28.5" customHeight="1" x14ac:dyDescent="0.25"/>
    <row r="64" spans="2:10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635-2E08-4C7B-A221-DBADF8EC6471}">
  <dimension ref="A1:AI1054"/>
  <sheetViews>
    <sheetView showGridLines="0" zoomScaleNormal="100" workbookViewId="0">
      <pane ySplit="6" topLeftCell="A7" activePane="bottomLeft" state="frozen"/>
      <selection pane="bottomLeft" activeCell="B7" sqref="B7"/>
    </sheetView>
  </sheetViews>
  <sheetFormatPr defaultRowHeight="15" x14ac:dyDescent="0.25"/>
  <cols>
    <col min="3" max="3" width="25.28515625" customWidth="1"/>
    <col min="4" max="4" width="39" customWidth="1"/>
    <col min="5" max="5" width="17.7109375" customWidth="1"/>
    <col min="6" max="6" width="16.42578125" bestFit="1" customWidth="1"/>
    <col min="7" max="7" width="17.85546875" customWidth="1"/>
    <col min="8" max="8" width="13.7109375" bestFit="1" customWidth="1"/>
    <col min="9" max="10" width="13.5703125" customWidth="1"/>
    <col min="11" max="11" width="13.8554687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3" spans="1:35" ht="22.5" x14ac:dyDescent="0.3">
      <c r="B3" s="6" t="s">
        <v>34</v>
      </c>
    </row>
    <row r="4" spans="1:35" ht="3.75" customHeight="1" x14ac:dyDescent="0.25">
      <c r="B4" s="4"/>
      <c r="C4" s="4"/>
      <c r="D4" s="4"/>
      <c r="E4" s="4"/>
      <c r="F4" s="4"/>
      <c r="G4" s="4"/>
    </row>
    <row r="6" spans="1:35" s="1" customFormat="1" ht="28.5" customHeight="1" x14ac:dyDescent="0.25">
      <c r="B6" s="9" t="s">
        <v>0</v>
      </c>
      <c r="C6" s="9" t="s">
        <v>61</v>
      </c>
      <c r="D6" s="9" t="s">
        <v>35</v>
      </c>
      <c r="E6" s="9" t="s">
        <v>37</v>
      </c>
      <c r="F6" s="9" t="s">
        <v>53</v>
      </c>
      <c r="G6" s="9" t="s">
        <v>59</v>
      </c>
      <c r="H6"/>
    </row>
    <row r="7" spans="1:35" ht="28.5" customHeight="1" x14ac:dyDescent="0.25">
      <c r="A7" s="1"/>
      <c r="B7" s="9">
        <f>ROW()-ROW(tProdutos[[#Headers],[Id]])</f>
        <v>1</v>
      </c>
      <c r="C7" s="10" t="s">
        <v>10</v>
      </c>
      <c r="D7" s="10" t="s">
        <v>56</v>
      </c>
      <c r="E7" s="11">
        <v>18</v>
      </c>
      <c r="F7" s="13">
        <v>25</v>
      </c>
      <c r="G7" s="18">
        <f>SUMIFS(tCompras[Qtde],tCompras[Produto],tProdutos[[#This Row],[Produto]])-
  SUMIFS(tVendas[Qtde],tVendas[Produto],tProdutos[[#This Row],[Produto]])</f>
        <v>17</v>
      </c>
    </row>
    <row r="8" spans="1:35" ht="28.5" customHeight="1" x14ac:dyDescent="0.25">
      <c r="A8" s="1"/>
      <c r="B8" s="9">
        <f>ROW()-ROW(tProdutos[[#Headers],[Id]])</f>
        <v>2</v>
      </c>
      <c r="C8" s="10" t="s">
        <v>10</v>
      </c>
      <c r="D8" s="10" t="s">
        <v>46</v>
      </c>
      <c r="E8" s="11">
        <v>20</v>
      </c>
      <c r="F8" s="13">
        <v>31</v>
      </c>
      <c r="G8" s="18">
        <f>SUMIFS(tCompras[Qtde],tCompras[Produto],tProdutos[[#This Row],[Produto]])-
  SUMIFS(tVendas[Qtde],tVendas[Produto],tProdutos[[#This Row],[Produto]])</f>
        <v>38</v>
      </c>
    </row>
    <row r="9" spans="1:35" ht="28.5" customHeight="1" x14ac:dyDescent="0.25">
      <c r="A9" s="1"/>
      <c r="B9" s="9">
        <f>ROW()-ROW(tProdutos[[#Headers],[Id]])</f>
        <v>3</v>
      </c>
      <c r="C9" s="10" t="s">
        <v>10</v>
      </c>
      <c r="D9" s="10" t="s">
        <v>46</v>
      </c>
      <c r="E9" s="11">
        <v>20</v>
      </c>
      <c r="F9" s="13">
        <v>34</v>
      </c>
      <c r="G9" s="18">
        <f>SUMIFS(tCompras[Qtde],tCompras[Produto],tProdutos[[#This Row],[Produto]])-
  SUMIFS(tVendas[Qtde],tVendas[Produto],tProdutos[[#This Row],[Produto]])</f>
        <v>38</v>
      </c>
    </row>
    <row r="10" spans="1:35" ht="28.5" customHeight="1" x14ac:dyDescent="0.25">
      <c r="A10" s="1"/>
      <c r="B10" s="9">
        <f>ROW()-ROW(tProdutos[[#Headers],[Id]])</f>
        <v>4</v>
      </c>
      <c r="C10" s="10" t="s">
        <v>10</v>
      </c>
      <c r="D10" s="10" t="s">
        <v>45</v>
      </c>
      <c r="E10" s="11">
        <v>10</v>
      </c>
      <c r="F10" s="13">
        <v>15</v>
      </c>
      <c r="G10" s="18">
        <f>SUMIFS(tCompras[Qtde],tCompras[Produto],tProdutos[[#This Row],[Produto]])-
  SUMIFS(tVendas[Qtde],tVendas[Produto],tProdutos[[#This Row],[Produto]])</f>
        <v>33</v>
      </c>
    </row>
    <row r="11" spans="1:35" ht="28.5" customHeight="1" x14ac:dyDescent="0.25">
      <c r="A11" s="1"/>
      <c r="B11" s="9">
        <f>ROW()-ROW(tProdutos[[#Headers],[Id]])</f>
        <v>5</v>
      </c>
      <c r="C11" s="10" t="s">
        <v>10</v>
      </c>
      <c r="D11" s="10" t="s">
        <v>45</v>
      </c>
      <c r="E11" s="11">
        <v>10</v>
      </c>
      <c r="F11" s="13">
        <v>35</v>
      </c>
      <c r="G11" s="18">
        <f>SUMIFS(tCompras[Qtde],tCompras[Produto],tProdutos[[#This Row],[Produto]])-
  SUMIFS(tVendas[Qtde],tVendas[Produto],tProdutos[[#This Row],[Produto]])</f>
        <v>33</v>
      </c>
    </row>
    <row r="12" spans="1:35" ht="28.5" customHeight="1" x14ac:dyDescent="0.25">
      <c r="A12" s="1"/>
      <c r="B12" s="9">
        <f>ROW()-ROW(tProdutos[[#Headers],[Id]])</f>
        <v>6</v>
      </c>
      <c r="C12" s="10" t="s">
        <v>10</v>
      </c>
      <c r="D12" s="10" t="s">
        <v>44</v>
      </c>
      <c r="E12" s="11">
        <v>15</v>
      </c>
      <c r="F12" s="13">
        <v>20</v>
      </c>
      <c r="G12" s="18">
        <f>SUMIFS(tCompras[Qtde],tCompras[Produto],tProdutos[[#This Row],[Produto]])-
  SUMIFS(tVendas[Qtde],tVendas[Produto],tProdutos[[#This Row],[Produto]])</f>
        <v>12</v>
      </c>
      <c r="L12" s="1"/>
      <c r="M12" s="1"/>
    </row>
    <row r="13" spans="1:35" ht="28.5" customHeight="1" x14ac:dyDescent="0.25">
      <c r="A13" s="1"/>
      <c r="B13" s="9">
        <f>ROW()-ROW(tProdutos[[#Headers],[Id]])</f>
        <v>7</v>
      </c>
      <c r="C13" s="10" t="s">
        <v>10</v>
      </c>
      <c r="D13" s="10" t="s">
        <v>44</v>
      </c>
      <c r="E13" s="11">
        <v>15</v>
      </c>
      <c r="F13" s="13">
        <v>18</v>
      </c>
      <c r="G13" s="18">
        <f>SUMIFS(tCompras[Qtde],tCompras[Produto],tProdutos[[#This Row],[Produto]])-
  SUMIFS(tVendas[Qtde],tVendas[Produto],tProdutos[[#This Row],[Produto]])</f>
        <v>12</v>
      </c>
      <c r="L13" s="1"/>
      <c r="M13" s="1"/>
    </row>
    <row r="14" spans="1:35" ht="28.5" customHeight="1" x14ac:dyDescent="0.25">
      <c r="A14" s="1"/>
      <c r="B14" s="9">
        <f>ROW()-ROW(tProdutos[[#Headers],[Id]])</f>
        <v>8</v>
      </c>
      <c r="C14" s="10" t="s">
        <v>16</v>
      </c>
      <c r="D14" s="10" t="s">
        <v>52</v>
      </c>
      <c r="E14" s="11">
        <v>70</v>
      </c>
      <c r="F14" s="13">
        <v>32</v>
      </c>
      <c r="G14" s="18">
        <f>SUMIFS(tCompras[Qtde],tCompras[Produto],tProdutos[[#This Row],[Produto]])-
  SUMIFS(tVendas[Qtde],tVendas[Produto],tProdutos[[#This Row],[Produto]])</f>
        <v>62</v>
      </c>
      <c r="L14" s="1"/>
      <c r="M14" s="1"/>
    </row>
    <row r="15" spans="1:35" ht="28.5" customHeight="1" x14ac:dyDescent="0.25">
      <c r="A15" s="1"/>
      <c r="B15" s="9">
        <f>ROW()-ROW(tProdutos[[#Headers],[Id]])</f>
        <v>9</v>
      </c>
      <c r="C15" s="10" t="s">
        <v>16</v>
      </c>
      <c r="D15" s="10" t="s">
        <v>52</v>
      </c>
      <c r="E15" s="11">
        <v>70</v>
      </c>
      <c r="F15" s="13">
        <v>38</v>
      </c>
      <c r="G15" s="18">
        <f>SUMIFS(tCompras[Qtde],tCompras[Produto],tProdutos[[#This Row],[Produto]])-
  SUMIFS(tVendas[Qtde],tVendas[Produto],tProdutos[[#This Row],[Produto]])</f>
        <v>62</v>
      </c>
      <c r="L15" s="1"/>
      <c r="M15" s="1"/>
    </row>
    <row r="16" spans="1:35" ht="28.5" customHeight="1" x14ac:dyDescent="0.25">
      <c r="A16" s="1"/>
      <c r="B16" s="9">
        <f>ROW()-ROW(tProdutos[[#Headers],[Id]])</f>
        <v>10</v>
      </c>
      <c r="C16" s="10" t="s">
        <v>16</v>
      </c>
      <c r="D16" s="10" t="s">
        <v>58</v>
      </c>
      <c r="E16" s="11">
        <v>30</v>
      </c>
      <c r="F16" s="13">
        <v>30</v>
      </c>
      <c r="G16" s="18">
        <f>SUMIFS(tCompras[Qtde],tCompras[Produto],tProdutos[[#This Row],[Produto]])-
  SUMIFS(tVendas[Qtde],tVendas[Produto],tProdutos[[#This Row],[Produto]])</f>
        <v>0</v>
      </c>
      <c r="L16" s="1"/>
      <c r="M16" s="1"/>
    </row>
    <row r="17" spans="2:7" ht="28.5" customHeight="1" x14ac:dyDescent="0.25">
      <c r="B17" s="9">
        <f>ROW()-ROW(tProdutos[[#Headers],[Id]])</f>
        <v>11</v>
      </c>
      <c r="C17" s="10" t="s">
        <v>16</v>
      </c>
      <c r="D17" s="10" t="s">
        <v>51</v>
      </c>
      <c r="E17" s="11">
        <v>50</v>
      </c>
      <c r="F17" s="13">
        <v>30</v>
      </c>
      <c r="G17" s="18">
        <f>SUMIFS(tCompras[Qtde],tCompras[Produto],tProdutos[[#This Row],[Produto]])-
  SUMIFS(tVendas[Qtde],tVendas[Produto],tProdutos[[#This Row],[Produto]])</f>
        <v>36</v>
      </c>
    </row>
    <row r="18" spans="2:7" ht="28.5" customHeight="1" x14ac:dyDescent="0.25">
      <c r="B18" s="9">
        <f>ROW()-ROW(tProdutos[[#Headers],[Id]])</f>
        <v>12</v>
      </c>
      <c r="C18" s="10" t="s">
        <v>16</v>
      </c>
      <c r="D18" s="10" t="s">
        <v>51</v>
      </c>
      <c r="E18" s="11">
        <v>50</v>
      </c>
      <c r="F18" s="13">
        <v>30</v>
      </c>
      <c r="G18" s="18">
        <f>SUMIFS(tCompras[Qtde],tCompras[Produto],tProdutos[[#This Row],[Produto]])-
  SUMIFS(tVendas[Qtde],tVendas[Produto],tProdutos[[#This Row],[Produto]])</f>
        <v>36</v>
      </c>
    </row>
    <row r="19" spans="2:7" ht="28.5" customHeight="1" x14ac:dyDescent="0.25">
      <c r="B19" s="9">
        <f>ROW()-ROW(tProdutos[[#Headers],[Id]])</f>
        <v>13</v>
      </c>
      <c r="C19" s="10" t="s">
        <v>16</v>
      </c>
      <c r="D19" s="10" t="s">
        <v>50</v>
      </c>
      <c r="E19" s="11">
        <v>200</v>
      </c>
      <c r="F19" s="13">
        <v>18</v>
      </c>
      <c r="G19" s="18">
        <f>SUMIFS(tCompras[Qtde],tCompras[Produto],tProdutos[[#This Row],[Produto]])-
  SUMIFS(tVendas[Qtde],tVendas[Produto],tProdutos[[#This Row],[Produto]])</f>
        <v>97</v>
      </c>
    </row>
    <row r="20" spans="2:7" ht="28.5" customHeight="1" x14ac:dyDescent="0.25">
      <c r="B20" s="9">
        <f>ROW()-ROW(tProdutos[[#Headers],[Id]])</f>
        <v>14</v>
      </c>
      <c r="C20" s="10" t="s">
        <v>16</v>
      </c>
      <c r="D20" s="10" t="s">
        <v>50</v>
      </c>
      <c r="E20" s="11">
        <v>200</v>
      </c>
      <c r="F20" s="13">
        <v>18</v>
      </c>
      <c r="G20" s="18">
        <f>SUMIFS(tCompras[Qtde],tCompras[Produto],tProdutos[[#This Row],[Produto]])-
  SUMIFS(tVendas[Qtde],tVendas[Produto],tProdutos[[#This Row],[Produto]])</f>
        <v>97</v>
      </c>
    </row>
    <row r="21" spans="2:7" ht="28.5" customHeight="1" x14ac:dyDescent="0.25">
      <c r="B21" s="9">
        <f>ROW()-ROW(tProdutos[[#Headers],[Id]])</f>
        <v>15</v>
      </c>
      <c r="C21" s="10" t="s">
        <v>4</v>
      </c>
      <c r="D21" s="10" t="s">
        <v>40</v>
      </c>
      <c r="E21" s="11">
        <v>25</v>
      </c>
      <c r="F21" s="13">
        <v>29</v>
      </c>
      <c r="G21" s="18">
        <f>SUMIFS(tCompras[Qtde],tCompras[Produto],tProdutos[[#This Row],[Produto]])-
  SUMIFS(tVendas[Qtde],tVendas[Produto],tProdutos[[#This Row],[Produto]])</f>
        <v>101</v>
      </c>
    </row>
    <row r="22" spans="2:7" ht="28.5" customHeight="1" x14ac:dyDescent="0.25">
      <c r="B22" s="9">
        <f>ROW()-ROW(tProdutos[[#Headers],[Id]])</f>
        <v>16</v>
      </c>
      <c r="C22" s="10" t="s">
        <v>4</v>
      </c>
      <c r="D22" s="10" t="s">
        <v>40</v>
      </c>
      <c r="E22" s="11">
        <v>25</v>
      </c>
      <c r="F22" s="13">
        <v>37</v>
      </c>
      <c r="G22" s="18">
        <f>SUMIFS(tCompras[Qtde],tCompras[Produto],tProdutos[[#This Row],[Produto]])-
  SUMIFS(tVendas[Qtde],tVendas[Produto],tProdutos[[#This Row],[Produto]])</f>
        <v>101</v>
      </c>
    </row>
    <row r="23" spans="2:7" ht="28.5" customHeight="1" x14ac:dyDescent="0.25">
      <c r="B23" s="9">
        <f>ROW()-ROW(tProdutos[[#Headers],[Id]])</f>
        <v>17</v>
      </c>
      <c r="C23" s="10" t="s">
        <v>4</v>
      </c>
      <c r="D23" s="10" t="s">
        <v>54</v>
      </c>
      <c r="E23" s="11">
        <v>50</v>
      </c>
      <c r="F23" s="13">
        <v>34</v>
      </c>
      <c r="G23" s="18">
        <f>SUMIFS(tCompras[Qtde],tCompras[Produto],tProdutos[[#This Row],[Produto]])-
  SUMIFS(tVendas[Qtde],tVendas[Produto],tProdutos[[#This Row],[Produto]])</f>
        <v>8</v>
      </c>
    </row>
    <row r="24" spans="2:7" ht="28.5" customHeight="1" x14ac:dyDescent="0.25">
      <c r="B24" s="9">
        <f>ROW()-ROW(tProdutos[[#Headers],[Id]])</f>
        <v>18</v>
      </c>
      <c r="C24" s="10" t="s">
        <v>4</v>
      </c>
      <c r="D24" s="10" t="s">
        <v>39</v>
      </c>
      <c r="E24" s="11">
        <v>120</v>
      </c>
      <c r="F24" s="13">
        <v>24</v>
      </c>
      <c r="G24" s="18">
        <f>SUMIFS(tCompras[Qtde],tCompras[Produto],tProdutos[[#This Row],[Produto]])-
  SUMIFS(tVendas[Qtde],tVendas[Produto],tProdutos[[#This Row],[Produto]])</f>
        <v>69</v>
      </c>
    </row>
    <row r="25" spans="2:7" ht="28.5" customHeight="1" x14ac:dyDescent="0.25">
      <c r="B25" s="9">
        <f>ROW()-ROW(tProdutos[[#Headers],[Id]])</f>
        <v>19</v>
      </c>
      <c r="C25" s="10" t="s">
        <v>4</v>
      </c>
      <c r="D25" s="10" t="s">
        <v>39</v>
      </c>
      <c r="E25" s="11">
        <v>120</v>
      </c>
      <c r="F25" s="13">
        <v>29</v>
      </c>
      <c r="G25" s="18">
        <f>SUMIFS(tCompras[Qtde],tCompras[Produto],tProdutos[[#This Row],[Produto]])-
  SUMIFS(tVendas[Qtde],tVendas[Produto],tProdutos[[#This Row],[Produto]])</f>
        <v>69</v>
      </c>
    </row>
    <row r="26" spans="2:7" ht="28.5" customHeight="1" x14ac:dyDescent="0.25">
      <c r="B26" s="9">
        <f>ROW()-ROW(tProdutos[[#Headers],[Id]])</f>
        <v>20</v>
      </c>
      <c r="C26" s="10" t="s">
        <v>4</v>
      </c>
      <c r="D26" s="10" t="s">
        <v>38</v>
      </c>
      <c r="E26" s="11">
        <v>100</v>
      </c>
      <c r="F26" s="13">
        <v>21</v>
      </c>
      <c r="G26" s="18">
        <f>SUMIFS(tCompras[Qtde],tCompras[Produto],tProdutos[[#This Row],[Produto]])-
  SUMIFS(tVendas[Qtde],tVendas[Produto],tProdutos[[#This Row],[Produto]])</f>
        <v>76</v>
      </c>
    </row>
    <row r="27" spans="2:7" ht="28.5" customHeight="1" x14ac:dyDescent="0.25">
      <c r="B27" s="9">
        <f>ROW()-ROW(tProdutos[[#Headers],[Id]])</f>
        <v>21</v>
      </c>
      <c r="C27" s="10" t="s">
        <v>4</v>
      </c>
      <c r="D27" s="10" t="s">
        <v>38</v>
      </c>
      <c r="E27" s="11">
        <v>100</v>
      </c>
      <c r="F27" s="13">
        <v>24</v>
      </c>
      <c r="G27" s="18">
        <f>SUMIFS(tCompras[Qtde],tCompras[Produto],tProdutos[[#This Row],[Produto]])-
  SUMIFS(tVendas[Qtde],tVendas[Produto],tProdutos[[#This Row],[Produto]])</f>
        <v>76</v>
      </c>
    </row>
    <row r="28" spans="2:7" ht="28.5" customHeight="1" x14ac:dyDescent="0.25">
      <c r="B28" s="9">
        <f>ROW()-ROW(tProdutos[[#Headers],[Id]])</f>
        <v>22</v>
      </c>
      <c r="C28" s="10" t="s">
        <v>7</v>
      </c>
      <c r="D28" s="10" t="s">
        <v>41</v>
      </c>
      <c r="E28" s="11">
        <v>80</v>
      </c>
      <c r="F28" s="13">
        <v>38</v>
      </c>
      <c r="G28" s="18">
        <f>SUMIFS(tCompras[Qtde],tCompras[Produto],tProdutos[[#This Row],[Produto]])-
  SUMIFS(tVendas[Qtde],tVendas[Produto],tProdutos[[#This Row],[Produto]])</f>
        <v>17</v>
      </c>
    </row>
    <row r="29" spans="2:7" ht="28.5" customHeight="1" x14ac:dyDescent="0.25">
      <c r="B29" s="9">
        <f>ROW()-ROW(tProdutos[[#Headers],[Id]])</f>
        <v>23</v>
      </c>
      <c r="C29" s="10" t="s">
        <v>7</v>
      </c>
      <c r="D29" s="10" t="s">
        <v>41</v>
      </c>
      <c r="E29" s="11">
        <v>80</v>
      </c>
      <c r="F29" s="13">
        <v>38</v>
      </c>
      <c r="G29" s="18">
        <f>SUMIFS(tCompras[Qtde],tCompras[Produto],tProdutos[[#This Row],[Produto]])-
  SUMIFS(tVendas[Qtde],tVendas[Produto],tProdutos[[#This Row],[Produto]])</f>
        <v>17</v>
      </c>
    </row>
    <row r="30" spans="2:7" ht="28.5" customHeight="1" x14ac:dyDescent="0.25">
      <c r="B30" s="9">
        <f>ROW()-ROW(tProdutos[[#Headers],[Id]])</f>
        <v>24</v>
      </c>
      <c r="C30" s="10" t="s">
        <v>7</v>
      </c>
      <c r="D30" s="10" t="s">
        <v>43</v>
      </c>
      <c r="E30" s="11">
        <v>35</v>
      </c>
      <c r="F30" s="13">
        <v>16</v>
      </c>
      <c r="G30" s="18">
        <f>SUMIFS(tCompras[Qtde],tCompras[Produto],tProdutos[[#This Row],[Produto]])-
  SUMIFS(tVendas[Qtde],tVendas[Produto],tProdutos[[#This Row],[Produto]])</f>
        <v>89</v>
      </c>
    </row>
    <row r="31" spans="2:7" ht="28.5" customHeight="1" x14ac:dyDescent="0.25">
      <c r="B31" s="9">
        <f>ROW()-ROW(tProdutos[[#Headers],[Id]])</f>
        <v>25</v>
      </c>
      <c r="C31" s="10" t="s">
        <v>7</v>
      </c>
      <c r="D31" s="10" t="s">
        <v>43</v>
      </c>
      <c r="E31" s="11">
        <v>35</v>
      </c>
      <c r="F31" s="13">
        <v>29</v>
      </c>
      <c r="G31" s="18">
        <f>SUMIFS(tCompras[Qtde],tCompras[Produto],tProdutos[[#This Row],[Produto]])-
  SUMIFS(tVendas[Qtde],tVendas[Produto],tProdutos[[#This Row],[Produto]])</f>
        <v>89</v>
      </c>
    </row>
    <row r="32" spans="2:7" ht="28.5" customHeight="1" x14ac:dyDescent="0.25">
      <c r="B32" s="9">
        <f>ROW()-ROW(tProdutos[[#Headers],[Id]])</f>
        <v>26</v>
      </c>
      <c r="C32" s="10" t="s">
        <v>7</v>
      </c>
      <c r="D32" s="10" t="s">
        <v>55</v>
      </c>
      <c r="E32" s="11">
        <v>45</v>
      </c>
      <c r="F32" s="13">
        <v>37</v>
      </c>
      <c r="G32" s="18">
        <f>SUMIFS(tCompras[Qtde],tCompras[Produto],tProdutos[[#This Row],[Produto]])-
  SUMIFS(tVendas[Qtde],tVendas[Produto],tProdutos[[#This Row],[Produto]])</f>
        <v>2</v>
      </c>
    </row>
    <row r="33" spans="2:7" ht="28.5" customHeight="1" x14ac:dyDescent="0.25">
      <c r="B33" s="9">
        <f>ROW()-ROW(tProdutos[[#Headers],[Id]])</f>
        <v>27</v>
      </c>
      <c r="C33" s="10" t="s">
        <v>7</v>
      </c>
      <c r="D33" s="10" t="s">
        <v>42</v>
      </c>
      <c r="E33" s="11">
        <v>30</v>
      </c>
      <c r="F33" s="13">
        <v>31</v>
      </c>
      <c r="G33" s="18">
        <f>SUMIFS(tCompras[Qtde],tCompras[Produto],tProdutos[[#This Row],[Produto]])-
  SUMIFS(tVendas[Qtde],tVendas[Produto],tProdutos[[#This Row],[Produto]])</f>
        <v>28</v>
      </c>
    </row>
    <row r="34" spans="2:7" ht="28.5" customHeight="1" x14ac:dyDescent="0.25">
      <c r="B34" s="9">
        <f>ROW()-ROW(tProdutos[[#Headers],[Id]])</f>
        <v>28</v>
      </c>
      <c r="C34" s="10" t="s">
        <v>7</v>
      </c>
      <c r="D34" s="10" t="s">
        <v>42</v>
      </c>
      <c r="E34" s="11">
        <v>30</v>
      </c>
      <c r="F34" s="13">
        <v>24</v>
      </c>
      <c r="G34" s="18">
        <f>SUMIFS(tCompras[Qtde],tCompras[Produto],tProdutos[[#This Row],[Produto]])-
  SUMIFS(tVendas[Qtde],tVendas[Produto],tProdutos[[#This Row],[Produto]])</f>
        <v>28</v>
      </c>
    </row>
    <row r="35" spans="2:7" ht="28.5" customHeight="1" x14ac:dyDescent="0.25">
      <c r="B35" s="9">
        <f>ROW()-ROW(tProdutos[[#Headers],[Id]])</f>
        <v>29</v>
      </c>
      <c r="C35" s="10" t="s">
        <v>13</v>
      </c>
      <c r="D35" s="10" t="s">
        <v>48</v>
      </c>
      <c r="E35" s="11">
        <v>30</v>
      </c>
      <c r="F35" s="13">
        <v>33</v>
      </c>
      <c r="G35" s="18">
        <f>SUMIFS(tCompras[Qtde],tCompras[Produto],tProdutos[[#This Row],[Produto]])-
  SUMIFS(tVendas[Qtde],tVendas[Produto],tProdutos[[#This Row],[Produto]])</f>
        <v>48</v>
      </c>
    </row>
    <row r="36" spans="2:7" ht="28.5" customHeight="1" x14ac:dyDescent="0.25">
      <c r="B36" s="9">
        <f>ROW()-ROW(tProdutos[[#Headers],[Id]])</f>
        <v>30</v>
      </c>
      <c r="C36" s="10" t="s">
        <v>13</v>
      </c>
      <c r="D36" s="10" t="s">
        <v>48</v>
      </c>
      <c r="E36" s="11">
        <v>30</v>
      </c>
      <c r="F36" s="13">
        <v>29</v>
      </c>
      <c r="G36" s="18">
        <f>SUMIFS(tCompras[Qtde],tCompras[Produto],tProdutos[[#This Row],[Produto]])-
  SUMIFS(tVendas[Qtde],tVendas[Produto],tProdutos[[#This Row],[Produto]])</f>
        <v>48</v>
      </c>
    </row>
    <row r="37" spans="2:7" ht="28.5" customHeight="1" x14ac:dyDescent="0.25">
      <c r="B37" s="9">
        <f>ROW()-ROW(tProdutos[[#Headers],[Id]])</f>
        <v>31</v>
      </c>
      <c r="C37" s="10" t="s">
        <v>13</v>
      </c>
      <c r="D37" s="10" t="s">
        <v>49</v>
      </c>
      <c r="E37" s="11">
        <v>40</v>
      </c>
      <c r="F37" s="13">
        <v>38</v>
      </c>
      <c r="G37" s="18">
        <f>SUMIFS(tCompras[Qtde],tCompras[Produto],tProdutos[[#This Row],[Produto]])-
  SUMIFS(tVendas[Qtde],tVendas[Produto],tProdutos[[#This Row],[Produto]])</f>
        <v>24</v>
      </c>
    </row>
    <row r="38" spans="2:7" ht="28.5" customHeight="1" x14ac:dyDescent="0.25">
      <c r="B38" s="9">
        <f>ROW()-ROW(tProdutos[[#Headers],[Id]])</f>
        <v>32</v>
      </c>
      <c r="C38" s="10" t="s">
        <v>13</v>
      </c>
      <c r="D38" s="10" t="s">
        <v>49</v>
      </c>
      <c r="E38" s="11">
        <v>40</v>
      </c>
      <c r="F38" s="13">
        <v>24</v>
      </c>
      <c r="G38" s="18">
        <f>SUMIFS(tCompras[Qtde],tCompras[Produto],tProdutos[[#This Row],[Produto]])-
  SUMIFS(tVendas[Qtde],tVendas[Produto],tProdutos[[#This Row],[Produto]])</f>
        <v>24</v>
      </c>
    </row>
    <row r="39" spans="2:7" ht="28.5" customHeight="1" x14ac:dyDescent="0.25">
      <c r="B39" s="9">
        <f>ROW()-ROW(tProdutos[[#Headers],[Id]])</f>
        <v>33</v>
      </c>
      <c r="C39" s="10" t="s">
        <v>13</v>
      </c>
      <c r="D39" s="10" t="s">
        <v>57</v>
      </c>
      <c r="E39" s="11">
        <v>35</v>
      </c>
      <c r="F39" s="13">
        <v>40</v>
      </c>
      <c r="G39" s="18">
        <f>SUMIFS(tCompras[Qtde],tCompras[Produto],tProdutos[[#This Row],[Produto]])-
  SUMIFS(tVendas[Qtde],tVendas[Produto],tProdutos[[#This Row],[Produto]])</f>
        <v>-1</v>
      </c>
    </row>
    <row r="40" spans="2:7" ht="28.5" customHeight="1" x14ac:dyDescent="0.25">
      <c r="B40" s="9">
        <f>ROW()-ROW(tProdutos[[#Headers],[Id]])</f>
        <v>34</v>
      </c>
      <c r="C40" s="10" t="s">
        <v>13</v>
      </c>
      <c r="D40" s="10" t="s">
        <v>47</v>
      </c>
      <c r="E40" s="11">
        <v>25</v>
      </c>
      <c r="F40" s="13">
        <v>16</v>
      </c>
      <c r="G40" s="18">
        <f>SUMIFS(tCompras[Qtde],tCompras[Produto],tProdutos[[#This Row],[Produto]])-
  SUMIFS(tVendas[Qtde],tVendas[Produto],tProdutos[[#This Row],[Produto]])</f>
        <v>0</v>
      </c>
    </row>
    <row r="41" spans="2:7" ht="28.5" customHeight="1" x14ac:dyDescent="0.25">
      <c r="B41" s="9">
        <f>ROW()-ROW(tProdutos[[#Headers],[Id]])</f>
        <v>35</v>
      </c>
      <c r="C41" s="10" t="s">
        <v>13</v>
      </c>
      <c r="D41" s="10" t="s">
        <v>47</v>
      </c>
      <c r="E41" s="11">
        <v>25</v>
      </c>
      <c r="F41" s="13">
        <v>35</v>
      </c>
      <c r="G41" s="18">
        <f>SUMIFS(tCompras[Qtde],tCompras[Produto],tProdutos[[#This Row],[Produto]])-
  SUMIFS(tVendas[Qtde],tVendas[Produto],tProdutos[[#This Row],[Produto]])</f>
        <v>0</v>
      </c>
    </row>
    <row r="42" spans="2:7" ht="28.5" customHeight="1" x14ac:dyDescent="0.25">
      <c r="B42" s="1"/>
      <c r="C42" s="2"/>
      <c r="D42" s="2"/>
      <c r="E42" s="8"/>
      <c r="F42" s="1"/>
    </row>
    <row r="43" spans="2:7" ht="28.5" customHeight="1" x14ac:dyDescent="0.25">
      <c r="B43" s="1"/>
      <c r="C43" s="2"/>
      <c r="D43" s="2"/>
      <c r="E43" s="8"/>
      <c r="F43" s="1"/>
    </row>
    <row r="44" spans="2:7" ht="28.5" customHeight="1" x14ac:dyDescent="0.25">
      <c r="B44" s="1"/>
      <c r="C44" s="2"/>
      <c r="D44" s="2"/>
      <c r="E44" s="8"/>
      <c r="F44" s="1"/>
    </row>
    <row r="45" spans="2:7" ht="28.5" customHeight="1" x14ac:dyDescent="0.25">
      <c r="B45" s="1"/>
      <c r="C45" s="2"/>
      <c r="D45" s="2"/>
      <c r="E45" s="8"/>
      <c r="F45" s="1"/>
    </row>
    <row r="46" spans="2:7" ht="28.5" customHeight="1" x14ac:dyDescent="0.25">
      <c r="B46" s="1"/>
      <c r="C46" s="2"/>
      <c r="D46" s="2"/>
      <c r="E46" s="8"/>
      <c r="F46" s="1"/>
    </row>
    <row r="47" spans="2:7" ht="28.5" customHeight="1" x14ac:dyDescent="0.25">
      <c r="B47" s="1"/>
      <c r="C47" s="2"/>
      <c r="D47" s="2"/>
      <c r="E47" s="8"/>
      <c r="F47" s="1"/>
    </row>
    <row r="48" spans="2:7" ht="28.5" customHeight="1" x14ac:dyDescent="0.25">
      <c r="B48" s="1"/>
      <c r="C48" s="2"/>
      <c r="D48" s="2"/>
      <c r="E48" s="8"/>
      <c r="F48" s="1"/>
    </row>
    <row r="49" spans="2:6" ht="28.5" customHeight="1" x14ac:dyDescent="0.25">
      <c r="B49" s="1"/>
      <c r="C49" s="2"/>
      <c r="D49" s="2"/>
      <c r="E49" s="8"/>
      <c r="F49" s="1"/>
    </row>
    <row r="50" spans="2:6" ht="28.5" customHeight="1" x14ac:dyDescent="0.25">
      <c r="B50" s="1"/>
      <c r="C50" s="2"/>
      <c r="D50" s="2"/>
      <c r="E50" s="8"/>
      <c r="F50" s="1"/>
    </row>
    <row r="51" spans="2:6" ht="28.5" customHeight="1" x14ac:dyDescent="0.25">
      <c r="B51" s="1"/>
      <c r="C51" s="2"/>
      <c r="D51" s="2"/>
      <c r="E51" s="8"/>
      <c r="F51" s="1"/>
    </row>
    <row r="52" spans="2:6" ht="28.5" customHeight="1" x14ac:dyDescent="0.25">
      <c r="B52" s="1"/>
      <c r="C52" s="2"/>
      <c r="D52" s="2"/>
      <c r="E52" s="8"/>
      <c r="F52" s="1"/>
    </row>
    <row r="53" spans="2:6" ht="28.5" customHeight="1" x14ac:dyDescent="0.25">
      <c r="B53" s="1"/>
      <c r="C53" s="2"/>
      <c r="D53" s="2"/>
      <c r="E53" s="8"/>
      <c r="F53" s="1"/>
    </row>
    <row r="54" spans="2:6" ht="28.5" customHeight="1" x14ac:dyDescent="0.25">
      <c r="B54" s="1"/>
      <c r="C54" s="2"/>
      <c r="D54" s="2"/>
      <c r="E54" s="8"/>
      <c r="F54" s="1"/>
    </row>
    <row r="55" spans="2:6" ht="28.5" customHeight="1" x14ac:dyDescent="0.25">
      <c r="B55" s="1"/>
      <c r="C55" s="2"/>
      <c r="D55" s="2"/>
      <c r="E55" s="8"/>
      <c r="F55" s="1"/>
    </row>
    <row r="56" spans="2:6" ht="28.5" customHeight="1" x14ac:dyDescent="0.25">
      <c r="B56" s="1"/>
      <c r="C56" s="2"/>
      <c r="D56" s="2"/>
      <c r="E56" s="8"/>
      <c r="F56" s="1"/>
    </row>
    <row r="57" spans="2:6" ht="28.5" customHeight="1" x14ac:dyDescent="0.25">
      <c r="B57" s="1"/>
      <c r="C57" s="2"/>
      <c r="D57" s="2"/>
      <c r="E57" s="8"/>
      <c r="F57" s="1"/>
    </row>
    <row r="58" spans="2:6" ht="28.5" customHeight="1" x14ac:dyDescent="0.25">
      <c r="B58" s="1"/>
      <c r="C58" s="2"/>
      <c r="D58" s="2"/>
      <c r="E58" s="8"/>
      <c r="F58" s="1"/>
    </row>
    <row r="59" spans="2:6" ht="28.5" customHeight="1" x14ac:dyDescent="0.25">
      <c r="B59" s="1"/>
      <c r="C59" s="2"/>
      <c r="D59" s="2"/>
      <c r="E59" s="8"/>
      <c r="F59" s="1"/>
    </row>
    <row r="60" spans="2:6" ht="28.5" customHeight="1" x14ac:dyDescent="0.25">
      <c r="B60" s="1"/>
      <c r="C60" s="2"/>
      <c r="D60" s="2"/>
      <c r="E60" s="8"/>
      <c r="F60" s="1"/>
    </row>
    <row r="61" spans="2:6" ht="28.5" customHeight="1" x14ac:dyDescent="0.25">
      <c r="B61" s="1"/>
      <c r="C61" s="2"/>
      <c r="D61" s="2"/>
      <c r="E61" s="8"/>
      <c r="F61" s="1"/>
    </row>
    <row r="62" spans="2:6" ht="28.5" customHeight="1" x14ac:dyDescent="0.25">
      <c r="B62" s="1"/>
      <c r="C62" s="2"/>
      <c r="D62" s="2"/>
      <c r="E62" s="8"/>
      <c r="F62" s="1"/>
    </row>
    <row r="63" spans="2:6" ht="28.5" customHeight="1" x14ac:dyDescent="0.25">
      <c r="B63" s="1"/>
      <c r="C63" s="2"/>
      <c r="D63" s="2"/>
      <c r="E63" s="8"/>
      <c r="F63" s="1"/>
    </row>
    <row r="64" spans="2:6" ht="28.5" customHeight="1" x14ac:dyDescent="0.25">
      <c r="B64" s="1"/>
      <c r="C64" s="2"/>
      <c r="D64" s="2"/>
      <c r="E64" s="8"/>
      <c r="F64" s="1"/>
    </row>
    <row r="65" spans="2:6" ht="28.5" customHeight="1" x14ac:dyDescent="0.25">
      <c r="B65" s="1"/>
      <c r="C65" s="2"/>
      <c r="D65" s="2"/>
      <c r="E65" s="8"/>
      <c r="F65" s="1"/>
    </row>
    <row r="66" spans="2:6" ht="28.5" customHeight="1" x14ac:dyDescent="0.25">
      <c r="B66" s="1"/>
      <c r="C66" s="2"/>
      <c r="D66" s="2"/>
      <c r="E66" s="8"/>
      <c r="F66" s="1"/>
    </row>
    <row r="67" spans="2:6" ht="28.5" customHeight="1" x14ac:dyDescent="0.25">
      <c r="B67" s="1"/>
      <c r="C67" s="2"/>
      <c r="D67" s="2"/>
      <c r="E67" s="8"/>
      <c r="F67" s="1"/>
    </row>
    <row r="68" spans="2:6" ht="28.5" customHeight="1" x14ac:dyDescent="0.25">
      <c r="B68" s="1"/>
      <c r="C68" s="2"/>
      <c r="D68" s="2"/>
      <c r="E68" s="8"/>
      <c r="F68" s="1"/>
    </row>
    <row r="69" spans="2:6" ht="28.5" customHeight="1" x14ac:dyDescent="0.25">
      <c r="B69" s="1"/>
      <c r="C69" s="2"/>
      <c r="D69" s="2"/>
      <c r="E69" s="8"/>
      <c r="F69" s="1"/>
    </row>
    <row r="70" spans="2:6" ht="28.5" customHeight="1" x14ac:dyDescent="0.25">
      <c r="B70" s="1"/>
      <c r="C70" s="2"/>
      <c r="D70" s="2"/>
      <c r="E70" s="8"/>
      <c r="F70" s="1"/>
    </row>
    <row r="71" spans="2:6" ht="28.5" customHeight="1" x14ac:dyDescent="0.25">
      <c r="B71" s="1"/>
      <c r="C71" s="2"/>
      <c r="D71" s="2"/>
      <c r="E71" s="8"/>
      <c r="F71" s="1"/>
    </row>
    <row r="72" spans="2:6" ht="28.5" customHeight="1" x14ac:dyDescent="0.25">
      <c r="B72" s="1"/>
      <c r="C72" s="2"/>
      <c r="D72" s="2"/>
      <c r="E72" s="8"/>
      <c r="F72" s="1"/>
    </row>
    <row r="73" spans="2:6" ht="28.5" customHeight="1" x14ac:dyDescent="0.25">
      <c r="B73" s="1"/>
      <c r="C73" s="2"/>
      <c r="D73" s="2"/>
      <c r="E73" s="8"/>
      <c r="F73" s="1"/>
    </row>
    <row r="74" spans="2:6" ht="28.5" customHeight="1" x14ac:dyDescent="0.25">
      <c r="B74" s="1"/>
      <c r="C74" s="2"/>
      <c r="D74" s="2"/>
      <c r="E74" s="8"/>
      <c r="F74" s="1"/>
    </row>
    <row r="75" spans="2:6" ht="28.5" customHeight="1" x14ac:dyDescent="0.25">
      <c r="B75" s="1"/>
      <c r="C75" s="2"/>
      <c r="D75" s="2"/>
      <c r="E75" s="8"/>
      <c r="F75" s="1"/>
    </row>
    <row r="76" spans="2:6" ht="28.5" customHeight="1" x14ac:dyDescent="0.25">
      <c r="B76" s="1"/>
      <c r="C76" s="2"/>
      <c r="D76" s="2"/>
      <c r="E76" s="8"/>
      <c r="F76" s="1"/>
    </row>
    <row r="77" spans="2:6" ht="28.5" customHeight="1" x14ac:dyDescent="0.25">
      <c r="B77" s="1"/>
      <c r="C77" s="2"/>
      <c r="D77" s="2"/>
      <c r="E77" s="8"/>
      <c r="F77" s="1"/>
    </row>
    <row r="78" spans="2:6" ht="28.5" customHeight="1" x14ac:dyDescent="0.25">
      <c r="B78" s="1"/>
      <c r="C78" s="2"/>
      <c r="D78" s="2"/>
      <c r="E78" s="8"/>
      <c r="F78" s="1"/>
    </row>
    <row r="79" spans="2:6" ht="28.5" customHeight="1" x14ac:dyDescent="0.25">
      <c r="B79" s="1"/>
      <c r="C79" s="2"/>
      <c r="D79" s="2"/>
      <c r="E79" s="8"/>
      <c r="F79" s="1"/>
    </row>
    <row r="80" spans="2:6" ht="28.5" customHeight="1" x14ac:dyDescent="0.25">
      <c r="B80" s="1"/>
      <c r="C80" s="2"/>
      <c r="D80" s="2"/>
      <c r="E80" s="8"/>
      <c r="F80" s="1"/>
    </row>
    <row r="81" spans="2:6" ht="28.5" customHeight="1" x14ac:dyDescent="0.25">
      <c r="B81" s="1"/>
      <c r="C81" s="2"/>
      <c r="D81" s="2"/>
      <c r="E81" s="8"/>
      <c r="F81" s="1"/>
    </row>
    <row r="82" spans="2:6" ht="28.5" customHeight="1" x14ac:dyDescent="0.25">
      <c r="B82" s="1"/>
      <c r="C82" s="2"/>
      <c r="D82" s="2"/>
      <c r="E82" s="8"/>
      <c r="F82" s="1"/>
    </row>
    <row r="83" spans="2:6" ht="28.5" customHeight="1" x14ac:dyDescent="0.25">
      <c r="B83" s="1"/>
      <c r="C83" s="2"/>
      <c r="D83" s="2"/>
      <c r="E83" s="8"/>
      <c r="F83" s="1"/>
    </row>
    <row r="84" spans="2:6" ht="28.5" customHeight="1" x14ac:dyDescent="0.25">
      <c r="B84" s="1"/>
      <c r="C84" s="2"/>
      <c r="D84" s="2"/>
      <c r="E84" s="8"/>
      <c r="F84" s="1"/>
    </row>
    <row r="85" spans="2:6" ht="28.5" customHeight="1" x14ac:dyDescent="0.25">
      <c r="B85" s="1"/>
      <c r="C85" s="2"/>
      <c r="D85" s="2"/>
      <c r="E85" s="8"/>
      <c r="F85" s="1"/>
    </row>
    <row r="86" spans="2:6" ht="28.5" customHeight="1" x14ac:dyDescent="0.25">
      <c r="B86" s="1"/>
      <c r="C86" s="2"/>
      <c r="D86" s="2"/>
      <c r="E86" s="8"/>
      <c r="F86" s="1"/>
    </row>
    <row r="87" spans="2:6" ht="28.5" customHeight="1" x14ac:dyDescent="0.25">
      <c r="B87" s="1"/>
      <c r="C87" s="2"/>
      <c r="D87" s="2"/>
      <c r="E87" s="8"/>
      <c r="F87" s="1"/>
    </row>
    <row r="88" spans="2:6" ht="28.5" customHeight="1" x14ac:dyDescent="0.25">
      <c r="B88" s="1"/>
      <c r="C88" s="2"/>
      <c r="D88" s="2"/>
      <c r="E88" s="8"/>
      <c r="F88" s="1"/>
    </row>
    <row r="89" spans="2:6" ht="28.5" customHeight="1" x14ac:dyDescent="0.25">
      <c r="B89" s="1"/>
      <c r="C89" s="2"/>
      <c r="D89" s="2"/>
      <c r="E89" s="8"/>
      <c r="F89" s="1"/>
    </row>
    <row r="90" spans="2:6" ht="28.5" customHeight="1" x14ac:dyDescent="0.25">
      <c r="B90" s="1"/>
      <c r="C90" s="2"/>
      <c r="D90" s="2"/>
      <c r="E90" s="8"/>
      <c r="F90" s="1"/>
    </row>
    <row r="91" spans="2:6" ht="28.5" customHeight="1" x14ac:dyDescent="0.25">
      <c r="B91" s="1"/>
      <c r="C91" s="2"/>
      <c r="D91" s="2"/>
      <c r="E91" s="8"/>
      <c r="F91" s="1"/>
    </row>
    <row r="92" spans="2:6" ht="28.5" customHeight="1" x14ac:dyDescent="0.25">
      <c r="B92" s="1"/>
      <c r="C92" s="2"/>
      <c r="D92" s="2"/>
      <c r="E92" s="8"/>
      <c r="F92" s="1"/>
    </row>
    <row r="93" spans="2:6" ht="28.5" customHeight="1" x14ac:dyDescent="0.25">
      <c r="B93" s="1"/>
      <c r="C93" s="2"/>
      <c r="D93" s="2"/>
      <c r="E93" s="8"/>
      <c r="F93" s="1"/>
    </row>
    <row r="94" spans="2:6" ht="28.5" customHeight="1" x14ac:dyDescent="0.25">
      <c r="B94" s="1"/>
      <c r="C94" s="2"/>
      <c r="D94" s="2"/>
      <c r="E94" s="8"/>
      <c r="F94" s="1"/>
    </row>
    <row r="95" spans="2:6" ht="28.5" customHeight="1" x14ac:dyDescent="0.25">
      <c r="B95" s="1"/>
      <c r="C95" s="2"/>
      <c r="D95" s="2"/>
      <c r="E95" s="8"/>
      <c r="F95" s="1"/>
    </row>
    <row r="96" spans="2:6" ht="28.5" customHeight="1" x14ac:dyDescent="0.25">
      <c r="B96" s="1"/>
      <c r="C96" s="2"/>
      <c r="D96" s="2"/>
      <c r="E96" s="8"/>
      <c r="F96" s="1"/>
    </row>
    <row r="97" spans="2:6" ht="28.5" customHeight="1" x14ac:dyDescent="0.25">
      <c r="B97" s="1"/>
      <c r="C97" s="2"/>
      <c r="D97" s="2"/>
      <c r="E97" s="8"/>
      <c r="F97" s="1"/>
    </row>
    <row r="98" spans="2:6" ht="28.5" customHeight="1" x14ac:dyDescent="0.25">
      <c r="B98" s="1"/>
      <c r="C98" s="2"/>
      <c r="D98" s="2"/>
      <c r="E98" s="8"/>
      <c r="F98" s="1"/>
    </row>
    <row r="99" spans="2:6" ht="28.5" customHeight="1" x14ac:dyDescent="0.25">
      <c r="B99" s="1"/>
      <c r="C99" s="2"/>
      <c r="D99" s="2"/>
      <c r="E99" s="8"/>
      <c r="F99" s="1"/>
    </row>
    <row r="100" spans="2:6" ht="28.5" customHeight="1" x14ac:dyDescent="0.25">
      <c r="B100" s="1"/>
      <c r="C100" s="2"/>
      <c r="D100" s="2"/>
      <c r="E100" s="8"/>
      <c r="F100" s="1"/>
    </row>
    <row r="101" spans="2:6" ht="28.5" customHeight="1" x14ac:dyDescent="0.25">
      <c r="B101" s="1"/>
      <c r="C101" s="2"/>
      <c r="D101" s="2"/>
      <c r="E101" s="8"/>
      <c r="F101" s="1"/>
    </row>
    <row r="102" spans="2:6" ht="28.5" customHeight="1" x14ac:dyDescent="0.25">
      <c r="B102" s="1"/>
      <c r="C102" s="2"/>
      <c r="D102" s="2"/>
      <c r="E102" s="8"/>
      <c r="F102" s="1"/>
    </row>
    <row r="103" spans="2:6" ht="28.5" customHeight="1" x14ac:dyDescent="0.25">
      <c r="B103" s="1"/>
      <c r="C103" s="2"/>
      <c r="D103" s="2"/>
      <c r="E103" s="8"/>
      <c r="F103" s="1"/>
    </row>
    <row r="104" spans="2:6" ht="28.5" customHeight="1" x14ac:dyDescent="0.25">
      <c r="B104" s="1"/>
      <c r="C104" s="2"/>
      <c r="D104" s="2"/>
      <c r="E104" s="8"/>
      <c r="F104" s="1"/>
    </row>
    <row r="105" spans="2:6" ht="28.5" customHeight="1" x14ac:dyDescent="0.25">
      <c r="B105" s="1"/>
      <c r="C105" s="2"/>
      <c r="D105" s="2"/>
      <c r="E105" s="8"/>
      <c r="F105" s="1"/>
    </row>
    <row r="106" spans="2:6" ht="28.5" customHeight="1" x14ac:dyDescent="0.25">
      <c r="B106" s="1"/>
      <c r="C106" s="2"/>
      <c r="D106" s="2"/>
      <c r="E106" s="8"/>
      <c r="F106" s="1"/>
    </row>
    <row r="107" spans="2:6" ht="28.5" customHeight="1" x14ac:dyDescent="0.25">
      <c r="B107" s="1"/>
      <c r="C107" s="2"/>
      <c r="D107" s="2"/>
      <c r="E107" s="8"/>
      <c r="F107" s="1"/>
    </row>
    <row r="108" spans="2:6" ht="28.5" customHeight="1" x14ac:dyDescent="0.25">
      <c r="B108" s="1"/>
      <c r="C108" s="2"/>
      <c r="D108" s="2"/>
      <c r="E108" s="8"/>
      <c r="F108" s="1"/>
    </row>
    <row r="109" spans="2:6" ht="28.5" customHeight="1" x14ac:dyDescent="0.25">
      <c r="B109" s="1"/>
      <c r="C109" s="2"/>
      <c r="D109" s="2"/>
      <c r="E109" s="8"/>
      <c r="F109" s="1"/>
    </row>
    <row r="110" spans="2:6" ht="28.5" customHeight="1" x14ac:dyDescent="0.25">
      <c r="B110" s="1"/>
      <c r="C110" s="2"/>
      <c r="D110" s="2"/>
      <c r="E110" s="8"/>
      <c r="F110" s="1"/>
    </row>
    <row r="111" spans="2:6" ht="28.5" customHeight="1" x14ac:dyDescent="0.25">
      <c r="B111" s="1"/>
      <c r="C111" s="2"/>
      <c r="D111" s="2"/>
      <c r="E111" s="8"/>
      <c r="F111" s="1"/>
    </row>
    <row r="112" spans="2:6" ht="28.5" customHeight="1" x14ac:dyDescent="0.25">
      <c r="B112" s="1"/>
      <c r="C112" s="2"/>
      <c r="D112" s="2"/>
      <c r="E112" s="8"/>
      <c r="F112" s="1"/>
    </row>
    <row r="113" spans="2:6" ht="28.5" customHeight="1" x14ac:dyDescent="0.25">
      <c r="B113" s="1"/>
      <c r="C113" s="2"/>
      <c r="D113" s="2"/>
      <c r="E113" s="8"/>
      <c r="F113" s="1"/>
    </row>
    <row r="114" spans="2:6" ht="28.5" customHeight="1" x14ac:dyDescent="0.25">
      <c r="B114" s="1"/>
      <c r="C114" s="2"/>
      <c r="D114" s="2"/>
      <c r="E114" s="8"/>
      <c r="F114" s="1"/>
    </row>
    <row r="115" spans="2:6" ht="28.5" customHeight="1" x14ac:dyDescent="0.25">
      <c r="B115" s="1"/>
      <c r="C115" s="2"/>
      <c r="D115" s="2"/>
      <c r="E115" s="8"/>
      <c r="F115" s="1"/>
    </row>
    <row r="116" spans="2:6" ht="28.5" customHeight="1" x14ac:dyDescent="0.25">
      <c r="B116" s="1"/>
      <c r="C116" s="2"/>
      <c r="D116" s="2"/>
      <c r="E116" s="8"/>
      <c r="F116" s="1"/>
    </row>
    <row r="117" spans="2:6" ht="28.5" customHeight="1" x14ac:dyDescent="0.25">
      <c r="B117" s="1"/>
      <c r="C117" s="2"/>
      <c r="D117" s="2"/>
      <c r="E117" s="8"/>
      <c r="F117" s="1"/>
    </row>
    <row r="118" spans="2:6" ht="28.5" customHeight="1" x14ac:dyDescent="0.25">
      <c r="B118" s="1"/>
      <c r="C118" s="2"/>
      <c r="D118" s="2"/>
      <c r="E118" s="8"/>
      <c r="F118" s="1"/>
    </row>
    <row r="119" spans="2:6" ht="28.5" customHeight="1" x14ac:dyDescent="0.25">
      <c r="B119" s="1"/>
      <c r="C119" s="2"/>
      <c r="D119" s="2"/>
      <c r="E119" s="8"/>
      <c r="F119" s="1"/>
    </row>
    <row r="120" spans="2:6" ht="28.5" customHeight="1" x14ac:dyDescent="0.25">
      <c r="B120" s="1"/>
      <c r="C120" s="2"/>
      <c r="D120" s="2"/>
      <c r="E120" s="8"/>
      <c r="F120" s="1"/>
    </row>
    <row r="121" spans="2:6" ht="28.5" customHeight="1" x14ac:dyDescent="0.25">
      <c r="B121" s="1"/>
      <c r="C121" s="2"/>
      <c r="D121" s="2"/>
      <c r="E121" s="8"/>
      <c r="F121" s="1"/>
    </row>
    <row r="122" spans="2:6" ht="28.5" customHeight="1" x14ac:dyDescent="0.25">
      <c r="B122" s="1"/>
      <c r="C122" s="2"/>
      <c r="D122" s="2"/>
      <c r="E122" s="8"/>
      <c r="F122" s="1"/>
    </row>
    <row r="123" spans="2:6" ht="28.5" customHeight="1" x14ac:dyDescent="0.25">
      <c r="B123" s="1"/>
      <c r="C123" s="2"/>
      <c r="D123" s="2"/>
      <c r="E123" s="8"/>
      <c r="F123" s="1"/>
    </row>
    <row r="124" spans="2:6" ht="28.5" customHeight="1" x14ac:dyDescent="0.25">
      <c r="B124" s="1"/>
      <c r="C124" s="2"/>
      <c r="D124" s="2"/>
      <c r="E124" s="8"/>
      <c r="F124" s="1"/>
    </row>
    <row r="125" spans="2:6" ht="28.5" customHeight="1" x14ac:dyDescent="0.25">
      <c r="B125" s="1"/>
      <c r="C125" s="2"/>
      <c r="D125" s="2"/>
      <c r="E125" s="8"/>
      <c r="F125" s="1"/>
    </row>
    <row r="126" spans="2:6" ht="28.5" customHeight="1" x14ac:dyDescent="0.25">
      <c r="B126" s="1"/>
      <c r="C126" s="2"/>
      <c r="D126" s="2"/>
      <c r="E126" s="8"/>
      <c r="F126" s="1"/>
    </row>
    <row r="127" spans="2:6" ht="28.5" customHeight="1" x14ac:dyDescent="0.25">
      <c r="B127" s="1"/>
      <c r="C127" s="2"/>
      <c r="D127" s="2"/>
      <c r="E127" s="8"/>
      <c r="F127" s="1"/>
    </row>
    <row r="128" spans="2:6" ht="28.5" customHeight="1" x14ac:dyDescent="0.25">
      <c r="B128" s="1"/>
      <c r="C128" s="2"/>
      <c r="D128" s="2"/>
      <c r="E128" s="8"/>
      <c r="F128" s="1"/>
    </row>
    <row r="129" spans="2:6" ht="28.5" customHeight="1" x14ac:dyDescent="0.25">
      <c r="B129" s="1"/>
      <c r="C129" s="2"/>
      <c r="D129" s="2"/>
      <c r="E129" s="8"/>
      <c r="F129" s="1"/>
    </row>
    <row r="130" spans="2:6" ht="28.5" customHeight="1" x14ac:dyDescent="0.25">
      <c r="B130" s="1"/>
      <c r="C130" s="2"/>
      <c r="D130" s="2"/>
      <c r="E130" s="8"/>
      <c r="F130" s="1"/>
    </row>
    <row r="131" spans="2:6" ht="28.5" customHeight="1" x14ac:dyDescent="0.25">
      <c r="B131" s="1"/>
      <c r="C131" s="2"/>
      <c r="D131" s="2"/>
      <c r="E131" s="8"/>
      <c r="F131" s="1"/>
    </row>
    <row r="132" spans="2:6" ht="28.5" customHeight="1" x14ac:dyDescent="0.25">
      <c r="B132" s="1"/>
      <c r="C132" s="2"/>
      <c r="D132" s="2"/>
      <c r="E132" s="8"/>
      <c r="F132" s="1"/>
    </row>
    <row r="133" spans="2:6" ht="28.5" customHeight="1" x14ac:dyDescent="0.25">
      <c r="B133" s="1"/>
      <c r="C133" s="2"/>
      <c r="D133" s="2"/>
      <c r="E133" s="8"/>
      <c r="F133" s="1"/>
    </row>
    <row r="134" spans="2:6" ht="28.5" customHeight="1" x14ac:dyDescent="0.25">
      <c r="B134" s="1"/>
      <c r="C134" s="2"/>
      <c r="D134" s="2"/>
      <c r="E134" s="8"/>
      <c r="F134" s="1"/>
    </row>
    <row r="135" spans="2:6" ht="28.5" customHeight="1" x14ac:dyDescent="0.25">
      <c r="B135" s="1"/>
      <c r="C135" s="2"/>
      <c r="D135" s="2"/>
      <c r="E135" s="8"/>
      <c r="F135" s="1"/>
    </row>
    <row r="136" spans="2:6" ht="28.5" customHeight="1" x14ac:dyDescent="0.25">
      <c r="B136" s="1"/>
      <c r="C136" s="2"/>
      <c r="D136" s="2"/>
      <c r="E136" s="8"/>
      <c r="F136" s="1"/>
    </row>
    <row r="137" spans="2:6" ht="28.5" customHeight="1" x14ac:dyDescent="0.25">
      <c r="B137" s="1"/>
      <c r="C137" s="2"/>
      <c r="D137" s="2"/>
      <c r="E137" s="8"/>
      <c r="F137" s="1"/>
    </row>
    <row r="138" spans="2:6" ht="28.5" customHeight="1" x14ac:dyDescent="0.25">
      <c r="B138" s="1"/>
      <c r="C138" s="2"/>
      <c r="D138" s="2"/>
      <c r="E138" s="8"/>
      <c r="F138" s="1"/>
    </row>
    <row r="139" spans="2:6" ht="28.5" customHeight="1" x14ac:dyDescent="0.25">
      <c r="B139" s="1"/>
      <c r="C139" s="2"/>
      <c r="D139" s="2"/>
      <c r="E139" s="8"/>
      <c r="F139" s="1"/>
    </row>
    <row r="140" spans="2:6" ht="28.5" customHeight="1" x14ac:dyDescent="0.25">
      <c r="B140" s="1"/>
      <c r="C140" s="2"/>
      <c r="D140" s="2"/>
      <c r="E140" s="8"/>
      <c r="F140" s="1"/>
    </row>
    <row r="141" spans="2:6" ht="28.5" customHeight="1" x14ac:dyDescent="0.25">
      <c r="B141" s="1"/>
      <c r="C141" s="2"/>
      <c r="D141" s="2"/>
      <c r="E141" s="8"/>
      <c r="F141" s="1"/>
    </row>
    <row r="142" spans="2:6" ht="28.5" customHeight="1" x14ac:dyDescent="0.25">
      <c r="B142" s="1"/>
      <c r="C142" s="2"/>
      <c r="D142" s="2"/>
      <c r="E142" s="8"/>
      <c r="F142" s="1"/>
    </row>
    <row r="143" spans="2:6" ht="28.5" customHeight="1" x14ac:dyDescent="0.25">
      <c r="B143" s="1"/>
      <c r="C143" s="2"/>
      <c r="D143" s="2"/>
      <c r="E143" s="8"/>
      <c r="F143" s="1"/>
    </row>
    <row r="144" spans="2:6" ht="28.5" customHeight="1" x14ac:dyDescent="0.25">
      <c r="B144" s="1"/>
      <c r="C144" s="2"/>
      <c r="D144" s="2"/>
      <c r="E144" s="8"/>
      <c r="F144" s="1"/>
    </row>
    <row r="145" spans="2:6" ht="28.5" customHeight="1" x14ac:dyDescent="0.25">
      <c r="B145" s="1"/>
      <c r="C145" s="2"/>
      <c r="D145" s="2"/>
      <c r="E145" s="8"/>
      <c r="F145" s="1"/>
    </row>
    <row r="146" spans="2:6" ht="28.5" customHeight="1" x14ac:dyDescent="0.25">
      <c r="B146" s="1"/>
      <c r="C146" s="2"/>
      <c r="D146" s="2"/>
      <c r="E146" s="8"/>
      <c r="F146" s="1"/>
    </row>
    <row r="147" spans="2:6" ht="28.5" customHeight="1" x14ac:dyDescent="0.25">
      <c r="B147" s="1"/>
      <c r="C147" s="2"/>
      <c r="D147" s="2"/>
      <c r="E147" s="8"/>
      <c r="F147" s="1"/>
    </row>
    <row r="148" spans="2:6" ht="28.5" customHeight="1" x14ac:dyDescent="0.25">
      <c r="B148" s="1"/>
      <c r="C148" s="2"/>
      <c r="D148" s="2"/>
      <c r="E148" s="8"/>
      <c r="F148" s="1"/>
    </row>
    <row r="149" spans="2:6" ht="28.5" customHeight="1" x14ac:dyDescent="0.25">
      <c r="B149" s="1"/>
      <c r="C149" s="2"/>
      <c r="D149" s="2"/>
      <c r="E149" s="8"/>
      <c r="F149" s="1"/>
    </row>
    <row r="150" spans="2:6" ht="28.5" customHeight="1" x14ac:dyDescent="0.25">
      <c r="B150" s="1"/>
      <c r="C150" s="2"/>
      <c r="D150" s="2"/>
      <c r="E150" s="8"/>
      <c r="F150" s="1"/>
    </row>
    <row r="151" spans="2:6" ht="28.5" customHeight="1" x14ac:dyDescent="0.25">
      <c r="B151" s="1"/>
      <c r="C151" s="2"/>
      <c r="D151" s="2"/>
      <c r="E151" s="8"/>
      <c r="F151" s="1"/>
    </row>
    <row r="152" spans="2:6" ht="28.5" customHeight="1" x14ac:dyDescent="0.25">
      <c r="B152" s="1"/>
      <c r="C152" s="2"/>
      <c r="D152" s="2"/>
      <c r="E152" s="8"/>
      <c r="F152" s="1"/>
    </row>
    <row r="153" spans="2:6" ht="28.5" customHeight="1" x14ac:dyDescent="0.25">
      <c r="B153" s="1"/>
      <c r="C153" s="2"/>
      <c r="D153" s="2"/>
      <c r="E153" s="8"/>
      <c r="F153" s="1"/>
    </row>
    <row r="154" spans="2:6" ht="28.5" customHeight="1" x14ac:dyDescent="0.25">
      <c r="B154" s="1"/>
      <c r="C154" s="2"/>
      <c r="D154" s="2"/>
      <c r="E154" s="8"/>
      <c r="F154" s="1"/>
    </row>
    <row r="155" spans="2:6" ht="28.5" customHeight="1" x14ac:dyDescent="0.25">
      <c r="B155" s="1"/>
      <c r="C155" s="2"/>
      <c r="D155" s="2"/>
      <c r="E155" s="8"/>
      <c r="F155" s="1"/>
    </row>
    <row r="156" spans="2:6" ht="28.5" customHeight="1" x14ac:dyDescent="0.25">
      <c r="B156" s="1"/>
      <c r="C156" s="2"/>
      <c r="D156" s="2"/>
      <c r="E156" s="8"/>
      <c r="F156" s="1"/>
    </row>
    <row r="157" spans="2:6" ht="28.5" customHeight="1" x14ac:dyDescent="0.25">
      <c r="B157" s="1"/>
      <c r="C157" s="2"/>
      <c r="D157" s="2"/>
      <c r="E157" s="8"/>
      <c r="F157" s="1"/>
    </row>
    <row r="158" spans="2:6" ht="28.5" customHeight="1" x14ac:dyDescent="0.25">
      <c r="B158" s="1"/>
      <c r="C158" s="2"/>
      <c r="D158" s="2"/>
      <c r="E158" s="8"/>
      <c r="F158" s="1"/>
    </row>
    <row r="159" spans="2:6" ht="28.5" customHeight="1" x14ac:dyDescent="0.25">
      <c r="B159" s="1"/>
      <c r="C159" s="2"/>
      <c r="D159" s="2"/>
      <c r="E159" s="8"/>
      <c r="F159" s="1"/>
    </row>
    <row r="160" spans="2:6" ht="28.5" customHeight="1" x14ac:dyDescent="0.25">
      <c r="B160" s="1"/>
      <c r="C160" s="2"/>
      <c r="D160" s="2"/>
      <c r="E160" s="8"/>
      <c r="F160" s="1"/>
    </row>
    <row r="161" spans="2:6" ht="28.5" customHeight="1" x14ac:dyDescent="0.25">
      <c r="B161" s="1"/>
      <c r="C161" s="2"/>
      <c r="D161" s="2"/>
      <c r="E161" s="8"/>
      <c r="F161" s="1"/>
    </row>
    <row r="162" spans="2:6" ht="28.5" customHeight="1" x14ac:dyDescent="0.25">
      <c r="B162" s="1"/>
      <c r="C162" s="2"/>
      <c r="D162" s="2"/>
      <c r="E162" s="8"/>
      <c r="F162" s="1"/>
    </row>
    <row r="163" spans="2:6" ht="28.5" customHeight="1" x14ac:dyDescent="0.25">
      <c r="B163" s="1"/>
      <c r="C163" s="2"/>
      <c r="D163" s="2"/>
      <c r="E163" s="8"/>
      <c r="F163" s="1"/>
    </row>
    <row r="164" spans="2:6" ht="28.5" customHeight="1" x14ac:dyDescent="0.25">
      <c r="B164" s="1"/>
      <c r="C164" s="2"/>
      <c r="D164" s="2"/>
      <c r="E164" s="8"/>
      <c r="F164" s="1"/>
    </row>
    <row r="165" spans="2:6" ht="28.5" customHeight="1" x14ac:dyDescent="0.25">
      <c r="B165" s="1"/>
      <c r="C165" s="2"/>
      <c r="D165" s="2"/>
      <c r="E165" s="8"/>
      <c r="F165" s="1"/>
    </row>
    <row r="166" spans="2:6" ht="28.5" customHeight="1" x14ac:dyDescent="0.25">
      <c r="B166" s="1"/>
      <c r="C166" s="2"/>
      <c r="D166" s="2"/>
      <c r="E166" s="8"/>
      <c r="F166" s="1"/>
    </row>
    <row r="167" spans="2:6" ht="28.5" customHeight="1" x14ac:dyDescent="0.25">
      <c r="B167" s="1"/>
      <c r="C167" s="2"/>
      <c r="D167" s="2"/>
      <c r="E167" s="8"/>
      <c r="F167" s="1"/>
    </row>
    <row r="168" spans="2:6" ht="28.5" customHeight="1" x14ac:dyDescent="0.25">
      <c r="B168" s="1"/>
      <c r="C168" s="2"/>
      <c r="D168" s="2"/>
      <c r="E168" s="8"/>
      <c r="F168" s="1"/>
    </row>
    <row r="169" spans="2:6" ht="28.5" customHeight="1" x14ac:dyDescent="0.25">
      <c r="B169" s="1"/>
      <c r="C169" s="2"/>
      <c r="D169" s="2"/>
      <c r="E169" s="8"/>
      <c r="F169" s="1"/>
    </row>
    <row r="170" spans="2:6" ht="28.5" customHeight="1" x14ac:dyDescent="0.25">
      <c r="B170" s="1"/>
      <c r="C170" s="2"/>
      <c r="D170" s="2"/>
      <c r="E170" s="8"/>
      <c r="F170" s="1"/>
    </row>
    <row r="171" spans="2:6" ht="28.5" customHeight="1" x14ac:dyDescent="0.25">
      <c r="B171" s="1"/>
      <c r="C171" s="2"/>
      <c r="D171" s="2"/>
      <c r="E171" s="8"/>
      <c r="F171" s="1"/>
    </row>
    <row r="172" spans="2:6" ht="28.5" customHeight="1" x14ac:dyDescent="0.25">
      <c r="B172" s="1"/>
      <c r="C172" s="2"/>
      <c r="D172" s="2"/>
      <c r="E172" s="8"/>
      <c r="F172" s="1"/>
    </row>
    <row r="173" spans="2:6" ht="28.5" customHeight="1" x14ac:dyDescent="0.25">
      <c r="B173" s="1"/>
      <c r="C173" s="2"/>
      <c r="D173" s="2"/>
      <c r="E173" s="8"/>
      <c r="F173" s="1"/>
    </row>
    <row r="174" spans="2:6" ht="28.5" customHeight="1" x14ac:dyDescent="0.25">
      <c r="B174" s="1"/>
      <c r="C174" s="2"/>
      <c r="D174" s="2"/>
      <c r="E174" s="8"/>
      <c r="F174" s="1"/>
    </row>
    <row r="175" spans="2:6" ht="28.5" customHeight="1" x14ac:dyDescent="0.25">
      <c r="B175" s="1"/>
      <c r="C175" s="2"/>
      <c r="D175" s="2"/>
      <c r="E175" s="8"/>
      <c r="F175" s="1"/>
    </row>
    <row r="176" spans="2:6" ht="28.5" customHeight="1" x14ac:dyDescent="0.25">
      <c r="B176" s="1"/>
      <c r="C176" s="2"/>
      <c r="D176" s="2"/>
      <c r="E176" s="8"/>
      <c r="F176" s="1"/>
    </row>
    <row r="177" spans="2:6" ht="28.5" customHeight="1" x14ac:dyDescent="0.25">
      <c r="B177" s="1"/>
      <c r="C177" s="2"/>
      <c r="D177" s="2"/>
      <c r="E177" s="8"/>
      <c r="F177" s="1"/>
    </row>
    <row r="178" spans="2:6" ht="28.5" customHeight="1" x14ac:dyDescent="0.25">
      <c r="B178" s="1"/>
      <c r="C178" s="2"/>
      <c r="D178" s="2"/>
      <c r="E178" s="8"/>
      <c r="F178" s="1"/>
    </row>
    <row r="179" spans="2:6" ht="28.5" customHeight="1" x14ac:dyDescent="0.25">
      <c r="B179" s="1"/>
      <c r="C179" s="2"/>
      <c r="D179" s="2"/>
      <c r="E179" s="8"/>
      <c r="F179" s="1"/>
    </row>
    <row r="180" spans="2:6" ht="28.5" customHeight="1" x14ac:dyDescent="0.25">
      <c r="B180" s="1"/>
      <c r="C180" s="2"/>
      <c r="D180" s="2"/>
      <c r="E180" s="8"/>
      <c r="F180" s="1"/>
    </row>
    <row r="181" spans="2:6" ht="28.5" customHeight="1" x14ac:dyDescent="0.25">
      <c r="B181" s="1"/>
      <c r="C181" s="2"/>
      <c r="D181" s="2"/>
      <c r="E181" s="8"/>
      <c r="F181" s="1"/>
    </row>
    <row r="182" spans="2:6" ht="28.5" customHeight="1" x14ac:dyDescent="0.25">
      <c r="B182" s="1"/>
      <c r="C182" s="2"/>
      <c r="D182" s="2"/>
      <c r="E182" s="8"/>
      <c r="F182" s="1"/>
    </row>
    <row r="183" spans="2:6" ht="28.5" customHeight="1" x14ac:dyDescent="0.25">
      <c r="B183" s="1"/>
      <c r="C183" s="2"/>
      <c r="D183" s="2"/>
      <c r="E183" s="8"/>
      <c r="F183" s="1"/>
    </row>
    <row r="184" spans="2:6" ht="28.5" customHeight="1" x14ac:dyDescent="0.25">
      <c r="B184" s="1"/>
      <c r="C184" s="2"/>
      <c r="D184" s="2"/>
      <c r="E184" s="8"/>
      <c r="F184" s="1"/>
    </row>
    <row r="185" spans="2:6" ht="28.5" customHeight="1" x14ac:dyDescent="0.25">
      <c r="B185" s="1"/>
      <c r="C185" s="2"/>
      <c r="D185" s="2"/>
      <c r="E185" s="8"/>
      <c r="F185" s="1"/>
    </row>
    <row r="186" spans="2:6" ht="28.5" customHeight="1" x14ac:dyDescent="0.25">
      <c r="B186" s="1"/>
      <c r="C186" s="2"/>
      <c r="D186" s="2"/>
      <c r="E186" s="8"/>
      <c r="F186" s="1"/>
    </row>
    <row r="187" spans="2:6" ht="28.5" customHeight="1" x14ac:dyDescent="0.25">
      <c r="B187" s="1"/>
      <c r="C187" s="2"/>
      <c r="D187" s="2"/>
      <c r="E187" s="8"/>
      <c r="F187" s="1"/>
    </row>
    <row r="188" spans="2:6" ht="28.5" customHeight="1" x14ac:dyDescent="0.25">
      <c r="B188" s="1"/>
      <c r="C188" s="2"/>
      <c r="D188" s="2"/>
      <c r="E188" s="8"/>
      <c r="F188" s="1"/>
    </row>
    <row r="189" spans="2:6" ht="28.5" customHeight="1" x14ac:dyDescent="0.25">
      <c r="B189" s="1"/>
      <c r="C189" s="2"/>
      <c r="D189" s="2"/>
      <c r="E189" s="8"/>
      <c r="F189" s="1"/>
    </row>
    <row r="190" spans="2:6" ht="28.5" customHeight="1" x14ac:dyDescent="0.25">
      <c r="B190" s="1"/>
      <c r="C190" s="2"/>
      <c r="D190" s="2"/>
      <c r="E190" s="8"/>
      <c r="F190" s="1"/>
    </row>
    <row r="191" spans="2:6" ht="28.5" customHeight="1" x14ac:dyDescent="0.25">
      <c r="B191" s="1"/>
      <c r="C191" s="2"/>
      <c r="D191" s="2"/>
      <c r="E191" s="8"/>
      <c r="F191" s="1"/>
    </row>
    <row r="192" spans="2:6" ht="28.5" customHeight="1" x14ac:dyDescent="0.25">
      <c r="B192" s="1"/>
      <c r="C192" s="2"/>
      <c r="D192" s="2"/>
      <c r="E192" s="8"/>
      <c r="F192" s="1"/>
    </row>
    <row r="193" spans="2:6" ht="28.5" customHeight="1" x14ac:dyDescent="0.25">
      <c r="B193" s="1"/>
      <c r="C193" s="2"/>
      <c r="D193" s="2"/>
      <c r="E193" s="8"/>
      <c r="F193" s="1"/>
    </row>
    <row r="194" spans="2:6" ht="28.5" customHeight="1" x14ac:dyDescent="0.25">
      <c r="B194" s="1"/>
      <c r="C194" s="2"/>
      <c r="D194" s="2"/>
      <c r="E194" s="8"/>
      <c r="F194" s="1"/>
    </row>
    <row r="195" spans="2:6" ht="28.5" customHeight="1" x14ac:dyDescent="0.25">
      <c r="B195" s="1"/>
      <c r="C195" s="2"/>
      <c r="D195" s="2"/>
      <c r="E195" s="8"/>
      <c r="F195" s="1"/>
    </row>
    <row r="196" spans="2:6" ht="28.5" customHeight="1" x14ac:dyDescent="0.25">
      <c r="B196" s="1"/>
      <c r="C196" s="2"/>
      <c r="D196" s="2"/>
      <c r="E196" s="8"/>
      <c r="F196" s="1"/>
    </row>
    <row r="197" spans="2:6" ht="28.5" customHeight="1" x14ac:dyDescent="0.25">
      <c r="B197" s="1"/>
      <c r="C197" s="2"/>
      <c r="D197" s="2"/>
      <c r="E197" s="8"/>
      <c r="F197" s="1"/>
    </row>
    <row r="198" spans="2:6" ht="28.5" customHeight="1" x14ac:dyDescent="0.25">
      <c r="B198" s="1"/>
      <c r="C198" s="2"/>
      <c r="D198" s="2"/>
      <c r="E198" s="8"/>
      <c r="F198" s="1"/>
    </row>
    <row r="199" spans="2:6" ht="28.5" customHeight="1" x14ac:dyDescent="0.25">
      <c r="B199" s="1"/>
      <c r="C199" s="2"/>
      <c r="D199" s="2"/>
      <c r="E199" s="8"/>
      <c r="F199" s="1"/>
    </row>
    <row r="200" spans="2:6" ht="28.5" customHeight="1" x14ac:dyDescent="0.25">
      <c r="B200" s="1"/>
      <c r="C200" s="2"/>
      <c r="D200" s="2"/>
      <c r="E200" s="8"/>
      <c r="F200" s="1"/>
    </row>
    <row r="201" spans="2:6" ht="28.5" customHeight="1" x14ac:dyDescent="0.25">
      <c r="B201" s="1"/>
      <c r="C201" s="2"/>
      <c r="D201" s="2"/>
      <c r="E201" s="8"/>
      <c r="F201" s="1"/>
    </row>
    <row r="202" spans="2:6" ht="28.5" customHeight="1" x14ac:dyDescent="0.25">
      <c r="B202" s="1"/>
      <c r="C202" s="2"/>
      <c r="D202" s="2"/>
      <c r="E202" s="8"/>
      <c r="F202" s="1"/>
    </row>
    <row r="203" spans="2:6" ht="28.5" customHeight="1" x14ac:dyDescent="0.25">
      <c r="B203" s="1"/>
      <c r="C203" s="2"/>
      <c r="D203" s="2"/>
      <c r="E203" s="8"/>
      <c r="F203" s="1"/>
    </row>
    <row r="204" spans="2:6" ht="28.5" customHeight="1" x14ac:dyDescent="0.25">
      <c r="B204" s="1"/>
      <c r="C204" s="2"/>
      <c r="D204" s="2"/>
      <c r="E204" s="8"/>
      <c r="F204" s="1"/>
    </row>
    <row r="205" spans="2:6" ht="28.5" customHeight="1" x14ac:dyDescent="0.25">
      <c r="B205" s="1"/>
      <c r="C205" s="2"/>
      <c r="D205" s="2"/>
      <c r="E205" s="8"/>
      <c r="F205" s="1"/>
    </row>
    <row r="206" spans="2:6" ht="28.5" customHeight="1" x14ac:dyDescent="0.25">
      <c r="B206" s="1"/>
      <c r="C206" s="2"/>
      <c r="D206" s="2"/>
      <c r="E206" s="8"/>
      <c r="F206" s="1"/>
    </row>
    <row r="207" spans="2:6" ht="28.5" customHeight="1" x14ac:dyDescent="0.25">
      <c r="B207" s="1"/>
      <c r="C207" s="2"/>
      <c r="D207" s="2"/>
      <c r="E207" s="8"/>
      <c r="F207" s="1"/>
    </row>
    <row r="208" spans="2:6" ht="28.5" customHeight="1" x14ac:dyDescent="0.25">
      <c r="B208" s="1"/>
      <c r="C208" s="2"/>
      <c r="D208" s="2"/>
      <c r="E208" s="8"/>
      <c r="F208" s="1"/>
    </row>
    <row r="209" spans="2:6" ht="28.5" customHeight="1" x14ac:dyDescent="0.25">
      <c r="B209" s="1"/>
      <c r="C209" s="2"/>
      <c r="D209" s="2"/>
      <c r="E209" s="8"/>
      <c r="F209" s="1"/>
    </row>
    <row r="210" spans="2:6" ht="28.5" customHeight="1" x14ac:dyDescent="0.25">
      <c r="B210" s="1"/>
      <c r="C210" s="2"/>
      <c r="D210" s="2"/>
      <c r="E210" s="8"/>
      <c r="F210" s="1"/>
    </row>
    <row r="211" spans="2:6" ht="28.5" customHeight="1" x14ac:dyDescent="0.25">
      <c r="B211" s="1"/>
      <c r="C211" s="2"/>
      <c r="D211" s="2"/>
      <c r="E211" s="8"/>
      <c r="F211" s="1"/>
    </row>
    <row r="212" spans="2:6" ht="28.5" customHeight="1" x14ac:dyDescent="0.25">
      <c r="B212" s="1"/>
      <c r="C212" s="2"/>
      <c r="D212" s="2"/>
      <c r="E212" s="8"/>
      <c r="F212" s="1"/>
    </row>
    <row r="213" spans="2:6" ht="28.5" customHeight="1" x14ac:dyDescent="0.25">
      <c r="B213" s="1"/>
      <c r="C213" s="2"/>
      <c r="D213" s="2"/>
      <c r="E213" s="8"/>
      <c r="F213" s="1"/>
    </row>
    <row r="214" spans="2:6" ht="28.5" customHeight="1" x14ac:dyDescent="0.25">
      <c r="B214" s="1"/>
      <c r="C214" s="2"/>
      <c r="D214" s="2"/>
      <c r="E214" s="8"/>
      <c r="F214" s="1"/>
    </row>
    <row r="215" spans="2:6" ht="28.5" customHeight="1" x14ac:dyDescent="0.25">
      <c r="B215" s="1"/>
      <c r="C215" s="2"/>
      <c r="D215" s="2"/>
      <c r="E215" s="8"/>
      <c r="F215" s="1"/>
    </row>
    <row r="216" spans="2:6" ht="28.5" customHeight="1" x14ac:dyDescent="0.25">
      <c r="B216" s="1"/>
      <c r="C216" s="2"/>
      <c r="D216" s="2"/>
      <c r="E216" s="8"/>
      <c r="F216" s="1"/>
    </row>
    <row r="217" spans="2:6" ht="28.5" customHeight="1" x14ac:dyDescent="0.25">
      <c r="B217" s="1"/>
      <c r="C217" s="2"/>
      <c r="D217" s="2"/>
      <c r="E217" s="8"/>
      <c r="F217" s="1"/>
    </row>
    <row r="218" spans="2:6" ht="28.5" customHeight="1" x14ac:dyDescent="0.25">
      <c r="B218" s="1"/>
      <c r="C218" s="2"/>
      <c r="D218" s="2"/>
      <c r="E218" s="8"/>
      <c r="F218" s="1"/>
    </row>
    <row r="219" spans="2:6" ht="28.5" customHeight="1" x14ac:dyDescent="0.25">
      <c r="B219" s="1"/>
      <c r="C219" s="2"/>
      <c r="D219" s="2"/>
      <c r="E219" s="8"/>
      <c r="F219" s="1"/>
    </row>
    <row r="220" spans="2:6" ht="28.5" customHeight="1" x14ac:dyDescent="0.25">
      <c r="B220" s="1"/>
      <c r="C220" s="2"/>
      <c r="D220" s="2"/>
      <c r="E220" s="8"/>
      <c r="F220" s="1"/>
    </row>
    <row r="221" spans="2:6" ht="28.5" customHeight="1" x14ac:dyDescent="0.25">
      <c r="B221" s="1"/>
      <c r="C221" s="2"/>
      <c r="D221" s="2"/>
      <c r="E221" s="8"/>
      <c r="F221" s="1"/>
    </row>
    <row r="222" spans="2:6" ht="28.5" customHeight="1" x14ac:dyDescent="0.25">
      <c r="B222" s="1"/>
      <c r="C222" s="2"/>
      <c r="D222" s="2"/>
      <c r="E222" s="8"/>
      <c r="F222" s="1"/>
    </row>
    <row r="223" spans="2:6" ht="28.5" customHeight="1" x14ac:dyDescent="0.25">
      <c r="B223" s="1"/>
      <c r="C223" s="2"/>
      <c r="D223" s="2"/>
      <c r="E223" s="8"/>
      <c r="F223" s="1"/>
    </row>
    <row r="224" spans="2:6" ht="28.5" customHeight="1" x14ac:dyDescent="0.25">
      <c r="B224" s="1"/>
      <c r="C224" s="2"/>
      <c r="D224" s="2"/>
      <c r="E224" s="8"/>
      <c r="F224" s="1"/>
    </row>
    <row r="225" spans="2:6" ht="28.5" customHeight="1" x14ac:dyDescent="0.25">
      <c r="B225" s="1"/>
      <c r="C225" s="2"/>
      <c r="D225" s="2"/>
      <c r="E225" s="8"/>
      <c r="F225" s="1"/>
    </row>
    <row r="226" spans="2:6" ht="28.5" customHeight="1" x14ac:dyDescent="0.25">
      <c r="B226" s="1"/>
      <c r="C226" s="2"/>
      <c r="D226" s="2"/>
      <c r="E226" s="8"/>
      <c r="F226" s="1"/>
    </row>
    <row r="227" spans="2:6" ht="28.5" customHeight="1" x14ac:dyDescent="0.25">
      <c r="B227" s="1"/>
      <c r="C227" s="2"/>
      <c r="D227" s="2"/>
      <c r="E227" s="8"/>
      <c r="F227" s="1"/>
    </row>
    <row r="228" spans="2:6" ht="28.5" customHeight="1" x14ac:dyDescent="0.25">
      <c r="B228" s="1"/>
      <c r="C228" s="2"/>
      <c r="D228" s="2"/>
      <c r="E228" s="8"/>
      <c r="F228" s="1"/>
    </row>
    <row r="229" spans="2:6" ht="28.5" customHeight="1" x14ac:dyDescent="0.25">
      <c r="B229" s="1"/>
      <c r="C229" s="2"/>
      <c r="D229" s="2"/>
      <c r="E229" s="8"/>
      <c r="F229" s="1"/>
    </row>
    <row r="230" spans="2:6" ht="28.5" customHeight="1" x14ac:dyDescent="0.25">
      <c r="B230" s="1"/>
      <c r="C230" s="2"/>
      <c r="D230" s="2"/>
      <c r="E230" s="8"/>
      <c r="F230" s="1"/>
    </row>
    <row r="231" spans="2:6" ht="28.5" customHeight="1" x14ac:dyDescent="0.25">
      <c r="B231" s="1"/>
      <c r="C231" s="2"/>
      <c r="D231" s="2"/>
      <c r="E231" s="8"/>
      <c r="F231" s="1"/>
    </row>
    <row r="232" spans="2:6" ht="28.5" customHeight="1" x14ac:dyDescent="0.25">
      <c r="B232" s="1"/>
      <c r="C232" s="2"/>
      <c r="D232" s="2"/>
      <c r="E232" s="8"/>
      <c r="F232" s="1"/>
    </row>
    <row r="233" spans="2:6" ht="28.5" customHeight="1" x14ac:dyDescent="0.25">
      <c r="B233" s="1"/>
      <c r="C233" s="2"/>
      <c r="D233" s="2"/>
      <c r="E233" s="8"/>
      <c r="F233" s="1"/>
    </row>
    <row r="234" spans="2:6" ht="28.5" customHeight="1" x14ac:dyDescent="0.25">
      <c r="B234" s="1"/>
      <c r="C234" s="2"/>
      <c r="D234" s="2"/>
      <c r="E234" s="8"/>
      <c r="F234" s="1"/>
    </row>
    <row r="235" spans="2:6" ht="28.5" customHeight="1" x14ac:dyDescent="0.25">
      <c r="B235" s="1"/>
      <c r="C235" s="2"/>
      <c r="D235" s="2"/>
      <c r="E235" s="8"/>
      <c r="F235" s="1"/>
    </row>
    <row r="236" spans="2:6" ht="28.5" customHeight="1" x14ac:dyDescent="0.25">
      <c r="B236" s="1"/>
      <c r="C236" s="2"/>
      <c r="D236" s="2"/>
      <c r="E236" s="8"/>
      <c r="F236" s="1"/>
    </row>
    <row r="237" spans="2:6" ht="28.5" customHeight="1" x14ac:dyDescent="0.25">
      <c r="B237" s="1"/>
      <c r="C237" s="2"/>
      <c r="D237" s="2"/>
      <c r="E237" s="8"/>
      <c r="F237" s="1"/>
    </row>
    <row r="238" spans="2:6" ht="28.5" customHeight="1" x14ac:dyDescent="0.25">
      <c r="B238" s="1"/>
      <c r="C238" s="2"/>
      <c r="D238" s="2"/>
      <c r="E238" s="8"/>
      <c r="F238" s="1"/>
    </row>
    <row r="239" spans="2:6" ht="28.5" customHeight="1" x14ac:dyDescent="0.25">
      <c r="B239" s="1"/>
      <c r="C239" s="2"/>
      <c r="D239" s="2"/>
      <c r="E239" s="8"/>
      <c r="F239" s="1"/>
    </row>
    <row r="240" spans="2:6" ht="28.5" customHeight="1" x14ac:dyDescent="0.25">
      <c r="B240" s="1"/>
      <c r="C240" s="2"/>
      <c r="D240" s="2"/>
      <c r="E240" s="8"/>
      <c r="F240" s="1"/>
    </row>
    <row r="241" spans="2:6" ht="28.5" customHeight="1" x14ac:dyDescent="0.25">
      <c r="B241" s="1"/>
      <c r="C241" s="2"/>
      <c r="D241" s="2"/>
      <c r="E241" s="8"/>
      <c r="F241" s="1"/>
    </row>
    <row r="242" spans="2:6" ht="28.5" customHeight="1" x14ac:dyDescent="0.25">
      <c r="B242" s="1"/>
      <c r="C242" s="2"/>
      <c r="D242" s="2"/>
      <c r="E242" s="8"/>
      <c r="F242" s="1"/>
    </row>
    <row r="243" spans="2:6" ht="28.5" customHeight="1" x14ac:dyDescent="0.25">
      <c r="B243" s="1"/>
      <c r="C243" s="2"/>
      <c r="D243" s="2"/>
      <c r="E243" s="8"/>
      <c r="F243" s="1"/>
    </row>
    <row r="244" spans="2:6" ht="28.5" customHeight="1" x14ac:dyDescent="0.25">
      <c r="B244" s="1"/>
      <c r="C244" s="2"/>
      <c r="D244" s="2"/>
      <c r="E244" s="8"/>
      <c r="F244" s="1"/>
    </row>
    <row r="245" spans="2:6" ht="28.5" customHeight="1" x14ac:dyDescent="0.25">
      <c r="B245" s="1"/>
      <c r="C245" s="2"/>
      <c r="D245" s="2"/>
      <c r="E245" s="8"/>
      <c r="F245" s="1"/>
    </row>
    <row r="246" spans="2:6" ht="28.5" customHeight="1" x14ac:dyDescent="0.25">
      <c r="B246" s="1"/>
      <c r="C246" s="2"/>
      <c r="D246" s="2"/>
      <c r="E246" s="8"/>
      <c r="F246" s="1"/>
    </row>
    <row r="247" spans="2:6" ht="28.5" customHeight="1" x14ac:dyDescent="0.25">
      <c r="B247" s="1"/>
      <c r="C247" s="2"/>
      <c r="D247" s="2"/>
      <c r="E247" s="8"/>
      <c r="F247" s="1"/>
    </row>
    <row r="248" spans="2:6" ht="28.5" customHeight="1" x14ac:dyDescent="0.25">
      <c r="B248" s="1"/>
      <c r="C248" s="2"/>
      <c r="D248" s="2"/>
      <c r="E248" s="8"/>
      <c r="F248" s="1"/>
    </row>
    <row r="249" spans="2:6" ht="28.5" customHeight="1" x14ac:dyDescent="0.25">
      <c r="B249" s="1"/>
      <c r="C249" s="2"/>
      <c r="D249" s="2"/>
      <c r="E249" s="8"/>
      <c r="F249" s="1"/>
    </row>
    <row r="250" spans="2:6" ht="28.5" customHeight="1" x14ac:dyDescent="0.25">
      <c r="B250" s="1"/>
      <c r="C250" s="2"/>
      <c r="D250" s="2"/>
      <c r="E250" s="8"/>
      <c r="F250" s="1"/>
    </row>
    <row r="251" spans="2:6" ht="28.5" customHeight="1" x14ac:dyDescent="0.25">
      <c r="B251" s="1"/>
      <c r="C251" s="2"/>
      <c r="D251" s="2"/>
      <c r="E251" s="8"/>
      <c r="F251" s="1"/>
    </row>
    <row r="252" spans="2:6" ht="28.5" customHeight="1" x14ac:dyDescent="0.25">
      <c r="B252" s="1"/>
      <c r="C252" s="2"/>
      <c r="D252" s="2"/>
      <c r="E252" s="8"/>
      <c r="F252" s="1"/>
    </row>
    <row r="253" spans="2:6" ht="28.5" customHeight="1" x14ac:dyDescent="0.25">
      <c r="B253" s="1"/>
      <c r="C253" s="2"/>
      <c r="D253" s="2"/>
      <c r="E253" s="8"/>
      <c r="F253" s="1"/>
    </row>
    <row r="254" spans="2:6" ht="28.5" customHeight="1" x14ac:dyDescent="0.25">
      <c r="B254" s="1"/>
      <c r="C254" s="2"/>
      <c r="D254" s="2"/>
      <c r="E254" s="8"/>
      <c r="F254" s="1"/>
    </row>
    <row r="255" spans="2:6" ht="28.5" customHeight="1" x14ac:dyDescent="0.25">
      <c r="B255" s="1"/>
      <c r="C255" s="2"/>
      <c r="D255" s="2"/>
      <c r="E255" s="8"/>
      <c r="F255" s="1"/>
    </row>
    <row r="256" spans="2:6" ht="28.5" customHeight="1" x14ac:dyDescent="0.25">
      <c r="B256" s="1"/>
      <c r="C256" s="2"/>
      <c r="D256" s="2"/>
      <c r="E256" s="8"/>
      <c r="F256" s="1"/>
    </row>
    <row r="257" spans="2:6" ht="28.5" customHeight="1" x14ac:dyDescent="0.25">
      <c r="B257" s="1"/>
      <c r="C257" s="2"/>
      <c r="D257" s="2"/>
      <c r="E257" s="8"/>
      <c r="F257" s="1"/>
    </row>
    <row r="258" spans="2:6" ht="28.5" customHeight="1" x14ac:dyDescent="0.25">
      <c r="B258" s="1"/>
      <c r="C258" s="2"/>
      <c r="D258" s="2"/>
      <c r="E258" s="8"/>
      <c r="F258" s="1"/>
    </row>
    <row r="259" spans="2:6" ht="28.5" customHeight="1" x14ac:dyDescent="0.25">
      <c r="B259" s="1"/>
      <c r="C259" s="2"/>
      <c r="D259" s="2"/>
      <c r="E259" s="8"/>
      <c r="F259" s="1"/>
    </row>
    <row r="260" spans="2:6" ht="28.5" customHeight="1" x14ac:dyDescent="0.25">
      <c r="B260" s="1"/>
      <c r="C260" s="2"/>
      <c r="D260" s="2"/>
      <c r="E260" s="8"/>
      <c r="F260" s="1"/>
    </row>
    <row r="261" spans="2:6" ht="28.5" customHeight="1" x14ac:dyDescent="0.25">
      <c r="B261" s="1"/>
      <c r="C261" s="2"/>
      <c r="D261" s="2"/>
      <c r="E261" s="8"/>
      <c r="F261" s="1"/>
    </row>
    <row r="262" spans="2:6" ht="28.5" customHeight="1" x14ac:dyDescent="0.25">
      <c r="B262" s="1"/>
      <c r="C262" s="2"/>
      <c r="D262" s="2"/>
      <c r="E262" s="8"/>
      <c r="F262" s="1"/>
    </row>
    <row r="263" spans="2:6" ht="28.5" customHeight="1" x14ac:dyDescent="0.25">
      <c r="B263" s="1"/>
      <c r="C263" s="2"/>
      <c r="D263" s="2"/>
      <c r="E263" s="8"/>
      <c r="F263" s="1"/>
    </row>
    <row r="264" spans="2:6" ht="28.5" customHeight="1" x14ac:dyDescent="0.25">
      <c r="B264" s="1"/>
      <c r="C264" s="2"/>
      <c r="D264" s="2"/>
      <c r="E264" s="8"/>
      <c r="F264" s="1"/>
    </row>
    <row r="265" spans="2:6" ht="28.5" customHeight="1" x14ac:dyDescent="0.25">
      <c r="B265" s="1"/>
      <c r="C265" s="2"/>
      <c r="D265" s="2"/>
      <c r="E265" s="8"/>
      <c r="F265" s="1"/>
    </row>
    <row r="266" spans="2:6" ht="28.5" customHeight="1" x14ac:dyDescent="0.25">
      <c r="B266" s="1"/>
      <c r="C266" s="2"/>
      <c r="D266" s="2"/>
      <c r="E266" s="8"/>
      <c r="F266" s="1"/>
    </row>
    <row r="267" spans="2:6" ht="28.5" customHeight="1" x14ac:dyDescent="0.25">
      <c r="B267" s="1"/>
      <c r="C267" s="2"/>
      <c r="D267" s="2"/>
      <c r="E267" s="8"/>
      <c r="F267" s="1"/>
    </row>
    <row r="268" spans="2:6" ht="28.5" customHeight="1" x14ac:dyDescent="0.25">
      <c r="B268" s="1"/>
      <c r="C268" s="2"/>
      <c r="D268" s="2"/>
      <c r="E268" s="8"/>
      <c r="F268" s="1"/>
    </row>
    <row r="269" spans="2:6" ht="28.5" customHeight="1" x14ac:dyDescent="0.25">
      <c r="B269" s="1"/>
      <c r="C269" s="2"/>
      <c r="D269" s="2"/>
      <c r="E269" s="8"/>
      <c r="F269" s="1"/>
    </row>
    <row r="270" spans="2:6" ht="28.5" customHeight="1" x14ac:dyDescent="0.25">
      <c r="B270" s="1"/>
      <c r="C270" s="2"/>
      <c r="D270" s="2"/>
      <c r="E270" s="8"/>
      <c r="F270" s="1"/>
    </row>
    <row r="271" spans="2:6" ht="28.5" customHeight="1" x14ac:dyDescent="0.25">
      <c r="B271" s="1"/>
      <c r="C271" s="2"/>
      <c r="D271" s="2"/>
      <c r="E271" s="8"/>
      <c r="F271" s="1"/>
    </row>
    <row r="272" spans="2:6" ht="28.5" customHeight="1" x14ac:dyDescent="0.25">
      <c r="B272" s="1"/>
      <c r="C272" s="2"/>
      <c r="D272" s="2"/>
      <c r="E272" s="8"/>
      <c r="F272" s="1"/>
    </row>
    <row r="273" spans="2:6" ht="28.5" customHeight="1" x14ac:dyDescent="0.25">
      <c r="B273" s="1"/>
      <c r="C273" s="2"/>
      <c r="D273" s="2"/>
      <c r="E273" s="8"/>
      <c r="F273" s="1"/>
    </row>
    <row r="274" spans="2:6" ht="28.5" customHeight="1" x14ac:dyDescent="0.25">
      <c r="B274" s="1"/>
      <c r="C274" s="2"/>
      <c r="D274" s="2"/>
      <c r="E274" s="8"/>
      <c r="F274" s="1"/>
    </row>
    <row r="275" spans="2:6" ht="28.5" customHeight="1" x14ac:dyDescent="0.25">
      <c r="B275" s="1"/>
      <c r="C275" s="2"/>
      <c r="D275" s="2"/>
      <c r="E275" s="8"/>
      <c r="F275" s="1"/>
    </row>
    <row r="276" spans="2:6" ht="28.5" customHeight="1" x14ac:dyDescent="0.25">
      <c r="B276" s="1"/>
      <c r="C276" s="2"/>
      <c r="D276" s="2"/>
      <c r="E276" s="8"/>
      <c r="F276" s="1"/>
    </row>
    <row r="277" spans="2:6" ht="28.5" customHeight="1" x14ac:dyDescent="0.25">
      <c r="B277" s="1"/>
      <c r="C277" s="2"/>
      <c r="D277" s="2"/>
      <c r="E277" s="8"/>
      <c r="F277" s="1"/>
    </row>
    <row r="278" spans="2:6" ht="28.5" customHeight="1" x14ac:dyDescent="0.25">
      <c r="B278" s="1"/>
      <c r="C278" s="2"/>
      <c r="D278" s="2"/>
      <c r="E278" s="8"/>
      <c r="F278" s="1"/>
    </row>
    <row r="279" spans="2:6" ht="28.5" customHeight="1" x14ac:dyDescent="0.25">
      <c r="B279" s="1"/>
      <c r="C279" s="2"/>
      <c r="D279" s="2"/>
      <c r="E279" s="8"/>
      <c r="F279" s="1"/>
    </row>
    <row r="280" spans="2:6" ht="28.5" customHeight="1" x14ac:dyDescent="0.25">
      <c r="B280" s="1"/>
      <c r="C280" s="2"/>
      <c r="D280" s="2"/>
      <c r="E280" s="8"/>
      <c r="F280" s="1"/>
    </row>
    <row r="281" spans="2:6" ht="28.5" customHeight="1" x14ac:dyDescent="0.25">
      <c r="B281" s="1"/>
      <c r="C281" s="2"/>
      <c r="D281" s="2"/>
      <c r="E281" s="8"/>
      <c r="F281" s="1"/>
    </row>
    <row r="282" spans="2:6" ht="28.5" customHeight="1" x14ac:dyDescent="0.25">
      <c r="B282" s="1"/>
      <c r="C282" s="2"/>
      <c r="D282" s="2"/>
      <c r="E282" s="8"/>
      <c r="F282" s="1"/>
    </row>
    <row r="283" spans="2:6" ht="28.5" customHeight="1" x14ac:dyDescent="0.25">
      <c r="B283" s="1"/>
      <c r="C283" s="2"/>
      <c r="D283" s="2"/>
      <c r="E283" s="8"/>
      <c r="F283" s="1"/>
    </row>
    <row r="284" spans="2:6" ht="28.5" customHeight="1" x14ac:dyDescent="0.25">
      <c r="B284" s="1"/>
      <c r="C284" s="2"/>
      <c r="D284" s="2"/>
      <c r="E284" s="8"/>
      <c r="F284" s="1"/>
    </row>
    <row r="285" spans="2:6" ht="28.5" customHeight="1" x14ac:dyDescent="0.25">
      <c r="B285" s="1"/>
      <c r="C285" s="2"/>
      <c r="D285" s="2"/>
      <c r="E285" s="8"/>
      <c r="F285" s="1"/>
    </row>
    <row r="286" spans="2:6" ht="28.5" customHeight="1" x14ac:dyDescent="0.25">
      <c r="B286" s="1"/>
      <c r="C286" s="2"/>
      <c r="D286" s="2"/>
      <c r="E286" s="8"/>
      <c r="F286" s="1"/>
    </row>
    <row r="287" spans="2:6" ht="28.5" customHeight="1" x14ac:dyDescent="0.25">
      <c r="B287" s="1"/>
      <c r="C287" s="2"/>
      <c r="D287" s="2"/>
      <c r="E287" s="8"/>
      <c r="F287" s="1"/>
    </row>
    <row r="288" spans="2:6" ht="28.5" customHeight="1" x14ac:dyDescent="0.25">
      <c r="B288" s="1"/>
      <c r="C288" s="2"/>
      <c r="D288" s="2"/>
      <c r="E288" s="8"/>
      <c r="F288" s="1"/>
    </row>
    <row r="289" spans="2:6" ht="28.5" customHeight="1" x14ac:dyDescent="0.25">
      <c r="B289" s="1"/>
      <c r="C289" s="2"/>
      <c r="D289" s="2"/>
      <c r="E289" s="8"/>
      <c r="F289" s="1"/>
    </row>
    <row r="290" spans="2:6" ht="28.5" customHeight="1" x14ac:dyDescent="0.25">
      <c r="B290" s="1"/>
      <c r="C290" s="2"/>
      <c r="D290" s="2"/>
      <c r="E290" s="8"/>
      <c r="F290" s="1"/>
    </row>
    <row r="291" spans="2:6" ht="28.5" customHeight="1" x14ac:dyDescent="0.25">
      <c r="B291" s="1"/>
      <c r="C291" s="2"/>
      <c r="D291" s="2"/>
      <c r="E291" s="8"/>
      <c r="F291" s="1"/>
    </row>
    <row r="292" spans="2:6" ht="28.5" customHeight="1" x14ac:dyDescent="0.25">
      <c r="B292" s="1"/>
      <c r="C292" s="2"/>
      <c r="D292" s="2"/>
      <c r="E292" s="8"/>
      <c r="F292" s="1"/>
    </row>
    <row r="293" spans="2:6" ht="28.5" customHeight="1" x14ac:dyDescent="0.25">
      <c r="B293" s="1"/>
      <c r="C293" s="2"/>
      <c r="D293" s="2"/>
      <c r="E293" s="8"/>
      <c r="F293" s="1"/>
    </row>
    <row r="294" spans="2:6" ht="28.5" customHeight="1" x14ac:dyDescent="0.25">
      <c r="B294" s="1"/>
      <c r="C294" s="2"/>
      <c r="D294" s="2"/>
      <c r="E294" s="8"/>
      <c r="F294" s="1"/>
    </row>
    <row r="295" spans="2:6" ht="28.5" customHeight="1" x14ac:dyDescent="0.25">
      <c r="B295" s="1"/>
      <c r="C295" s="2"/>
      <c r="D295" s="2"/>
      <c r="E295" s="8"/>
      <c r="F295" s="1"/>
    </row>
    <row r="296" spans="2:6" ht="28.5" customHeight="1" x14ac:dyDescent="0.25">
      <c r="B296" s="1"/>
      <c r="C296" s="2"/>
      <c r="D296" s="2"/>
      <c r="E296" s="8"/>
      <c r="F296" s="1"/>
    </row>
    <row r="297" spans="2:6" ht="28.5" customHeight="1" x14ac:dyDescent="0.25">
      <c r="B297" s="1"/>
      <c r="C297" s="2"/>
      <c r="D297" s="2"/>
      <c r="E297" s="8"/>
      <c r="F297" s="1"/>
    </row>
    <row r="298" spans="2:6" ht="28.5" customHeight="1" x14ac:dyDescent="0.25">
      <c r="B298" s="1"/>
      <c r="C298" s="2"/>
      <c r="D298" s="2"/>
      <c r="E298" s="8"/>
      <c r="F298" s="1"/>
    </row>
    <row r="299" spans="2:6" ht="28.5" customHeight="1" x14ac:dyDescent="0.25">
      <c r="B299" s="1"/>
      <c r="C299" s="2"/>
      <c r="D299" s="2"/>
      <c r="E299" s="8"/>
      <c r="F299" s="1"/>
    </row>
    <row r="300" spans="2:6" ht="28.5" customHeight="1" x14ac:dyDescent="0.25">
      <c r="B300" s="1"/>
      <c r="C300" s="2"/>
      <c r="D300" s="2"/>
      <c r="E300" s="8"/>
      <c r="F300" s="1"/>
    </row>
    <row r="301" spans="2:6" ht="28.5" customHeight="1" x14ac:dyDescent="0.25">
      <c r="B301" s="1"/>
      <c r="C301" s="2"/>
      <c r="D301" s="2"/>
      <c r="E301" s="8"/>
      <c r="F301" s="1"/>
    </row>
    <row r="302" spans="2:6" ht="28.5" customHeight="1" x14ac:dyDescent="0.25">
      <c r="B302" s="1"/>
      <c r="C302" s="2"/>
      <c r="D302" s="2"/>
      <c r="E302" s="8"/>
      <c r="F302" s="1"/>
    </row>
    <row r="303" spans="2:6" ht="28.5" customHeight="1" x14ac:dyDescent="0.25">
      <c r="B303" s="1"/>
      <c r="C303" s="2"/>
      <c r="D303" s="2"/>
      <c r="E303" s="8"/>
      <c r="F303" s="1"/>
    </row>
    <row r="304" spans="2:6" ht="28.5" customHeight="1" x14ac:dyDescent="0.25">
      <c r="B304" s="1"/>
      <c r="C304" s="2"/>
      <c r="D304" s="2"/>
      <c r="E304" s="8"/>
      <c r="F304" s="1"/>
    </row>
    <row r="305" spans="2:6" ht="28.5" customHeight="1" x14ac:dyDescent="0.25">
      <c r="B305" s="1"/>
      <c r="C305" s="2"/>
      <c r="D305" s="2"/>
      <c r="E305" s="8"/>
      <c r="F305" s="1"/>
    </row>
    <row r="306" spans="2:6" ht="28.5" customHeight="1" x14ac:dyDescent="0.25">
      <c r="B306" s="1"/>
      <c r="C306" s="2"/>
      <c r="D306" s="2"/>
      <c r="E306" s="8"/>
      <c r="F306" s="1"/>
    </row>
    <row r="307" spans="2:6" ht="28.5" customHeight="1" x14ac:dyDescent="0.25">
      <c r="B307" s="1"/>
      <c r="C307" s="2"/>
      <c r="D307" s="2"/>
      <c r="E307" s="8"/>
      <c r="F307" s="1"/>
    </row>
    <row r="308" spans="2:6" ht="28.5" customHeight="1" x14ac:dyDescent="0.25">
      <c r="B308" s="1"/>
      <c r="C308" s="2"/>
      <c r="D308" s="2"/>
      <c r="E308" s="8"/>
      <c r="F308" s="1"/>
    </row>
    <row r="309" spans="2:6" ht="28.5" customHeight="1" x14ac:dyDescent="0.25">
      <c r="B309" s="1"/>
      <c r="C309" s="2"/>
      <c r="D309" s="2"/>
      <c r="E309" s="8"/>
      <c r="F309" s="1"/>
    </row>
    <row r="310" spans="2:6" ht="28.5" customHeight="1" x14ac:dyDescent="0.25">
      <c r="B310" s="1"/>
      <c r="C310" s="2"/>
      <c r="D310" s="2"/>
      <c r="E310" s="8"/>
      <c r="F310" s="1"/>
    </row>
    <row r="311" spans="2:6" ht="28.5" customHeight="1" x14ac:dyDescent="0.25">
      <c r="B311" s="1"/>
      <c r="C311" s="2"/>
      <c r="D311" s="2"/>
      <c r="E311" s="8"/>
      <c r="F311" s="1"/>
    </row>
    <row r="312" spans="2:6" ht="28.5" customHeight="1" x14ac:dyDescent="0.25">
      <c r="B312" s="1"/>
      <c r="C312" s="2"/>
      <c r="D312" s="2"/>
      <c r="E312" s="8"/>
      <c r="F312" s="1"/>
    </row>
    <row r="313" spans="2:6" ht="28.5" customHeight="1" x14ac:dyDescent="0.25">
      <c r="B313" s="1"/>
      <c r="C313" s="2"/>
      <c r="D313" s="2"/>
      <c r="E313" s="8"/>
      <c r="F313" s="1"/>
    </row>
    <row r="314" spans="2:6" ht="28.5" customHeight="1" x14ac:dyDescent="0.25">
      <c r="B314" s="1"/>
      <c r="C314" s="2"/>
      <c r="D314" s="2"/>
      <c r="E314" s="8"/>
      <c r="F314" s="1"/>
    </row>
    <row r="315" spans="2:6" ht="28.5" customHeight="1" x14ac:dyDescent="0.25">
      <c r="B315" s="1"/>
      <c r="C315" s="2"/>
      <c r="D315" s="2"/>
      <c r="E315" s="8"/>
      <c r="F315" s="1"/>
    </row>
    <row r="316" spans="2:6" ht="28.5" customHeight="1" x14ac:dyDescent="0.25">
      <c r="B316" s="1"/>
      <c r="C316" s="2"/>
      <c r="D316" s="2"/>
      <c r="E316" s="8"/>
      <c r="F316" s="1"/>
    </row>
    <row r="317" spans="2:6" ht="28.5" customHeight="1" x14ac:dyDescent="0.25">
      <c r="B317" s="1"/>
      <c r="C317" s="2"/>
      <c r="D317" s="2"/>
      <c r="E317" s="8"/>
      <c r="F317" s="1"/>
    </row>
    <row r="318" spans="2:6" ht="28.5" customHeight="1" x14ac:dyDescent="0.25">
      <c r="B318" s="1"/>
      <c r="C318" s="2"/>
      <c r="D318" s="2"/>
      <c r="E318" s="8"/>
      <c r="F318" s="1"/>
    </row>
    <row r="319" spans="2:6" ht="28.5" customHeight="1" x14ac:dyDescent="0.25">
      <c r="B319" s="1"/>
      <c r="C319" s="2"/>
      <c r="D319" s="2"/>
      <c r="E319" s="8"/>
      <c r="F319" s="1"/>
    </row>
    <row r="320" spans="2:6" ht="28.5" customHeight="1" x14ac:dyDescent="0.25">
      <c r="B320" s="1"/>
      <c r="C320" s="2"/>
      <c r="D320" s="2"/>
      <c r="E320" s="8"/>
      <c r="F320" s="1"/>
    </row>
    <row r="321" spans="2:6" ht="28.5" customHeight="1" x14ac:dyDescent="0.25">
      <c r="B321" s="1"/>
      <c r="C321" s="2"/>
      <c r="D321" s="2"/>
      <c r="E321" s="8"/>
      <c r="F321" s="1"/>
    </row>
    <row r="322" spans="2:6" ht="28.5" customHeight="1" x14ac:dyDescent="0.25">
      <c r="B322" s="1"/>
      <c r="C322" s="2"/>
      <c r="D322" s="2"/>
      <c r="E322" s="8"/>
      <c r="F322" s="1"/>
    </row>
    <row r="323" spans="2:6" ht="28.5" customHeight="1" x14ac:dyDescent="0.25">
      <c r="B323" s="1"/>
      <c r="C323" s="2"/>
      <c r="D323" s="2"/>
      <c r="E323" s="8"/>
      <c r="F323" s="1"/>
    </row>
    <row r="324" spans="2:6" ht="28.5" customHeight="1" x14ac:dyDescent="0.25">
      <c r="B324" s="1"/>
      <c r="C324" s="2"/>
      <c r="D324" s="2"/>
      <c r="E324" s="8"/>
      <c r="F324" s="1"/>
    </row>
    <row r="325" spans="2:6" ht="28.5" customHeight="1" x14ac:dyDescent="0.25">
      <c r="B325" s="1"/>
      <c r="C325" s="2"/>
      <c r="D325" s="2"/>
      <c r="E325" s="8"/>
      <c r="F325" s="1"/>
    </row>
    <row r="326" spans="2:6" ht="28.5" customHeight="1" x14ac:dyDescent="0.25">
      <c r="B326" s="1"/>
      <c r="C326" s="2"/>
      <c r="D326" s="2"/>
      <c r="E326" s="8"/>
      <c r="F326" s="1"/>
    </row>
    <row r="327" spans="2:6" ht="28.5" customHeight="1" x14ac:dyDescent="0.25">
      <c r="B327" s="1"/>
      <c r="C327" s="2"/>
      <c r="D327" s="2"/>
      <c r="E327" s="8"/>
      <c r="F327" s="1"/>
    </row>
    <row r="328" spans="2:6" ht="28.5" customHeight="1" x14ac:dyDescent="0.25">
      <c r="B328" s="1"/>
      <c r="C328" s="2"/>
      <c r="D328" s="2"/>
      <c r="E328" s="8"/>
      <c r="F328" s="1"/>
    </row>
    <row r="329" spans="2:6" ht="28.5" customHeight="1" x14ac:dyDescent="0.25">
      <c r="B329" s="1"/>
      <c r="C329" s="2"/>
      <c r="D329" s="2"/>
      <c r="E329" s="8"/>
      <c r="F329" s="1"/>
    </row>
    <row r="330" spans="2:6" ht="28.5" customHeight="1" x14ac:dyDescent="0.25">
      <c r="B330" s="1"/>
      <c r="C330" s="2"/>
      <c r="D330" s="2"/>
      <c r="E330" s="8"/>
      <c r="F330" s="1"/>
    </row>
    <row r="331" spans="2:6" ht="28.5" customHeight="1" x14ac:dyDescent="0.25">
      <c r="B331" s="1"/>
      <c r="C331" s="2"/>
      <c r="D331" s="2"/>
      <c r="E331" s="8"/>
      <c r="F331" s="1"/>
    </row>
    <row r="332" spans="2:6" ht="28.5" customHeight="1" x14ac:dyDescent="0.25">
      <c r="B332" s="1"/>
      <c r="C332" s="2"/>
      <c r="D332" s="2"/>
      <c r="E332" s="8"/>
      <c r="F332" s="1"/>
    </row>
    <row r="333" spans="2:6" ht="28.5" customHeight="1" x14ac:dyDescent="0.25">
      <c r="B333" s="1"/>
      <c r="C333" s="2"/>
      <c r="D333" s="2"/>
      <c r="E333" s="8"/>
      <c r="F333" s="1"/>
    </row>
    <row r="334" spans="2:6" ht="28.5" customHeight="1" x14ac:dyDescent="0.25">
      <c r="B334" s="1"/>
      <c r="C334" s="2"/>
      <c r="D334" s="2"/>
      <c r="E334" s="8"/>
      <c r="F334" s="1"/>
    </row>
    <row r="335" spans="2:6" ht="28.5" customHeight="1" x14ac:dyDescent="0.25">
      <c r="B335" s="1"/>
      <c r="C335" s="2"/>
      <c r="D335" s="2"/>
      <c r="E335" s="8"/>
      <c r="F335" s="1"/>
    </row>
    <row r="336" spans="2:6" ht="28.5" customHeight="1" x14ac:dyDescent="0.25">
      <c r="B336" s="1"/>
      <c r="C336" s="2"/>
      <c r="D336" s="2"/>
      <c r="E336" s="8"/>
      <c r="F336" s="1"/>
    </row>
    <row r="337" spans="2:6" ht="28.5" customHeight="1" x14ac:dyDescent="0.25">
      <c r="B337" s="1"/>
      <c r="C337" s="2"/>
      <c r="D337" s="2"/>
      <c r="E337" s="8"/>
      <c r="F337" s="1"/>
    </row>
    <row r="338" spans="2:6" ht="28.5" customHeight="1" x14ac:dyDescent="0.25">
      <c r="B338" s="1"/>
      <c r="C338" s="2"/>
      <c r="D338" s="2"/>
      <c r="E338" s="8"/>
      <c r="F338" s="1"/>
    </row>
    <row r="339" spans="2:6" ht="28.5" customHeight="1" x14ac:dyDescent="0.25">
      <c r="B339" s="1"/>
      <c r="C339" s="2"/>
      <c r="D339" s="2"/>
      <c r="E339" s="8"/>
      <c r="F339" s="1"/>
    </row>
    <row r="340" spans="2:6" ht="28.5" customHeight="1" x14ac:dyDescent="0.25">
      <c r="B340" s="1"/>
      <c r="C340" s="2"/>
      <c r="D340" s="2"/>
      <c r="E340" s="8"/>
      <c r="F340" s="1"/>
    </row>
    <row r="341" spans="2:6" ht="28.5" customHeight="1" x14ac:dyDescent="0.25">
      <c r="B341" s="1"/>
      <c r="C341" s="2"/>
      <c r="D341" s="2"/>
      <c r="E341" s="8"/>
      <c r="F341" s="1"/>
    </row>
    <row r="342" spans="2:6" ht="28.5" customHeight="1" x14ac:dyDescent="0.25">
      <c r="B342" s="1"/>
      <c r="C342" s="2"/>
      <c r="D342" s="2"/>
      <c r="E342" s="8"/>
      <c r="F342" s="1"/>
    </row>
    <row r="343" spans="2:6" ht="28.5" customHeight="1" x14ac:dyDescent="0.25">
      <c r="B343" s="1"/>
      <c r="C343" s="2"/>
      <c r="D343" s="2"/>
      <c r="E343" s="8"/>
      <c r="F343" s="1"/>
    </row>
    <row r="344" spans="2:6" ht="28.5" customHeight="1" x14ac:dyDescent="0.25">
      <c r="B344" s="1"/>
      <c r="C344" s="2"/>
      <c r="D344" s="2"/>
      <c r="E344" s="8"/>
      <c r="F344" s="1"/>
    </row>
    <row r="345" spans="2:6" ht="28.5" customHeight="1" x14ac:dyDescent="0.25">
      <c r="B345" s="1"/>
      <c r="C345" s="2"/>
      <c r="D345" s="2"/>
      <c r="E345" s="8"/>
      <c r="F345" s="1"/>
    </row>
    <row r="346" spans="2:6" ht="28.5" customHeight="1" x14ac:dyDescent="0.25">
      <c r="B346" s="1"/>
      <c r="C346" s="2"/>
      <c r="D346" s="2"/>
      <c r="E346" s="8"/>
      <c r="F346" s="1"/>
    </row>
    <row r="347" spans="2:6" ht="28.5" customHeight="1" x14ac:dyDescent="0.25">
      <c r="B347" s="1"/>
      <c r="C347" s="2"/>
      <c r="D347" s="2"/>
      <c r="E347" s="8"/>
      <c r="F347" s="1"/>
    </row>
    <row r="348" spans="2:6" ht="28.5" customHeight="1" x14ac:dyDescent="0.25">
      <c r="B348" s="1"/>
      <c r="C348" s="2"/>
      <c r="D348" s="2"/>
      <c r="E348" s="8"/>
      <c r="F348" s="1"/>
    </row>
    <row r="349" spans="2:6" ht="28.5" customHeight="1" x14ac:dyDescent="0.25">
      <c r="B349" s="1"/>
      <c r="C349" s="2"/>
      <c r="D349" s="2"/>
      <c r="E349" s="8"/>
      <c r="F349" s="1"/>
    </row>
    <row r="350" spans="2:6" ht="28.5" customHeight="1" x14ac:dyDescent="0.25">
      <c r="B350" s="1"/>
      <c r="C350" s="2"/>
      <c r="D350" s="2"/>
      <c r="E350" s="8"/>
      <c r="F350" s="1"/>
    </row>
    <row r="351" spans="2:6" ht="28.5" customHeight="1" x14ac:dyDescent="0.25">
      <c r="B351" s="1"/>
      <c r="C351" s="2"/>
      <c r="D351" s="2"/>
      <c r="E351" s="8"/>
      <c r="F351" s="1"/>
    </row>
    <row r="352" spans="2:6" ht="28.5" customHeight="1" x14ac:dyDescent="0.25">
      <c r="B352" s="1"/>
      <c r="C352" s="2"/>
      <c r="D352" s="2"/>
      <c r="E352" s="8"/>
      <c r="F352" s="1"/>
    </row>
    <row r="353" spans="2:6" ht="28.5" customHeight="1" x14ac:dyDescent="0.25">
      <c r="B353" s="1"/>
      <c r="C353" s="2"/>
      <c r="D353" s="2"/>
      <c r="E353" s="8"/>
      <c r="F353" s="1"/>
    </row>
    <row r="354" spans="2:6" ht="28.5" customHeight="1" x14ac:dyDescent="0.25">
      <c r="B354" s="1"/>
      <c r="C354" s="2"/>
      <c r="D354" s="2"/>
      <c r="E354" s="8"/>
      <c r="F354" s="1"/>
    </row>
    <row r="355" spans="2:6" ht="28.5" customHeight="1" x14ac:dyDescent="0.25">
      <c r="B355" s="1"/>
      <c r="C355" s="2"/>
      <c r="D355" s="2"/>
      <c r="E355" s="8"/>
      <c r="F355" s="1"/>
    </row>
    <row r="356" spans="2:6" ht="28.5" customHeight="1" x14ac:dyDescent="0.25">
      <c r="B356" s="1"/>
      <c r="C356" s="2"/>
      <c r="D356" s="2"/>
      <c r="E356" s="8"/>
      <c r="F356" s="1"/>
    </row>
    <row r="357" spans="2:6" ht="28.5" customHeight="1" x14ac:dyDescent="0.25">
      <c r="B357" s="1"/>
      <c r="C357" s="2"/>
      <c r="D357" s="2"/>
      <c r="E357" s="8"/>
      <c r="F357" s="1"/>
    </row>
    <row r="358" spans="2:6" ht="28.5" customHeight="1" x14ac:dyDescent="0.25">
      <c r="B358" s="1"/>
      <c r="C358" s="2"/>
      <c r="D358" s="2"/>
      <c r="E358" s="8"/>
      <c r="F358" s="1"/>
    </row>
    <row r="359" spans="2:6" ht="28.5" customHeight="1" x14ac:dyDescent="0.25">
      <c r="B359" s="1"/>
      <c r="C359" s="2"/>
      <c r="D359" s="2"/>
      <c r="E359" s="8"/>
      <c r="F359" s="1"/>
    </row>
    <row r="360" spans="2:6" ht="28.5" customHeight="1" x14ac:dyDescent="0.25">
      <c r="B360" s="1"/>
      <c r="C360" s="2"/>
      <c r="D360" s="2"/>
      <c r="E360" s="8"/>
      <c r="F360" s="1"/>
    </row>
    <row r="361" spans="2:6" ht="28.5" customHeight="1" x14ac:dyDescent="0.25">
      <c r="B361" s="1"/>
      <c r="C361" s="2"/>
      <c r="D361" s="2"/>
      <c r="E361" s="8"/>
      <c r="F361" s="1"/>
    </row>
    <row r="362" spans="2:6" ht="28.5" customHeight="1" x14ac:dyDescent="0.25">
      <c r="B362" s="1"/>
      <c r="C362" s="2"/>
      <c r="D362" s="2"/>
      <c r="E362" s="8"/>
      <c r="F362" s="1"/>
    </row>
    <row r="363" spans="2:6" ht="28.5" customHeight="1" x14ac:dyDescent="0.25">
      <c r="B363" s="1"/>
      <c r="C363" s="2"/>
      <c r="D363" s="2"/>
      <c r="E363" s="8"/>
      <c r="F363" s="1"/>
    </row>
    <row r="364" spans="2:6" ht="28.5" customHeight="1" x14ac:dyDescent="0.25">
      <c r="B364" s="1"/>
      <c r="C364" s="2"/>
      <c r="D364" s="2"/>
      <c r="E364" s="8"/>
      <c r="F364" s="1"/>
    </row>
    <row r="365" spans="2:6" ht="28.5" customHeight="1" x14ac:dyDescent="0.25">
      <c r="B365" s="1"/>
      <c r="C365" s="2"/>
      <c r="D365" s="2"/>
      <c r="E365" s="8"/>
      <c r="F365" s="1"/>
    </row>
    <row r="366" spans="2:6" ht="28.5" customHeight="1" x14ac:dyDescent="0.25">
      <c r="B366" s="1"/>
      <c r="C366" s="2"/>
      <c r="D366" s="2"/>
      <c r="E366" s="8"/>
      <c r="F366" s="1"/>
    </row>
    <row r="367" spans="2:6" ht="28.5" customHeight="1" x14ac:dyDescent="0.25">
      <c r="B367" s="1"/>
      <c r="C367" s="2"/>
      <c r="D367" s="2"/>
      <c r="E367" s="8"/>
      <c r="F367" s="1"/>
    </row>
    <row r="368" spans="2:6" ht="28.5" customHeight="1" x14ac:dyDescent="0.25">
      <c r="B368" s="1"/>
      <c r="C368" s="2"/>
      <c r="D368" s="2"/>
      <c r="E368" s="8"/>
      <c r="F368" s="1"/>
    </row>
    <row r="369" spans="2:6" ht="28.5" customHeight="1" x14ac:dyDescent="0.25">
      <c r="B369" s="1"/>
      <c r="C369" s="2"/>
      <c r="D369" s="2"/>
      <c r="E369" s="8"/>
      <c r="F369" s="1"/>
    </row>
    <row r="370" spans="2:6" ht="28.5" customHeight="1" x14ac:dyDescent="0.25">
      <c r="B370" s="1"/>
      <c r="C370" s="2"/>
      <c r="D370" s="2"/>
      <c r="E370" s="8"/>
      <c r="F370" s="1"/>
    </row>
    <row r="371" spans="2:6" ht="28.5" customHeight="1" x14ac:dyDescent="0.25">
      <c r="B371" s="1"/>
      <c r="C371" s="2"/>
      <c r="D371" s="2"/>
      <c r="E371" s="8"/>
      <c r="F371" s="1"/>
    </row>
    <row r="372" spans="2:6" ht="28.5" customHeight="1" x14ac:dyDescent="0.25">
      <c r="B372" s="1"/>
      <c r="C372" s="2"/>
      <c r="D372" s="2"/>
      <c r="E372" s="8"/>
      <c r="F372" s="1"/>
    </row>
    <row r="373" spans="2:6" ht="28.5" customHeight="1" x14ac:dyDescent="0.25">
      <c r="B373" s="1"/>
      <c r="C373" s="2"/>
      <c r="D373" s="2"/>
      <c r="E373" s="8"/>
      <c r="F373" s="1"/>
    </row>
    <row r="374" spans="2:6" ht="28.5" customHeight="1" x14ac:dyDescent="0.25">
      <c r="B374" s="1"/>
      <c r="C374" s="2"/>
      <c r="D374" s="2"/>
      <c r="E374" s="8"/>
      <c r="F374" s="1"/>
    </row>
    <row r="375" spans="2:6" ht="28.5" customHeight="1" x14ac:dyDescent="0.25">
      <c r="B375" s="1"/>
      <c r="C375" s="2"/>
      <c r="D375" s="2"/>
      <c r="E375" s="8"/>
      <c r="F375" s="1"/>
    </row>
    <row r="376" spans="2:6" ht="28.5" customHeight="1" x14ac:dyDescent="0.25">
      <c r="B376" s="1"/>
      <c r="C376" s="2"/>
      <c r="D376" s="2"/>
      <c r="E376" s="8"/>
      <c r="F376" s="1"/>
    </row>
    <row r="377" spans="2:6" ht="28.5" customHeight="1" x14ac:dyDescent="0.25">
      <c r="B377" s="1"/>
      <c r="C377" s="2"/>
      <c r="D377" s="2"/>
      <c r="E377" s="8"/>
      <c r="F377" s="1"/>
    </row>
    <row r="378" spans="2:6" ht="28.5" customHeight="1" x14ac:dyDescent="0.25">
      <c r="B378" s="1"/>
      <c r="C378" s="2"/>
      <c r="D378" s="2"/>
      <c r="E378" s="8"/>
      <c r="F378" s="1"/>
    </row>
    <row r="379" spans="2:6" ht="28.5" customHeight="1" x14ac:dyDescent="0.25">
      <c r="B379" s="1"/>
      <c r="C379" s="2"/>
      <c r="D379" s="2"/>
      <c r="E379" s="8"/>
      <c r="F379" s="1"/>
    </row>
    <row r="380" spans="2:6" ht="28.5" customHeight="1" x14ac:dyDescent="0.25">
      <c r="B380" s="1"/>
      <c r="C380" s="2"/>
      <c r="D380" s="2"/>
      <c r="E380" s="8"/>
      <c r="F380" s="1"/>
    </row>
    <row r="381" spans="2:6" ht="28.5" customHeight="1" x14ac:dyDescent="0.25">
      <c r="B381" s="1"/>
      <c r="C381" s="2"/>
      <c r="D381" s="2"/>
      <c r="E381" s="8"/>
      <c r="F381" s="1"/>
    </row>
    <row r="382" spans="2:6" ht="28.5" customHeight="1" x14ac:dyDescent="0.25">
      <c r="B382" s="1"/>
      <c r="C382" s="2"/>
      <c r="D382" s="2"/>
      <c r="E382" s="8"/>
      <c r="F382" s="1"/>
    </row>
    <row r="383" spans="2:6" ht="28.5" customHeight="1" x14ac:dyDescent="0.25">
      <c r="B383" s="1"/>
      <c r="C383" s="2"/>
      <c r="D383" s="2"/>
      <c r="E383" s="8"/>
      <c r="F383" s="1"/>
    </row>
    <row r="384" spans="2:6" ht="28.5" customHeight="1" x14ac:dyDescent="0.25">
      <c r="B384" s="1"/>
      <c r="C384" s="2"/>
      <c r="D384" s="2"/>
      <c r="E384" s="8"/>
      <c r="F384" s="1"/>
    </row>
    <row r="385" spans="2:6" ht="28.5" customHeight="1" x14ac:dyDescent="0.25">
      <c r="B385" s="1"/>
      <c r="C385" s="2"/>
      <c r="D385" s="2"/>
      <c r="E385" s="8"/>
      <c r="F385" s="1"/>
    </row>
    <row r="386" spans="2:6" ht="28.5" customHeight="1" x14ac:dyDescent="0.25">
      <c r="B386" s="1"/>
      <c r="C386" s="2"/>
      <c r="D386" s="2"/>
      <c r="E386" s="8"/>
      <c r="F386" s="1"/>
    </row>
    <row r="387" spans="2:6" ht="28.5" customHeight="1" x14ac:dyDescent="0.25">
      <c r="B387" s="1"/>
      <c r="C387" s="2"/>
      <c r="D387" s="2"/>
      <c r="E387" s="8"/>
      <c r="F387" s="1"/>
    </row>
    <row r="388" spans="2:6" ht="28.5" customHeight="1" x14ac:dyDescent="0.25">
      <c r="B388" s="1"/>
      <c r="C388" s="2"/>
      <c r="D388" s="2"/>
      <c r="E388" s="8"/>
      <c r="F388" s="1"/>
    </row>
    <row r="389" spans="2:6" ht="28.5" customHeight="1" x14ac:dyDescent="0.25">
      <c r="B389" s="1"/>
      <c r="C389" s="2"/>
      <c r="D389" s="2"/>
      <c r="E389" s="8"/>
      <c r="F389" s="1"/>
    </row>
    <row r="390" spans="2:6" ht="28.5" customHeight="1" x14ac:dyDescent="0.25">
      <c r="B390" s="1"/>
      <c r="C390" s="2"/>
      <c r="D390" s="2"/>
      <c r="E390" s="8"/>
      <c r="F390" s="1"/>
    </row>
    <row r="391" spans="2:6" ht="28.5" customHeight="1" x14ac:dyDescent="0.25">
      <c r="B391" s="1"/>
      <c r="C391" s="2"/>
      <c r="D391" s="2"/>
      <c r="E391" s="8"/>
      <c r="F391" s="1"/>
    </row>
    <row r="392" spans="2:6" ht="28.5" customHeight="1" x14ac:dyDescent="0.25">
      <c r="B392" s="1"/>
      <c r="C392" s="2"/>
      <c r="D392" s="2"/>
      <c r="E392" s="8"/>
      <c r="F392" s="1"/>
    </row>
    <row r="393" spans="2:6" ht="28.5" customHeight="1" x14ac:dyDescent="0.25">
      <c r="B393" s="1"/>
      <c r="C393" s="2"/>
      <c r="D393" s="2"/>
      <c r="E393" s="8"/>
      <c r="F393" s="1"/>
    </row>
    <row r="394" spans="2:6" ht="28.5" customHeight="1" x14ac:dyDescent="0.25">
      <c r="B394" s="1"/>
      <c r="C394" s="2"/>
      <c r="D394" s="2"/>
      <c r="E394" s="8"/>
      <c r="F394" s="1"/>
    </row>
    <row r="395" spans="2:6" ht="28.5" customHeight="1" x14ac:dyDescent="0.25">
      <c r="B395" s="1"/>
      <c r="C395" s="2"/>
      <c r="D395" s="2"/>
      <c r="E395" s="8"/>
      <c r="F395" s="1"/>
    </row>
    <row r="396" spans="2:6" ht="28.5" customHeight="1" x14ac:dyDescent="0.25">
      <c r="B396" s="1"/>
      <c r="C396" s="2"/>
      <c r="D396" s="2"/>
      <c r="E396" s="8"/>
      <c r="F396" s="1"/>
    </row>
    <row r="397" spans="2:6" ht="28.5" customHeight="1" x14ac:dyDescent="0.25">
      <c r="B397" s="1"/>
      <c r="C397" s="2"/>
      <c r="D397" s="2"/>
      <c r="E397" s="8"/>
      <c r="F397" s="1"/>
    </row>
    <row r="398" spans="2:6" ht="28.5" customHeight="1" x14ac:dyDescent="0.25">
      <c r="B398" s="1"/>
      <c r="C398" s="2"/>
      <c r="D398" s="2"/>
      <c r="E398" s="8"/>
      <c r="F398" s="1"/>
    </row>
    <row r="399" spans="2:6" ht="28.5" customHeight="1" x14ac:dyDescent="0.25">
      <c r="B399" s="1"/>
      <c r="C399" s="2"/>
      <c r="D399" s="2"/>
      <c r="E399" s="8"/>
      <c r="F399" s="1"/>
    </row>
    <row r="400" spans="2:6" ht="28.5" customHeight="1" x14ac:dyDescent="0.25">
      <c r="B400" s="1"/>
      <c r="C400" s="2"/>
      <c r="D400" s="2"/>
      <c r="E400" s="8"/>
      <c r="F400" s="1"/>
    </row>
    <row r="401" spans="2:6" ht="28.5" customHeight="1" x14ac:dyDescent="0.25">
      <c r="B401" s="1"/>
      <c r="C401" s="2"/>
      <c r="D401" s="2"/>
      <c r="E401" s="8"/>
      <c r="F401" s="1"/>
    </row>
    <row r="402" spans="2:6" ht="28.5" customHeight="1" x14ac:dyDescent="0.25">
      <c r="B402" s="1"/>
      <c r="C402" s="2"/>
      <c r="D402" s="2"/>
      <c r="E402" s="8"/>
      <c r="F402" s="1"/>
    </row>
    <row r="403" spans="2:6" ht="28.5" customHeight="1" x14ac:dyDescent="0.25">
      <c r="B403" s="1"/>
      <c r="C403" s="2"/>
      <c r="D403" s="2"/>
      <c r="E403" s="8"/>
      <c r="F403" s="1"/>
    </row>
    <row r="404" spans="2:6" ht="28.5" customHeight="1" x14ac:dyDescent="0.25">
      <c r="B404" s="1"/>
      <c r="C404" s="2"/>
      <c r="D404" s="2"/>
      <c r="E404" s="8"/>
      <c r="F404" s="1"/>
    </row>
    <row r="405" spans="2:6" ht="28.5" customHeight="1" x14ac:dyDescent="0.25">
      <c r="B405" s="1"/>
      <c r="C405" s="2"/>
      <c r="D405" s="2"/>
      <c r="E405" s="8"/>
      <c r="F405" s="1"/>
    </row>
    <row r="406" spans="2:6" ht="28.5" customHeight="1" x14ac:dyDescent="0.25">
      <c r="B406" s="1"/>
      <c r="C406" s="2"/>
      <c r="D406" s="2"/>
      <c r="E406" s="8"/>
      <c r="F406" s="1"/>
    </row>
    <row r="407" spans="2:6" ht="28.5" customHeight="1" x14ac:dyDescent="0.25">
      <c r="B407" s="1"/>
      <c r="C407" s="2"/>
      <c r="D407" s="2"/>
      <c r="E407" s="8"/>
      <c r="F407" s="1"/>
    </row>
    <row r="408" spans="2:6" ht="28.5" customHeight="1" x14ac:dyDescent="0.25">
      <c r="B408" s="1"/>
      <c r="C408" s="2"/>
      <c r="D408" s="2"/>
      <c r="E408" s="8"/>
      <c r="F408" s="1"/>
    </row>
    <row r="409" spans="2:6" ht="28.5" customHeight="1" x14ac:dyDescent="0.25">
      <c r="B409" s="1"/>
      <c r="C409" s="2"/>
      <c r="D409" s="2"/>
      <c r="E409" s="8"/>
      <c r="F409" s="1"/>
    </row>
    <row r="410" spans="2:6" ht="28.5" customHeight="1" x14ac:dyDescent="0.25">
      <c r="B410" s="1"/>
      <c r="C410" s="2"/>
      <c r="D410" s="2"/>
      <c r="E410" s="8"/>
      <c r="F410" s="1"/>
    </row>
    <row r="411" spans="2:6" ht="28.5" customHeight="1" x14ac:dyDescent="0.25">
      <c r="B411" s="1"/>
      <c r="C411" s="2"/>
      <c r="D411" s="2"/>
      <c r="E411" s="8"/>
      <c r="F411" s="1"/>
    </row>
    <row r="412" spans="2:6" ht="28.5" customHeight="1" x14ac:dyDescent="0.25">
      <c r="B412" s="1"/>
      <c r="C412" s="2"/>
      <c r="D412" s="2"/>
      <c r="E412" s="8"/>
      <c r="F412" s="1"/>
    </row>
    <row r="413" spans="2:6" ht="28.5" customHeight="1" x14ac:dyDescent="0.25">
      <c r="B413" s="1"/>
      <c r="C413" s="2"/>
      <c r="D413" s="2"/>
      <c r="E413" s="8"/>
      <c r="F413" s="1"/>
    </row>
    <row r="414" spans="2:6" ht="28.5" customHeight="1" x14ac:dyDescent="0.25">
      <c r="B414" s="1"/>
      <c r="C414" s="2"/>
      <c r="D414" s="2"/>
      <c r="E414" s="8"/>
      <c r="F414" s="1"/>
    </row>
    <row r="415" spans="2:6" ht="28.5" customHeight="1" x14ac:dyDescent="0.25">
      <c r="B415" s="1"/>
      <c r="C415" s="2"/>
      <c r="D415" s="2"/>
      <c r="E415" s="8"/>
      <c r="F415" s="1"/>
    </row>
    <row r="416" spans="2:6" ht="28.5" customHeight="1" x14ac:dyDescent="0.25">
      <c r="B416" s="1"/>
      <c r="C416" s="2"/>
      <c r="D416" s="2"/>
      <c r="E416" s="8"/>
      <c r="F416" s="1"/>
    </row>
    <row r="417" spans="2:6" ht="28.5" customHeight="1" x14ac:dyDescent="0.25">
      <c r="B417" s="1"/>
      <c r="C417" s="2"/>
      <c r="D417" s="2"/>
      <c r="E417" s="8"/>
      <c r="F417" s="1"/>
    </row>
    <row r="418" spans="2:6" ht="28.5" customHeight="1" x14ac:dyDescent="0.25">
      <c r="B418" s="1"/>
      <c r="C418" s="2"/>
      <c r="D418" s="2"/>
      <c r="E418" s="8"/>
      <c r="F418" s="1"/>
    </row>
    <row r="419" spans="2:6" ht="28.5" customHeight="1" x14ac:dyDescent="0.25">
      <c r="B419" s="1"/>
      <c r="C419" s="2"/>
      <c r="D419" s="2"/>
      <c r="E419" s="8"/>
      <c r="F419" s="1"/>
    </row>
    <row r="420" spans="2:6" ht="28.5" customHeight="1" x14ac:dyDescent="0.25">
      <c r="B420" s="1"/>
      <c r="C420" s="2"/>
      <c r="D420" s="2"/>
      <c r="E420" s="8"/>
      <c r="F420" s="1"/>
    </row>
    <row r="421" spans="2:6" ht="28.5" customHeight="1" x14ac:dyDescent="0.25">
      <c r="B421" s="1"/>
      <c r="C421" s="2"/>
      <c r="D421" s="2"/>
      <c r="E421" s="8"/>
      <c r="F421" s="1"/>
    </row>
    <row r="422" spans="2:6" ht="28.5" customHeight="1" x14ac:dyDescent="0.25">
      <c r="B422" s="1"/>
      <c r="C422" s="2"/>
      <c r="D422" s="2"/>
      <c r="E422" s="8"/>
      <c r="F422" s="1"/>
    </row>
    <row r="423" spans="2:6" ht="28.5" customHeight="1" x14ac:dyDescent="0.25">
      <c r="B423" s="1"/>
      <c r="C423" s="2"/>
      <c r="D423" s="2"/>
      <c r="E423" s="8"/>
      <c r="F423" s="1"/>
    </row>
    <row r="424" spans="2:6" ht="28.5" customHeight="1" x14ac:dyDescent="0.25">
      <c r="B424" s="1"/>
      <c r="C424" s="2"/>
      <c r="D424" s="2"/>
      <c r="E424" s="8"/>
      <c r="F424" s="1"/>
    </row>
    <row r="425" spans="2:6" ht="28.5" customHeight="1" x14ac:dyDescent="0.25">
      <c r="B425" s="1"/>
      <c r="C425" s="2"/>
      <c r="D425" s="2"/>
      <c r="E425" s="8"/>
      <c r="F425" s="1"/>
    </row>
    <row r="426" spans="2:6" ht="28.5" customHeight="1" x14ac:dyDescent="0.25">
      <c r="B426" s="1"/>
      <c r="C426" s="2"/>
      <c r="D426" s="2"/>
      <c r="E426" s="8"/>
      <c r="F426" s="1"/>
    </row>
    <row r="427" spans="2:6" ht="28.5" customHeight="1" x14ac:dyDescent="0.25">
      <c r="B427" s="1"/>
      <c r="C427" s="2"/>
      <c r="D427" s="2"/>
      <c r="E427" s="8"/>
      <c r="F427" s="1"/>
    </row>
    <row r="428" spans="2:6" ht="28.5" customHeight="1" x14ac:dyDescent="0.25">
      <c r="B428" s="1"/>
      <c r="C428" s="2"/>
      <c r="D428" s="2"/>
      <c r="E428" s="8"/>
      <c r="F428" s="1"/>
    </row>
    <row r="429" spans="2:6" ht="28.5" customHeight="1" x14ac:dyDescent="0.25">
      <c r="B429" s="1"/>
      <c r="C429" s="2"/>
      <c r="D429" s="2"/>
      <c r="E429" s="8"/>
      <c r="F429" s="1"/>
    </row>
    <row r="430" spans="2:6" ht="28.5" customHeight="1" x14ac:dyDescent="0.25">
      <c r="B430" s="1"/>
      <c r="C430" s="2"/>
      <c r="D430" s="2"/>
      <c r="E430" s="8"/>
      <c r="F430" s="1"/>
    </row>
    <row r="431" spans="2:6" ht="28.5" customHeight="1" x14ac:dyDescent="0.25">
      <c r="B431" s="1"/>
      <c r="C431" s="2"/>
      <c r="D431" s="2"/>
      <c r="E431" s="8"/>
      <c r="F431" s="1"/>
    </row>
    <row r="432" spans="2:6" ht="28.5" customHeight="1" x14ac:dyDescent="0.25">
      <c r="B432" s="1"/>
      <c r="C432" s="2"/>
      <c r="D432" s="2"/>
      <c r="E432" s="8"/>
      <c r="F432" s="1"/>
    </row>
    <row r="433" spans="2:6" ht="28.5" customHeight="1" x14ac:dyDescent="0.25">
      <c r="B433" s="1"/>
      <c r="C433" s="2"/>
      <c r="D433" s="2"/>
      <c r="E433" s="8"/>
      <c r="F433" s="1"/>
    </row>
    <row r="434" spans="2:6" ht="28.5" customHeight="1" x14ac:dyDescent="0.25">
      <c r="B434" s="1"/>
      <c r="C434" s="2"/>
      <c r="D434" s="2"/>
      <c r="E434" s="8"/>
      <c r="F434" s="1"/>
    </row>
    <row r="435" spans="2:6" ht="28.5" customHeight="1" x14ac:dyDescent="0.25">
      <c r="B435" s="1"/>
      <c r="C435" s="2"/>
      <c r="D435" s="2"/>
      <c r="E435" s="8"/>
      <c r="F435" s="1"/>
    </row>
    <row r="436" spans="2:6" ht="28.5" customHeight="1" x14ac:dyDescent="0.25">
      <c r="B436" s="1"/>
      <c r="C436" s="2"/>
      <c r="D436" s="2"/>
      <c r="E436" s="8"/>
      <c r="F436" s="1"/>
    </row>
    <row r="437" spans="2:6" ht="28.5" customHeight="1" x14ac:dyDescent="0.25">
      <c r="B437" s="1"/>
      <c r="C437" s="2"/>
      <c r="D437" s="2"/>
      <c r="E437" s="8"/>
      <c r="F437" s="1"/>
    </row>
    <row r="438" spans="2:6" ht="28.5" customHeight="1" x14ac:dyDescent="0.25">
      <c r="B438" s="1"/>
      <c r="C438" s="2"/>
      <c r="D438" s="2"/>
      <c r="E438" s="8"/>
      <c r="F438" s="1"/>
    </row>
    <row r="439" spans="2:6" ht="28.5" customHeight="1" x14ac:dyDescent="0.25">
      <c r="B439" s="1"/>
      <c r="C439" s="2"/>
      <c r="D439" s="2"/>
      <c r="E439" s="8"/>
      <c r="F439" s="1"/>
    </row>
    <row r="440" spans="2:6" ht="28.5" customHeight="1" x14ac:dyDescent="0.25">
      <c r="B440" s="1"/>
      <c r="C440" s="2"/>
      <c r="D440" s="2"/>
      <c r="E440" s="8"/>
      <c r="F440" s="1"/>
    </row>
    <row r="441" spans="2:6" ht="28.5" customHeight="1" x14ac:dyDescent="0.25">
      <c r="B441" s="1"/>
      <c r="C441" s="2"/>
      <c r="D441" s="2"/>
      <c r="E441" s="8"/>
      <c r="F441" s="1"/>
    </row>
    <row r="442" spans="2:6" ht="28.5" customHeight="1" x14ac:dyDescent="0.25">
      <c r="B442" s="1"/>
      <c r="C442" s="2"/>
      <c r="D442" s="2"/>
      <c r="E442" s="8"/>
      <c r="F442" s="1"/>
    </row>
    <row r="443" spans="2:6" ht="28.5" customHeight="1" x14ac:dyDescent="0.25">
      <c r="B443" s="1"/>
      <c r="C443" s="2"/>
      <c r="D443" s="2"/>
      <c r="E443" s="8"/>
      <c r="F443" s="1"/>
    </row>
    <row r="444" spans="2:6" ht="28.5" customHeight="1" x14ac:dyDescent="0.25">
      <c r="B444" s="1"/>
      <c r="C444" s="2"/>
      <c r="D444" s="2"/>
      <c r="E444" s="8"/>
      <c r="F444" s="1"/>
    </row>
    <row r="445" spans="2:6" ht="28.5" customHeight="1" x14ac:dyDescent="0.25">
      <c r="B445" s="1"/>
      <c r="C445" s="2"/>
      <c r="D445" s="2"/>
      <c r="E445" s="8"/>
      <c r="F445" s="1"/>
    </row>
    <row r="446" spans="2:6" ht="28.5" customHeight="1" x14ac:dyDescent="0.25">
      <c r="B446" s="1"/>
      <c r="C446" s="2"/>
      <c r="D446" s="2"/>
      <c r="E446" s="8"/>
      <c r="F446" s="1"/>
    </row>
    <row r="447" spans="2:6" ht="28.5" customHeight="1" x14ac:dyDescent="0.25">
      <c r="B447" s="1"/>
      <c r="C447" s="2"/>
      <c r="D447" s="2"/>
      <c r="E447" s="8"/>
      <c r="F447" s="1"/>
    </row>
    <row r="448" spans="2:6" ht="28.5" customHeight="1" x14ac:dyDescent="0.25">
      <c r="B448" s="1"/>
      <c r="C448" s="2"/>
      <c r="D448" s="2"/>
      <c r="E448" s="8"/>
      <c r="F448" s="1"/>
    </row>
    <row r="449" spans="2:6" ht="28.5" customHeight="1" x14ac:dyDescent="0.25">
      <c r="B449" s="1"/>
      <c r="C449" s="2"/>
      <c r="D449" s="2"/>
      <c r="E449" s="8"/>
      <c r="F449" s="1"/>
    </row>
    <row r="450" spans="2:6" ht="28.5" customHeight="1" x14ac:dyDescent="0.25">
      <c r="B450" s="1"/>
      <c r="C450" s="2"/>
      <c r="D450" s="2"/>
      <c r="E450" s="8"/>
      <c r="F450" s="1"/>
    </row>
    <row r="451" spans="2:6" ht="28.5" customHeight="1" x14ac:dyDescent="0.25">
      <c r="B451" s="1"/>
      <c r="C451" s="2"/>
      <c r="D451" s="2"/>
      <c r="E451" s="8"/>
      <c r="F451" s="1"/>
    </row>
    <row r="452" spans="2:6" ht="28.5" customHeight="1" x14ac:dyDescent="0.25">
      <c r="B452" s="1"/>
      <c r="C452" s="2"/>
      <c r="D452" s="2"/>
      <c r="E452" s="8"/>
      <c r="F452" s="1"/>
    </row>
    <row r="453" spans="2:6" ht="28.5" customHeight="1" x14ac:dyDescent="0.25">
      <c r="B453" s="1"/>
      <c r="C453" s="2"/>
      <c r="D453" s="2"/>
      <c r="E453" s="8"/>
      <c r="F453" s="1"/>
    </row>
    <row r="454" spans="2:6" ht="28.5" customHeight="1" x14ac:dyDescent="0.25">
      <c r="B454" s="1"/>
      <c r="C454" s="2"/>
      <c r="D454" s="2"/>
      <c r="E454" s="8"/>
      <c r="F454" s="1"/>
    </row>
    <row r="455" spans="2:6" ht="28.5" customHeight="1" x14ac:dyDescent="0.25">
      <c r="B455" s="1"/>
      <c r="C455" s="2"/>
      <c r="D455" s="2"/>
      <c r="E455" s="8"/>
      <c r="F455" s="1"/>
    </row>
    <row r="456" spans="2:6" ht="28.5" customHeight="1" x14ac:dyDescent="0.25">
      <c r="B456" s="1"/>
      <c r="C456" s="2"/>
      <c r="D456" s="2"/>
      <c r="E456" s="8"/>
      <c r="F456" s="1"/>
    </row>
    <row r="457" spans="2:6" ht="28.5" customHeight="1" x14ac:dyDescent="0.25">
      <c r="B457" s="1"/>
      <c r="C457" s="2"/>
      <c r="D457" s="2"/>
      <c r="E457" s="8"/>
      <c r="F457" s="1"/>
    </row>
    <row r="458" spans="2:6" ht="28.5" customHeight="1" x14ac:dyDescent="0.25">
      <c r="B458" s="1"/>
      <c r="C458" s="2"/>
      <c r="D458" s="2"/>
      <c r="E458" s="8"/>
      <c r="F458" s="1"/>
    </row>
    <row r="459" spans="2:6" ht="28.5" customHeight="1" x14ac:dyDescent="0.25">
      <c r="B459" s="1"/>
      <c r="C459" s="2"/>
      <c r="D459" s="2"/>
      <c r="E459" s="8"/>
      <c r="F459" s="1"/>
    </row>
    <row r="460" spans="2:6" ht="28.5" customHeight="1" x14ac:dyDescent="0.25">
      <c r="B460" s="1"/>
      <c r="C460" s="2"/>
      <c r="D460" s="2"/>
      <c r="E460" s="8"/>
      <c r="F460" s="1"/>
    </row>
    <row r="461" spans="2:6" ht="28.5" customHeight="1" x14ac:dyDescent="0.25">
      <c r="B461" s="1"/>
      <c r="C461" s="2"/>
      <c r="D461" s="2"/>
      <c r="E461" s="8"/>
      <c r="F461" s="1"/>
    </row>
    <row r="462" spans="2:6" ht="28.5" customHeight="1" x14ac:dyDescent="0.25">
      <c r="B462" s="1"/>
      <c r="C462" s="2"/>
      <c r="D462" s="2"/>
      <c r="E462" s="8"/>
      <c r="F462" s="1"/>
    </row>
    <row r="463" spans="2:6" ht="28.5" customHeight="1" x14ac:dyDescent="0.25">
      <c r="B463" s="1"/>
      <c r="C463" s="2"/>
      <c r="D463" s="2"/>
      <c r="E463" s="8"/>
      <c r="F463" s="1"/>
    </row>
    <row r="464" spans="2:6" ht="28.5" customHeight="1" x14ac:dyDescent="0.25">
      <c r="B464" s="1"/>
      <c r="C464" s="2"/>
      <c r="D464" s="2"/>
      <c r="E464" s="8"/>
      <c r="F464" s="1"/>
    </row>
    <row r="465" spans="2:6" ht="28.5" customHeight="1" x14ac:dyDescent="0.25">
      <c r="B465" s="1"/>
      <c r="C465" s="2"/>
      <c r="D465" s="2"/>
      <c r="E465" s="8"/>
      <c r="F465" s="1"/>
    </row>
    <row r="466" spans="2:6" ht="28.5" customHeight="1" x14ac:dyDescent="0.25">
      <c r="B466" s="1"/>
      <c r="C466" s="2"/>
      <c r="D466" s="2"/>
      <c r="E466" s="8"/>
      <c r="F466" s="1"/>
    </row>
    <row r="467" spans="2:6" ht="28.5" customHeight="1" x14ac:dyDescent="0.25">
      <c r="B467" s="1"/>
      <c r="C467" s="2"/>
      <c r="D467" s="2"/>
      <c r="E467" s="8"/>
      <c r="F467" s="1"/>
    </row>
    <row r="468" spans="2:6" ht="28.5" customHeight="1" x14ac:dyDescent="0.25">
      <c r="B468" s="1"/>
      <c r="C468" s="2"/>
      <c r="D468" s="2"/>
      <c r="E468" s="8"/>
      <c r="F468" s="1"/>
    </row>
    <row r="469" spans="2:6" ht="28.5" customHeight="1" x14ac:dyDescent="0.25">
      <c r="B469" s="1"/>
      <c r="C469" s="2"/>
      <c r="D469" s="2"/>
      <c r="E469" s="8"/>
      <c r="F469" s="1"/>
    </row>
    <row r="470" spans="2:6" ht="28.5" customHeight="1" x14ac:dyDescent="0.25">
      <c r="B470" s="1"/>
      <c r="C470" s="2"/>
      <c r="D470" s="2"/>
      <c r="E470" s="8"/>
      <c r="F470" s="1"/>
    </row>
    <row r="471" spans="2:6" ht="28.5" customHeight="1" x14ac:dyDescent="0.25">
      <c r="B471" s="1"/>
      <c r="C471" s="2"/>
      <c r="D471" s="2"/>
      <c r="E471" s="8"/>
      <c r="F471" s="1"/>
    </row>
    <row r="472" spans="2:6" ht="28.5" customHeight="1" x14ac:dyDescent="0.25">
      <c r="B472" s="1"/>
      <c r="C472" s="2"/>
      <c r="D472" s="2"/>
      <c r="E472" s="8"/>
      <c r="F472" s="1"/>
    </row>
    <row r="473" spans="2:6" ht="28.5" customHeight="1" x14ac:dyDescent="0.25">
      <c r="B473" s="1"/>
      <c r="C473" s="2"/>
      <c r="D473" s="2"/>
      <c r="E473" s="8"/>
      <c r="F473" s="1"/>
    </row>
    <row r="474" spans="2:6" ht="28.5" customHeight="1" x14ac:dyDescent="0.25">
      <c r="B474" s="1"/>
      <c r="C474" s="2"/>
      <c r="D474" s="2"/>
      <c r="E474" s="8"/>
      <c r="F474" s="1"/>
    </row>
    <row r="475" spans="2:6" ht="28.5" customHeight="1" x14ac:dyDescent="0.25">
      <c r="B475" s="1"/>
      <c r="C475" s="2"/>
      <c r="D475" s="2"/>
      <c r="E475" s="8"/>
      <c r="F475" s="1"/>
    </row>
    <row r="476" spans="2:6" ht="28.5" customHeight="1" x14ac:dyDescent="0.25">
      <c r="B476" s="1"/>
      <c r="C476" s="2"/>
      <c r="D476" s="2"/>
      <c r="E476" s="8"/>
      <c r="F476" s="1"/>
    </row>
    <row r="477" spans="2:6" ht="28.5" customHeight="1" x14ac:dyDescent="0.25">
      <c r="B477" s="1"/>
      <c r="C477" s="2"/>
      <c r="D477" s="2"/>
      <c r="E477" s="8"/>
      <c r="F477" s="1"/>
    </row>
    <row r="478" spans="2:6" ht="28.5" customHeight="1" x14ac:dyDescent="0.25">
      <c r="B478" s="1"/>
      <c r="C478" s="2"/>
      <c r="D478" s="2"/>
      <c r="E478" s="8"/>
      <c r="F478" s="1"/>
    </row>
    <row r="479" spans="2:6" ht="28.5" customHeight="1" x14ac:dyDescent="0.25">
      <c r="B479" s="1"/>
      <c r="C479" s="2"/>
      <c r="D479" s="2"/>
      <c r="E479" s="8"/>
      <c r="F479" s="1"/>
    </row>
    <row r="480" spans="2:6" ht="28.5" customHeight="1" x14ac:dyDescent="0.25">
      <c r="B480" s="1"/>
      <c r="C480" s="2"/>
      <c r="D480" s="2"/>
      <c r="E480" s="8"/>
      <c r="F480" s="1"/>
    </row>
    <row r="481" spans="2:6" ht="28.5" customHeight="1" x14ac:dyDescent="0.25">
      <c r="B481" s="1"/>
      <c r="C481" s="2"/>
      <c r="D481" s="2"/>
      <c r="E481" s="8"/>
      <c r="F481" s="1"/>
    </row>
    <row r="482" spans="2:6" ht="28.5" customHeight="1" x14ac:dyDescent="0.25">
      <c r="B482" s="1"/>
      <c r="C482" s="2"/>
      <c r="D482" s="2"/>
      <c r="E482" s="8"/>
      <c r="F482" s="1"/>
    </row>
    <row r="483" spans="2:6" ht="28.5" customHeight="1" x14ac:dyDescent="0.25">
      <c r="B483" s="1"/>
      <c r="C483" s="2"/>
      <c r="D483" s="2"/>
      <c r="E483" s="8"/>
      <c r="F483" s="1"/>
    </row>
    <row r="484" spans="2:6" ht="28.5" customHeight="1" x14ac:dyDescent="0.25">
      <c r="B484" s="1"/>
      <c r="C484" s="2"/>
      <c r="D484" s="2"/>
      <c r="E484" s="8"/>
      <c r="F484" s="1"/>
    </row>
    <row r="485" spans="2:6" ht="28.5" customHeight="1" x14ac:dyDescent="0.25">
      <c r="B485" s="1"/>
      <c r="C485" s="2"/>
      <c r="D485" s="2"/>
      <c r="E485" s="8"/>
      <c r="F485" s="1"/>
    </row>
    <row r="486" spans="2:6" ht="28.5" customHeight="1" x14ac:dyDescent="0.25">
      <c r="B486" s="1"/>
      <c r="C486" s="2"/>
      <c r="D486" s="2"/>
      <c r="E486" s="8"/>
      <c r="F486" s="1"/>
    </row>
    <row r="487" spans="2:6" ht="28.5" customHeight="1" x14ac:dyDescent="0.25">
      <c r="B487" s="1"/>
      <c r="C487" s="2"/>
      <c r="D487" s="2"/>
      <c r="E487" s="8"/>
      <c r="F487" s="1"/>
    </row>
    <row r="488" spans="2:6" ht="28.5" customHeight="1" x14ac:dyDescent="0.25">
      <c r="B488" s="1"/>
      <c r="C488" s="2"/>
      <c r="D488" s="2"/>
      <c r="E488" s="8"/>
      <c r="F488" s="1"/>
    </row>
    <row r="489" spans="2:6" ht="28.5" customHeight="1" x14ac:dyDescent="0.25">
      <c r="B489" s="1"/>
      <c r="C489" s="2"/>
      <c r="D489" s="2"/>
      <c r="E489" s="8"/>
      <c r="F489" s="1"/>
    </row>
    <row r="490" spans="2:6" ht="28.5" customHeight="1" x14ac:dyDescent="0.25">
      <c r="B490" s="1"/>
      <c r="C490" s="2"/>
      <c r="D490" s="2"/>
      <c r="E490" s="8"/>
      <c r="F490" s="1"/>
    </row>
    <row r="491" spans="2:6" ht="28.5" customHeight="1" x14ac:dyDescent="0.25">
      <c r="B491" s="1"/>
      <c r="C491" s="2"/>
      <c r="D491" s="2"/>
      <c r="E491" s="8"/>
      <c r="F491" s="1"/>
    </row>
    <row r="492" spans="2:6" ht="28.5" customHeight="1" x14ac:dyDescent="0.25">
      <c r="B492" s="1"/>
      <c r="C492" s="2"/>
      <c r="D492" s="2"/>
      <c r="E492" s="8"/>
      <c r="F492" s="1"/>
    </row>
    <row r="493" spans="2:6" ht="28.5" customHeight="1" x14ac:dyDescent="0.25">
      <c r="B493" s="1"/>
      <c r="C493" s="2"/>
      <c r="D493" s="2"/>
      <c r="E493" s="8"/>
      <c r="F493" s="1"/>
    </row>
    <row r="494" spans="2:6" ht="28.5" customHeight="1" x14ac:dyDescent="0.25">
      <c r="B494" s="1"/>
      <c r="C494" s="2"/>
      <c r="D494" s="2"/>
      <c r="E494" s="8"/>
      <c r="F494" s="1"/>
    </row>
    <row r="495" spans="2:6" ht="28.5" customHeight="1" x14ac:dyDescent="0.25">
      <c r="B495" s="1"/>
      <c r="C495" s="2"/>
      <c r="D495" s="2"/>
      <c r="E495" s="8"/>
      <c r="F495" s="1"/>
    </row>
    <row r="496" spans="2:6" ht="28.5" customHeight="1" x14ac:dyDescent="0.25">
      <c r="B496" s="1"/>
      <c r="C496" s="2"/>
      <c r="D496" s="2"/>
      <c r="E496" s="8"/>
      <c r="F496" s="1"/>
    </row>
    <row r="497" spans="2:6" ht="28.5" customHeight="1" x14ac:dyDescent="0.25">
      <c r="B497" s="1"/>
      <c r="C497" s="2"/>
      <c r="D497" s="2"/>
      <c r="E497" s="8"/>
      <c r="F497" s="1"/>
    </row>
    <row r="498" spans="2:6" ht="28.5" customHeight="1" x14ac:dyDescent="0.25">
      <c r="B498" s="1"/>
      <c r="C498" s="2"/>
      <c r="D498" s="2"/>
      <c r="E498" s="8"/>
      <c r="F498" s="1"/>
    </row>
    <row r="499" spans="2:6" ht="28.5" customHeight="1" x14ac:dyDescent="0.25">
      <c r="B499" s="1"/>
      <c r="C499" s="2"/>
      <c r="D499" s="2"/>
      <c r="E499" s="8"/>
      <c r="F499" s="1"/>
    </row>
    <row r="500" spans="2:6" ht="28.5" customHeight="1" x14ac:dyDescent="0.25">
      <c r="B500" s="1"/>
      <c r="C500" s="2"/>
      <c r="D500" s="2"/>
      <c r="E500" s="8"/>
      <c r="F500" s="1"/>
    </row>
    <row r="501" spans="2:6" ht="28.5" customHeight="1" x14ac:dyDescent="0.25">
      <c r="B501" s="1"/>
      <c r="C501" s="2"/>
      <c r="D501" s="2"/>
      <c r="E501" s="8"/>
      <c r="F501" s="1"/>
    </row>
    <row r="502" spans="2:6" ht="28.5" customHeight="1" x14ac:dyDescent="0.25">
      <c r="B502" s="1"/>
      <c r="C502" s="2"/>
      <c r="D502" s="2"/>
      <c r="E502" s="8"/>
      <c r="F502" s="1"/>
    </row>
    <row r="503" spans="2:6" ht="28.5" customHeight="1" x14ac:dyDescent="0.25">
      <c r="B503" s="1"/>
      <c r="C503" s="2"/>
      <c r="D503" s="2"/>
      <c r="E503" s="8"/>
      <c r="F503" s="1"/>
    </row>
    <row r="504" spans="2:6" ht="28.5" customHeight="1" x14ac:dyDescent="0.25">
      <c r="B504" s="1"/>
      <c r="C504" s="2"/>
      <c r="D504" s="2"/>
      <c r="E504" s="8"/>
      <c r="F504" s="1"/>
    </row>
    <row r="505" spans="2:6" ht="28.5" customHeight="1" x14ac:dyDescent="0.25">
      <c r="B505" s="1"/>
      <c r="C505" s="2"/>
      <c r="D505" s="2"/>
      <c r="E505" s="8"/>
      <c r="F505" s="1"/>
    </row>
    <row r="506" spans="2:6" ht="28.5" customHeight="1" x14ac:dyDescent="0.25">
      <c r="B506" s="1"/>
      <c r="C506" s="2"/>
      <c r="D506" s="2"/>
      <c r="E506" s="8"/>
      <c r="F506" s="1"/>
    </row>
    <row r="507" spans="2:6" ht="28.5" customHeight="1" x14ac:dyDescent="0.25">
      <c r="B507" s="1"/>
      <c r="C507" s="2"/>
      <c r="D507" s="2"/>
      <c r="E507" s="8"/>
      <c r="F507" s="1"/>
    </row>
    <row r="508" spans="2:6" ht="28.5" customHeight="1" x14ac:dyDescent="0.25">
      <c r="B508" s="1"/>
      <c r="C508" s="2"/>
      <c r="D508" s="2"/>
      <c r="E508" s="8"/>
      <c r="F508" s="1"/>
    </row>
    <row r="509" spans="2:6" ht="28.5" customHeight="1" x14ac:dyDescent="0.25">
      <c r="B509" s="1"/>
      <c r="C509" s="2"/>
      <c r="D509" s="2"/>
      <c r="E509" s="8"/>
      <c r="F509" s="1"/>
    </row>
    <row r="510" spans="2:6" ht="28.5" customHeight="1" x14ac:dyDescent="0.25">
      <c r="B510" s="1"/>
      <c r="C510" s="2"/>
      <c r="D510" s="2"/>
      <c r="E510" s="8"/>
      <c r="F510" s="1"/>
    </row>
    <row r="511" spans="2:6" ht="28.5" customHeight="1" x14ac:dyDescent="0.25">
      <c r="B511" s="1"/>
      <c r="C511" s="2"/>
      <c r="D511" s="2"/>
      <c r="E511" s="8"/>
      <c r="F511" s="1"/>
    </row>
    <row r="512" spans="2:6" ht="28.5" customHeight="1" x14ac:dyDescent="0.25">
      <c r="B512" s="1"/>
      <c r="C512" s="2"/>
      <c r="D512" s="2"/>
      <c r="E512" s="8"/>
      <c r="F512" s="1"/>
    </row>
    <row r="513" spans="2:6" ht="28.5" customHeight="1" x14ac:dyDescent="0.25">
      <c r="B513" s="1"/>
      <c r="C513" s="2"/>
      <c r="D513" s="2"/>
      <c r="E513" s="8"/>
      <c r="F513" s="1"/>
    </row>
    <row r="514" spans="2:6" ht="28.5" customHeight="1" x14ac:dyDescent="0.25">
      <c r="B514" s="1"/>
      <c r="C514" s="2"/>
      <c r="D514" s="2"/>
      <c r="E514" s="8"/>
      <c r="F514" s="1"/>
    </row>
    <row r="515" spans="2:6" ht="28.5" customHeight="1" x14ac:dyDescent="0.25">
      <c r="B515" s="1"/>
      <c r="C515" s="2"/>
      <c r="D515" s="2"/>
      <c r="E515" s="8"/>
      <c r="F515" s="1"/>
    </row>
    <row r="516" spans="2:6" ht="28.5" customHeight="1" x14ac:dyDescent="0.25">
      <c r="B516" s="1"/>
      <c r="C516" s="2"/>
      <c r="D516" s="2"/>
      <c r="E516" s="8"/>
      <c r="F516" s="1"/>
    </row>
    <row r="517" spans="2:6" ht="28.5" customHeight="1" x14ac:dyDescent="0.25">
      <c r="B517" s="1"/>
      <c r="C517" s="2"/>
      <c r="D517" s="2"/>
      <c r="E517" s="8"/>
      <c r="F517" s="1"/>
    </row>
    <row r="518" spans="2:6" ht="28.5" customHeight="1" x14ac:dyDescent="0.25">
      <c r="B518" s="1"/>
      <c r="C518" s="2"/>
      <c r="D518" s="2"/>
      <c r="E518" s="8"/>
      <c r="F518" s="1"/>
    </row>
    <row r="519" spans="2:6" ht="28.5" customHeight="1" x14ac:dyDescent="0.25">
      <c r="B519" s="1"/>
      <c r="C519" s="2"/>
      <c r="D519" s="2"/>
      <c r="E519" s="8"/>
      <c r="F519" s="1"/>
    </row>
    <row r="520" spans="2:6" ht="28.5" customHeight="1" x14ac:dyDescent="0.25">
      <c r="B520" s="1"/>
      <c r="C520" s="2"/>
      <c r="D520" s="2"/>
      <c r="E520" s="8"/>
      <c r="F520" s="1"/>
    </row>
    <row r="521" spans="2:6" ht="28.5" customHeight="1" x14ac:dyDescent="0.25">
      <c r="B521" s="1"/>
      <c r="C521" s="2"/>
      <c r="D521" s="2"/>
      <c r="E521" s="8"/>
      <c r="F521" s="1"/>
    </row>
    <row r="522" spans="2:6" ht="28.5" customHeight="1" x14ac:dyDescent="0.25">
      <c r="B522" s="1"/>
      <c r="C522" s="2"/>
      <c r="D522" s="2"/>
      <c r="E522" s="8"/>
      <c r="F522" s="1"/>
    </row>
    <row r="523" spans="2:6" ht="28.5" customHeight="1" x14ac:dyDescent="0.25">
      <c r="B523" s="1"/>
      <c r="C523" s="2"/>
      <c r="D523" s="2"/>
      <c r="E523" s="8"/>
      <c r="F523" s="1"/>
    </row>
    <row r="524" spans="2:6" ht="28.5" customHeight="1" x14ac:dyDescent="0.25">
      <c r="B524" s="1"/>
      <c r="C524" s="2"/>
      <c r="D524" s="2"/>
      <c r="E524" s="8"/>
      <c r="F524" s="1"/>
    </row>
    <row r="525" spans="2:6" ht="28.5" customHeight="1" x14ac:dyDescent="0.25">
      <c r="B525" s="1"/>
      <c r="C525" s="2"/>
      <c r="D525" s="2"/>
      <c r="E525" s="8"/>
      <c r="F525" s="1"/>
    </row>
    <row r="526" spans="2:6" ht="28.5" customHeight="1" x14ac:dyDescent="0.25">
      <c r="B526" s="1"/>
      <c r="C526" s="2"/>
      <c r="D526" s="2"/>
      <c r="E526" s="8"/>
      <c r="F526" s="1"/>
    </row>
    <row r="527" spans="2:6" ht="28.5" customHeight="1" x14ac:dyDescent="0.25">
      <c r="B527" s="1"/>
      <c r="C527" s="2"/>
      <c r="D527" s="2"/>
      <c r="E527" s="8"/>
      <c r="F527" s="1"/>
    </row>
    <row r="528" spans="2:6" ht="28.5" customHeight="1" x14ac:dyDescent="0.25">
      <c r="B528" s="1"/>
      <c r="C528" s="2"/>
      <c r="D528" s="2"/>
      <c r="E528" s="8"/>
      <c r="F528" s="1"/>
    </row>
    <row r="529" spans="2:6" ht="28.5" customHeight="1" x14ac:dyDescent="0.25">
      <c r="B529" s="1"/>
      <c r="C529" s="2"/>
      <c r="D529" s="2"/>
      <c r="E529" s="8"/>
      <c r="F529" s="1"/>
    </row>
    <row r="530" spans="2:6" ht="28.5" customHeight="1" x14ac:dyDescent="0.25">
      <c r="B530" s="1"/>
      <c r="C530" s="2"/>
      <c r="D530" s="2"/>
      <c r="E530" s="8"/>
      <c r="F530" s="1"/>
    </row>
    <row r="531" spans="2:6" ht="28.5" customHeight="1" x14ac:dyDescent="0.25">
      <c r="B531" s="1"/>
      <c r="C531" s="2"/>
      <c r="D531" s="2"/>
      <c r="E531" s="8"/>
      <c r="F531" s="1"/>
    </row>
    <row r="532" spans="2:6" ht="28.5" customHeight="1" x14ac:dyDescent="0.25">
      <c r="B532" s="1"/>
      <c r="C532" s="2"/>
      <c r="D532" s="2"/>
      <c r="E532" s="8"/>
      <c r="F532" s="1"/>
    </row>
    <row r="533" spans="2:6" ht="28.5" customHeight="1" x14ac:dyDescent="0.25">
      <c r="B533" s="1"/>
      <c r="C533" s="2"/>
      <c r="D533" s="2"/>
      <c r="E533" s="8"/>
      <c r="F533" s="1"/>
    </row>
    <row r="534" spans="2:6" ht="28.5" customHeight="1" x14ac:dyDescent="0.25">
      <c r="B534" s="1"/>
      <c r="C534" s="2"/>
      <c r="D534" s="2"/>
      <c r="E534" s="8"/>
      <c r="F534" s="1"/>
    </row>
    <row r="535" spans="2:6" ht="28.5" customHeight="1" x14ac:dyDescent="0.25">
      <c r="B535" s="1"/>
      <c r="C535" s="2"/>
      <c r="D535" s="2"/>
      <c r="E535" s="8"/>
      <c r="F535" s="1"/>
    </row>
    <row r="536" spans="2:6" ht="28.5" customHeight="1" x14ac:dyDescent="0.25">
      <c r="B536" s="1"/>
      <c r="C536" s="2"/>
      <c r="D536" s="2"/>
      <c r="E536" s="8"/>
      <c r="F536" s="1"/>
    </row>
    <row r="537" spans="2:6" ht="28.5" customHeight="1" x14ac:dyDescent="0.25">
      <c r="B537" s="1"/>
      <c r="C537" s="2"/>
      <c r="D537" s="2"/>
      <c r="E537" s="8"/>
      <c r="F537" s="1"/>
    </row>
    <row r="538" spans="2:6" ht="28.5" customHeight="1" x14ac:dyDescent="0.25">
      <c r="B538" s="1"/>
      <c r="C538" s="2"/>
      <c r="D538" s="2"/>
      <c r="E538" s="8"/>
      <c r="F538" s="1"/>
    </row>
    <row r="539" spans="2:6" ht="28.5" customHeight="1" x14ac:dyDescent="0.25">
      <c r="B539" s="1"/>
      <c r="C539" s="2"/>
      <c r="D539" s="2"/>
      <c r="E539" s="8"/>
      <c r="F539" s="1"/>
    </row>
    <row r="540" spans="2:6" ht="28.5" customHeight="1" x14ac:dyDescent="0.25">
      <c r="B540" s="1"/>
      <c r="C540" s="2"/>
      <c r="D540" s="2"/>
      <c r="E540" s="8"/>
      <c r="F540" s="1"/>
    </row>
    <row r="541" spans="2:6" ht="28.5" customHeight="1" x14ac:dyDescent="0.25">
      <c r="B541" s="1"/>
      <c r="C541" s="2"/>
      <c r="D541" s="2"/>
      <c r="E541" s="8"/>
      <c r="F541" s="1"/>
    </row>
    <row r="542" spans="2:6" ht="28.5" customHeight="1" x14ac:dyDescent="0.25">
      <c r="B542" s="1"/>
      <c r="C542" s="2"/>
      <c r="D542" s="2"/>
      <c r="E542" s="8"/>
      <c r="F542" s="1"/>
    </row>
    <row r="543" spans="2:6" ht="28.5" customHeight="1" x14ac:dyDescent="0.25">
      <c r="B543" s="1"/>
      <c r="C543" s="2"/>
      <c r="D543" s="2"/>
      <c r="E543" s="8"/>
      <c r="F543" s="1"/>
    </row>
    <row r="544" spans="2:6" ht="28.5" customHeight="1" x14ac:dyDescent="0.25">
      <c r="B544" s="1"/>
      <c r="C544" s="2"/>
      <c r="D544" s="2"/>
      <c r="E544" s="8"/>
      <c r="F544" s="1"/>
    </row>
    <row r="545" spans="2:6" ht="28.5" customHeight="1" x14ac:dyDescent="0.25">
      <c r="B545" s="1"/>
      <c r="C545" s="2"/>
      <c r="D545" s="2"/>
      <c r="E545" s="8"/>
      <c r="F545" s="1"/>
    </row>
    <row r="546" spans="2:6" ht="28.5" customHeight="1" x14ac:dyDescent="0.25">
      <c r="B546" s="1"/>
      <c r="C546" s="2"/>
      <c r="D546" s="2"/>
      <c r="E546" s="8"/>
      <c r="F546" s="1"/>
    </row>
    <row r="547" spans="2:6" ht="28.5" customHeight="1" x14ac:dyDescent="0.25">
      <c r="B547" s="1"/>
      <c r="C547" s="2"/>
      <c r="D547" s="2"/>
      <c r="E547" s="8"/>
      <c r="F547" s="1"/>
    </row>
    <row r="548" spans="2:6" ht="28.5" customHeight="1" x14ac:dyDescent="0.25">
      <c r="B548" s="1"/>
      <c r="C548" s="2"/>
      <c r="D548" s="2"/>
      <c r="E548" s="8"/>
      <c r="F548" s="1"/>
    </row>
    <row r="549" spans="2:6" ht="28.5" customHeight="1" x14ac:dyDescent="0.25">
      <c r="B549" s="1"/>
      <c r="C549" s="2"/>
      <c r="D549" s="2"/>
      <c r="E549" s="8"/>
      <c r="F549" s="1"/>
    </row>
    <row r="550" spans="2:6" ht="28.5" customHeight="1" x14ac:dyDescent="0.25">
      <c r="B550" s="1"/>
      <c r="C550" s="2"/>
      <c r="D550" s="2"/>
      <c r="E550" s="8"/>
      <c r="F550" s="1"/>
    </row>
    <row r="551" spans="2:6" ht="28.5" customHeight="1" x14ac:dyDescent="0.25">
      <c r="B551" s="1"/>
      <c r="C551" s="2"/>
      <c r="D551" s="2"/>
      <c r="E551" s="8"/>
      <c r="F551" s="1"/>
    </row>
    <row r="552" spans="2:6" ht="28.5" customHeight="1" x14ac:dyDescent="0.25">
      <c r="B552" s="1"/>
      <c r="C552" s="2"/>
      <c r="D552" s="2"/>
      <c r="E552" s="8"/>
      <c r="F552" s="1"/>
    </row>
    <row r="553" spans="2:6" ht="28.5" customHeight="1" x14ac:dyDescent="0.25">
      <c r="B553" s="1"/>
      <c r="C553" s="2"/>
      <c r="D553" s="2"/>
      <c r="E553" s="8"/>
      <c r="F553" s="1"/>
    </row>
    <row r="554" spans="2:6" ht="28.5" customHeight="1" x14ac:dyDescent="0.25">
      <c r="B554" s="1"/>
      <c r="C554" s="2"/>
      <c r="D554" s="2"/>
      <c r="E554" s="8"/>
      <c r="F554" s="1"/>
    </row>
    <row r="555" spans="2:6" ht="28.5" customHeight="1" x14ac:dyDescent="0.25">
      <c r="B555" s="1"/>
      <c r="C555" s="2"/>
      <c r="D555" s="2"/>
      <c r="E555" s="8"/>
      <c r="F555" s="1"/>
    </row>
    <row r="556" spans="2:6" ht="28.5" customHeight="1" x14ac:dyDescent="0.25">
      <c r="B556" s="1"/>
      <c r="C556" s="2"/>
      <c r="D556" s="2"/>
      <c r="E556" s="8"/>
      <c r="F556" s="1"/>
    </row>
    <row r="557" spans="2:6" ht="28.5" customHeight="1" x14ac:dyDescent="0.25">
      <c r="B557" s="1"/>
      <c r="C557" s="2"/>
      <c r="D557" s="2"/>
      <c r="E557" s="8"/>
      <c r="F557" s="1"/>
    </row>
    <row r="558" spans="2:6" ht="28.5" customHeight="1" x14ac:dyDescent="0.25">
      <c r="B558" s="1"/>
      <c r="C558" s="2"/>
      <c r="D558" s="2"/>
      <c r="E558" s="8"/>
      <c r="F558" s="1"/>
    </row>
    <row r="559" spans="2:6" ht="28.5" customHeight="1" x14ac:dyDescent="0.25">
      <c r="B559" s="1"/>
      <c r="C559" s="2"/>
      <c r="D559" s="2"/>
      <c r="E559" s="8"/>
      <c r="F559" s="1"/>
    </row>
    <row r="560" spans="2:6" ht="28.5" customHeight="1" x14ac:dyDescent="0.25">
      <c r="B560" s="1"/>
      <c r="C560" s="2"/>
      <c r="D560" s="2"/>
      <c r="E560" s="8"/>
      <c r="F560" s="1"/>
    </row>
    <row r="561" spans="2:6" ht="28.5" customHeight="1" x14ac:dyDescent="0.25">
      <c r="B561" s="1"/>
      <c r="C561" s="2"/>
      <c r="D561" s="2"/>
      <c r="E561" s="8"/>
      <c r="F561" s="1"/>
    </row>
    <row r="562" spans="2:6" ht="28.5" customHeight="1" x14ac:dyDescent="0.25">
      <c r="B562" s="1"/>
      <c r="C562" s="2"/>
      <c r="D562" s="2"/>
      <c r="E562" s="8"/>
      <c r="F562" s="1"/>
    </row>
    <row r="563" spans="2:6" ht="28.5" customHeight="1" x14ac:dyDescent="0.25">
      <c r="B563" s="1"/>
      <c r="C563" s="2"/>
      <c r="D563" s="2"/>
      <c r="E563" s="8"/>
      <c r="F563" s="1"/>
    </row>
    <row r="564" spans="2:6" ht="28.5" customHeight="1" x14ac:dyDescent="0.25">
      <c r="B564" s="1"/>
      <c r="C564" s="2"/>
      <c r="D564" s="2"/>
      <c r="E564" s="8"/>
      <c r="F564" s="1"/>
    </row>
    <row r="565" spans="2:6" ht="28.5" customHeight="1" x14ac:dyDescent="0.25">
      <c r="B565" s="1"/>
      <c r="C565" s="2"/>
      <c r="D565" s="2"/>
      <c r="E565" s="8"/>
      <c r="F565" s="1"/>
    </row>
    <row r="566" spans="2:6" ht="28.5" customHeight="1" x14ac:dyDescent="0.25">
      <c r="B566" s="1"/>
      <c r="C566" s="2"/>
      <c r="D566" s="2"/>
      <c r="E566" s="8"/>
      <c r="F566" s="1"/>
    </row>
    <row r="567" spans="2:6" ht="28.5" customHeight="1" x14ac:dyDescent="0.25">
      <c r="B567" s="1"/>
      <c r="C567" s="2"/>
      <c r="D567" s="2"/>
      <c r="E567" s="8"/>
      <c r="F567" s="1"/>
    </row>
    <row r="568" spans="2:6" ht="28.5" customHeight="1" x14ac:dyDescent="0.25">
      <c r="B568" s="1"/>
      <c r="C568" s="2"/>
      <c r="D568" s="2"/>
      <c r="E568" s="8"/>
      <c r="F568" s="1"/>
    </row>
    <row r="569" spans="2:6" ht="28.5" customHeight="1" x14ac:dyDescent="0.25">
      <c r="B569" s="1"/>
      <c r="C569" s="2"/>
      <c r="D569" s="2"/>
      <c r="E569" s="8"/>
      <c r="F569" s="1"/>
    </row>
    <row r="570" spans="2:6" ht="28.5" customHeight="1" x14ac:dyDescent="0.25">
      <c r="B570" s="1"/>
      <c r="C570" s="2"/>
      <c r="D570" s="2"/>
      <c r="E570" s="8"/>
      <c r="F570" s="1"/>
    </row>
    <row r="571" spans="2:6" ht="28.5" customHeight="1" x14ac:dyDescent="0.25">
      <c r="B571" s="1"/>
      <c r="C571" s="2"/>
      <c r="D571" s="2"/>
      <c r="E571" s="8"/>
      <c r="F571" s="1"/>
    </row>
    <row r="572" spans="2:6" ht="28.5" customHeight="1" x14ac:dyDescent="0.25">
      <c r="B572" s="1"/>
      <c r="C572" s="2"/>
      <c r="D572" s="2"/>
      <c r="E572" s="8"/>
      <c r="F572" s="1"/>
    </row>
    <row r="573" spans="2:6" ht="28.5" customHeight="1" x14ac:dyDescent="0.25">
      <c r="B573" s="1"/>
      <c r="C573" s="2"/>
      <c r="D573" s="2"/>
      <c r="E573" s="8"/>
      <c r="F573" s="1"/>
    </row>
    <row r="574" spans="2:6" ht="28.5" customHeight="1" x14ac:dyDescent="0.25">
      <c r="B574" s="1"/>
      <c r="C574" s="2"/>
      <c r="D574" s="2"/>
      <c r="E574" s="8"/>
      <c r="F574" s="1"/>
    </row>
    <row r="575" spans="2:6" ht="28.5" customHeight="1" x14ac:dyDescent="0.25">
      <c r="B575" s="1"/>
      <c r="C575" s="2"/>
      <c r="D575" s="2"/>
      <c r="E575" s="8"/>
      <c r="F575" s="1"/>
    </row>
    <row r="576" spans="2:6" ht="28.5" customHeight="1" x14ac:dyDescent="0.25">
      <c r="B576" s="1"/>
      <c r="C576" s="2"/>
      <c r="D576" s="2"/>
      <c r="E576" s="8"/>
      <c r="F576" s="1"/>
    </row>
    <row r="577" spans="2:6" ht="28.5" customHeight="1" x14ac:dyDescent="0.25">
      <c r="B577" s="1"/>
      <c r="C577" s="2"/>
      <c r="D577" s="2"/>
      <c r="E577" s="8"/>
      <c r="F577" s="1"/>
    </row>
    <row r="578" spans="2:6" ht="28.5" customHeight="1" x14ac:dyDescent="0.25">
      <c r="B578" s="1"/>
      <c r="C578" s="2"/>
      <c r="D578" s="2"/>
      <c r="E578" s="8"/>
      <c r="F578" s="1"/>
    </row>
    <row r="579" spans="2:6" ht="28.5" customHeight="1" x14ac:dyDescent="0.25">
      <c r="B579" s="1"/>
      <c r="C579" s="2"/>
      <c r="D579" s="2"/>
      <c r="E579" s="8"/>
      <c r="F579" s="1"/>
    </row>
    <row r="580" spans="2:6" ht="28.5" customHeight="1" x14ac:dyDescent="0.25">
      <c r="B580" s="1"/>
      <c r="C580" s="2"/>
      <c r="D580" s="2"/>
      <c r="E580" s="8"/>
      <c r="F580" s="1"/>
    </row>
    <row r="581" spans="2:6" ht="28.5" customHeight="1" x14ac:dyDescent="0.25">
      <c r="B581" s="1"/>
      <c r="C581" s="2"/>
      <c r="D581" s="2"/>
      <c r="E581" s="8"/>
      <c r="F581" s="1"/>
    </row>
    <row r="582" spans="2:6" ht="28.5" customHeight="1" x14ac:dyDescent="0.25">
      <c r="B582" s="1"/>
      <c r="C582" s="2"/>
      <c r="D582" s="2"/>
      <c r="E582" s="8"/>
      <c r="F582" s="1"/>
    </row>
    <row r="583" spans="2:6" ht="28.5" customHeight="1" x14ac:dyDescent="0.25">
      <c r="B583" s="1"/>
      <c r="C583" s="2"/>
      <c r="D583" s="2"/>
      <c r="E583" s="8"/>
      <c r="F583" s="1"/>
    </row>
    <row r="584" spans="2:6" ht="28.5" customHeight="1" x14ac:dyDescent="0.25">
      <c r="B584" s="1"/>
      <c r="C584" s="2"/>
      <c r="D584" s="2"/>
      <c r="E584" s="8"/>
      <c r="F584" s="1"/>
    </row>
    <row r="585" spans="2:6" ht="28.5" customHeight="1" x14ac:dyDescent="0.25">
      <c r="B585" s="1"/>
      <c r="C585" s="2"/>
      <c r="D585" s="2"/>
      <c r="E585" s="8"/>
      <c r="F585" s="1"/>
    </row>
    <row r="586" spans="2:6" ht="28.5" customHeight="1" x14ac:dyDescent="0.25">
      <c r="B586" s="1"/>
      <c r="C586" s="2"/>
      <c r="D586" s="2"/>
      <c r="E586" s="8"/>
      <c r="F586" s="1"/>
    </row>
    <row r="587" spans="2:6" ht="28.5" customHeight="1" x14ac:dyDescent="0.25">
      <c r="B587" s="1"/>
      <c r="C587" s="2"/>
      <c r="D587" s="2"/>
      <c r="E587" s="8"/>
      <c r="F587" s="1"/>
    </row>
    <row r="588" spans="2:6" ht="28.5" customHeight="1" x14ac:dyDescent="0.25">
      <c r="B588" s="1"/>
      <c r="C588" s="2"/>
      <c r="D588" s="2"/>
      <c r="E588" s="8"/>
      <c r="F588" s="1"/>
    </row>
    <row r="589" spans="2:6" ht="28.5" customHeight="1" x14ac:dyDescent="0.25">
      <c r="B589" s="1"/>
      <c r="C589" s="2"/>
      <c r="D589" s="2"/>
      <c r="E589" s="8"/>
      <c r="F589" s="1"/>
    </row>
    <row r="590" spans="2:6" ht="28.5" customHeight="1" x14ac:dyDescent="0.25">
      <c r="B590" s="1"/>
      <c r="C590" s="2"/>
      <c r="D590" s="2"/>
      <c r="E590" s="8"/>
      <c r="F590" s="1"/>
    </row>
    <row r="591" spans="2:6" ht="28.5" customHeight="1" x14ac:dyDescent="0.25">
      <c r="B591" s="1"/>
      <c r="C591" s="2"/>
      <c r="D591" s="2"/>
      <c r="E591" s="8"/>
      <c r="F591" s="1"/>
    </row>
    <row r="592" spans="2:6" ht="28.5" customHeight="1" x14ac:dyDescent="0.25">
      <c r="B592" s="1"/>
      <c r="C592" s="2"/>
      <c r="D592" s="2"/>
      <c r="E592" s="8"/>
      <c r="F592" s="1"/>
    </row>
    <row r="593" spans="2:6" ht="28.5" customHeight="1" x14ac:dyDescent="0.25">
      <c r="B593" s="1"/>
      <c r="C593" s="2"/>
      <c r="D593" s="2"/>
      <c r="E593" s="8"/>
      <c r="F593" s="1"/>
    </row>
    <row r="594" spans="2:6" ht="28.5" customHeight="1" x14ac:dyDescent="0.25">
      <c r="B594" s="1"/>
      <c r="C594" s="2"/>
      <c r="D594" s="2"/>
      <c r="E594" s="8"/>
      <c r="F594" s="1"/>
    </row>
    <row r="595" spans="2:6" ht="28.5" customHeight="1" x14ac:dyDescent="0.25">
      <c r="B595" s="1"/>
      <c r="C595" s="2"/>
      <c r="D595" s="2"/>
      <c r="E595" s="8"/>
      <c r="F595" s="1"/>
    </row>
    <row r="596" spans="2:6" ht="28.5" customHeight="1" x14ac:dyDescent="0.25">
      <c r="B596" s="1"/>
      <c r="C596" s="2"/>
      <c r="D596" s="2"/>
      <c r="E596" s="8"/>
      <c r="F596" s="1"/>
    </row>
    <row r="597" spans="2:6" ht="28.5" customHeight="1" x14ac:dyDescent="0.25">
      <c r="B597" s="1"/>
      <c r="C597" s="2"/>
      <c r="D597" s="2"/>
      <c r="E597" s="8"/>
      <c r="F597" s="1"/>
    </row>
    <row r="598" spans="2:6" ht="28.5" customHeight="1" x14ac:dyDescent="0.25">
      <c r="B598" s="1"/>
      <c r="C598" s="2"/>
      <c r="D598" s="2"/>
      <c r="E598" s="8"/>
      <c r="F598" s="1"/>
    </row>
    <row r="599" spans="2:6" ht="28.5" customHeight="1" x14ac:dyDescent="0.25">
      <c r="B599" s="1"/>
      <c r="C599" s="2"/>
      <c r="D599" s="2"/>
      <c r="E599" s="8"/>
      <c r="F599" s="1"/>
    </row>
    <row r="600" spans="2:6" ht="28.5" customHeight="1" x14ac:dyDescent="0.25">
      <c r="B600" s="1"/>
      <c r="C600" s="2"/>
      <c r="D600" s="2"/>
      <c r="E600" s="8"/>
      <c r="F600" s="1"/>
    </row>
    <row r="601" spans="2:6" ht="28.5" customHeight="1" x14ac:dyDescent="0.25">
      <c r="B601" s="1"/>
      <c r="C601" s="2"/>
      <c r="D601" s="2"/>
      <c r="E601" s="8"/>
      <c r="F601" s="1"/>
    </row>
    <row r="602" spans="2:6" ht="28.5" customHeight="1" x14ac:dyDescent="0.25">
      <c r="B602" s="1"/>
      <c r="C602" s="2"/>
      <c r="D602" s="2"/>
      <c r="E602" s="8"/>
      <c r="F602" s="1"/>
    </row>
    <row r="603" spans="2:6" ht="28.5" customHeight="1" x14ac:dyDescent="0.25">
      <c r="B603" s="1"/>
      <c r="C603" s="2"/>
      <c r="D603" s="2"/>
      <c r="E603" s="8"/>
      <c r="F603" s="1"/>
    </row>
    <row r="604" spans="2:6" ht="28.5" customHeight="1" x14ac:dyDescent="0.25">
      <c r="B604" s="1"/>
      <c r="C604" s="2"/>
      <c r="D604" s="2"/>
      <c r="E604" s="8"/>
      <c r="F604" s="1"/>
    </row>
    <row r="605" spans="2:6" ht="28.5" customHeight="1" x14ac:dyDescent="0.25">
      <c r="B605" s="1"/>
      <c r="C605" s="2"/>
      <c r="D605" s="2"/>
      <c r="E605" s="8"/>
      <c r="F605" s="1"/>
    </row>
    <row r="606" spans="2:6" ht="28.5" customHeight="1" x14ac:dyDescent="0.25">
      <c r="B606" s="1"/>
      <c r="C606" s="2"/>
      <c r="D606" s="2"/>
      <c r="E606" s="8"/>
      <c r="F606" s="1"/>
    </row>
    <row r="607" spans="2:6" ht="28.5" customHeight="1" x14ac:dyDescent="0.25">
      <c r="B607" s="1"/>
      <c r="C607" s="2"/>
      <c r="D607" s="2"/>
      <c r="E607" s="8"/>
      <c r="F607" s="1"/>
    </row>
    <row r="608" spans="2:6" ht="28.5" customHeight="1" x14ac:dyDescent="0.25">
      <c r="B608" s="1"/>
      <c r="C608" s="2"/>
      <c r="D608" s="2"/>
      <c r="E608" s="8"/>
      <c r="F608" s="1"/>
    </row>
    <row r="609" spans="2:6" ht="28.5" customHeight="1" x14ac:dyDescent="0.25">
      <c r="B609" s="1"/>
      <c r="C609" s="2"/>
      <c r="D609" s="2"/>
      <c r="E609" s="8"/>
      <c r="F609" s="1"/>
    </row>
    <row r="610" spans="2:6" ht="28.5" customHeight="1" x14ac:dyDescent="0.25">
      <c r="B610" s="1"/>
      <c r="C610" s="2"/>
      <c r="D610" s="2"/>
      <c r="E610" s="8"/>
      <c r="F610" s="1"/>
    </row>
    <row r="611" spans="2:6" ht="28.5" customHeight="1" x14ac:dyDescent="0.25">
      <c r="B611" s="1"/>
      <c r="C611" s="2"/>
      <c r="D611" s="2"/>
      <c r="E611" s="8"/>
      <c r="F611" s="1"/>
    </row>
    <row r="612" spans="2:6" ht="28.5" customHeight="1" x14ac:dyDescent="0.25">
      <c r="B612" s="1"/>
      <c r="C612" s="2"/>
      <c r="D612" s="2"/>
      <c r="E612" s="8"/>
      <c r="F612" s="1"/>
    </row>
    <row r="613" spans="2:6" ht="28.5" customHeight="1" x14ac:dyDescent="0.25">
      <c r="B613" s="1"/>
      <c r="C613" s="2"/>
      <c r="D613" s="2"/>
      <c r="E613" s="8"/>
      <c r="F613" s="1"/>
    </row>
    <row r="614" spans="2:6" ht="28.5" customHeight="1" x14ac:dyDescent="0.25">
      <c r="B614" s="1"/>
      <c r="C614" s="2"/>
      <c r="D614" s="2"/>
      <c r="E614" s="8"/>
      <c r="F614" s="1"/>
    </row>
    <row r="615" spans="2:6" ht="28.5" customHeight="1" x14ac:dyDescent="0.25">
      <c r="B615" s="1"/>
      <c r="C615" s="2"/>
      <c r="D615" s="2"/>
      <c r="E615" s="8"/>
      <c r="F615" s="1"/>
    </row>
    <row r="616" spans="2:6" ht="28.5" customHeight="1" x14ac:dyDescent="0.25">
      <c r="B616" s="1"/>
      <c r="C616" s="2"/>
      <c r="D616" s="2"/>
      <c r="E616" s="8"/>
      <c r="F616" s="1"/>
    </row>
    <row r="617" spans="2:6" ht="28.5" customHeight="1" x14ac:dyDescent="0.25">
      <c r="B617" s="1"/>
      <c r="C617" s="2"/>
      <c r="D617" s="2"/>
      <c r="E617" s="8"/>
      <c r="F617" s="1"/>
    </row>
    <row r="618" spans="2:6" ht="28.5" customHeight="1" x14ac:dyDescent="0.25">
      <c r="B618" s="1"/>
      <c r="C618" s="2"/>
      <c r="D618" s="2"/>
      <c r="E618" s="8"/>
      <c r="F618" s="1"/>
    </row>
    <row r="619" spans="2:6" ht="28.5" customHeight="1" x14ac:dyDescent="0.25">
      <c r="B619" s="1"/>
      <c r="C619" s="2"/>
      <c r="D619" s="2"/>
      <c r="E619" s="8"/>
      <c r="F619" s="1"/>
    </row>
    <row r="620" spans="2:6" ht="28.5" customHeight="1" x14ac:dyDescent="0.25">
      <c r="B620" s="1"/>
      <c r="C620" s="2"/>
      <c r="D620" s="2"/>
      <c r="E620" s="8"/>
      <c r="F620" s="1"/>
    </row>
    <row r="621" spans="2:6" ht="28.5" customHeight="1" x14ac:dyDescent="0.25">
      <c r="B621" s="1"/>
      <c r="C621" s="2"/>
      <c r="D621" s="2"/>
      <c r="E621" s="8"/>
      <c r="F621" s="1"/>
    </row>
    <row r="622" spans="2:6" ht="28.5" customHeight="1" x14ac:dyDescent="0.25">
      <c r="B622" s="1"/>
      <c r="C622" s="2"/>
      <c r="D622" s="2"/>
      <c r="E622" s="8"/>
      <c r="F622" s="1"/>
    </row>
    <row r="623" spans="2:6" ht="28.5" customHeight="1" x14ac:dyDescent="0.25">
      <c r="B623" s="1"/>
      <c r="C623" s="2"/>
      <c r="D623" s="2"/>
      <c r="E623" s="8"/>
      <c r="F623" s="1"/>
    </row>
    <row r="624" spans="2:6" ht="28.5" customHeight="1" x14ac:dyDescent="0.25">
      <c r="B624" s="1"/>
      <c r="C624" s="2"/>
      <c r="D624" s="2"/>
      <c r="E624" s="8"/>
      <c r="F624" s="1"/>
    </row>
    <row r="625" spans="2:6" ht="28.5" customHeight="1" x14ac:dyDescent="0.25">
      <c r="B625" s="1"/>
      <c r="C625" s="2"/>
      <c r="D625" s="2"/>
      <c r="E625" s="8"/>
      <c r="F625" s="1"/>
    </row>
    <row r="626" spans="2:6" ht="28.5" customHeight="1" x14ac:dyDescent="0.25">
      <c r="B626" s="1"/>
      <c r="C626" s="2"/>
      <c r="D626" s="2"/>
      <c r="E626" s="8"/>
      <c r="F626" s="1"/>
    </row>
    <row r="627" spans="2:6" ht="28.5" customHeight="1" x14ac:dyDescent="0.25">
      <c r="B627" s="1"/>
      <c r="C627" s="2"/>
      <c r="D627" s="2"/>
      <c r="E627" s="8"/>
      <c r="F627" s="1"/>
    </row>
    <row r="628" spans="2:6" ht="28.5" customHeight="1" x14ac:dyDescent="0.25">
      <c r="B628" s="1"/>
      <c r="C628" s="2"/>
      <c r="D628" s="2"/>
      <c r="E628" s="8"/>
      <c r="F628" s="1"/>
    </row>
    <row r="629" spans="2:6" ht="28.5" customHeight="1" x14ac:dyDescent="0.25">
      <c r="B629" s="1"/>
      <c r="C629" s="2"/>
      <c r="D629" s="2"/>
      <c r="E629" s="8"/>
      <c r="F629" s="1"/>
    </row>
    <row r="630" spans="2:6" ht="28.5" customHeight="1" x14ac:dyDescent="0.25">
      <c r="B630" s="1"/>
      <c r="C630" s="2"/>
      <c r="D630" s="2"/>
      <c r="E630" s="8"/>
      <c r="F630" s="1"/>
    </row>
    <row r="631" spans="2:6" ht="28.5" customHeight="1" x14ac:dyDescent="0.25">
      <c r="B631" s="1"/>
      <c r="C631" s="2"/>
      <c r="D631" s="2"/>
      <c r="E631" s="8"/>
      <c r="F631" s="1"/>
    </row>
    <row r="632" spans="2:6" ht="28.5" customHeight="1" x14ac:dyDescent="0.25">
      <c r="B632" s="1"/>
      <c r="C632" s="2"/>
      <c r="D632" s="2"/>
      <c r="E632" s="8"/>
      <c r="F632" s="1"/>
    </row>
    <row r="633" spans="2:6" ht="28.5" customHeight="1" x14ac:dyDescent="0.25">
      <c r="B633" s="1"/>
      <c r="C633" s="2"/>
      <c r="D633" s="2"/>
      <c r="E633" s="8"/>
      <c r="F633" s="1"/>
    </row>
    <row r="634" spans="2:6" ht="28.5" customHeight="1" x14ac:dyDescent="0.25">
      <c r="B634" s="1"/>
      <c r="C634" s="2"/>
      <c r="D634" s="2"/>
      <c r="E634" s="8"/>
      <c r="F634" s="1"/>
    </row>
    <row r="635" spans="2:6" ht="28.5" customHeight="1" x14ac:dyDescent="0.25">
      <c r="B635" s="1"/>
      <c r="C635" s="2"/>
      <c r="D635" s="2"/>
      <c r="E635" s="8"/>
      <c r="F635" s="1"/>
    </row>
    <row r="636" spans="2:6" ht="28.5" customHeight="1" x14ac:dyDescent="0.25">
      <c r="B636" s="1"/>
      <c r="C636" s="2"/>
      <c r="D636" s="2"/>
      <c r="E636" s="8"/>
      <c r="F636" s="1"/>
    </row>
    <row r="637" spans="2:6" ht="28.5" customHeight="1" x14ac:dyDescent="0.25">
      <c r="B637" s="1"/>
      <c r="C637" s="2"/>
      <c r="D637" s="2"/>
      <c r="E637" s="8"/>
      <c r="F637" s="1"/>
    </row>
    <row r="638" spans="2:6" ht="28.5" customHeight="1" x14ac:dyDescent="0.25">
      <c r="B638" s="1"/>
      <c r="C638" s="2"/>
      <c r="D638" s="2"/>
      <c r="E638" s="8"/>
      <c r="F638" s="1"/>
    </row>
    <row r="639" spans="2:6" ht="28.5" customHeight="1" x14ac:dyDescent="0.25">
      <c r="B639" s="1"/>
      <c r="C639" s="2"/>
      <c r="D639" s="2"/>
      <c r="E639" s="8"/>
      <c r="F639" s="1"/>
    </row>
    <row r="640" spans="2:6" ht="28.5" customHeight="1" x14ac:dyDescent="0.25">
      <c r="B640" s="1"/>
      <c r="C640" s="2"/>
      <c r="D640" s="2"/>
      <c r="E640" s="8"/>
      <c r="F640" s="1"/>
    </row>
    <row r="641" spans="2:6" ht="28.5" customHeight="1" x14ac:dyDescent="0.25">
      <c r="B641" s="1"/>
      <c r="C641" s="2"/>
      <c r="D641" s="2"/>
      <c r="E641" s="8"/>
      <c r="F641" s="1"/>
    </row>
    <row r="642" spans="2:6" ht="28.5" customHeight="1" x14ac:dyDescent="0.25">
      <c r="B642" s="1"/>
      <c r="C642" s="2"/>
      <c r="D642" s="2"/>
      <c r="E642" s="8"/>
      <c r="F642" s="1"/>
    </row>
    <row r="643" spans="2:6" ht="28.5" customHeight="1" x14ac:dyDescent="0.25">
      <c r="B643" s="1"/>
      <c r="C643" s="2"/>
      <c r="D643" s="2"/>
      <c r="E643" s="8"/>
      <c r="F643" s="1"/>
    </row>
    <row r="644" spans="2:6" ht="28.5" customHeight="1" x14ac:dyDescent="0.25">
      <c r="B644" s="1"/>
      <c r="C644" s="2"/>
      <c r="D644" s="2"/>
      <c r="E644" s="8"/>
      <c r="F644" s="1"/>
    </row>
    <row r="645" spans="2:6" ht="28.5" customHeight="1" x14ac:dyDescent="0.25">
      <c r="B645" s="1"/>
      <c r="C645" s="2"/>
      <c r="D645" s="2"/>
      <c r="E645" s="8"/>
      <c r="F645" s="1"/>
    </row>
    <row r="646" spans="2:6" ht="28.5" customHeight="1" x14ac:dyDescent="0.25">
      <c r="B646" s="1"/>
      <c r="C646" s="2"/>
      <c r="D646" s="2"/>
      <c r="E646" s="8"/>
      <c r="F646" s="1"/>
    </row>
    <row r="647" spans="2:6" ht="28.5" customHeight="1" x14ac:dyDescent="0.25">
      <c r="B647" s="1"/>
      <c r="C647" s="2"/>
      <c r="D647" s="2"/>
      <c r="E647" s="8"/>
      <c r="F647" s="1"/>
    </row>
    <row r="648" spans="2:6" ht="28.5" customHeight="1" x14ac:dyDescent="0.25">
      <c r="B648" s="1"/>
      <c r="C648" s="2"/>
      <c r="D648" s="2"/>
      <c r="E648" s="8"/>
      <c r="F648" s="1"/>
    </row>
    <row r="649" spans="2:6" ht="28.5" customHeight="1" x14ac:dyDescent="0.25">
      <c r="B649" s="1"/>
      <c r="C649" s="2"/>
      <c r="D649" s="2"/>
      <c r="E649" s="8"/>
      <c r="F649" s="1"/>
    </row>
    <row r="650" spans="2:6" ht="28.5" customHeight="1" x14ac:dyDescent="0.25">
      <c r="B650" s="1"/>
      <c r="C650" s="2"/>
      <c r="D650" s="2"/>
      <c r="E650" s="8"/>
      <c r="F650" s="1"/>
    </row>
    <row r="651" spans="2:6" ht="28.5" customHeight="1" x14ac:dyDescent="0.25">
      <c r="B651" s="1"/>
      <c r="C651" s="2"/>
      <c r="D651" s="2"/>
      <c r="E651" s="8"/>
      <c r="F651" s="1"/>
    </row>
    <row r="652" spans="2:6" ht="28.5" customHeight="1" x14ac:dyDescent="0.25">
      <c r="B652" s="1"/>
      <c r="C652" s="2"/>
      <c r="D652" s="2"/>
      <c r="E652" s="8"/>
      <c r="F652" s="1"/>
    </row>
    <row r="653" spans="2:6" ht="28.5" customHeight="1" x14ac:dyDescent="0.25">
      <c r="B653" s="1"/>
      <c r="C653" s="2"/>
      <c r="D653" s="2"/>
      <c r="E653" s="8"/>
      <c r="F653" s="1"/>
    </row>
    <row r="654" spans="2:6" ht="28.5" customHeight="1" x14ac:dyDescent="0.25">
      <c r="B654" s="1"/>
      <c r="C654" s="2"/>
      <c r="D654" s="2"/>
      <c r="E654" s="8"/>
      <c r="F654" s="1"/>
    </row>
    <row r="655" spans="2:6" ht="28.5" customHeight="1" x14ac:dyDescent="0.25">
      <c r="B655" s="1"/>
      <c r="C655" s="2"/>
      <c r="D655" s="2"/>
      <c r="E655" s="8"/>
      <c r="F655" s="1"/>
    </row>
    <row r="656" spans="2:6" ht="28.5" customHeight="1" x14ac:dyDescent="0.25">
      <c r="B656" s="1"/>
      <c r="C656" s="2"/>
      <c r="D656" s="2"/>
      <c r="E656" s="8"/>
      <c r="F656" s="1"/>
    </row>
    <row r="657" spans="2:6" ht="28.5" customHeight="1" x14ac:dyDescent="0.25">
      <c r="B657" s="1"/>
      <c r="C657" s="2"/>
      <c r="D657" s="2"/>
      <c r="E657" s="8"/>
      <c r="F657" s="1"/>
    </row>
    <row r="658" spans="2:6" ht="28.5" customHeight="1" x14ac:dyDescent="0.25">
      <c r="B658" s="1"/>
      <c r="C658" s="2"/>
      <c r="D658" s="2"/>
      <c r="E658" s="8"/>
      <c r="F658" s="1"/>
    </row>
    <row r="659" spans="2:6" ht="28.5" customHeight="1" x14ac:dyDescent="0.25">
      <c r="B659" s="1"/>
      <c r="C659" s="2"/>
      <c r="D659" s="2"/>
      <c r="E659" s="8"/>
      <c r="F659" s="1"/>
    </row>
    <row r="660" spans="2:6" ht="28.5" customHeight="1" x14ac:dyDescent="0.25">
      <c r="B660" s="1"/>
      <c r="C660" s="2"/>
      <c r="D660" s="2"/>
      <c r="E660" s="8"/>
      <c r="F660" s="1"/>
    </row>
    <row r="661" spans="2:6" ht="28.5" customHeight="1" x14ac:dyDescent="0.25">
      <c r="B661" s="1"/>
      <c r="C661" s="2"/>
      <c r="D661" s="2"/>
      <c r="E661" s="8"/>
      <c r="F661" s="1"/>
    </row>
    <row r="662" spans="2:6" ht="28.5" customHeight="1" x14ac:dyDescent="0.25">
      <c r="B662" s="1"/>
      <c r="C662" s="2"/>
      <c r="D662" s="2"/>
      <c r="E662" s="8"/>
      <c r="F662" s="1"/>
    </row>
    <row r="663" spans="2:6" ht="28.5" customHeight="1" x14ac:dyDescent="0.25">
      <c r="B663" s="1"/>
      <c r="C663" s="2"/>
      <c r="D663" s="2"/>
      <c r="E663" s="8"/>
      <c r="F663" s="1"/>
    </row>
    <row r="664" spans="2:6" ht="28.5" customHeight="1" x14ac:dyDescent="0.25">
      <c r="B664" s="1"/>
      <c r="C664" s="2"/>
      <c r="D664" s="2"/>
      <c r="E664" s="8"/>
      <c r="F664" s="1"/>
    </row>
    <row r="665" spans="2:6" ht="28.5" customHeight="1" x14ac:dyDescent="0.25">
      <c r="B665" s="1"/>
      <c r="C665" s="2"/>
      <c r="D665" s="2"/>
      <c r="E665" s="8"/>
      <c r="F665" s="1"/>
    </row>
    <row r="666" spans="2:6" ht="28.5" customHeight="1" x14ac:dyDescent="0.25">
      <c r="B666" s="1"/>
      <c r="C666" s="2"/>
      <c r="D666" s="2"/>
      <c r="E666" s="8"/>
      <c r="F666" s="1"/>
    </row>
    <row r="667" spans="2:6" ht="28.5" customHeight="1" x14ac:dyDescent="0.25">
      <c r="B667" s="1"/>
      <c r="C667" s="2"/>
      <c r="D667" s="2"/>
      <c r="E667" s="8"/>
      <c r="F667" s="1"/>
    </row>
    <row r="668" spans="2:6" ht="28.5" customHeight="1" x14ac:dyDescent="0.25">
      <c r="B668" s="1"/>
      <c r="C668" s="2"/>
      <c r="D668" s="2"/>
      <c r="E668" s="8"/>
      <c r="F668" s="1"/>
    </row>
    <row r="669" spans="2:6" ht="28.5" customHeight="1" x14ac:dyDescent="0.25">
      <c r="B669" s="1"/>
      <c r="C669" s="2"/>
      <c r="D669" s="2"/>
      <c r="E669" s="8"/>
      <c r="F669" s="1"/>
    </row>
    <row r="670" spans="2:6" ht="28.5" customHeight="1" x14ac:dyDescent="0.25">
      <c r="B670" s="1"/>
      <c r="C670" s="2"/>
      <c r="D670" s="2"/>
      <c r="E670" s="8"/>
      <c r="F670" s="1"/>
    </row>
    <row r="671" spans="2:6" ht="28.5" customHeight="1" x14ac:dyDescent="0.25">
      <c r="B671" s="1"/>
      <c r="C671" s="2"/>
      <c r="D671" s="2"/>
      <c r="E671" s="8"/>
      <c r="F671" s="1"/>
    </row>
    <row r="672" spans="2:6" ht="28.5" customHeight="1" x14ac:dyDescent="0.25">
      <c r="B672" s="1"/>
      <c r="C672" s="2"/>
      <c r="D672" s="2"/>
      <c r="E672" s="8"/>
      <c r="F672" s="1"/>
    </row>
    <row r="673" spans="2:6" ht="28.5" customHeight="1" x14ac:dyDescent="0.25">
      <c r="B673" s="1"/>
      <c r="C673" s="2"/>
      <c r="D673" s="2"/>
      <c r="E673" s="8"/>
      <c r="F673" s="1"/>
    </row>
    <row r="674" spans="2:6" ht="28.5" customHeight="1" x14ac:dyDescent="0.25">
      <c r="B674" s="1"/>
      <c r="C674" s="2"/>
      <c r="D674" s="2"/>
      <c r="E674" s="8"/>
      <c r="F674" s="1"/>
    </row>
    <row r="675" spans="2:6" ht="28.5" customHeight="1" x14ac:dyDescent="0.25">
      <c r="B675" s="1"/>
      <c r="C675" s="2"/>
      <c r="D675" s="2"/>
      <c r="E675" s="8"/>
      <c r="F675" s="1"/>
    </row>
    <row r="676" spans="2:6" ht="28.5" customHeight="1" x14ac:dyDescent="0.25">
      <c r="B676" s="1"/>
      <c r="C676" s="2"/>
      <c r="D676" s="2"/>
      <c r="E676" s="8"/>
      <c r="F676" s="1"/>
    </row>
    <row r="677" spans="2:6" ht="28.5" customHeight="1" x14ac:dyDescent="0.25">
      <c r="B677" s="1"/>
      <c r="C677" s="2"/>
      <c r="D677" s="2"/>
      <c r="E677" s="8"/>
      <c r="F677" s="1"/>
    </row>
    <row r="678" spans="2:6" ht="28.5" customHeight="1" x14ac:dyDescent="0.25">
      <c r="B678" s="1"/>
      <c r="C678" s="2"/>
      <c r="D678" s="2"/>
      <c r="E678" s="8"/>
      <c r="F678" s="1"/>
    </row>
    <row r="679" spans="2:6" ht="28.5" customHeight="1" x14ac:dyDescent="0.25">
      <c r="B679" s="1"/>
      <c r="C679" s="2"/>
      <c r="D679" s="2"/>
      <c r="E679" s="8"/>
      <c r="F679" s="1"/>
    </row>
    <row r="680" spans="2:6" ht="28.5" customHeight="1" x14ac:dyDescent="0.25">
      <c r="B680" s="1"/>
      <c r="C680" s="2"/>
      <c r="D680" s="2"/>
      <c r="E680" s="8"/>
      <c r="F680" s="1"/>
    </row>
    <row r="681" spans="2:6" ht="28.5" customHeight="1" x14ac:dyDescent="0.25">
      <c r="B681" s="1"/>
      <c r="C681" s="2"/>
      <c r="D681" s="2"/>
      <c r="E681" s="8"/>
      <c r="F681" s="1"/>
    </row>
    <row r="682" spans="2:6" ht="28.5" customHeight="1" x14ac:dyDescent="0.25">
      <c r="B682" s="1"/>
      <c r="C682" s="2"/>
      <c r="D682" s="2"/>
      <c r="E682" s="8"/>
      <c r="F682" s="1"/>
    </row>
    <row r="683" spans="2:6" ht="28.5" customHeight="1" x14ac:dyDescent="0.25">
      <c r="B683" s="1"/>
      <c r="C683" s="2"/>
      <c r="D683" s="2"/>
      <c r="E683" s="8"/>
      <c r="F683" s="1"/>
    </row>
    <row r="684" spans="2:6" ht="28.5" customHeight="1" x14ac:dyDescent="0.25">
      <c r="B684" s="1"/>
      <c r="C684" s="2"/>
      <c r="D684" s="2"/>
      <c r="E684" s="8"/>
      <c r="F684" s="1"/>
    </row>
    <row r="685" spans="2:6" ht="28.5" customHeight="1" x14ac:dyDescent="0.25">
      <c r="B685" s="1"/>
      <c r="C685" s="2"/>
      <c r="D685" s="2"/>
      <c r="E685" s="8"/>
      <c r="F685" s="1"/>
    </row>
    <row r="686" spans="2:6" ht="28.5" customHeight="1" x14ac:dyDescent="0.25">
      <c r="B686" s="1"/>
      <c r="C686" s="2"/>
      <c r="D686" s="2"/>
      <c r="E686" s="8"/>
      <c r="F686" s="1"/>
    </row>
    <row r="687" spans="2:6" ht="28.5" customHeight="1" x14ac:dyDescent="0.25">
      <c r="B687" s="1"/>
      <c r="C687" s="2"/>
      <c r="D687" s="2"/>
      <c r="E687" s="8"/>
      <c r="F687" s="1"/>
    </row>
    <row r="688" spans="2:6" ht="28.5" customHeight="1" x14ac:dyDescent="0.25">
      <c r="B688" s="1"/>
      <c r="C688" s="2"/>
      <c r="D688" s="2"/>
      <c r="E688" s="8"/>
      <c r="F688" s="1"/>
    </row>
    <row r="689" spans="2:6" ht="28.5" customHeight="1" x14ac:dyDescent="0.25">
      <c r="B689" s="1"/>
      <c r="C689" s="2"/>
      <c r="D689" s="2"/>
      <c r="E689" s="8"/>
      <c r="F689" s="1"/>
    </row>
    <row r="690" spans="2:6" ht="28.5" customHeight="1" x14ac:dyDescent="0.25">
      <c r="B690" s="1"/>
      <c r="C690" s="2"/>
      <c r="D690" s="2"/>
      <c r="E690" s="8"/>
      <c r="F690" s="1"/>
    </row>
    <row r="691" spans="2:6" ht="28.5" customHeight="1" x14ac:dyDescent="0.25">
      <c r="B691" s="1"/>
      <c r="C691" s="2"/>
      <c r="D691" s="2"/>
      <c r="E691" s="8"/>
      <c r="F691" s="1"/>
    </row>
    <row r="692" spans="2:6" ht="28.5" customHeight="1" x14ac:dyDescent="0.25">
      <c r="B692" s="1"/>
      <c r="C692" s="2"/>
      <c r="D692" s="2"/>
      <c r="E692" s="8"/>
      <c r="F692" s="1"/>
    </row>
    <row r="693" spans="2:6" ht="28.5" customHeight="1" x14ac:dyDescent="0.25">
      <c r="B693" s="1"/>
      <c r="C693" s="2"/>
      <c r="D693" s="2"/>
      <c r="E693" s="8"/>
      <c r="F693" s="1"/>
    </row>
    <row r="694" spans="2:6" ht="28.5" customHeight="1" x14ac:dyDescent="0.25">
      <c r="B694" s="1"/>
      <c r="C694" s="2"/>
      <c r="D694" s="2"/>
      <c r="E694" s="8"/>
      <c r="F694" s="1"/>
    </row>
    <row r="695" spans="2:6" ht="28.5" customHeight="1" x14ac:dyDescent="0.25">
      <c r="B695" s="1"/>
      <c r="C695" s="2"/>
      <c r="D695" s="2"/>
      <c r="E695" s="8"/>
      <c r="F695" s="1"/>
    </row>
    <row r="696" spans="2:6" ht="28.5" customHeight="1" x14ac:dyDescent="0.25">
      <c r="B696" s="1"/>
      <c r="C696" s="2"/>
      <c r="D696" s="2"/>
      <c r="E696" s="8"/>
      <c r="F696" s="1"/>
    </row>
    <row r="697" spans="2:6" ht="28.5" customHeight="1" x14ac:dyDescent="0.25">
      <c r="B697" s="1"/>
      <c r="C697" s="2"/>
      <c r="D697" s="2"/>
      <c r="E697" s="8"/>
      <c r="F697" s="1"/>
    </row>
    <row r="698" spans="2:6" ht="28.5" customHeight="1" x14ac:dyDescent="0.25">
      <c r="B698" s="1"/>
      <c r="C698" s="2"/>
      <c r="D698" s="2"/>
      <c r="E698" s="8"/>
      <c r="F698" s="1"/>
    </row>
    <row r="699" spans="2:6" ht="28.5" customHeight="1" x14ac:dyDescent="0.25">
      <c r="B699" s="1"/>
      <c r="C699" s="2"/>
      <c r="D699" s="2"/>
      <c r="E699" s="8"/>
      <c r="F699" s="1"/>
    </row>
    <row r="700" spans="2:6" ht="28.5" customHeight="1" x14ac:dyDescent="0.25">
      <c r="B700" s="1"/>
      <c r="C700" s="2"/>
      <c r="D700" s="2"/>
      <c r="E700" s="8"/>
      <c r="F700" s="1"/>
    </row>
    <row r="701" spans="2:6" ht="28.5" customHeight="1" x14ac:dyDescent="0.25">
      <c r="B701" s="1"/>
      <c r="C701" s="2"/>
      <c r="D701" s="2"/>
      <c r="E701" s="8"/>
      <c r="F701" s="1"/>
    </row>
    <row r="702" spans="2:6" ht="28.5" customHeight="1" x14ac:dyDescent="0.25">
      <c r="B702" s="1"/>
      <c r="C702" s="2"/>
      <c r="D702" s="2"/>
      <c r="E702" s="8"/>
      <c r="F702" s="1"/>
    </row>
    <row r="703" spans="2:6" ht="28.5" customHeight="1" x14ac:dyDescent="0.25">
      <c r="B703" s="1"/>
      <c r="C703" s="2"/>
      <c r="D703" s="2"/>
      <c r="E703" s="8"/>
      <c r="F703" s="1"/>
    </row>
    <row r="704" spans="2:6" ht="28.5" customHeight="1" x14ac:dyDescent="0.25">
      <c r="B704" s="1"/>
      <c r="C704" s="2"/>
      <c r="D704" s="2"/>
      <c r="E704" s="8"/>
      <c r="F704" s="1"/>
    </row>
    <row r="705" spans="2:6" ht="28.5" customHeight="1" x14ac:dyDescent="0.25">
      <c r="B705" s="1"/>
      <c r="C705" s="2"/>
      <c r="D705" s="2"/>
      <c r="E705" s="8"/>
      <c r="F705" s="1"/>
    </row>
    <row r="706" spans="2:6" ht="28.5" customHeight="1" x14ac:dyDescent="0.25">
      <c r="B706" s="1"/>
      <c r="C706" s="2"/>
      <c r="D706" s="2"/>
      <c r="E706" s="8"/>
      <c r="F706" s="1"/>
    </row>
    <row r="707" spans="2:6" ht="28.5" customHeight="1" x14ac:dyDescent="0.25">
      <c r="B707" s="1"/>
      <c r="C707" s="2"/>
      <c r="D707" s="2"/>
      <c r="E707" s="8"/>
      <c r="F707" s="1"/>
    </row>
    <row r="708" spans="2:6" ht="28.5" customHeight="1" x14ac:dyDescent="0.25">
      <c r="B708" s="1"/>
      <c r="C708" s="2"/>
      <c r="D708" s="2"/>
      <c r="E708" s="8"/>
      <c r="F708" s="1"/>
    </row>
    <row r="709" spans="2:6" ht="28.5" customHeight="1" x14ac:dyDescent="0.25">
      <c r="B709" s="1"/>
      <c r="C709" s="2"/>
      <c r="D709" s="2"/>
      <c r="E709" s="8"/>
      <c r="F709" s="1"/>
    </row>
    <row r="710" spans="2:6" ht="28.5" customHeight="1" x14ac:dyDescent="0.25">
      <c r="B710" s="1"/>
      <c r="C710" s="2"/>
      <c r="D710" s="2"/>
      <c r="E710" s="8"/>
      <c r="F710" s="1"/>
    </row>
    <row r="711" spans="2:6" ht="28.5" customHeight="1" x14ac:dyDescent="0.25">
      <c r="B711" s="1"/>
      <c r="C711" s="2"/>
      <c r="D711" s="2"/>
      <c r="E711" s="8"/>
      <c r="F711" s="1"/>
    </row>
    <row r="712" spans="2:6" ht="28.5" customHeight="1" x14ac:dyDescent="0.25">
      <c r="B712" s="1"/>
      <c r="C712" s="2"/>
      <c r="D712" s="2"/>
      <c r="E712" s="8"/>
      <c r="F712" s="1"/>
    </row>
    <row r="713" spans="2:6" ht="28.5" customHeight="1" x14ac:dyDescent="0.25">
      <c r="B713" s="1"/>
      <c r="C713" s="2"/>
      <c r="D713" s="2"/>
      <c r="E713" s="8"/>
      <c r="F713" s="1"/>
    </row>
    <row r="714" spans="2:6" ht="28.5" customHeight="1" x14ac:dyDescent="0.25">
      <c r="B714" s="1"/>
      <c r="C714" s="2"/>
      <c r="D714" s="2"/>
      <c r="E714" s="8"/>
      <c r="F714" s="1"/>
    </row>
    <row r="715" spans="2:6" ht="28.5" customHeight="1" x14ac:dyDescent="0.25">
      <c r="B715" s="1"/>
      <c r="C715" s="2"/>
      <c r="D715" s="2"/>
      <c r="E715" s="8"/>
      <c r="F715" s="1"/>
    </row>
    <row r="716" spans="2:6" ht="28.5" customHeight="1" x14ac:dyDescent="0.25">
      <c r="B716" s="1"/>
      <c r="C716" s="2"/>
      <c r="D716" s="2"/>
      <c r="E716" s="8"/>
      <c r="F716" s="1"/>
    </row>
    <row r="717" spans="2:6" ht="28.5" customHeight="1" x14ac:dyDescent="0.25">
      <c r="B717" s="1"/>
      <c r="C717" s="2"/>
      <c r="D717" s="2"/>
      <c r="E717" s="8"/>
      <c r="F717" s="1"/>
    </row>
    <row r="718" spans="2:6" ht="28.5" customHeight="1" x14ac:dyDescent="0.25">
      <c r="B718" s="1"/>
      <c r="C718" s="2"/>
      <c r="D718" s="2"/>
      <c r="E718" s="8"/>
      <c r="F718" s="1"/>
    </row>
    <row r="719" spans="2:6" ht="28.5" customHeight="1" x14ac:dyDescent="0.25">
      <c r="B719" s="1"/>
      <c r="C719" s="2"/>
      <c r="D719" s="2"/>
      <c r="E719" s="8"/>
      <c r="F719" s="1"/>
    </row>
    <row r="720" spans="2:6" ht="28.5" customHeight="1" x14ac:dyDescent="0.25">
      <c r="B720" s="1"/>
      <c r="C720" s="2"/>
      <c r="D720" s="2"/>
      <c r="E720" s="8"/>
      <c r="F720" s="1"/>
    </row>
    <row r="721" spans="2:6" ht="28.5" customHeight="1" x14ac:dyDescent="0.25">
      <c r="B721" s="1"/>
      <c r="C721" s="2"/>
      <c r="D721" s="2"/>
      <c r="E721" s="8"/>
      <c r="F721" s="1"/>
    </row>
    <row r="722" spans="2:6" ht="28.5" customHeight="1" x14ac:dyDescent="0.25">
      <c r="B722" s="1"/>
      <c r="C722" s="2"/>
      <c r="D722" s="2"/>
      <c r="E722" s="8"/>
      <c r="F722" s="1"/>
    </row>
    <row r="723" spans="2:6" ht="28.5" customHeight="1" x14ac:dyDescent="0.25">
      <c r="B723" s="1"/>
      <c r="C723" s="2"/>
      <c r="D723" s="2"/>
      <c r="E723" s="8"/>
      <c r="F723" s="1"/>
    </row>
    <row r="724" spans="2:6" ht="28.5" customHeight="1" x14ac:dyDescent="0.25">
      <c r="B724" s="1"/>
      <c r="C724" s="2"/>
      <c r="D724" s="2"/>
      <c r="E724" s="8"/>
      <c r="F724" s="1"/>
    </row>
    <row r="725" spans="2:6" ht="28.5" customHeight="1" x14ac:dyDescent="0.25">
      <c r="B725" s="1"/>
      <c r="C725" s="2"/>
      <c r="D725" s="2"/>
      <c r="E725" s="8"/>
      <c r="F725" s="1"/>
    </row>
    <row r="726" spans="2:6" ht="28.5" customHeight="1" x14ac:dyDescent="0.25">
      <c r="B726" s="1"/>
      <c r="C726" s="2"/>
      <c r="D726" s="2"/>
      <c r="E726" s="8"/>
      <c r="F726" s="1"/>
    </row>
    <row r="727" spans="2:6" ht="28.5" customHeight="1" x14ac:dyDescent="0.25">
      <c r="B727" s="1"/>
      <c r="C727" s="2"/>
      <c r="D727" s="2"/>
      <c r="E727" s="8"/>
      <c r="F727" s="1"/>
    </row>
    <row r="728" spans="2:6" ht="28.5" customHeight="1" x14ac:dyDescent="0.25">
      <c r="B728" s="1"/>
      <c r="C728" s="2"/>
      <c r="D728" s="2"/>
      <c r="E728" s="8"/>
      <c r="F728" s="1"/>
    </row>
    <row r="729" spans="2:6" ht="28.5" customHeight="1" x14ac:dyDescent="0.25">
      <c r="B729" s="1"/>
      <c r="C729" s="2"/>
      <c r="D729" s="2"/>
      <c r="E729" s="8"/>
      <c r="F729" s="1"/>
    </row>
    <row r="730" spans="2:6" ht="28.5" customHeight="1" x14ac:dyDescent="0.25">
      <c r="B730" s="1"/>
      <c r="C730" s="2"/>
      <c r="D730" s="2"/>
      <c r="E730" s="8"/>
      <c r="F730" s="1"/>
    </row>
    <row r="731" spans="2:6" ht="28.5" customHeight="1" x14ac:dyDescent="0.25">
      <c r="B731" s="1"/>
      <c r="C731" s="2"/>
      <c r="D731" s="2"/>
      <c r="E731" s="8"/>
      <c r="F731" s="1"/>
    </row>
    <row r="732" spans="2:6" ht="28.5" customHeight="1" x14ac:dyDescent="0.25">
      <c r="B732" s="1"/>
      <c r="C732" s="2"/>
      <c r="D732" s="2"/>
      <c r="E732" s="8"/>
      <c r="F732" s="1"/>
    </row>
    <row r="733" spans="2:6" ht="28.5" customHeight="1" x14ac:dyDescent="0.25">
      <c r="B733" s="1"/>
      <c r="C733" s="2"/>
      <c r="D733" s="2"/>
      <c r="E733" s="8"/>
      <c r="F733" s="1"/>
    </row>
    <row r="734" spans="2:6" ht="28.5" customHeight="1" x14ac:dyDescent="0.25">
      <c r="B734" s="1"/>
      <c r="C734" s="2"/>
      <c r="D734" s="2"/>
      <c r="E734" s="8"/>
      <c r="F734" s="1"/>
    </row>
    <row r="735" spans="2:6" ht="28.5" customHeight="1" x14ac:dyDescent="0.25">
      <c r="B735" s="1"/>
      <c r="C735" s="2"/>
      <c r="D735" s="2"/>
      <c r="E735" s="8"/>
      <c r="F735" s="1"/>
    </row>
    <row r="736" spans="2:6" ht="28.5" customHeight="1" x14ac:dyDescent="0.25">
      <c r="B736" s="1"/>
      <c r="C736" s="2"/>
      <c r="D736" s="2"/>
      <c r="E736" s="8"/>
      <c r="F736" s="1"/>
    </row>
    <row r="737" spans="2:6" ht="28.5" customHeight="1" x14ac:dyDescent="0.25">
      <c r="B737" s="1"/>
      <c r="C737" s="2"/>
      <c r="D737" s="2"/>
      <c r="E737" s="8"/>
      <c r="F737" s="1"/>
    </row>
    <row r="738" spans="2:6" ht="28.5" customHeight="1" x14ac:dyDescent="0.25">
      <c r="B738" s="1"/>
      <c r="C738" s="2"/>
      <c r="D738" s="2"/>
      <c r="E738" s="8"/>
      <c r="F738" s="1"/>
    </row>
    <row r="739" spans="2:6" ht="28.5" customHeight="1" x14ac:dyDescent="0.25">
      <c r="B739" s="1"/>
      <c r="C739" s="2"/>
      <c r="D739" s="2"/>
      <c r="E739" s="8"/>
      <c r="F739" s="1"/>
    </row>
    <row r="740" spans="2:6" ht="28.5" customHeight="1" x14ac:dyDescent="0.25">
      <c r="B740" s="1"/>
      <c r="C740" s="2"/>
      <c r="D740" s="2"/>
      <c r="E740" s="8"/>
      <c r="F740" s="1"/>
    </row>
    <row r="741" spans="2:6" ht="28.5" customHeight="1" x14ac:dyDescent="0.25">
      <c r="B741" s="1"/>
      <c r="C741" s="2"/>
      <c r="D741" s="2"/>
      <c r="E741" s="8"/>
      <c r="F741" s="1"/>
    </row>
    <row r="742" spans="2:6" ht="28.5" customHeight="1" x14ac:dyDescent="0.25">
      <c r="B742" s="1"/>
      <c r="C742" s="2"/>
      <c r="D742" s="2"/>
      <c r="E742" s="8"/>
      <c r="F742" s="1"/>
    </row>
    <row r="743" spans="2:6" ht="28.5" customHeight="1" x14ac:dyDescent="0.25">
      <c r="B743" s="1"/>
      <c r="C743" s="2"/>
      <c r="D743" s="2"/>
      <c r="E743" s="8"/>
      <c r="F743" s="1"/>
    </row>
    <row r="744" spans="2:6" ht="28.5" customHeight="1" x14ac:dyDescent="0.25">
      <c r="B744" s="1"/>
      <c r="C744" s="2"/>
      <c r="D744" s="2"/>
      <c r="E744" s="8"/>
      <c r="F744" s="1"/>
    </row>
    <row r="745" spans="2:6" ht="28.5" customHeight="1" x14ac:dyDescent="0.25">
      <c r="B745" s="1"/>
      <c r="C745" s="2"/>
      <c r="D745" s="2"/>
      <c r="E745" s="8"/>
      <c r="F745" s="1"/>
    </row>
    <row r="746" spans="2:6" ht="28.5" customHeight="1" x14ac:dyDescent="0.25">
      <c r="B746" s="1"/>
      <c r="C746" s="2"/>
      <c r="D746" s="2"/>
      <c r="E746" s="8"/>
      <c r="F746" s="1"/>
    </row>
    <row r="747" spans="2:6" ht="28.5" customHeight="1" x14ac:dyDescent="0.25">
      <c r="B747" s="1"/>
      <c r="C747" s="2"/>
      <c r="D747" s="2"/>
      <c r="E747" s="8"/>
      <c r="F747" s="1"/>
    </row>
    <row r="748" spans="2:6" ht="28.5" customHeight="1" x14ac:dyDescent="0.25">
      <c r="B748" s="1"/>
      <c r="C748" s="2"/>
      <c r="D748" s="2"/>
      <c r="E748" s="8"/>
      <c r="F748" s="1"/>
    </row>
    <row r="749" spans="2:6" ht="28.5" customHeight="1" x14ac:dyDescent="0.25">
      <c r="B749" s="1"/>
      <c r="C749" s="2"/>
      <c r="D749" s="2"/>
      <c r="E749" s="8"/>
      <c r="F749" s="1"/>
    </row>
    <row r="750" spans="2:6" ht="28.5" customHeight="1" x14ac:dyDescent="0.25">
      <c r="B750" s="1"/>
      <c r="C750" s="2"/>
      <c r="D750" s="2"/>
      <c r="E750" s="8"/>
      <c r="F750" s="1"/>
    </row>
    <row r="751" spans="2:6" ht="28.5" customHeight="1" x14ac:dyDescent="0.25">
      <c r="B751" s="1"/>
      <c r="C751" s="2"/>
      <c r="D751" s="2"/>
      <c r="E751" s="8"/>
      <c r="F751" s="1"/>
    </row>
    <row r="752" spans="2:6" ht="28.5" customHeight="1" x14ac:dyDescent="0.25">
      <c r="B752" s="1"/>
      <c r="C752" s="2"/>
      <c r="D752" s="2"/>
      <c r="E752" s="8"/>
      <c r="F752" s="1"/>
    </row>
    <row r="753" spans="2:6" ht="28.5" customHeight="1" x14ac:dyDescent="0.25">
      <c r="B753" s="1"/>
      <c r="C753" s="2"/>
      <c r="D753" s="2"/>
      <c r="E753" s="8"/>
      <c r="F753" s="1"/>
    </row>
    <row r="754" spans="2:6" ht="28.5" customHeight="1" x14ac:dyDescent="0.25">
      <c r="B754" s="1"/>
      <c r="C754" s="2"/>
      <c r="D754" s="2"/>
      <c r="E754" s="8"/>
      <c r="F754" s="1"/>
    </row>
    <row r="755" spans="2:6" ht="28.5" customHeight="1" x14ac:dyDescent="0.25">
      <c r="B755" s="1"/>
      <c r="C755" s="2"/>
      <c r="D755" s="2"/>
      <c r="E755" s="8"/>
      <c r="F755" s="1"/>
    </row>
    <row r="756" spans="2:6" ht="28.5" customHeight="1" x14ac:dyDescent="0.25">
      <c r="B756" s="1"/>
      <c r="C756" s="2"/>
      <c r="D756" s="2"/>
      <c r="E756" s="8"/>
      <c r="F756" s="1"/>
    </row>
    <row r="757" spans="2:6" ht="28.5" customHeight="1" x14ac:dyDescent="0.25">
      <c r="B757" s="1"/>
      <c r="C757" s="2"/>
      <c r="D757" s="2"/>
      <c r="E757" s="8"/>
      <c r="F757" s="1"/>
    </row>
    <row r="758" spans="2:6" ht="28.5" customHeight="1" x14ac:dyDescent="0.25">
      <c r="B758" s="1"/>
      <c r="C758" s="2"/>
      <c r="D758" s="2"/>
      <c r="E758" s="8"/>
      <c r="F758" s="1"/>
    </row>
    <row r="759" spans="2:6" ht="28.5" customHeight="1" x14ac:dyDescent="0.25">
      <c r="B759" s="1"/>
      <c r="C759" s="2"/>
      <c r="D759" s="2"/>
      <c r="E759" s="8"/>
      <c r="F759" s="1"/>
    </row>
    <row r="760" spans="2:6" ht="28.5" customHeight="1" x14ac:dyDescent="0.25">
      <c r="B760" s="1"/>
      <c r="C760" s="2"/>
      <c r="D760" s="2"/>
      <c r="E760" s="8"/>
      <c r="F760" s="1"/>
    </row>
    <row r="761" spans="2:6" ht="28.5" customHeight="1" x14ac:dyDescent="0.25">
      <c r="B761" s="1"/>
      <c r="C761" s="2"/>
      <c r="D761" s="2"/>
      <c r="E761" s="8"/>
      <c r="F761" s="1"/>
    </row>
    <row r="762" spans="2:6" ht="28.5" customHeight="1" x14ac:dyDescent="0.25">
      <c r="B762" s="1"/>
      <c r="C762" s="2"/>
      <c r="D762" s="2"/>
      <c r="E762" s="8"/>
      <c r="F762" s="1"/>
    </row>
    <row r="763" spans="2:6" ht="28.5" customHeight="1" x14ac:dyDescent="0.25">
      <c r="B763" s="1"/>
      <c r="C763" s="2"/>
      <c r="D763" s="2"/>
      <c r="E763" s="8"/>
      <c r="F763" s="1"/>
    </row>
    <row r="764" spans="2:6" ht="28.5" customHeight="1" x14ac:dyDescent="0.25">
      <c r="B764" s="1"/>
      <c r="C764" s="2"/>
      <c r="D764" s="2"/>
      <c r="E764" s="8"/>
      <c r="F764" s="1"/>
    </row>
    <row r="765" spans="2:6" ht="28.5" customHeight="1" x14ac:dyDescent="0.25">
      <c r="B765" s="1"/>
      <c r="C765" s="2"/>
      <c r="D765" s="2"/>
      <c r="E765" s="8"/>
      <c r="F765" s="1"/>
    </row>
    <row r="766" spans="2:6" ht="28.5" customHeight="1" x14ac:dyDescent="0.25">
      <c r="B766" s="1"/>
      <c r="C766" s="2"/>
      <c r="D766" s="2"/>
      <c r="E766" s="8"/>
      <c r="F766" s="1"/>
    </row>
    <row r="767" spans="2:6" ht="28.5" customHeight="1" x14ac:dyDescent="0.25">
      <c r="B767" s="1"/>
      <c r="C767" s="2"/>
      <c r="D767" s="2"/>
      <c r="E767" s="8"/>
      <c r="F767" s="1"/>
    </row>
    <row r="768" spans="2:6" ht="28.5" customHeight="1" x14ac:dyDescent="0.25">
      <c r="B768" s="1"/>
      <c r="C768" s="2"/>
      <c r="D768" s="2"/>
      <c r="E768" s="8"/>
      <c r="F768" s="1"/>
    </row>
    <row r="769" spans="2:6" ht="28.5" customHeight="1" x14ac:dyDescent="0.25">
      <c r="B769" s="1"/>
      <c r="C769" s="2"/>
      <c r="D769" s="2"/>
      <c r="E769" s="8"/>
      <c r="F769" s="1"/>
    </row>
    <row r="770" spans="2:6" ht="28.5" customHeight="1" x14ac:dyDescent="0.25">
      <c r="B770" s="1"/>
      <c r="C770" s="2"/>
      <c r="D770" s="2"/>
      <c r="E770" s="8"/>
      <c r="F770" s="1"/>
    </row>
    <row r="771" spans="2:6" ht="28.5" customHeight="1" x14ac:dyDescent="0.25">
      <c r="B771" s="1"/>
      <c r="C771" s="2"/>
      <c r="D771" s="2"/>
      <c r="E771" s="8"/>
      <c r="F771" s="1"/>
    </row>
    <row r="772" spans="2:6" ht="28.5" customHeight="1" x14ac:dyDescent="0.25">
      <c r="B772" s="1"/>
      <c r="C772" s="2"/>
      <c r="D772" s="2"/>
      <c r="E772" s="8"/>
      <c r="F772" s="1"/>
    </row>
    <row r="773" spans="2:6" ht="28.5" customHeight="1" x14ac:dyDescent="0.25">
      <c r="B773" s="1"/>
      <c r="C773" s="2"/>
      <c r="D773" s="2"/>
      <c r="E773" s="8"/>
      <c r="F773" s="1"/>
    </row>
    <row r="774" spans="2:6" ht="28.5" customHeight="1" x14ac:dyDescent="0.25">
      <c r="B774" s="1"/>
      <c r="C774" s="2"/>
      <c r="D774" s="2"/>
      <c r="E774" s="8"/>
      <c r="F774" s="1"/>
    </row>
    <row r="775" spans="2:6" ht="28.5" customHeight="1" x14ac:dyDescent="0.25">
      <c r="B775" s="1"/>
      <c r="C775" s="2"/>
      <c r="D775" s="2"/>
      <c r="E775" s="8"/>
      <c r="F775" s="1"/>
    </row>
    <row r="776" spans="2:6" ht="28.5" customHeight="1" x14ac:dyDescent="0.25">
      <c r="B776" s="1"/>
      <c r="C776" s="2"/>
      <c r="D776" s="2"/>
      <c r="E776" s="8"/>
      <c r="F776" s="1"/>
    </row>
    <row r="777" spans="2:6" ht="28.5" customHeight="1" x14ac:dyDescent="0.25">
      <c r="B777" s="1"/>
      <c r="C777" s="2"/>
      <c r="D777" s="2"/>
      <c r="E777" s="8"/>
      <c r="F777" s="1"/>
    </row>
    <row r="778" spans="2:6" ht="28.5" customHeight="1" x14ac:dyDescent="0.25">
      <c r="B778" s="1"/>
      <c r="C778" s="2"/>
      <c r="D778" s="2"/>
      <c r="E778" s="8"/>
      <c r="F778" s="1"/>
    </row>
    <row r="779" spans="2:6" ht="28.5" customHeight="1" x14ac:dyDescent="0.25">
      <c r="B779" s="1"/>
      <c r="C779" s="2"/>
      <c r="D779" s="2"/>
      <c r="E779" s="8"/>
      <c r="F779" s="1"/>
    </row>
    <row r="780" spans="2:6" ht="28.5" customHeight="1" x14ac:dyDescent="0.25">
      <c r="B780" s="1"/>
      <c r="C780" s="2"/>
      <c r="D780" s="2"/>
      <c r="E780" s="8"/>
      <c r="F780" s="1"/>
    </row>
    <row r="781" spans="2:6" ht="28.5" customHeight="1" x14ac:dyDescent="0.25">
      <c r="B781" s="1"/>
      <c r="C781" s="2"/>
      <c r="D781" s="2"/>
      <c r="E781" s="8"/>
      <c r="F781" s="1"/>
    </row>
    <row r="782" spans="2:6" ht="28.5" customHeight="1" x14ac:dyDescent="0.25">
      <c r="B782" s="1"/>
      <c r="C782" s="2"/>
      <c r="D782" s="2"/>
      <c r="E782" s="8"/>
      <c r="F782" s="1"/>
    </row>
    <row r="783" spans="2:6" ht="28.5" customHeight="1" x14ac:dyDescent="0.25">
      <c r="B783" s="1"/>
      <c r="C783" s="2"/>
      <c r="D783" s="2"/>
      <c r="E783" s="8"/>
      <c r="F783" s="1"/>
    </row>
    <row r="784" spans="2:6" ht="28.5" customHeight="1" x14ac:dyDescent="0.25">
      <c r="B784" s="1"/>
      <c r="C784" s="2"/>
      <c r="D784" s="2"/>
      <c r="E784" s="8"/>
      <c r="F784" s="1"/>
    </row>
    <row r="785" spans="2:6" ht="28.5" customHeight="1" x14ac:dyDescent="0.25">
      <c r="B785" s="1"/>
      <c r="C785" s="2"/>
      <c r="D785" s="2"/>
      <c r="E785" s="8"/>
      <c r="F785" s="1"/>
    </row>
    <row r="786" spans="2:6" ht="28.5" customHeight="1" x14ac:dyDescent="0.25">
      <c r="B786" s="1"/>
      <c r="C786" s="2"/>
      <c r="D786" s="2"/>
      <c r="E786" s="8"/>
      <c r="F786" s="1"/>
    </row>
    <row r="787" spans="2:6" ht="28.5" customHeight="1" x14ac:dyDescent="0.25">
      <c r="B787" s="1"/>
      <c r="C787" s="2"/>
      <c r="D787" s="2"/>
      <c r="E787" s="8"/>
      <c r="F787" s="1"/>
    </row>
    <row r="788" spans="2:6" ht="28.5" customHeight="1" x14ac:dyDescent="0.25">
      <c r="B788" s="1"/>
      <c r="C788" s="2"/>
      <c r="D788" s="2"/>
      <c r="E788" s="8"/>
      <c r="F788" s="1"/>
    </row>
    <row r="789" spans="2:6" ht="28.5" customHeight="1" x14ac:dyDescent="0.25">
      <c r="B789" s="1"/>
      <c r="C789" s="2"/>
      <c r="D789" s="2"/>
      <c r="E789" s="8"/>
      <c r="F789" s="1"/>
    </row>
    <row r="790" spans="2:6" ht="28.5" customHeight="1" x14ac:dyDescent="0.25">
      <c r="B790" s="1"/>
      <c r="C790" s="2"/>
      <c r="D790" s="2"/>
      <c r="E790" s="8"/>
      <c r="F790" s="1"/>
    </row>
    <row r="791" spans="2:6" ht="28.5" customHeight="1" x14ac:dyDescent="0.25">
      <c r="B791" s="1"/>
      <c r="C791" s="2"/>
      <c r="D791" s="2"/>
      <c r="E791" s="8"/>
      <c r="F791" s="1"/>
    </row>
    <row r="792" spans="2:6" ht="28.5" customHeight="1" x14ac:dyDescent="0.25">
      <c r="B792" s="1"/>
      <c r="C792" s="2"/>
      <c r="D792" s="2"/>
      <c r="E792" s="8"/>
      <c r="F792" s="1"/>
    </row>
    <row r="793" spans="2:6" ht="28.5" customHeight="1" x14ac:dyDescent="0.25">
      <c r="B793" s="1"/>
      <c r="C793" s="2"/>
      <c r="D793" s="2"/>
      <c r="E793" s="8"/>
      <c r="F793" s="1"/>
    </row>
    <row r="794" spans="2:6" ht="28.5" customHeight="1" x14ac:dyDescent="0.25">
      <c r="B794" s="1"/>
      <c r="C794" s="2"/>
      <c r="D794" s="2"/>
      <c r="E794" s="8"/>
      <c r="F794" s="1"/>
    </row>
    <row r="795" spans="2:6" ht="28.5" customHeight="1" x14ac:dyDescent="0.25">
      <c r="B795" s="1"/>
      <c r="C795" s="2"/>
      <c r="D795" s="2"/>
      <c r="E795" s="8"/>
      <c r="F795" s="1"/>
    </row>
    <row r="796" spans="2:6" ht="28.5" customHeight="1" x14ac:dyDescent="0.25">
      <c r="B796" s="1"/>
      <c r="C796" s="2"/>
      <c r="D796" s="2"/>
      <c r="E796" s="8"/>
      <c r="F796" s="1"/>
    </row>
    <row r="797" spans="2:6" ht="28.5" customHeight="1" x14ac:dyDescent="0.25">
      <c r="B797" s="1"/>
      <c r="C797" s="2"/>
      <c r="D797" s="2"/>
      <c r="E797" s="8"/>
      <c r="F797" s="1"/>
    </row>
    <row r="798" spans="2:6" ht="28.5" customHeight="1" x14ac:dyDescent="0.25">
      <c r="B798" s="1"/>
      <c r="C798" s="2"/>
      <c r="D798" s="2"/>
      <c r="E798" s="8"/>
      <c r="F798" s="1"/>
    </row>
    <row r="799" spans="2:6" ht="28.5" customHeight="1" x14ac:dyDescent="0.25">
      <c r="B799" s="1"/>
      <c r="C799" s="2"/>
      <c r="D799" s="2"/>
      <c r="E799" s="8"/>
      <c r="F799" s="1"/>
    </row>
    <row r="800" spans="2:6" ht="28.5" customHeight="1" x14ac:dyDescent="0.25">
      <c r="B800" s="1"/>
      <c r="C800" s="2"/>
      <c r="D800" s="2"/>
      <c r="E800" s="8"/>
      <c r="F800" s="1"/>
    </row>
    <row r="801" spans="2:6" ht="28.5" customHeight="1" x14ac:dyDescent="0.25">
      <c r="B801" s="1"/>
      <c r="C801" s="2"/>
      <c r="D801" s="2"/>
      <c r="E801" s="8"/>
      <c r="F801" s="1"/>
    </row>
    <row r="802" spans="2:6" ht="28.5" customHeight="1" x14ac:dyDescent="0.25">
      <c r="B802" s="1"/>
      <c r="C802" s="2"/>
      <c r="D802" s="2"/>
      <c r="E802" s="8"/>
      <c r="F802" s="1"/>
    </row>
    <row r="803" spans="2:6" ht="28.5" customHeight="1" x14ac:dyDescent="0.25">
      <c r="B803" s="1"/>
      <c r="C803" s="2"/>
      <c r="D803" s="2"/>
      <c r="E803" s="8"/>
      <c r="F803" s="1"/>
    </row>
    <row r="804" spans="2:6" ht="28.5" customHeight="1" x14ac:dyDescent="0.25">
      <c r="B804" s="1"/>
      <c r="C804" s="2"/>
      <c r="D804" s="2"/>
      <c r="E804" s="8"/>
      <c r="F804" s="1"/>
    </row>
    <row r="805" spans="2:6" ht="28.5" customHeight="1" x14ac:dyDescent="0.25">
      <c r="B805" s="1"/>
      <c r="C805" s="2"/>
      <c r="D805" s="2"/>
      <c r="E805" s="8"/>
      <c r="F805" s="1"/>
    </row>
    <row r="806" spans="2:6" ht="28.5" customHeight="1" x14ac:dyDescent="0.25">
      <c r="B806" s="1"/>
      <c r="C806" s="2"/>
      <c r="D806" s="2"/>
      <c r="E806" s="8"/>
      <c r="F806" s="1"/>
    </row>
    <row r="807" spans="2:6" ht="28.5" customHeight="1" x14ac:dyDescent="0.25">
      <c r="B807" s="1"/>
      <c r="C807" s="2"/>
      <c r="D807" s="2"/>
      <c r="E807" s="8"/>
      <c r="F807" s="1"/>
    </row>
    <row r="808" spans="2:6" ht="28.5" customHeight="1" x14ac:dyDescent="0.25">
      <c r="B808" s="1"/>
      <c r="C808" s="2"/>
      <c r="D808" s="2"/>
      <c r="E808" s="8"/>
      <c r="F808" s="1"/>
    </row>
    <row r="809" spans="2:6" ht="28.5" customHeight="1" x14ac:dyDescent="0.25">
      <c r="B809" s="1"/>
      <c r="C809" s="2"/>
      <c r="D809" s="2"/>
      <c r="E809" s="8"/>
      <c r="F809" s="1"/>
    </row>
    <row r="810" spans="2:6" ht="28.5" customHeight="1" x14ac:dyDescent="0.25">
      <c r="B810" s="1"/>
      <c r="C810" s="2"/>
      <c r="D810" s="2"/>
      <c r="E810" s="8"/>
      <c r="F810" s="1"/>
    </row>
    <row r="811" spans="2:6" ht="28.5" customHeight="1" x14ac:dyDescent="0.25">
      <c r="B811" s="1"/>
      <c r="C811" s="2"/>
      <c r="D811" s="2"/>
      <c r="E811" s="8"/>
      <c r="F811" s="1"/>
    </row>
    <row r="812" spans="2:6" ht="28.5" customHeight="1" x14ac:dyDescent="0.25">
      <c r="B812" s="1"/>
      <c r="C812" s="2"/>
      <c r="D812" s="2"/>
      <c r="E812" s="8"/>
      <c r="F812" s="1"/>
    </row>
    <row r="813" spans="2:6" ht="28.5" customHeight="1" x14ac:dyDescent="0.25">
      <c r="B813" s="1"/>
      <c r="C813" s="2"/>
      <c r="D813" s="2"/>
      <c r="E813" s="8"/>
      <c r="F813" s="1"/>
    </row>
    <row r="814" spans="2:6" ht="28.5" customHeight="1" x14ac:dyDescent="0.25">
      <c r="B814" s="1"/>
      <c r="C814" s="2"/>
      <c r="D814" s="2"/>
      <c r="E814" s="8"/>
      <c r="F814" s="1"/>
    </row>
    <row r="815" spans="2:6" ht="28.5" customHeight="1" x14ac:dyDescent="0.25">
      <c r="B815" s="1"/>
      <c r="C815" s="2"/>
      <c r="D815" s="2"/>
      <c r="E815" s="8"/>
      <c r="F815" s="1"/>
    </row>
    <row r="816" spans="2:6" ht="28.5" customHeight="1" x14ac:dyDescent="0.25">
      <c r="B816" s="1"/>
      <c r="C816" s="2"/>
      <c r="D816" s="2"/>
      <c r="E816" s="8"/>
      <c r="F816" s="1"/>
    </row>
    <row r="817" spans="2:6" ht="28.5" customHeight="1" x14ac:dyDescent="0.25">
      <c r="B817" s="1"/>
      <c r="C817" s="2"/>
      <c r="D817" s="2"/>
      <c r="E817" s="8"/>
      <c r="F817" s="1"/>
    </row>
    <row r="818" spans="2:6" ht="28.5" customHeight="1" x14ac:dyDescent="0.25">
      <c r="B818" s="1"/>
      <c r="C818" s="2"/>
      <c r="D818" s="2"/>
      <c r="E818" s="8"/>
      <c r="F818" s="1"/>
    </row>
    <row r="819" spans="2:6" ht="28.5" customHeight="1" x14ac:dyDescent="0.25">
      <c r="B819" s="1"/>
      <c r="C819" s="2"/>
      <c r="D819" s="2"/>
      <c r="E819" s="8"/>
      <c r="F819" s="1"/>
    </row>
    <row r="820" spans="2:6" ht="28.5" customHeight="1" x14ac:dyDescent="0.25">
      <c r="B820" s="1"/>
      <c r="C820" s="2"/>
      <c r="D820" s="2"/>
      <c r="E820" s="8"/>
      <c r="F820" s="1"/>
    </row>
    <row r="821" spans="2:6" ht="28.5" customHeight="1" x14ac:dyDescent="0.25">
      <c r="B821" s="1"/>
      <c r="C821" s="2"/>
      <c r="D821" s="2"/>
      <c r="E821" s="8"/>
      <c r="F821" s="1"/>
    </row>
    <row r="822" spans="2:6" ht="28.5" customHeight="1" x14ac:dyDescent="0.25">
      <c r="B822" s="1"/>
      <c r="C822" s="2"/>
      <c r="D822" s="2"/>
      <c r="E822" s="8"/>
      <c r="F822" s="1"/>
    </row>
    <row r="823" spans="2:6" ht="28.5" customHeight="1" x14ac:dyDescent="0.25">
      <c r="B823" s="1"/>
      <c r="C823" s="2"/>
      <c r="D823" s="2"/>
      <c r="E823" s="8"/>
      <c r="F823" s="1"/>
    </row>
    <row r="824" spans="2:6" ht="28.5" customHeight="1" x14ac:dyDescent="0.25">
      <c r="B824" s="1"/>
      <c r="C824" s="2"/>
      <c r="D824" s="2"/>
      <c r="E824" s="8"/>
      <c r="F824" s="1"/>
    </row>
    <row r="825" spans="2:6" ht="28.5" customHeight="1" x14ac:dyDescent="0.25">
      <c r="B825" s="1"/>
      <c r="C825" s="2"/>
      <c r="D825" s="2"/>
      <c r="E825" s="8"/>
      <c r="F825" s="1"/>
    </row>
    <row r="826" spans="2:6" ht="28.5" customHeight="1" x14ac:dyDescent="0.25">
      <c r="B826" s="1"/>
      <c r="C826" s="2"/>
      <c r="D826" s="2"/>
      <c r="E826" s="8"/>
      <c r="F826" s="1"/>
    </row>
    <row r="827" spans="2:6" ht="28.5" customHeight="1" x14ac:dyDescent="0.25">
      <c r="B827" s="1"/>
      <c r="C827" s="2"/>
      <c r="D827" s="2"/>
      <c r="E827" s="8"/>
      <c r="F827" s="1"/>
    </row>
    <row r="828" spans="2:6" ht="28.5" customHeight="1" x14ac:dyDescent="0.25">
      <c r="B828" s="1"/>
      <c r="C828" s="2"/>
      <c r="D828" s="2"/>
      <c r="E828" s="8"/>
      <c r="F828" s="1"/>
    </row>
    <row r="829" spans="2:6" ht="28.5" customHeight="1" x14ac:dyDescent="0.25">
      <c r="B829" s="1"/>
      <c r="C829" s="2"/>
      <c r="D829" s="2"/>
      <c r="E829" s="8"/>
      <c r="F829" s="1"/>
    </row>
    <row r="830" spans="2:6" ht="28.5" customHeight="1" x14ac:dyDescent="0.25">
      <c r="B830" s="1"/>
      <c r="C830" s="2"/>
      <c r="D830" s="2"/>
      <c r="E830" s="8"/>
      <c r="F830" s="1"/>
    </row>
    <row r="831" spans="2:6" ht="28.5" customHeight="1" x14ac:dyDescent="0.25">
      <c r="B831" s="1"/>
      <c r="C831" s="2"/>
      <c r="D831" s="2"/>
      <c r="E831" s="8"/>
      <c r="F831" s="1"/>
    </row>
    <row r="832" spans="2:6" ht="28.5" customHeight="1" x14ac:dyDescent="0.25">
      <c r="B832" s="1"/>
      <c r="C832" s="2"/>
      <c r="D832" s="2"/>
      <c r="E832" s="8"/>
      <c r="F832" s="1"/>
    </row>
    <row r="833" spans="2:6" ht="28.5" customHeight="1" x14ac:dyDescent="0.25">
      <c r="B833" s="1"/>
      <c r="C833" s="2"/>
      <c r="D833" s="2"/>
      <c r="E833" s="8"/>
      <c r="F833" s="1"/>
    </row>
    <row r="834" spans="2:6" ht="28.5" customHeight="1" x14ac:dyDescent="0.25">
      <c r="B834" s="1"/>
      <c r="C834" s="2"/>
      <c r="D834" s="2"/>
      <c r="E834" s="8"/>
      <c r="F834" s="1"/>
    </row>
    <row r="835" spans="2:6" ht="28.5" customHeight="1" x14ac:dyDescent="0.25">
      <c r="B835" s="1"/>
      <c r="C835" s="2"/>
      <c r="D835" s="2"/>
      <c r="E835" s="8"/>
      <c r="F835" s="1"/>
    </row>
    <row r="836" spans="2:6" ht="28.5" customHeight="1" x14ac:dyDescent="0.25">
      <c r="B836" s="1"/>
      <c r="C836" s="2"/>
      <c r="D836" s="2"/>
      <c r="E836" s="8"/>
      <c r="F836" s="1"/>
    </row>
    <row r="837" spans="2:6" ht="28.5" customHeight="1" x14ac:dyDescent="0.25">
      <c r="B837" s="1"/>
      <c r="C837" s="2"/>
      <c r="D837" s="2"/>
      <c r="E837" s="8"/>
      <c r="F837" s="1"/>
    </row>
    <row r="838" spans="2:6" ht="28.5" customHeight="1" x14ac:dyDescent="0.25">
      <c r="B838" s="1"/>
      <c r="C838" s="2"/>
      <c r="D838" s="2"/>
      <c r="E838" s="8"/>
      <c r="F838" s="1"/>
    </row>
    <row r="839" spans="2:6" ht="28.5" customHeight="1" x14ac:dyDescent="0.25">
      <c r="B839" s="1"/>
      <c r="C839" s="2"/>
      <c r="D839" s="2"/>
      <c r="E839" s="8"/>
      <c r="F839" s="1"/>
    </row>
    <row r="840" spans="2:6" ht="28.5" customHeight="1" x14ac:dyDescent="0.25">
      <c r="B840" s="1"/>
      <c r="C840" s="2"/>
      <c r="D840" s="2"/>
      <c r="E840" s="8"/>
      <c r="F840" s="1"/>
    </row>
    <row r="841" spans="2:6" ht="28.5" customHeight="1" x14ac:dyDescent="0.25">
      <c r="B841" s="1"/>
      <c r="C841" s="2"/>
      <c r="D841" s="2"/>
      <c r="E841" s="8"/>
      <c r="F841" s="1"/>
    </row>
    <row r="842" spans="2:6" ht="28.5" customHeight="1" x14ac:dyDescent="0.25">
      <c r="B842" s="1"/>
      <c r="C842" s="2"/>
      <c r="D842" s="2"/>
      <c r="E842" s="8"/>
      <c r="F842" s="1"/>
    </row>
    <row r="843" spans="2:6" ht="28.5" customHeight="1" x14ac:dyDescent="0.25">
      <c r="B843" s="1"/>
      <c r="C843" s="2"/>
      <c r="D843" s="2"/>
      <c r="E843" s="8"/>
      <c r="F843" s="1"/>
    </row>
    <row r="844" spans="2:6" ht="28.5" customHeight="1" x14ac:dyDescent="0.25">
      <c r="B844" s="1"/>
      <c r="C844" s="2"/>
      <c r="D844" s="2"/>
      <c r="E844" s="8"/>
      <c r="F844" s="1"/>
    </row>
    <row r="845" spans="2:6" ht="28.5" customHeight="1" x14ac:dyDescent="0.25">
      <c r="B845" s="1"/>
      <c r="C845" s="2"/>
      <c r="D845" s="2"/>
      <c r="E845" s="8"/>
      <c r="F845" s="1"/>
    </row>
    <row r="846" spans="2:6" ht="28.5" customHeight="1" x14ac:dyDescent="0.25">
      <c r="B846" s="1"/>
      <c r="C846" s="2"/>
      <c r="D846" s="2"/>
      <c r="E846" s="8"/>
      <c r="F846" s="1"/>
    </row>
    <row r="847" spans="2:6" ht="28.5" customHeight="1" x14ac:dyDescent="0.25">
      <c r="B847" s="1"/>
      <c r="C847" s="2"/>
      <c r="D847" s="2"/>
      <c r="E847" s="8"/>
      <c r="F847" s="1"/>
    </row>
    <row r="848" spans="2:6" ht="28.5" customHeight="1" x14ac:dyDescent="0.25">
      <c r="B848" s="1"/>
      <c r="C848" s="2"/>
      <c r="D848" s="2"/>
      <c r="E848" s="8"/>
      <c r="F848" s="1"/>
    </row>
    <row r="849" spans="2:6" ht="28.5" customHeight="1" x14ac:dyDescent="0.25">
      <c r="B849" s="1"/>
      <c r="C849" s="2"/>
      <c r="D849" s="2"/>
      <c r="E849" s="8"/>
      <c r="F849" s="1"/>
    </row>
    <row r="850" spans="2:6" ht="28.5" customHeight="1" x14ac:dyDescent="0.25">
      <c r="B850" s="1"/>
      <c r="C850" s="2"/>
      <c r="D850" s="2"/>
      <c r="E850" s="8"/>
      <c r="F850" s="1"/>
    </row>
    <row r="851" spans="2:6" ht="28.5" customHeight="1" x14ac:dyDescent="0.25">
      <c r="B851" s="1"/>
      <c r="C851" s="2"/>
      <c r="D851" s="2"/>
      <c r="E851" s="8"/>
      <c r="F851" s="1"/>
    </row>
    <row r="852" spans="2:6" ht="28.5" customHeight="1" x14ac:dyDescent="0.25">
      <c r="B852" s="1"/>
      <c r="C852" s="2"/>
      <c r="D852" s="2"/>
      <c r="E852" s="8"/>
      <c r="F852" s="1"/>
    </row>
    <row r="853" spans="2:6" ht="28.5" customHeight="1" x14ac:dyDescent="0.25">
      <c r="B853" s="1"/>
      <c r="C853" s="2"/>
      <c r="D853" s="2"/>
      <c r="E853" s="8"/>
      <c r="F853" s="1"/>
    </row>
    <row r="854" spans="2:6" ht="28.5" customHeight="1" x14ac:dyDescent="0.25">
      <c r="B854" s="1"/>
      <c r="C854" s="2"/>
      <c r="D854" s="2"/>
      <c r="E854" s="8"/>
      <c r="F854" s="1"/>
    </row>
    <row r="855" spans="2:6" ht="28.5" customHeight="1" x14ac:dyDescent="0.25">
      <c r="B855" s="1"/>
      <c r="C855" s="2"/>
      <c r="D855" s="2"/>
      <c r="E855" s="8"/>
      <c r="F855" s="1"/>
    </row>
    <row r="856" spans="2:6" ht="28.5" customHeight="1" x14ac:dyDescent="0.25">
      <c r="B856" s="1"/>
      <c r="C856" s="2"/>
      <c r="D856" s="2"/>
      <c r="E856" s="8"/>
      <c r="F856" s="1"/>
    </row>
    <row r="857" spans="2:6" ht="28.5" customHeight="1" x14ac:dyDescent="0.25">
      <c r="B857" s="1"/>
      <c r="C857" s="2"/>
      <c r="D857" s="2"/>
      <c r="E857" s="8"/>
      <c r="F857" s="1"/>
    </row>
    <row r="858" spans="2:6" ht="28.5" customHeight="1" x14ac:dyDescent="0.25">
      <c r="B858" s="1"/>
      <c r="C858" s="2"/>
      <c r="D858" s="2"/>
      <c r="E858" s="8"/>
      <c r="F858" s="1"/>
    </row>
    <row r="859" spans="2:6" ht="28.5" customHeight="1" x14ac:dyDescent="0.25">
      <c r="B859" s="1"/>
      <c r="C859" s="2"/>
      <c r="D859" s="2"/>
      <c r="E859" s="8"/>
      <c r="F859" s="1"/>
    </row>
    <row r="860" spans="2:6" ht="28.5" customHeight="1" x14ac:dyDescent="0.25">
      <c r="B860" s="1"/>
      <c r="C860" s="2"/>
      <c r="D860" s="2"/>
      <c r="E860" s="8"/>
      <c r="F860" s="1"/>
    </row>
    <row r="861" spans="2:6" ht="28.5" customHeight="1" x14ac:dyDescent="0.25">
      <c r="B861" s="1"/>
      <c r="C861" s="2"/>
      <c r="D861" s="2"/>
      <c r="E861" s="8"/>
      <c r="F861" s="1"/>
    </row>
    <row r="862" spans="2:6" ht="28.5" customHeight="1" x14ac:dyDescent="0.25">
      <c r="B862" s="1"/>
      <c r="C862" s="2"/>
      <c r="D862" s="2"/>
      <c r="E862" s="8"/>
      <c r="F862" s="1"/>
    </row>
    <row r="863" spans="2:6" ht="28.5" customHeight="1" x14ac:dyDescent="0.25">
      <c r="B863" s="1"/>
      <c r="C863" s="2"/>
      <c r="D863" s="2"/>
      <c r="E863" s="8"/>
      <c r="F863" s="1"/>
    </row>
    <row r="864" spans="2:6" ht="28.5" customHeight="1" x14ac:dyDescent="0.25">
      <c r="B864" s="1"/>
      <c r="C864" s="2"/>
      <c r="D864" s="2"/>
      <c r="E864" s="8"/>
      <c r="F864" s="1"/>
    </row>
    <row r="865" spans="2:6" ht="28.5" customHeight="1" x14ac:dyDescent="0.25">
      <c r="B865" s="1"/>
      <c r="C865" s="2"/>
      <c r="D865" s="2"/>
      <c r="E865" s="8"/>
      <c r="F865" s="1"/>
    </row>
    <row r="866" spans="2:6" ht="28.5" customHeight="1" x14ac:dyDescent="0.25">
      <c r="B866" s="1"/>
      <c r="C866" s="2"/>
      <c r="D866" s="2"/>
      <c r="E866" s="8"/>
      <c r="F866" s="1"/>
    </row>
    <row r="867" spans="2:6" ht="28.5" customHeight="1" x14ac:dyDescent="0.25">
      <c r="B867" s="1"/>
      <c r="C867" s="2"/>
      <c r="D867" s="2"/>
      <c r="E867" s="8"/>
      <c r="F867" s="1"/>
    </row>
    <row r="868" spans="2:6" ht="28.5" customHeight="1" x14ac:dyDescent="0.25">
      <c r="B868" s="1"/>
      <c r="C868" s="2"/>
      <c r="D868" s="2"/>
      <c r="E868" s="8"/>
      <c r="F868" s="1"/>
    </row>
    <row r="869" spans="2:6" ht="28.5" customHeight="1" x14ac:dyDescent="0.25">
      <c r="B869" s="1"/>
      <c r="C869" s="2"/>
      <c r="D869" s="2"/>
      <c r="E869" s="8"/>
      <c r="F869" s="1"/>
    </row>
    <row r="870" spans="2:6" ht="28.5" customHeight="1" x14ac:dyDescent="0.25">
      <c r="B870" s="1"/>
      <c r="C870" s="2"/>
      <c r="D870" s="2"/>
      <c r="E870" s="8"/>
      <c r="F870" s="1"/>
    </row>
    <row r="871" spans="2:6" ht="28.5" customHeight="1" x14ac:dyDescent="0.25">
      <c r="B871" s="1"/>
      <c r="C871" s="2"/>
      <c r="D871" s="2"/>
      <c r="E871" s="8"/>
      <c r="F871" s="1"/>
    </row>
    <row r="872" spans="2:6" ht="28.5" customHeight="1" x14ac:dyDescent="0.25">
      <c r="B872" s="1"/>
      <c r="C872" s="2"/>
      <c r="D872" s="2"/>
      <c r="E872" s="8"/>
      <c r="F872" s="1"/>
    </row>
    <row r="873" spans="2:6" ht="28.5" customHeight="1" x14ac:dyDescent="0.25">
      <c r="B873" s="1"/>
      <c r="C873" s="2"/>
      <c r="D873" s="2"/>
      <c r="E873" s="8"/>
      <c r="F873" s="1"/>
    </row>
    <row r="874" spans="2:6" ht="28.5" customHeight="1" x14ac:dyDescent="0.25">
      <c r="B874" s="1"/>
      <c r="C874" s="2"/>
      <c r="D874" s="2"/>
      <c r="E874" s="8"/>
      <c r="F874" s="1"/>
    </row>
    <row r="875" spans="2:6" ht="28.5" customHeight="1" x14ac:dyDescent="0.25">
      <c r="B875" s="1"/>
      <c r="C875" s="2"/>
      <c r="D875" s="2"/>
      <c r="E875" s="8"/>
      <c r="F875" s="1"/>
    </row>
    <row r="876" spans="2:6" ht="28.5" customHeight="1" x14ac:dyDescent="0.25">
      <c r="B876" s="1"/>
      <c r="C876" s="2"/>
      <c r="D876" s="2"/>
      <c r="E876" s="8"/>
      <c r="F876" s="1"/>
    </row>
    <row r="877" spans="2:6" ht="28.5" customHeight="1" x14ac:dyDescent="0.25">
      <c r="B877" s="1"/>
      <c r="C877" s="2"/>
      <c r="D877" s="2"/>
      <c r="E877" s="8"/>
      <c r="F877" s="1"/>
    </row>
    <row r="878" spans="2:6" ht="28.5" customHeight="1" x14ac:dyDescent="0.25">
      <c r="B878" s="1"/>
      <c r="C878" s="2"/>
      <c r="D878" s="2"/>
      <c r="E878" s="8"/>
      <c r="F878" s="1"/>
    </row>
    <row r="879" spans="2:6" ht="28.5" customHeight="1" x14ac:dyDescent="0.25">
      <c r="B879" s="1"/>
      <c r="C879" s="2"/>
      <c r="D879" s="2"/>
      <c r="E879" s="8"/>
      <c r="F879" s="1"/>
    </row>
    <row r="880" spans="2:6" ht="28.5" customHeight="1" x14ac:dyDescent="0.25">
      <c r="B880" s="1"/>
      <c r="C880" s="2"/>
      <c r="D880" s="2"/>
      <c r="E880" s="8"/>
      <c r="F880" s="1"/>
    </row>
    <row r="881" spans="2:6" ht="28.5" customHeight="1" x14ac:dyDescent="0.25">
      <c r="B881" s="1"/>
      <c r="C881" s="2"/>
      <c r="D881" s="2"/>
      <c r="E881" s="8"/>
      <c r="F881" s="1"/>
    </row>
    <row r="882" spans="2:6" ht="28.5" customHeight="1" x14ac:dyDescent="0.25">
      <c r="B882" s="1"/>
      <c r="C882" s="2"/>
      <c r="D882" s="2"/>
      <c r="E882" s="8"/>
      <c r="F882" s="1"/>
    </row>
    <row r="883" spans="2:6" ht="28.5" customHeight="1" x14ac:dyDescent="0.25">
      <c r="B883" s="1"/>
      <c r="C883" s="2"/>
      <c r="D883" s="2"/>
      <c r="E883" s="8"/>
      <c r="F883" s="1"/>
    </row>
    <row r="884" spans="2:6" ht="28.5" customHeight="1" x14ac:dyDescent="0.25">
      <c r="B884" s="1"/>
      <c r="C884" s="2"/>
      <c r="D884" s="2"/>
      <c r="E884" s="8"/>
      <c r="F884" s="1"/>
    </row>
    <row r="885" spans="2:6" ht="28.5" customHeight="1" x14ac:dyDescent="0.25">
      <c r="B885" s="1"/>
      <c r="C885" s="2"/>
      <c r="D885" s="2"/>
      <c r="E885" s="8"/>
      <c r="F885" s="1"/>
    </row>
    <row r="886" spans="2:6" ht="28.5" customHeight="1" x14ac:dyDescent="0.25">
      <c r="B886" s="1"/>
      <c r="C886" s="2"/>
      <c r="D886" s="2"/>
      <c r="E886" s="8"/>
      <c r="F886" s="1"/>
    </row>
    <row r="887" spans="2:6" ht="28.5" customHeight="1" x14ac:dyDescent="0.25">
      <c r="B887" s="1"/>
      <c r="C887" s="2"/>
      <c r="D887" s="2"/>
      <c r="E887" s="8"/>
      <c r="F887" s="1"/>
    </row>
    <row r="888" spans="2:6" ht="28.5" customHeight="1" x14ac:dyDescent="0.25">
      <c r="B888" s="1"/>
      <c r="C888" s="2"/>
      <c r="D888" s="2"/>
      <c r="E888" s="8"/>
      <c r="F888" s="1"/>
    </row>
    <row r="889" spans="2:6" ht="28.5" customHeight="1" x14ac:dyDescent="0.25">
      <c r="B889" s="1"/>
      <c r="C889" s="2"/>
      <c r="D889" s="2"/>
      <c r="E889" s="8"/>
      <c r="F889" s="1"/>
    </row>
    <row r="890" spans="2:6" ht="28.5" customHeight="1" x14ac:dyDescent="0.25">
      <c r="B890" s="1"/>
      <c r="C890" s="2"/>
      <c r="D890" s="2"/>
      <c r="E890" s="8"/>
      <c r="F890" s="1"/>
    </row>
    <row r="891" spans="2:6" ht="28.5" customHeight="1" x14ac:dyDescent="0.25">
      <c r="B891" s="1"/>
      <c r="C891" s="2"/>
      <c r="D891" s="2"/>
      <c r="E891" s="8"/>
      <c r="F891" s="1"/>
    </row>
    <row r="892" spans="2:6" ht="28.5" customHeight="1" x14ac:dyDescent="0.25">
      <c r="B892" s="1"/>
      <c r="C892" s="2"/>
      <c r="D892" s="2"/>
      <c r="E892" s="8"/>
      <c r="F892" s="1"/>
    </row>
    <row r="893" spans="2:6" ht="28.5" customHeight="1" x14ac:dyDescent="0.25">
      <c r="B893" s="1"/>
      <c r="C893" s="2"/>
      <c r="D893" s="2"/>
      <c r="E893" s="8"/>
      <c r="F893" s="1"/>
    </row>
    <row r="894" spans="2:6" ht="28.5" customHeight="1" x14ac:dyDescent="0.25">
      <c r="B894" s="1"/>
      <c r="C894" s="2"/>
      <c r="D894" s="2"/>
      <c r="E894" s="8"/>
      <c r="F894" s="1"/>
    </row>
    <row r="895" spans="2:6" ht="28.5" customHeight="1" x14ac:dyDescent="0.25">
      <c r="B895" s="1"/>
      <c r="C895" s="2"/>
      <c r="D895" s="2"/>
      <c r="E895" s="8"/>
      <c r="F895" s="1"/>
    </row>
    <row r="896" spans="2:6" ht="28.5" customHeight="1" x14ac:dyDescent="0.25">
      <c r="B896" s="1"/>
      <c r="C896" s="2"/>
      <c r="D896" s="2"/>
      <c r="E896" s="8"/>
      <c r="F896" s="1"/>
    </row>
    <row r="897" spans="2:6" ht="28.5" customHeight="1" x14ac:dyDescent="0.25">
      <c r="B897" s="1"/>
      <c r="C897" s="2"/>
      <c r="D897" s="2"/>
      <c r="E897" s="8"/>
      <c r="F897" s="1"/>
    </row>
    <row r="898" spans="2:6" ht="28.5" customHeight="1" x14ac:dyDescent="0.25">
      <c r="B898" s="1"/>
      <c r="C898" s="2"/>
      <c r="D898" s="2"/>
      <c r="E898" s="8"/>
      <c r="F898" s="1"/>
    </row>
    <row r="899" spans="2:6" ht="28.5" customHeight="1" x14ac:dyDescent="0.25">
      <c r="B899" s="1"/>
      <c r="C899" s="2"/>
      <c r="D899" s="2"/>
      <c r="E899" s="8"/>
      <c r="F899" s="1"/>
    </row>
    <row r="900" spans="2:6" ht="28.5" customHeight="1" x14ac:dyDescent="0.25">
      <c r="B900" s="1"/>
      <c r="C900" s="2"/>
      <c r="D900" s="2"/>
      <c r="E900" s="8"/>
      <c r="F900" s="1"/>
    </row>
    <row r="901" spans="2:6" ht="28.5" customHeight="1" x14ac:dyDescent="0.25">
      <c r="B901" s="1"/>
      <c r="C901" s="2"/>
      <c r="D901" s="2"/>
      <c r="E901" s="8"/>
      <c r="F901" s="1"/>
    </row>
    <row r="902" spans="2:6" ht="28.5" customHeight="1" x14ac:dyDescent="0.25">
      <c r="B902" s="1"/>
      <c r="C902" s="2"/>
      <c r="D902" s="2"/>
      <c r="E902" s="8"/>
      <c r="F902" s="1"/>
    </row>
    <row r="903" spans="2:6" ht="28.5" customHeight="1" x14ac:dyDescent="0.25">
      <c r="B903" s="1"/>
      <c r="C903" s="2"/>
      <c r="D903" s="2"/>
      <c r="E903" s="8"/>
      <c r="F903" s="1"/>
    </row>
    <row r="904" spans="2:6" ht="28.5" customHeight="1" x14ac:dyDescent="0.25">
      <c r="B904" s="1"/>
      <c r="C904" s="2"/>
      <c r="D904" s="2"/>
      <c r="E904" s="8"/>
      <c r="F904" s="1"/>
    </row>
    <row r="905" spans="2:6" ht="28.5" customHeight="1" x14ac:dyDescent="0.25">
      <c r="B905" s="1"/>
      <c r="C905" s="2"/>
      <c r="D905" s="2"/>
      <c r="E905" s="8"/>
      <c r="F905" s="1"/>
    </row>
    <row r="906" spans="2:6" ht="28.5" customHeight="1" x14ac:dyDescent="0.25">
      <c r="B906" s="1"/>
      <c r="C906" s="2"/>
      <c r="D906" s="2"/>
      <c r="E906" s="8"/>
      <c r="F906" s="1"/>
    </row>
    <row r="907" spans="2:6" ht="28.5" customHeight="1" x14ac:dyDescent="0.25">
      <c r="B907" s="1"/>
      <c r="C907" s="2"/>
      <c r="D907" s="2"/>
      <c r="E907" s="8"/>
      <c r="F907" s="1"/>
    </row>
    <row r="908" spans="2:6" ht="28.5" customHeight="1" x14ac:dyDescent="0.25">
      <c r="B908" s="1"/>
      <c r="C908" s="2"/>
      <c r="D908" s="2"/>
      <c r="E908" s="8"/>
      <c r="F908" s="1"/>
    </row>
    <row r="909" spans="2:6" ht="28.5" customHeight="1" x14ac:dyDescent="0.25">
      <c r="B909" s="1"/>
      <c r="C909" s="2"/>
      <c r="D909" s="2"/>
      <c r="E909" s="8"/>
      <c r="F909" s="1"/>
    </row>
    <row r="910" spans="2:6" ht="28.5" customHeight="1" x14ac:dyDescent="0.25">
      <c r="B910" s="1"/>
      <c r="C910" s="2"/>
      <c r="D910" s="2"/>
      <c r="E910" s="8"/>
      <c r="F910" s="1"/>
    </row>
    <row r="911" spans="2:6" ht="28.5" customHeight="1" x14ac:dyDescent="0.25">
      <c r="B911" s="1"/>
      <c r="C911" s="2"/>
      <c r="D911" s="2"/>
      <c r="E911" s="8"/>
      <c r="F911" s="1"/>
    </row>
    <row r="912" spans="2:6" ht="28.5" customHeight="1" x14ac:dyDescent="0.25">
      <c r="B912" s="1"/>
      <c r="C912" s="2"/>
      <c r="D912" s="2"/>
      <c r="E912" s="8"/>
      <c r="F912" s="1"/>
    </row>
    <row r="913" spans="2:6" ht="28.5" customHeight="1" x14ac:dyDescent="0.25">
      <c r="B913" s="1"/>
      <c r="C913" s="2"/>
      <c r="D913" s="2"/>
      <c r="E913" s="8"/>
      <c r="F913" s="1"/>
    </row>
    <row r="914" spans="2:6" ht="28.5" customHeight="1" x14ac:dyDescent="0.25">
      <c r="B914" s="1"/>
      <c r="C914" s="2"/>
      <c r="D914" s="2"/>
      <c r="E914" s="8"/>
      <c r="F914" s="1"/>
    </row>
    <row r="915" spans="2:6" ht="28.5" customHeight="1" x14ac:dyDescent="0.25">
      <c r="B915" s="1"/>
      <c r="C915" s="2"/>
      <c r="D915" s="2"/>
      <c r="E915" s="8"/>
      <c r="F915" s="1"/>
    </row>
    <row r="916" spans="2:6" ht="28.5" customHeight="1" x14ac:dyDescent="0.25">
      <c r="B916" s="1"/>
      <c r="C916" s="2"/>
      <c r="D916" s="2"/>
      <c r="E916" s="8"/>
      <c r="F916" s="1"/>
    </row>
    <row r="917" spans="2:6" ht="28.5" customHeight="1" x14ac:dyDescent="0.25">
      <c r="B917" s="1"/>
      <c r="C917" s="2"/>
      <c r="D917" s="2"/>
      <c r="E917" s="8"/>
      <c r="F917" s="1"/>
    </row>
    <row r="918" spans="2:6" ht="28.5" customHeight="1" x14ac:dyDescent="0.25">
      <c r="B918" s="1"/>
      <c r="C918" s="2"/>
      <c r="D918" s="2"/>
      <c r="E918" s="8"/>
      <c r="F918" s="1"/>
    </row>
    <row r="919" spans="2:6" ht="28.5" customHeight="1" x14ac:dyDescent="0.25">
      <c r="B919" s="1"/>
      <c r="C919" s="2"/>
      <c r="D919" s="2"/>
      <c r="E919" s="8"/>
      <c r="F919" s="1"/>
    </row>
    <row r="920" spans="2:6" ht="28.5" customHeight="1" x14ac:dyDescent="0.25">
      <c r="B920" s="1"/>
      <c r="C920" s="2"/>
      <c r="D920" s="2"/>
      <c r="E920" s="8"/>
      <c r="F920" s="1"/>
    </row>
    <row r="921" spans="2:6" ht="28.5" customHeight="1" x14ac:dyDescent="0.25">
      <c r="B921" s="1"/>
      <c r="C921" s="2"/>
      <c r="D921" s="2"/>
      <c r="E921" s="8"/>
      <c r="F921" s="1"/>
    </row>
    <row r="922" spans="2:6" ht="28.5" customHeight="1" x14ac:dyDescent="0.25">
      <c r="B922" s="1"/>
      <c r="C922" s="2"/>
      <c r="D922" s="2"/>
      <c r="E922" s="8"/>
      <c r="F922" s="1"/>
    </row>
    <row r="923" spans="2:6" ht="28.5" customHeight="1" x14ac:dyDescent="0.25">
      <c r="B923" s="1"/>
      <c r="C923" s="2"/>
      <c r="D923" s="2"/>
      <c r="E923" s="8"/>
      <c r="F923" s="1"/>
    </row>
    <row r="924" spans="2:6" ht="28.5" customHeight="1" x14ac:dyDescent="0.25">
      <c r="B924" s="1"/>
      <c r="C924" s="2"/>
      <c r="D924" s="2"/>
      <c r="E924" s="8"/>
      <c r="F924" s="1"/>
    </row>
    <row r="925" spans="2:6" ht="28.5" customHeight="1" x14ac:dyDescent="0.25">
      <c r="B925" s="1"/>
      <c r="C925" s="2"/>
      <c r="D925" s="2"/>
      <c r="E925" s="8"/>
      <c r="F925" s="1"/>
    </row>
    <row r="926" spans="2:6" ht="28.5" customHeight="1" x14ac:dyDescent="0.25">
      <c r="B926" s="1"/>
      <c r="C926" s="2"/>
      <c r="D926" s="2"/>
      <c r="E926" s="8"/>
      <c r="F926" s="1"/>
    </row>
    <row r="927" spans="2:6" ht="28.5" customHeight="1" x14ac:dyDescent="0.25">
      <c r="B927" s="1"/>
      <c r="C927" s="2"/>
      <c r="D927" s="2"/>
      <c r="E927" s="8"/>
      <c r="F927" s="1"/>
    </row>
    <row r="928" spans="2:6" ht="28.5" customHeight="1" x14ac:dyDescent="0.25">
      <c r="B928" s="1"/>
      <c r="C928" s="2"/>
      <c r="D928" s="2"/>
      <c r="E928" s="8"/>
      <c r="F928" s="1"/>
    </row>
    <row r="929" spans="2:6" ht="28.5" customHeight="1" x14ac:dyDescent="0.25">
      <c r="B929" s="1"/>
      <c r="C929" s="2"/>
      <c r="D929" s="2"/>
      <c r="E929" s="8"/>
      <c r="F929" s="1"/>
    </row>
    <row r="930" spans="2:6" ht="28.5" customHeight="1" x14ac:dyDescent="0.25">
      <c r="B930" s="1"/>
      <c r="C930" s="2"/>
      <c r="D930" s="2"/>
      <c r="E930" s="8"/>
      <c r="F930" s="1"/>
    </row>
    <row r="931" spans="2:6" ht="28.5" customHeight="1" x14ac:dyDescent="0.25">
      <c r="B931" s="1"/>
      <c r="C931" s="2"/>
      <c r="D931" s="2"/>
      <c r="E931" s="8"/>
      <c r="F931" s="1"/>
    </row>
    <row r="932" spans="2:6" ht="28.5" customHeight="1" x14ac:dyDescent="0.25">
      <c r="B932" s="1"/>
      <c r="C932" s="2"/>
      <c r="D932" s="2"/>
      <c r="E932" s="8"/>
      <c r="F932" s="1"/>
    </row>
    <row r="933" spans="2:6" ht="28.5" customHeight="1" x14ac:dyDescent="0.25">
      <c r="B933" s="1"/>
      <c r="C933" s="2"/>
      <c r="D933" s="2"/>
      <c r="E933" s="8"/>
      <c r="F933" s="1"/>
    </row>
    <row r="934" spans="2:6" ht="28.5" customHeight="1" x14ac:dyDescent="0.25">
      <c r="B934" s="1"/>
      <c r="C934" s="2"/>
      <c r="D934" s="2"/>
      <c r="E934" s="8"/>
      <c r="F934" s="1"/>
    </row>
    <row r="935" spans="2:6" ht="28.5" customHeight="1" x14ac:dyDescent="0.25">
      <c r="B935" s="1"/>
      <c r="C935" s="2"/>
      <c r="D935" s="2"/>
      <c r="E935" s="8"/>
      <c r="F935" s="1"/>
    </row>
    <row r="936" spans="2:6" ht="28.5" customHeight="1" x14ac:dyDescent="0.25">
      <c r="B936" s="1"/>
      <c r="C936" s="2"/>
      <c r="D936" s="2"/>
      <c r="E936" s="8"/>
      <c r="F936" s="1"/>
    </row>
    <row r="937" spans="2:6" ht="28.5" customHeight="1" x14ac:dyDescent="0.25">
      <c r="B937" s="1"/>
      <c r="C937" s="2"/>
      <c r="D937" s="2"/>
      <c r="E937" s="8"/>
      <c r="F937" s="1"/>
    </row>
    <row r="938" spans="2:6" ht="28.5" customHeight="1" x14ac:dyDescent="0.25">
      <c r="B938" s="1"/>
      <c r="C938" s="2"/>
      <c r="D938" s="2"/>
      <c r="E938" s="8"/>
      <c r="F938" s="1"/>
    </row>
    <row r="939" spans="2:6" ht="28.5" customHeight="1" x14ac:dyDescent="0.25">
      <c r="B939" s="1"/>
      <c r="C939" s="2"/>
      <c r="D939" s="2"/>
      <c r="E939" s="8"/>
      <c r="F939" s="1"/>
    </row>
    <row r="940" spans="2:6" ht="28.5" customHeight="1" x14ac:dyDescent="0.25">
      <c r="B940" s="1"/>
      <c r="C940" s="2"/>
      <c r="D940" s="2"/>
      <c r="E940" s="8"/>
      <c r="F940" s="1"/>
    </row>
    <row r="941" spans="2:6" ht="28.5" customHeight="1" x14ac:dyDescent="0.25">
      <c r="B941" s="1"/>
      <c r="C941" s="2"/>
      <c r="D941" s="2"/>
      <c r="E941" s="8"/>
      <c r="F941" s="1"/>
    </row>
    <row r="942" spans="2:6" ht="28.5" customHeight="1" x14ac:dyDescent="0.25">
      <c r="B942" s="1"/>
      <c r="C942" s="2"/>
      <c r="D942" s="2"/>
      <c r="E942" s="8"/>
      <c r="F942" s="1"/>
    </row>
    <row r="943" spans="2:6" ht="28.5" customHeight="1" x14ac:dyDescent="0.25">
      <c r="B943" s="1"/>
      <c r="C943" s="2"/>
      <c r="D943" s="2"/>
      <c r="E943" s="8"/>
      <c r="F943" s="1"/>
    </row>
    <row r="944" spans="2:6" ht="28.5" customHeight="1" x14ac:dyDescent="0.25">
      <c r="B944" s="1"/>
      <c r="C944" s="2"/>
      <c r="D944" s="2"/>
      <c r="E944" s="8"/>
      <c r="F944" s="1"/>
    </row>
    <row r="945" spans="2:6" ht="28.5" customHeight="1" x14ac:dyDescent="0.25">
      <c r="B945" s="1"/>
      <c r="C945" s="2"/>
      <c r="D945" s="2"/>
      <c r="E945" s="8"/>
      <c r="F945" s="1"/>
    </row>
    <row r="946" spans="2:6" ht="28.5" customHeight="1" x14ac:dyDescent="0.25">
      <c r="B946" s="1"/>
      <c r="C946" s="2"/>
      <c r="D946" s="2"/>
      <c r="E946" s="8"/>
      <c r="F946" s="1"/>
    </row>
    <row r="947" spans="2:6" ht="28.5" customHeight="1" x14ac:dyDescent="0.25">
      <c r="B947" s="1"/>
      <c r="C947" s="2"/>
      <c r="D947" s="2"/>
      <c r="E947" s="8"/>
      <c r="F947" s="1"/>
    </row>
    <row r="948" spans="2:6" ht="28.5" customHeight="1" x14ac:dyDescent="0.25">
      <c r="B948" s="1"/>
      <c r="C948" s="2"/>
      <c r="D948" s="2"/>
      <c r="E948" s="8"/>
      <c r="F948" s="1"/>
    </row>
    <row r="949" spans="2:6" ht="28.5" customHeight="1" x14ac:dyDescent="0.25">
      <c r="B949" s="1"/>
      <c r="C949" s="2"/>
      <c r="D949" s="2"/>
      <c r="E949" s="8"/>
      <c r="F949" s="1"/>
    </row>
    <row r="950" spans="2:6" ht="28.5" customHeight="1" x14ac:dyDescent="0.25">
      <c r="B950" s="1"/>
      <c r="C950" s="2"/>
      <c r="D950" s="2"/>
      <c r="E950" s="8"/>
      <c r="F950" s="1"/>
    </row>
    <row r="951" spans="2:6" ht="28.5" customHeight="1" x14ac:dyDescent="0.25">
      <c r="B951" s="1"/>
      <c r="C951" s="2"/>
      <c r="D951" s="2"/>
      <c r="E951" s="8"/>
      <c r="F951" s="1"/>
    </row>
    <row r="952" spans="2:6" ht="28.5" customHeight="1" x14ac:dyDescent="0.25">
      <c r="B952" s="1"/>
      <c r="C952" s="2"/>
      <c r="D952" s="2"/>
      <c r="E952" s="8"/>
      <c r="F952" s="1"/>
    </row>
    <row r="953" spans="2:6" ht="28.5" customHeight="1" x14ac:dyDescent="0.25">
      <c r="B953" s="1"/>
      <c r="C953" s="2"/>
      <c r="D953" s="2"/>
      <c r="E953" s="8"/>
      <c r="F953" s="1"/>
    </row>
    <row r="954" spans="2:6" ht="28.5" customHeight="1" x14ac:dyDescent="0.25">
      <c r="B954" s="1"/>
      <c r="C954" s="2"/>
      <c r="D954" s="2"/>
      <c r="E954" s="8"/>
      <c r="F954" s="1"/>
    </row>
    <row r="955" spans="2:6" ht="28.5" customHeight="1" x14ac:dyDescent="0.25">
      <c r="B955" s="1"/>
      <c r="C955" s="2"/>
      <c r="D955" s="2"/>
      <c r="E955" s="8"/>
      <c r="F955" s="1"/>
    </row>
    <row r="956" spans="2:6" ht="28.5" customHeight="1" x14ac:dyDescent="0.25">
      <c r="B956" s="1"/>
      <c r="C956" s="2"/>
      <c r="D956" s="2"/>
      <c r="E956" s="8"/>
      <c r="F956" s="1"/>
    </row>
    <row r="957" spans="2:6" ht="28.5" customHeight="1" x14ac:dyDescent="0.25">
      <c r="B957" s="1"/>
      <c r="C957" s="2"/>
      <c r="D957" s="2"/>
      <c r="E957" s="8"/>
      <c r="F957" s="1"/>
    </row>
    <row r="958" spans="2:6" ht="28.5" customHeight="1" x14ac:dyDescent="0.25">
      <c r="B958" s="1"/>
      <c r="C958" s="2"/>
      <c r="D958" s="2"/>
      <c r="E958" s="8"/>
      <c r="F958" s="1"/>
    </row>
    <row r="959" spans="2:6" ht="28.5" customHeight="1" x14ac:dyDescent="0.25">
      <c r="B959" s="1"/>
      <c r="C959" s="2"/>
      <c r="D959" s="2"/>
      <c r="E959" s="8"/>
      <c r="F959" s="1"/>
    </row>
    <row r="960" spans="2:6" ht="28.5" customHeight="1" x14ac:dyDescent="0.25">
      <c r="B960" s="1"/>
      <c r="C960" s="2"/>
      <c r="D960" s="2"/>
      <c r="E960" s="8"/>
      <c r="F960" s="1"/>
    </row>
    <row r="961" spans="2:6" ht="28.5" customHeight="1" x14ac:dyDescent="0.25">
      <c r="B961" s="1"/>
      <c r="C961" s="2"/>
      <c r="D961" s="2"/>
      <c r="E961" s="8"/>
      <c r="F961" s="1"/>
    </row>
    <row r="962" spans="2:6" ht="28.5" customHeight="1" x14ac:dyDescent="0.25">
      <c r="B962" s="1"/>
      <c r="C962" s="2"/>
      <c r="D962" s="2"/>
      <c r="E962" s="8"/>
      <c r="F962" s="1"/>
    </row>
    <row r="963" spans="2:6" ht="28.5" customHeight="1" x14ac:dyDescent="0.25">
      <c r="B963" s="1"/>
      <c r="C963" s="2"/>
      <c r="D963" s="2"/>
      <c r="E963" s="8"/>
      <c r="F963" s="1"/>
    </row>
    <row r="964" spans="2:6" ht="28.5" customHeight="1" x14ac:dyDescent="0.25">
      <c r="B964" s="1"/>
      <c r="C964" s="2"/>
      <c r="D964" s="2"/>
      <c r="E964" s="8"/>
      <c r="F964" s="1"/>
    </row>
    <row r="965" spans="2:6" ht="28.5" customHeight="1" x14ac:dyDescent="0.25">
      <c r="B965" s="1"/>
      <c r="C965" s="2"/>
      <c r="D965" s="2"/>
      <c r="E965" s="8"/>
      <c r="F965" s="1"/>
    </row>
    <row r="966" spans="2:6" ht="28.5" customHeight="1" x14ac:dyDescent="0.25">
      <c r="B966" s="1"/>
      <c r="C966" s="2"/>
      <c r="D966" s="2"/>
      <c r="E966" s="8"/>
      <c r="F966" s="1"/>
    </row>
    <row r="967" spans="2:6" ht="28.5" customHeight="1" x14ac:dyDescent="0.25">
      <c r="B967" s="1"/>
      <c r="C967" s="2"/>
      <c r="D967" s="2"/>
      <c r="E967" s="8"/>
      <c r="F967" s="1"/>
    </row>
    <row r="968" spans="2:6" ht="28.5" customHeight="1" x14ac:dyDescent="0.25">
      <c r="B968" s="1"/>
      <c r="C968" s="2"/>
      <c r="D968" s="2"/>
      <c r="E968" s="8"/>
      <c r="F968" s="1"/>
    </row>
    <row r="969" spans="2:6" ht="28.5" customHeight="1" x14ac:dyDescent="0.25">
      <c r="B969" s="1"/>
      <c r="C969" s="2"/>
      <c r="D969" s="2"/>
      <c r="E969" s="8"/>
      <c r="F969" s="1"/>
    </row>
    <row r="970" spans="2:6" ht="28.5" customHeight="1" x14ac:dyDescent="0.25">
      <c r="B970" s="1"/>
      <c r="C970" s="2"/>
      <c r="D970" s="2"/>
      <c r="E970" s="8"/>
      <c r="F970" s="1"/>
    </row>
    <row r="971" spans="2:6" ht="28.5" customHeight="1" x14ac:dyDescent="0.25">
      <c r="B971" s="1"/>
      <c r="C971" s="2"/>
      <c r="D971" s="2"/>
      <c r="E971" s="8"/>
      <c r="F971" s="1"/>
    </row>
    <row r="972" spans="2:6" ht="28.5" customHeight="1" x14ac:dyDescent="0.25">
      <c r="B972" s="1"/>
      <c r="C972" s="2"/>
      <c r="D972" s="2"/>
      <c r="E972" s="8"/>
      <c r="F972" s="1"/>
    </row>
    <row r="973" spans="2:6" ht="28.5" customHeight="1" x14ac:dyDescent="0.25">
      <c r="B973" s="1"/>
      <c r="C973" s="2"/>
      <c r="D973" s="2"/>
      <c r="E973" s="8"/>
      <c r="F973" s="1"/>
    </row>
    <row r="974" spans="2:6" ht="28.5" customHeight="1" x14ac:dyDescent="0.25">
      <c r="B974" s="1"/>
      <c r="C974" s="2"/>
      <c r="D974" s="2"/>
      <c r="E974" s="8"/>
      <c r="F974" s="1"/>
    </row>
    <row r="975" spans="2:6" ht="28.5" customHeight="1" x14ac:dyDescent="0.25">
      <c r="B975" s="1"/>
      <c r="C975" s="2"/>
      <c r="D975" s="2"/>
      <c r="E975" s="8"/>
      <c r="F975" s="1"/>
    </row>
    <row r="976" spans="2:6" ht="28.5" customHeight="1" x14ac:dyDescent="0.25">
      <c r="B976" s="1"/>
      <c r="C976" s="2"/>
      <c r="D976" s="2"/>
      <c r="E976" s="8"/>
      <c r="F976" s="1"/>
    </row>
    <row r="977" spans="2:6" ht="28.5" customHeight="1" x14ac:dyDescent="0.25">
      <c r="B977" s="1"/>
      <c r="C977" s="2"/>
      <c r="D977" s="2"/>
      <c r="E977" s="8"/>
      <c r="F977" s="1"/>
    </row>
    <row r="978" spans="2:6" ht="28.5" customHeight="1" x14ac:dyDescent="0.25">
      <c r="B978" s="1"/>
      <c r="C978" s="2"/>
      <c r="D978" s="2"/>
      <c r="E978" s="8"/>
      <c r="F978" s="1"/>
    </row>
    <row r="979" spans="2:6" ht="28.5" customHeight="1" x14ac:dyDescent="0.25">
      <c r="B979" s="1"/>
      <c r="C979" s="2"/>
      <c r="D979" s="2"/>
      <c r="E979" s="8"/>
      <c r="F979" s="1"/>
    </row>
    <row r="980" spans="2:6" ht="28.5" customHeight="1" x14ac:dyDescent="0.25">
      <c r="B980" s="1"/>
      <c r="C980" s="2"/>
      <c r="D980" s="2"/>
      <c r="E980" s="8"/>
      <c r="F980" s="1"/>
    </row>
    <row r="981" spans="2:6" ht="28.5" customHeight="1" x14ac:dyDescent="0.25">
      <c r="B981" s="1"/>
      <c r="C981" s="2"/>
      <c r="D981" s="2"/>
      <c r="E981" s="8"/>
      <c r="F981" s="1"/>
    </row>
    <row r="982" spans="2:6" ht="28.5" customHeight="1" x14ac:dyDescent="0.25">
      <c r="B982" s="1"/>
      <c r="C982" s="2"/>
      <c r="D982" s="2"/>
      <c r="E982" s="8"/>
      <c r="F982" s="1"/>
    </row>
    <row r="983" spans="2:6" ht="28.5" customHeight="1" x14ac:dyDescent="0.25">
      <c r="B983" s="1"/>
      <c r="C983" s="2"/>
      <c r="D983" s="2"/>
      <c r="E983" s="8"/>
      <c r="F983" s="1"/>
    </row>
    <row r="984" spans="2:6" ht="28.5" customHeight="1" x14ac:dyDescent="0.25">
      <c r="B984" s="1"/>
      <c r="C984" s="2"/>
      <c r="D984" s="2"/>
      <c r="E984" s="8"/>
      <c r="F984" s="1"/>
    </row>
    <row r="985" spans="2:6" ht="28.5" customHeight="1" x14ac:dyDescent="0.25">
      <c r="B985" s="1"/>
      <c r="C985" s="2"/>
      <c r="D985" s="2"/>
      <c r="E985" s="8"/>
      <c r="F985" s="1"/>
    </row>
    <row r="986" spans="2:6" ht="28.5" customHeight="1" x14ac:dyDescent="0.25">
      <c r="B986" s="1"/>
      <c r="C986" s="2"/>
      <c r="D986" s="2"/>
      <c r="E986" s="8"/>
      <c r="F986" s="1"/>
    </row>
    <row r="987" spans="2:6" ht="28.5" customHeight="1" x14ac:dyDescent="0.25">
      <c r="B987" s="1"/>
      <c r="C987" s="2"/>
      <c r="D987" s="2"/>
      <c r="E987" s="8"/>
      <c r="F987" s="1"/>
    </row>
    <row r="988" spans="2:6" ht="28.5" customHeight="1" x14ac:dyDescent="0.25">
      <c r="B988" s="1"/>
      <c r="C988" s="2"/>
      <c r="D988" s="2"/>
      <c r="E988" s="8"/>
      <c r="F988" s="1"/>
    </row>
    <row r="989" spans="2:6" ht="28.5" customHeight="1" x14ac:dyDescent="0.25">
      <c r="B989" s="1"/>
      <c r="C989" s="2"/>
      <c r="D989" s="2"/>
      <c r="E989" s="8"/>
      <c r="F989" s="1"/>
    </row>
    <row r="990" spans="2:6" ht="28.5" customHeight="1" x14ac:dyDescent="0.25">
      <c r="B990" s="1"/>
      <c r="C990" s="2"/>
      <c r="D990" s="2"/>
      <c r="E990" s="8"/>
      <c r="F990" s="1"/>
    </row>
    <row r="991" spans="2:6" ht="28.5" customHeight="1" x14ac:dyDescent="0.25">
      <c r="B991" s="1"/>
      <c r="C991" s="2"/>
      <c r="D991" s="2"/>
      <c r="E991" s="8"/>
      <c r="F991" s="1"/>
    </row>
    <row r="992" spans="2:6" ht="28.5" customHeight="1" x14ac:dyDescent="0.25">
      <c r="B992" s="1"/>
      <c r="C992" s="2"/>
      <c r="D992" s="2"/>
      <c r="E992" s="8"/>
      <c r="F992" s="1"/>
    </row>
    <row r="993" spans="2:6" ht="28.5" customHeight="1" x14ac:dyDescent="0.25">
      <c r="B993" s="1"/>
      <c r="C993" s="2"/>
      <c r="D993" s="2"/>
      <c r="E993" s="8"/>
      <c r="F993" s="1"/>
    </row>
    <row r="994" spans="2:6" ht="28.5" customHeight="1" x14ac:dyDescent="0.25">
      <c r="B994" s="1"/>
      <c r="C994" s="2"/>
      <c r="D994" s="2"/>
      <c r="E994" s="8"/>
      <c r="F994" s="1"/>
    </row>
    <row r="995" spans="2:6" ht="28.5" customHeight="1" x14ac:dyDescent="0.25">
      <c r="B995" s="1"/>
      <c r="C995" s="2"/>
      <c r="D995" s="2"/>
      <c r="E995" s="8"/>
      <c r="F995" s="1"/>
    </row>
    <row r="996" spans="2:6" ht="28.5" customHeight="1" x14ac:dyDescent="0.25">
      <c r="B996" s="1"/>
      <c r="C996" s="2"/>
      <c r="D996" s="2"/>
      <c r="E996" s="8"/>
      <c r="F996" s="1"/>
    </row>
    <row r="997" spans="2:6" ht="28.5" customHeight="1" x14ac:dyDescent="0.25">
      <c r="B997" s="1"/>
      <c r="C997" s="2"/>
      <c r="D997" s="2"/>
      <c r="E997" s="8"/>
      <c r="F997" s="1"/>
    </row>
    <row r="998" spans="2:6" ht="28.5" customHeight="1" x14ac:dyDescent="0.25">
      <c r="B998" s="1"/>
      <c r="C998" s="2"/>
      <c r="D998" s="2"/>
      <c r="E998" s="8"/>
      <c r="F998" s="1"/>
    </row>
    <row r="999" spans="2:6" ht="28.5" customHeight="1" x14ac:dyDescent="0.25">
      <c r="B999" s="1"/>
      <c r="C999" s="2"/>
      <c r="D999" s="2"/>
      <c r="E999" s="8"/>
      <c r="F999" s="1"/>
    </row>
    <row r="1000" spans="2:6" ht="28.5" customHeight="1" x14ac:dyDescent="0.25">
      <c r="B1000" s="1"/>
      <c r="C1000" s="2"/>
      <c r="D1000" s="2"/>
      <c r="E1000" s="8"/>
      <c r="F1000" s="1"/>
    </row>
    <row r="1001" spans="2:6" ht="28.5" customHeight="1" x14ac:dyDescent="0.25">
      <c r="B1001" s="1"/>
      <c r="C1001" s="2"/>
      <c r="D1001" s="2"/>
      <c r="E1001" s="8"/>
      <c r="F1001" s="1"/>
    </row>
    <row r="1002" spans="2:6" ht="28.5" customHeight="1" x14ac:dyDescent="0.25">
      <c r="B1002" s="1"/>
      <c r="C1002" s="2"/>
      <c r="D1002" s="2"/>
      <c r="E1002" s="8"/>
      <c r="F1002" s="1"/>
    </row>
    <row r="1003" spans="2:6" ht="28.5" customHeight="1" x14ac:dyDescent="0.25">
      <c r="B1003" s="1"/>
      <c r="C1003" s="2"/>
      <c r="D1003" s="2"/>
      <c r="E1003" s="8"/>
      <c r="F1003" s="1"/>
    </row>
    <row r="1004" spans="2:6" ht="28.5" customHeight="1" x14ac:dyDescent="0.25">
      <c r="B1004" s="1"/>
      <c r="C1004" s="2"/>
      <c r="D1004" s="2"/>
      <c r="E1004" s="8"/>
      <c r="F1004" s="1"/>
    </row>
    <row r="1005" spans="2:6" ht="28.5" customHeight="1" x14ac:dyDescent="0.25">
      <c r="B1005" s="1"/>
      <c r="C1005" s="2"/>
      <c r="D1005" s="2"/>
      <c r="E1005" s="8"/>
      <c r="F1005" s="1"/>
    </row>
    <row r="1006" spans="2:6" ht="28.5" customHeight="1" x14ac:dyDescent="0.25">
      <c r="B1006" s="1"/>
      <c r="C1006" s="2"/>
      <c r="D1006" s="2"/>
      <c r="E1006" s="8"/>
      <c r="F1006" s="1"/>
    </row>
    <row r="1007" spans="2:6" ht="28.5" customHeight="1" x14ac:dyDescent="0.25">
      <c r="B1007" s="1"/>
      <c r="C1007" s="2"/>
      <c r="D1007" s="2"/>
      <c r="E1007" s="8"/>
      <c r="F1007" s="1"/>
    </row>
    <row r="1008" spans="2:6" ht="28.5" customHeight="1" x14ac:dyDescent="0.25">
      <c r="B1008" s="1"/>
      <c r="C1008" s="2"/>
      <c r="D1008" s="2"/>
      <c r="E1008" s="8"/>
      <c r="F1008" s="1"/>
    </row>
    <row r="1009" spans="2:6" ht="28.5" customHeight="1" x14ac:dyDescent="0.25">
      <c r="B1009" s="1"/>
      <c r="C1009" s="2"/>
      <c r="D1009" s="2"/>
      <c r="E1009" s="8"/>
      <c r="F1009" s="1"/>
    </row>
    <row r="1010" spans="2:6" ht="28.5" customHeight="1" x14ac:dyDescent="0.25">
      <c r="B1010" s="1"/>
      <c r="C1010" s="2"/>
      <c r="D1010" s="2"/>
      <c r="E1010" s="8"/>
      <c r="F1010" s="1"/>
    </row>
    <row r="1011" spans="2:6" ht="28.5" customHeight="1" x14ac:dyDescent="0.25">
      <c r="B1011" s="1"/>
      <c r="C1011" s="2"/>
      <c r="D1011" s="2"/>
      <c r="E1011" s="8"/>
      <c r="F1011" s="1"/>
    </row>
    <row r="1012" spans="2:6" ht="28.5" customHeight="1" x14ac:dyDescent="0.25">
      <c r="B1012" s="1"/>
      <c r="C1012" s="2"/>
      <c r="D1012" s="2"/>
      <c r="E1012" s="8"/>
      <c r="F1012" s="1"/>
    </row>
    <row r="1013" spans="2:6" ht="28.5" customHeight="1" x14ac:dyDescent="0.25">
      <c r="B1013" s="1"/>
      <c r="C1013" s="2"/>
      <c r="D1013" s="2"/>
      <c r="E1013" s="8"/>
      <c r="F1013" s="1"/>
    </row>
    <row r="1014" spans="2:6" ht="28.5" customHeight="1" x14ac:dyDescent="0.25">
      <c r="B1014" s="1"/>
      <c r="C1014" s="2"/>
      <c r="D1014" s="2"/>
      <c r="E1014" s="8"/>
      <c r="F1014" s="1"/>
    </row>
    <row r="1015" spans="2:6" ht="28.5" customHeight="1" x14ac:dyDescent="0.25">
      <c r="B1015" s="1"/>
      <c r="C1015" s="2"/>
      <c r="D1015" s="2"/>
      <c r="E1015" s="8"/>
      <c r="F1015" s="1"/>
    </row>
    <row r="1016" spans="2:6" ht="28.5" customHeight="1" x14ac:dyDescent="0.25">
      <c r="B1016" s="1"/>
      <c r="C1016" s="2"/>
      <c r="D1016" s="2"/>
      <c r="E1016" s="8"/>
      <c r="F1016" s="1"/>
    </row>
    <row r="1017" spans="2:6" ht="28.5" customHeight="1" x14ac:dyDescent="0.25">
      <c r="B1017" s="1"/>
      <c r="C1017" s="2"/>
      <c r="D1017" s="2"/>
      <c r="E1017" s="8"/>
      <c r="F1017" s="1"/>
    </row>
    <row r="1018" spans="2:6" ht="28.5" customHeight="1" x14ac:dyDescent="0.25">
      <c r="B1018" s="1"/>
      <c r="C1018" s="2"/>
      <c r="D1018" s="2"/>
      <c r="E1018" s="8"/>
      <c r="F1018" s="1"/>
    </row>
    <row r="1019" spans="2:6" ht="28.5" customHeight="1" x14ac:dyDescent="0.25">
      <c r="B1019" s="1"/>
      <c r="C1019" s="2"/>
      <c r="D1019" s="2"/>
      <c r="E1019" s="8"/>
      <c r="F1019" s="1"/>
    </row>
    <row r="1020" spans="2:6" ht="28.5" customHeight="1" x14ac:dyDescent="0.25">
      <c r="B1020" s="1"/>
      <c r="C1020" s="2"/>
      <c r="D1020" s="2"/>
      <c r="E1020" s="8"/>
      <c r="F1020" s="1"/>
    </row>
    <row r="1021" spans="2:6" ht="28.5" customHeight="1" x14ac:dyDescent="0.25">
      <c r="B1021" s="1"/>
      <c r="C1021" s="2"/>
      <c r="D1021" s="2"/>
      <c r="E1021" s="8"/>
      <c r="F1021" s="1"/>
    </row>
    <row r="1022" spans="2:6" ht="28.5" customHeight="1" x14ac:dyDescent="0.25">
      <c r="B1022" s="1"/>
      <c r="C1022" s="2"/>
      <c r="D1022" s="2"/>
      <c r="E1022" s="8"/>
      <c r="F1022" s="1"/>
    </row>
    <row r="1023" spans="2:6" ht="28.5" customHeight="1" x14ac:dyDescent="0.25">
      <c r="B1023" s="1"/>
      <c r="C1023" s="2"/>
      <c r="D1023" s="2"/>
      <c r="E1023" s="8"/>
      <c r="F1023" s="1"/>
    </row>
    <row r="1024" spans="2:6" ht="28.5" customHeight="1" x14ac:dyDescent="0.25">
      <c r="B1024" s="1"/>
      <c r="C1024" s="2"/>
      <c r="D1024" s="2"/>
      <c r="E1024" s="8"/>
      <c r="F1024" s="1"/>
    </row>
    <row r="1025" spans="2:6" ht="28.5" customHeight="1" x14ac:dyDescent="0.25">
      <c r="B1025" s="1"/>
      <c r="C1025" s="2"/>
      <c r="D1025" s="2"/>
      <c r="E1025" s="8"/>
      <c r="F1025" s="1"/>
    </row>
    <row r="1026" spans="2:6" ht="28.5" customHeight="1" x14ac:dyDescent="0.25">
      <c r="B1026" s="1"/>
      <c r="C1026" s="2"/>
      <c r="D1026" s="2"/>
      <c r="E1026" s="8"/>
      <c r="F1026" s="1"/>
    </row>
    <row r="1027" spans="2:6" ht="28.5" customHeight="1" x14ac:dyDescent="0.25">
      <c r="B1027" s="1"/>
      <c r="C1027" s="2"/>
      <c r="D1027" s="2"/>
      <c r="E1027" s="8"/>
      <c r="F1027" s="1"/>
    </row>
    <row r="1028" spans="2:6" ht="28.5" customHeight="1" x14ac:dyDescent="0.25">
      <c r="B1028" s="1"/>
      <c r="C1028" s="2"/>
      <c r="D1028" s="2"/>
      <c r="E1028" s="8"/>
      <c r="F1028" s="1"/>
    </row>
    <row r="1029" spans="2:6" ht="28.5" customHeight="1" x14ac:dyDescent="0.25">
      <c r="B1029" s="1"/>
      <c r="C1029" s="2"/>
      <c r="D1029" s="2"/>
      <c r="E1029" s="8"/>
      <c r="F1029" s="1"/>
    </row>
    <row r="1030" spans="2:6" ht="28.5" customHeight="1" x14ac:dyDescent="0.25">
      <c r="B1030" s="1"/>
      <c r="C1030" s="2"/>
      <c r="D1030" s="2"/>
      <c r="E1030" s="8"/>
      <c r="F1030" s="1"/>
    </row>
    <row r="1031" spans="2:6" ht="28.5" customHeight="1" x14ac:dyDescent="0.25">
      <c r="B1031" s="1"/>
      <c r="C1031" s="2"/>
      <c r="D1031" s="2"/>
      <c r="E1031" s="8"/>
      <c r="F1031" s="1"/>
    </row>
    <row r="1032" spans="2:6" ht="28.5" customHeight="1" x14ac:dyDescent="0.25">
      <c r="B1032" s="1"/>
      <c r="C1032" s="2"/>
      <c r="D1032" s="2"/>
      <c r="E1032" s="8"/>
      <c r="F1032" s="1"/>
    </row>
    <row r="1033" spans="2:6" ht="28.5" customHeight="1" x14ac:dyDescent="0.25">
      <c r="B1033" s="1"/>
      <c r="C1033" s="2"/>
      <c r="D1033" s="2"/>
      <c r="E1033" s="8"/>
      <c r="F1033" s="1"/>
    </row>
    <row r="1034" spans="2:6" ht="28.5" customHeight="1" x14ac:dyDescent="0.25">
      <c r="B1034" s="1"/>
      <c r="C1034" s="2"/>
      <c r="D1034" s="2"/>
      <c r="E1034" s="8"/>
      <c r="F1034" s="1"/>
    </row>
    <row r="1035" spans="2:6" ht="28.5" customHeight="1" x14ac:dyDescent="0.25">
      <c r="B1035" s="1"/>
      <c r="C1035" s="2"/>
      <c r="D1035" s="2"/>
      <c r="E1035" s="8"/>
      <c r="F1035" s="1"/>
    </row>
    <row r="1036" spans="2:6" ht="28.5" customHeight="1" x14ac:dyDescent="0.25">
      <c r="B1036" s="1"/>
      <c r="C1036" s="2"/>
      <c r="D1036" s="2"/>
      <c r="E1036" s="8"/>
      <c r="F1036" s="1"/>
    </row>
    <row r="1037" spans="2:6" ht="28.5" customHeight="1" x14ac:dyDescent="0.25">
      <c r="B1037" s="1"/>
      <c r="C1037" s="2"/>
      <c r="D1037" s="2"/>
      <c r="E1037" s="8"/>
      <c r="F1037" s="1"/>
    </row>
    <row r="1038" spans="2:6" ht="28.5" customHeight="1" x14ac:dyDescent="0.25">
      <c r="B1038" s="1"/>
      <c r="C1038" s="2"/>
      <c r="D1038" s="2"/>
      <c r="E1038" s="8"/>
      <c r="F1038" s="1"/>
    </row>
    <row r="1039" spans="2:6" ht="28.5" customHeight="1" x14ac:dyDescent="0.25">
      <c r="B1039" s="1"/>
      <c r="C1039" s="2"/>
      <c r="D1039" s="2"/>
      <c r="E1039" s="8"/>
      <c r="F1039" s="1"/>
    </row>
    <row r="1040" spans="2:6" ht="28.5" customHeight="1" x14ac:dyDescent="0.25">
      <c r="B1040" s="1"/>
      <c r="C1040" s="2"/>
      <c r="D1040" s="2"/>
      <c r="E1040" s="8"/>
      <c r="F1040" s="1"/>
    </row>
    <row r="1041" spans="2:6" ht="28.5" customHeight="1" x14ac:dyDescent="0.25">
      <c r="B1041" s="1"/>
      <c r="C1041" s="2"/>
      <c r="D1041" s="2"/>
      <c r="E1041" s="8"/>
      <c r="F1041" s="1"/>
    </row>
    <row r="1042" spans="2:6" ht="28.5" customHeight="1" x14ac:dyDescent="0.25">
      <c r="B1042" s="1"/>
      <c r="C1042" s="2"/>
      <c r="D1042" s="2"/>
      <c r="E1042" s="8"/>
      <c r="F1042" s="1"/>
    </row>
    <row r="1043" spans="2:6" ht="28.5" customHeight="1" x14ac:dyDescent="0.25">
      <c r="B1043" s="1"/>
      <c r="C1043" s="2"/>
      <c r="D1043" s="2"/>
      <c r="E1043" s="8"/>
      <c r="F1043" s="1"/>
    </row>
    <row r="1044" spans="2:6" ht="28.5" customHeight="1" x14ac:dyDescent="0.25">
      <c r="B1044" s="1"/>
      <c r="C1044" s="2"/>
      <c r="D1044" s="2"/>
      <c r="E1044" s="8"/>
      <c r="F1044" s="1"/>
    </row>
    <row r="1045" spans="2:6" ht="28.5" customHeight="1" x14ac:dyDescent="0.25">
      <c r="B1045" s="1"/>
      <c r="C1045" s="2"/>
      <c r="D1045" s="2"/>
      <c r="E1045" s="8"/>
      <c r="F1045" s="1"/>
    </row>
    <row r="1046" spans="2:6" ht="28.5" customHeight="1" x14ac:dyDescent="0.25">
      <c r="B1046" s="1"/>
      <c r="C1046" s="2"/>
      <c r="D1046" s="2"/>
      <c r="E1046" s="8"/>
      <c r="F1046" s="1"/>
    </row>
    <row r="1047" spans="2:6" ht="28.5" customHeight="1" x14ac:dyDescent="0.25">
      <c r="B1047" s="1"/>
      <c r="C1047" s="2"/>
      <c r="D1047" s="2"/>
      <c r="E1047" s="8"/>
      <c r="F1047" s="1"/>
    </row>
    <row r="1048" spans="2:6" ht="28.5" customHeight="1" x14ac:dyDescent="0.25">
      <c r="B1048" s="1"/>
      <c r="C1048" s="2"/>
      <c r="D1048" s="2"/>
      <c r="E1048" s="8"/>
      <c r="F1048" s="1"/>
    </row>
    <row r="1049" spans="2:6" ht="28.5" customHeight="1" x14ac:dyDescent="0.25">
      <c r="B1049" s="1"/>
      <c r="C1049" s="2"/>
      <c r="D1049" s="2"/>
      <c r="E1049" s="8"/>
      <c r="F1049" s="1"/>
    </row>
    <row r="1050" spans="2:6" ht="28.5" customHeight="1" x14ac:dyDescent="0.25">
      <c r="B1050" s="1"/>
      <c r="C1050" s="2"/>
      <c r="D1050" s="2"/>
      <c r="E1050" s="8"/>
      <c r="F1050" s="1"/>
    </row>
    <row r="1051" spans="2:6" ht="28.5" customHeight="1" x14ac:dyDescent="0.25">
      <c r="B1051" s="1"/>
      <c r="C1051" s="2"/>
      <c r="D1051" s="2"/>
      <c r="E1051" s="8"/>
      <c r="F1051" s="1"/>
    </row>
    <row r="1052" spans="2:6" ht="28.5" customHeight="1" x14ac:dyDescent="0.25">
      <c r="B1052" s="1"/>
      <c r="C1052" s="2"/>
      <c r="D1052" s="2"/>
      <c r="E1052" s="8"/>
      <c r="F1052" s="1"/>
    </row>
    <row r="1053" spans="2:6" ht="28.5" customHeight="1" x14ac:dyDescent="0.25">
      <c r="B1053" s="1"/>
      <c r="C1053" s="2"/>
      <c r="D1053" s="2"/>
      <c r="E1053" s="8"/>
      <c r="F1053" s="1"/>
    </row>
    <row r="1054" spans="2:6" ht="28.5" customHeight="1" x14ac:dyDescent="0.25">
      <c r="B1054" s="1"/>
      <c r="C1054" s="2"/>
      <c r="D1054" s="2"/>
      <c r="E1054" s="8"/>
      <c r="F1054" s="1"/>
    </row>
  </sheetData>
  <dataValidations count="1">
    <dataValidation type="list" allowBlank="1" showInputMessage="1" showErrorMessage="1" sqref="C7:C41" xr:uid="{99BB47B5-2ABD-43FA-A0C5-EFC93A2005A9}">
      <formula1>_Fornecedores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C163-FEF1-462E-AB56-BF18CBFBBC19}">
  <dimension ref="A1:AI1054"/>
  <sheetViews>
    <sheetView showGridLines="0" zoomScaleNormal="100" workbookViewId="0">
      <pane ySplit="6" topLeftCell="A7" activePane="bottomLeft" state="frozen"/>
      <selection pane="bottomLeft" activeCell="G3" sqref="G3"/>
    </sheetView>
  </sheetViews>
  <sheetFormatPr defaultRowHeight="15" x14ac:dyDescent="0.25"/>
  <cols>
    <col min="3" max="3" width="16.140625" customWidth="1"/>
    <col min="4" max="4" width="31.7109375" customWidth="1"/>
    <col min="5" max="5" width="17.7109375" customWidth="1"/>
    <col min="6" max="6" width="16.42578125" bestFit="1" customWidth="1"/>
    <col min="7" max="7" width="17.85546875" customWidth="1"/>
    <col min="8" max="8" width="17.28515625" customWidth="1"/>
    <col min="9" max="9" width="18.42578125" customWidth="1"/>
    <col min="10" max="10" width="13.5703125" customWidth="1"/>
    <col min="11" max="11" width="13.8554687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3" spans="1:35" ht="22.5" x14ac:dyDescent="0.3">
      <c r="B3" s="6" t="s">
        <v>60</v>
      </c>
      <c r="G3" s="26">
        <f>SUM(tCompras[Valor Total])</f>
        <v>33697.500000000007</v>
      </c>
      <c r="H3" s="26">
        <f>SUM(tCompras[Valor Pago])</f>
        <v>30092.400000000009</v>
      </c>
      <c r="I3" s="26">
        <f>SUM(tCompras[Restante])</f>
        <v>3605.1000000000031</v>
      </c>
    </row>
    <row r="4" spans="1:35" ht="3.7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6" spans="1:35" s="1" customFormat="1" ht="28.5" customHeight="1" x14ac:dyDescent="0.25">
      <c r="B6" s="9" t="s">
        <v>0</v>
      </c>
      <c r="C6" s="9" t="s">
        <v>63</v>
      </c>
      <c r="D6" s="9" t="s">
        <v>35</v>
      </c>
      <c r="E6" s="9" t="s">
        <v>61</v>
      </c>
      <c r="F6" s="9" t="s">
        <v>37</v>
      </c>
      <c r="G6" s="9" t="s">
        <v>62</v>
      </c>
      <c r="H6" s="9" t="s">
        <v>65</v>
      </c>
      <c r="I6" s="9" t="s">
        <v>66</v>
      </c>
      <c r="J6" s="23" t="s">
        <v>67</v>
      </c>
      <c r="K6" s="9" t="s">
        <v>68</v>
      </c>
    </row>
    <row r="7" spans="1:35" ht="28.5" customHeight="1" x14ac:dyDescent="0.25">
      <c r="A7" s="1"/>
      <c r="B7" s="9">
        <f>ROW()-ROW(tCompras[[#Headers],[Id]])</f>
        <v>1</v>
      </c>
      <c r="C7" s="14">
        <v>45317</v>
      </c>
      <c r="D7" s="10" t="s">
        <v>38</v>
      </c>
      <c r="E7" s="32" t="str">
        <f>_xlfn.XLOOKUP(tCompras[[#This Row],[Produto]],tProdutos[Produto],tProdutos[Fornecedor],"Não Encontrado")</f>
        <v>Jequiti</v>
      </c>
      <c r="F7" s="11">
        <v>79</v>
      </c>
      <c r="G7" s="9">
        <v>4</v>
      </c>
      <c r="H7" s="19">
        <f>tCompras[[#This Row],[Preço]]*tCompras[[#This Row],[Qtde]]</f>
        <v>316</v>
      </c>
      <c r="I7" s="20">
        <v>316</v>
      </c>
      <c r="J7" s="19">
        <f>tCompras[[#This Row],[Valor Total]]-tCompras[[#This Row],[Valor Pago]]</f>
        <v>0</v>
      </c>
      <c r="K7" s="24">
        <v>45317</v>
      </c>
    </row>
    <row r="8" spans="1:35" ht="28.5" customHeight="1" x14ac:dyDescent="0.25">
      <c r="A8" s="1"/>
      <c r="B8" s="9">
        <f>ROW()-ROW(tCompras[[#Headers],[Id]])</f>
        <v>2</v>
      </c>
      <c r="C8" s="14">
        <v>45293</v>
      </c>
      <c r="D8" s="10" t="s">
        <v>39</v>
      </c>
      <c r="E8" s="32" t="str">
        <f>_xlfn.XLOOKUP(tCompras[[#This Row],[Produto]],tProdutos[Produto],tProdutos[Fornecedor],"Não Encontrado")</f>
        <v>Jequiti</v>
      </c>
      <c r="F8" s="11">
        <v>28.8</v>
      </c>
      <c r="G8" s="9">
        <v>5</v>
      </c>
      <c r="H8" s="19">
        <f>tCompras[[#This Row],[Preço]]*tCompras[[#This Row],[Qtde]]</f>
        <v>144</v>
      </c>
      <c r="I8" s="20">
        <v>144</v>
      </c>
      <c r="J8" s="19">
        <f>tCompras[[#This Row],[Valor Total]]-tCompras[[#This Row],[Valor Pago]]</f>
        <v>0</v>
      </c>
      <c r="K8" s="24">
        <v>45293</v>
      </c>
    </row>
    <row r="9" spans="1:35" ht="28.5" customHeight="1" x14ac:dyDescent="0.25">
      <c r="A9" s="1"/>
      <c r="B9" s="9">
        <f>ROW()-ROW(tCompras[[#Headers],[Id]])</f>
        <v>3</v>
      </c>
      <c r="C9" s="14">
        <v>45318</v>
      </c>
      <c r="D9" s="10" t="s">
        <v>40</v>
      </c>
      <c r="E9" s="32" t="str">
        <f>_xlfn.XLOOKUP(tCompras[[#This Row],[Produto]],tProdutos[Produto],tProdutos[Fornecedor],"Não Encontrado")</f>
        <v>Jequiti</v>
      </c>
      <c r="F9" s="11">
        <v>7.25</v>
      </c>
      <c r="G9" s="9">
        <v>4</v>
      </c>
      <c r="H9" s="19">
        <f>tCompras[[#This Row],[Preço]]*tCompras[[#This Row],[Qtde]]</f>
        <v>29</v>
      </c>
      <c r="I9" s="20">
        <v>29</v>
      </c>
      <c r="J9" s="19">
        <f>tCompras[[#This Row],[Valor Total]]-tCompras[[#This Row],[Valor Pago]]</f>
        <v>0</v>
      </c>
      <c r="K9" s="24">
        <v>45318</v>
      </c>
    </row>
    <row r="10" spans="1:35" ht="28.5" customHeight="1" x14ac:dyDescent="0.25">
      <c r="A10" s="1"/>
      <c r="B10" s="9">
        <f>ROW()-ROW(tCompras[[#Headers],[Id]])</f>
        <v>4</v>
      </c>
      <c r="C10" s="14">
        <v>45318</v>
      </c>
      <c r="D10" s="10" t="s">
        <v>41</v>
      </c>
      <c r="E10" s="32" t="str">
        <f>_xlfn.XLOOKUP(tCompras[[#This Row],[Produto]],tProdutos[Produto],tProdutos[Fornecedor],"Não Encontrado")</f>
        <v>Mary Kay</v>
      </c>
      <c r="F10" s="11">
        <v>30.4</v>
      </c>
      <c r="G10" s="9">
        <v>3</v>
      </c>
      <c r="H10" s="19">
        <f>tCompras[[#This Row],[Preço]]*tCompras[[#This Row],[Qtde]]</f>
        <v>91.199999999999989</v>
      </c>
      <c r="I10" s="20">
        <v>91.199999999999989</v>
      </c>
      <c r="J10" s="19">
        <f>tCompras[[#This Row],[Valor Total]]-tCompras[[#This Row],[Valor Pago]]</f>
        <v>0</v>
      </c>
      <c r="K10" s="24">
        <v>45318</v>
      </c>
    </row>
    <row r="11" spans="1:35" ht="28.5" customHeight="1" x14ac:dyDescent="0.25">
      <c r="A11" s="1"/>
      <c r="B11" s="9">
        <f>ROW()-ROW(tCompras[[#Headers],[Id]])</f>
        <v>5</v>
      </c>
      <c r="C11" s="14">
        <v>45301</v>
      </c>
      <c r="D11" s="10" t="s">
        <v>42</v>
      </c>
      <c r="E11" s="32" t="str">
        <f>_xlfn.XLOOKUP(tCompras[[#This Row],[Produto]],tProdutos[Produto],tProdutos[Fornecedor],"Não Encontrado")</f>
        <v>Mary Kay</v>
      </c>
      <c r="F11" s="11">
        <v>9.3000000000000007</v>
      </c>
      <c r="G11" s="9">
        <v>1</v>
      </c>
      <c r="H11" s="19">
        <f>tCompras[[#This Row],[Preço]]*tCompras[[#This Row],[Qtde]]</f>
        <v>9.3000000000000007</v>
      </c>
      <c r="I11" s="20">
        <v>9.3000000000000007</v>
      </c>
      <c r="J11" s="19">
        <f>tCompras[[#This Row],[Valor Total]]-tCompras[[#This Row],[Valor Pago]]</f>
        <v>0</v>
      </c>
      <c r="K11" s="24">
        <v>45301</v>
      </c>
    </row>
    <row r="12" spans="1:35" ht="28.5" customHeight="1" x14ac:dyDescent="0.25">
      <c r="A12" s="1"/>
      <c r="B12" s="9">
        <f>ROW()-ROW(tCompras[[#Headers],[Id]])</f>
        <v>6</v>
      </c>
      <c r="C12" s="14">
        <v>45296</v>
      </c>
      <c r="D12" s="10" t="s">
        <v>43</v>
      </c>
      <c r="E12" s="32" t="str">
        <f>_xlfn.XLOOKUP(tCompras[[#This Row],[Produto]],tProdutos[Produto],tProdutos[Fornecedor],"Não Encontrado")</f>
        <v>Mary Kay</v>
      </c>
      <c r="F12" s="11">
        <v>5.6</v>
      </c>
      <c r="G12" s="9">
        <v>4</v>
      </c>
      <c r="H12" s="19">
        <f>tCompras[[#This Row],[Preço]]*tCompras[[#This Row],[Qtde]]</f>
        <v>22.4</v>
      </c>
      <c r="I12" s="20">
        <v>22.4</v>
      </c>
      <c r="J12" s="19">
        <f>tCompras[[#This Row],[Valor Total]]-tCompras[[#This Row],[Valor Pago]]</f>
        <v>0</v>
      </c>
      <c r="K12" s="24">
        <v>45296</v>
      </c>
      <c r="L12" s="1"/>
      <c r="M12" s="1"/>
    </row>
    <row r="13" spans="1:35" ht="28.5" customHeight="1" x14ac:dyDescent="0.25">
      <c r="A13" s="1"/>
      <c r="B13" s="9">
        <f>ROW()-ROW(tCompras[[#Headers],[Id]])</f>
        <v>7</v>
      </c>
      <c r="C13" s="14">
        <v>45322</v>
      </c>
      <c r="D13" s="10" t="s">
        <v>44</v>
      </c>
      <c r="E13" s="32" t="str">
        <f>_xlfn.XLOOKUP(tCompras[[#This Row],[Produto]],tProdutos[Produto],tProdutos[Fornecedor],"Não Encontrado")</f>
        <v>Avon</v>
      </c>
      <c r="F13" s="11">
        <v>3</v>
      </c>
      <c r="G13" s="9">
        <v>1</v>
      </c>
      <c r="H13" s="19">
        <f>tCompras[[#This Row],[Preço]]*tCompras[[#This Row],[Qtde]]</f>
        <v>3</v>
      </c>
      <c r="I13" s="20">
        <v>3</v>
      </c>
      <c r="J13" s="19">
        <f>tCompras[[#This Row],[Valor Total]]-tCompras[[#This Row],[Valor Pago]]</f>
        <v>0</v>
      </c>
      <c r="K13" s="24">
        <v>45322</v>
      </c>
      <c r="L13" s="1"/>
      <c r="M13" s="1"/>
    </row>
    <row r="14" spans="1:35" ht="28.5" customHeight="1" x14ac:dyDescent="0.25">
      <c r="A14" s="1"/>
      <c r="B14" s="9">
        <f>ROW()-ROW(tCompras[[#Headers],[Id]])</f>
        <v>8</v>
      </c>
      <c r="C14" s="14">
        <v>45303</v>
      </c>
      <c r="D14" s="10" t="s">
        <v>45</v>
      </c>
      <c r="E14" s="32" t="str">
        <f>_xlfn.XLOOKUP(tCompras[[#This Row],[Produto]],tProdutos[Produto],tProdutos[Fornecedor],"Não Encontrado")</f>
        <v>Avon</v>
      </c>
      <c r="F14" s="11">
        <v>1.5</v>
      </c>
      <c r="G14" s="9">
        <v>5</v>
      </c>
      <c r="H14" s="19">
        <f>tCompras[[#This Row],[Preço]]*tCompras[[#This Row],[Qtde]]</f>
        <v>7.5</v>
      </c>
      <c r="I14" s="20">
        <v>7.5</v>
      </c>
      <c r="J14" s="19">
        <f>tCompras[[#This Row],[Valor Total]]-tCompras[[#This Row],[Valor Pago]]</f>
        <v>0</v>
      </c>
      <c r="K14" s="24">
        <v>45303</v>
      </c>
      <c r="L14" s="1"/>
      <c r="M14" s="1"/>
    </row>
    <row r="15" spans="1:35" ht="28.5" customHeight="1" x14ac:dyDescent="0.25">
      <c r="A15" s="1"/>
      <c r="B15" s="9">
        <f>ROW()-ROW(tCompras[[#Headers],[Id]])</f>
        <v>9</v>
      </c>
      <c r="C15" s="14">
        <v>45322</v>
      </c>
      <c r="D15" s="10" t="s">
        <v>46</v>
      </c>
      <c r="E15" s="32" t="str">
        <f>_xlfn.XLOOKUP(tCompras[[#This Row],[Produto]],tProdutos[Produto],tProdutos[Fornecedor],"Não Encontrado")</f>
        <v>Avon</v>
      </c>
      <c r="F15" s="11">
        <v>6.2</v>
      </c>
      <c r="G15" s="9">
        <v>2</v>
      </c>
      <c r="H15" s="19">
        <f>tCompras[[#This Row],[Preço]]*tCompras[[#This Row],[Qtde]]</f>
        <v>12.4</v>
      </c>
      <c r="I15" s="20">
        <v>12.4</v>
      </c>
      <c r="J15" s="19">
        <f>tCompras[[#This Row],[Valor Total]]-tCompras[[#This Row],[Valor Pago]]</f>
        <v>0</v>
      </c>
      <c r="K15" s="24">
        <v>45322</v>
      </c>
      <c r="L15" s="1"/>
      <c r="M15" s="1"/>
    </row>
    <row r="16" spans="1:35" ht="28.5" customHeight="1" x14ac:dyDescent="0.25">
      <c r="A16" s="1"/>
      <c r="B16" s="9">
        <f>ROW()-ROW(tCompras[[#Headers],[Id]])</f>
        <v>10</v>
      </c>
      <c r="C16" s="14">
        <v>45319</v>
      </c>
      <c r="D16" s="10" t="s">
        <v>47</v>
      </c>
      <c r="E16" s="32" t="str">
        <f>_xlfn.XLOOKUP(tCompras[[#This Row],[Produto]],tProdutos[Produto],tProdutos[Fornecedor],"Não Encontrado")</f>
        <v>Natura</v>
      </c>
      <c r="F16" s="11">
        <v>4</v>
      </c>
      <c r="G16" s="9">
        <v>1</v>
      </c>
      <c r="H16" s="19">
        <f>tCompras[[#This Row],[Preço]]*tCompras[[#This Row],[Qtde]]</f>
        <v>4</v>
      </c>
      <c r="I16" s="20">
        <v>4</v>
      </c>
      <c r="J16" s="19">
        <f>tCompras[[#This Row],[Valor Total]]-tCompras[[#This Row],[Valor Pago]]</f>
        <v>0</v>
      </c>
      <c r="K16" s="24">
        <v>45319</v>
      </c>
      <c r="L16" s="1"/>
      <c r="M16" s="1"/>
    </row>
    <row r="17" spans="2:11" ht="28.5" customHeight="1" x14ac:dyDescent="0.25">
      <c r="B17" s="9">
        <f>ROW()-ROW(tCompras[[#Headers],[Id]])</f>
        <v>11</v>
      </c>
      <c r="C17" s="14">
        <v>45322</v>
      </c>
      <c r="D17" s="10" t="s">
        <v>48</v>
      </c>
      <c r="E17" s="32" t="str">
        <f>_xlfn.XLOOKUP(tCompras[[#This Row],[Produto]],tProdutos[Produto],tProdutos[Fornecedor],"Não Encontrado")</f>
        <v>Natura</v>
      </c>
      <c r="F17" s="11">
        <v>9.9</v>
      </c>
      <c r="G17" s="9">
        <v>4</v>
      </c>
      <c r="H17" s="19">
        <f>tCompras[[#This Row],[Preço]]*tCompras[[#This Row],[Qtde]]</f>
        <v>39.6</v>
      </c>
      <c r="I17" s="20">
        <v>39.6</v>
      </c>
      <c r="J17" s="19">
        <f>tCompras[[#This Row],[Valor Total]]-tCompras[[#This Row],[Valor Pago]]</f>
        <v>0</v>
      </c>
      <c r="K17" s="24">
        <v>45322</v>
      </c>
    </row>
    <row r="18" spans="2:11" ht="28.5" customHeight="1" x14ac:dyDescent="0.25">
      <c r="B18" s="9">
        <f>ROW()-ROW(tCompras[[#Headers],[Id]])</f>
        <v>12</v>
      </c>
      <c r="C18" s="14">
        <v>45305</v>
      </c>
      <c r="D18" s="10" t="s">
        <v>49</v>
      </c>
      <c r="E18" s="32" t="str">
        <f>_xlfn.XLOOKUP(tCompras[[#This Row],[Produto]],tProdutos[Produto],tProdutos[Fornecedor],"Não Encontrado")</f>
        <v>Natura</v>
      </c>
      <c r="F18" s="11">
        <v>15.2</v>
      </c>
      <c r="G18" s="9">
        <v>10</v>
      </c>
      <c r="H18" s="19">
        <f>tCompras[[#This Row],[Preço]]*tCompras[[#This Row],[Qtde]]</f>
        <v>152</v>
      </c>
      <c r="I18" s="20">
        <v>60.8</v>
      </c>
      <c r="J18" s="19">
        <f>tCompras[[#This Row],[Valor Total]]-tCompras[[#This Row],[Valor Pago]]</f>
        <v>91.2</v>
      </c>
      <c r="K18" s="24">
        <v>45305</v>
      </c>
    </row>
    <row r="19" spans="2:11" ht="28.5" customHeight="1" x14ac:dyDescent="0.25">
      <c r="B19" s="9">
        <f>ROW()-ROW(tCompras[[#Headers],[Id]])</f>
        <v>13</v>
      </c>
      <c r="C19" s="14">
        <v>45312</v>
      </c>
      <c r="D19" s="10" t="s">
        <v>50</v>
      </c>
      <c r="E19" s="32" t="str">
        <f>_xlfn.XLOOKUP(tCompras[[#This Row],[Produto]],tProdutos[Produto],tProdutos[Fornecedor],"Não Encontrado")</f>
        <v>Hinode</v>
      </c>
      <c r="F19" s="11">
        <v>36</v>
      </c>
      <c r="G19" s="9">
        <v>5</v>
      </c>
      <c r="H19" s="19">
        <f>tCompras[[#This Row],[Preço]]*tCompras[[#This Row],[Qtde]]</f>
        <v>180</v>
      </c>
      <c r="I19" s="20">
        <v>180</v>
      </c>
      <c r="J19" s="19">
        <f>tCompras[[#This Row],[Valor Total]]-tCompras[[#This Row],[Valor Pago]]</f>
        <v>0</v>
      </c>
      <c r="K19" s="24">
        <v>45312</v>
      </c>
    </row>
    <row r="20" spans="2:11" ht="28.5" customHeight="1" x14ac:dyDescent="0.25">
      <c r="B20" s="9">
        <f>ROW()-ROW(tCompras[[#Headers],[Id]])</f>
        <v>14</v>
      </c>
      <c r="C20" s="14">
        <v>45310</v>
      </c>
      <c r="D20" s="10" t="s">
        <v>51</v>
      </c>
      <c r="E20" s="32" t="str">
        <f>_xlfn.XLOOKUP(tCompras[[#This Row],[Produto]],tProdutos[Produto],tProdutos[Fornecedor],"Não Encontrado")</f>
        <v>Hinode</v>
      </c>
      <c r="F20" s="11">
        <v>15</v>
      </c>
      <c r="G20" s="9">
        <v>3</v>
      </c>
      <c r="H20" s="19">
        <f>tCompras[[#This Row],[Preço]]*tCompras[[#This Row],[Qtde]]</f>
        <v>45</v>
      </c>
      <c r="I20" s="20">
        <v>45</v>
      </c>
      <c r="J20" s="19">
        <f>tCompras[[#This Row],[Valor Total]]-tCompras[[#This Row],[Valor Pago]]</f>
        <v>0</v>
      </c>
      <c r="K20" s="24">
        <v>45310</v>
      </c>
    </row>
    <row r="21" spans="2:11" ht="28.5" customHeight="1" x14ac:dyDescent="0.25">
      <c r="B21" s="9">
        <f>ROW()-ROW(tCompras[[#Headers],[Id]])</f>
        <v>15</v>
      </c>
      <c r="C21" s="14">
        <v>45301</v>
      </c>
      <c r="D21" s="10" t="s">
        <v>52</v>
      </c>
      <c r="E21" s="32" t="str">
        <f>_xlfn.XLOOKUP(tCompras[[#This Row],[Produto]],tProdutos[Produto],tProdutos[Fornecedor],"Não Encontrado")</f>
        <v>Hinode</v>
      </c>
      <c r="F21" s="11">
        <v>22.4</v>
      </c>
      <c r="G21" s="9">
        <v>5</v>
      </c>
      <c r="H21" s="19">
        <f>tCompras[[#This Row],[Preço]]*tCompras[[#This Row],[Qtde]]</f>
        <v>112</v>
      </c>
      <c r="I21" s="20">
        <v>112</v>
      </c>
      <c r="J21" s="19">
        <f>tCompras[[#This Row],[Valor Total]]-tCompras[[#This Row],[Valor Pago]]</f>
        <v>0</v>
      </c>
      <c r="K21" s="24">
        <v>45301</v>
      </c>
    </row>
    <row r="22" spans="2:11" ht="28.5" customHeight="1" x14ac:dyDescent="0.25">
      <c r="B22" s="9">
        <f>ROW()-ROW(tCompras[[#Headers],[Id]])</f>
        <v>16</v>
      </c>
      <c r="C22" s="14">
        <v>45299</v>
      </c>
      <c r="D22" s="10" t="s">
        <v>38</v>
      </c>
      <c r="E22" s="32" t="str">
        <f>_xlfn.XLOOKUP(tCompras[[#This Row],[Produto]],tProdutos[Produto],tProdutos[Fornecedor],"Não Encontrado")</f>
        <v>Jequiti</v>
      </c>
      <c r="F22" s="11">
        <v>21</v>
      </c>
      <c r="G22" s="9">
        <v>4</v>
      </c>
      <c r="H22" s="19">
        <f>tCompras[[#This Row],[Preço]]*tCompras[[#This Row],[Qtde]]</f>
        <v>84</v>
      </c>
      <c r="I22" s="20"/>
      <c r="J22" s="19">
        <f>tCompras[[#This Row],[Valor Total]]-tCompras[[#This Row],[Valor Pago]]</f>
        <v>84</v>
      </c>
      <c r="K22" s="24"/>
    </row>
    <row r="23" spans="2:11" ht="28.5" customHeight="1" x14ac:dyDescent="0.25">
      <c r="B23" s="9">
        <f>ROW()-ROW(tCompras[[#Headers],[Id]])</f>
        <v>17</v>
      </c>
      <c r="C23" s="14">
        <v>45308</v>
      </c>
      <c r="D23" s="10" t="s">
        <v>39</v>
      </c>
      <c r="E23" s="32" t="str">
        <f>_xlfn.XLOOKUP(tCompras[[#This Row],[Produto]],tProdutos[Produto],tProdutos[Fornecedor],"Não Encontrado")</f>
        <v>Jequiti</v>
      </c>
      <c r="F23" s="11">
        <v>28.8</v>
      </c>
      <c r="G23" s="9">
        <v>3</v>
      </c>
      <c r="H23" s="19">
        <f>tCompras[[#This Row],[Preço]]*tCompras[[#This Row],[Qtde]]</f>
        <v>86.4</v>
      </c>
      <c r="I23" s="20">
        <v>86.4</v>
      </c>
      <c r="J23" s="19">
        <f>tCompras[[#This Row],[Valor Total]]-tCompras[[#This Row],[Valor Pago]]</f>
        <v>0</v>
      </c>
      <c r="K23" s="24">
        <v>45308</v>
      </c>
    </row>
    <row r="24" spans="2:11" ht="28.5" customHeight="1" x14ac:dyDescent="0.25">
      <c r="B24" s="9">
        <f>ROW()-ROW(tCompras[[#Headers],[Id]])</f>
        <v>18</v>
      </c>
      <c r="C24" s="14">
        <v>45318</v>
      </c>
      <c r="D24" s="10" t="s">
        <v>40</v>
      </c>
      <c r="E24" s="32" t="str">
        <f>_xlfn.XLOOKUP(tCompras[[#This Row],[Produto]],tProdutos[Produto],tProdutos[Fornecedor],"Não Encontrado")</f>
        <v>Jequiti</v>
      </c>
      <c r="F24" s="11">
        <v>7.25</v>
      </c>
      <c r="G24" s="9">
        <v>5</v>
      </c>
      <c r="H24" s="19">
        <f>tCompras[[#This Row],[Preço]]*tCompras[[#This Row],[Qtde]]</f>
        <v>36.25</v>
      </c>
      <c r="I24" s="20">
        <v>36.25</v>
      </c>
      <c r="J24" s="19">
        <f>tCompras[[#This Row],[Valor Total]]-tCompras[[#This Row],[Valor Pago]]</f>
        <v>0</v>
      </c>
      <c r="K24" s="24">
        <v>45318</v>
      </c>
    </row>
    <row r="25" spans="2:11" ht="28.5" customHeight="1" x14ac:dyDescent="0.25">
      <c r="B25" s="9">
        <f>ROW()-ROW(tCompras[[#Headers],[Id]])</f>
        <v>19</v>
      </c>
      <c r="C25" s="14">
        <v>45310</v>
      </c>
      <c r="D25" s="10" t="s">
        <v>41</v>
      </c>
      <c r="E25" s="32" t="str">
        <f>_xlfn.XLOOKUP(tCompras[[#This Row],[Produto]],tProdutos[Produto],tProdutos[Fornecedor],"Não Encontrado")</f>
        <v>Mary Kay</v>
      </c>
      <c r="F25" s="11">
        <v>30.4</v>
      </c>
      <c r="G25" s="9">
        <v>2</v>
      </c>
      <c r="H25" s="19">
        <f>tCompras[[#This Row],[Preço]]*tCompras[[#This Row],[Qtde]]</f>
        <v>60.8</v>
      </c>
      <c r="I25" s="20">
        <v>60.8</v>
      </c>
      <c r="J25" s="19">
        <f>tCompras[[#This Row],[Valor Total]]-tCompras[[#This Row],[Valor Pago]]</f>
        <v>0</v>
      </c>
      <c r="K25" s="24">
        <v>45310</v>
      </c>
    </row>
    <row r="26" spans="2:11" ht="28.5" customHeight="1" x14ac:dyDescent="0.25">
      <c r="B26" s="9">
        <f>ROW()-ROW(tCompras[[#Headers],[Id]])</f>
        <v>20</v>
      </c>
      <c r="C26" s="14">
        <v>45318</v>
      </c>
      <c r="D26" s="10" t="s">
        <v>42</v>
      </c>
      <c r="E26" s="32" t="str">
        <f>_xlfn.XLOOKUP(tCompras[[#This Row],[Produto]],tProdutos[Produto],tProdutos[Fornecedor],"Não Encontrado")</f>
        <v>Mary Kay</v>
      </c>
      <c r="F26" s="11">
        <v>9.3000000000000007</v>
      </c>
      <c r="G26" s="9">
        <v>5</v>
      </c>
      <c r="H26" s="19">
        <f>tCompras[[#This Row],[Preço]]*tCompras[[#This Row],[Qtde]]</f>
        <v>46.5</v>
      </c>
      <c r="I26" s="20">
        <v>46.5</v>
      </c>
      <c r="J26" s="19">
        <f>tCompras[[#This Row],[Valor Total]]-tCompras[[#This Row],[Valor Pago]]</f>
        <v>0</v>
      </c>
      <c r="K26" s="24">
        <v>45318</v>
      </c>
    </row>
    <row r="27" spans="2:11" ht="28.5" customHeight="1" x14ac:dyDescent="0.25">
      <c r="B27" s="9">
        <f>ROW()-ROW(tCompras[[#Headers],[Id]])</f>
        <v>21</v>
      </c>
      <c r="C27" s="14">
        <v>45316</v>
      </c>
      <c r="D27" s="10" t="s">
        <v>43</v>
      </c>
      <c r="E27" s="32" t="str">
        <f>_xlfn.XLOOKUP(tCompras[[#This Row],[Produto]],tProdutos[Produto],tProdutos[Fornecedor],"Não Encontrado")</f>
        <v>Mary Kay</v>
      </c>
      <c r="F27" s="11">
        <v>5.6</v>
      </c>
      <c r="G27" s="9">
        <v>5</v>
      </c>
      <c r="H27" s="19">
        <f>tCompras[[#This Row],[Preço]]*tCompras[[#This Row],[Qtde]]</f>
        <v>28</v>
      </c>
      <c r="I27" s="20">
        <v>28</v>
      </c>
      <c r="J27" s="19">
        <f>tCompras[[#This Row],[Valor Total]]-tCompras[[#This Row],[Valor Pago]]</f>
        <v>0</v>
      </c>
      <c r="K27" s="24">
        <v>45316</v>
      </c>
    </row>
    <row r="28" spans="2:11" ht="28.5" customHeight="1" x14ac:dyDescent="0.25">
      <c r="B28" s="9">
        <f>ROW()-ROW(tCompras[[#Headers],[Id]])</f>
        <v>22</v>
      </c>
      <c r="C28" s="14">
        <v>45303</v>
      </c>
      <c r="D28" s="10" t="s">
        <v>44</v>
      </c>
      <c r="E28" s="32" t="str">
        <f>_xlfn.XLOOKUP(tCompras[[#This Row],[Produto]],tProdutos[Produto],tProdutos[Fornecedor],"Não Encontrado")</f>
        <v>Avon</v>
      </c>
      <c r="F28" s="11">
        <v>3</v>
      </c>
      <c r="G28" s="9">
        <v>4</v>
      </c>
      <c r="H28" s="19">
        <f>tCompras[[#This Row],[Preço]]*tCompras[[#This Row],[Qtde]]</f>
        <v>12</v>
      </c>
      <c r="I28" s="20">
        <v>12</v>
      </c>
      <c r="J28" s="19">
        <f>tCompras[[#This Row],[Valor Total]]-tCompras[[#This Row],[Valor Pago]]</f>
        <v>0</v>
      </c>
      <c r="K28" s="24">
        <v>45303</v>
      </c>
    </row>
    <row r="29" spans="2:11" ht="28.5" customHeight="1" x14ac:dyDescent="0.25">
      <c r="B29" s="9">
        <f>ROW()-ROW(tCompras[[#Headers],[Id]])</f>
        <v>23</v>
      </c>
      <c r="C29" s="14">
        <v>45308</v>
      </c>
      <c r="D29" s="10" t="s">
        <v>45</v>
      </c>
      <c r="E29" s="32" t="str">
        <f>_xlfn.XLOOKUP(tCompras[[#This Row],[Produto]],tProdutos[Produto],tProdutos[Fornecedor],"Não Encontrado")</f>
        <v>Avon</v>
      </c>
      <c r="F29" s="11">
        <v>1.5</v>
      </c>
      <c r="G29" s="9">
        <v>1</v>
      </c>
      <c r="H29" s="19">
        <f>tCompras[[#This Row],[Preço]]*tCompras[[#This Row],[Qtde]]</f>
        <v>1.5</v>
      </c>
      <c r="I29" s="20">
        <v>1.5</v>
      </c>
      <c r="J29" s="19">
        <f>tCompras[[#This Row],[Valor Total]]-tCompras[[#This Row],[Valor Pago]]</f>
        <v>0</v>
      </c>
      <c r="K29" s="24">
        <v>45308</v>
      </c>
    </row>
    <row r="30" spans="2:11" ht="28.5" customHeight="1" x14ac:dyDescent="0.25">
      <c r="B30" s="9">
        <f>ROW()-ROW(tCompras[[#Headers],[Id]])</f>
        <v>24</v>
      </c>
      <c r="C30" s="14">
        <v>45293</v>
      </c>
      <c r="D30" s="10" t="s">
        <v>46</v>
      </c>
      <c r="E30" s="32" t="str">
        <f>_xlfn.XLOOKUP(tCompras[[#This Row],[Produto]],tProdutos[Produto],tProdutos[Fornecedor],"Não Encontrado")</f>
        <v>Avon</v>
      </c>
      <c r="F30" s="11">
        <v>6.2</v>
      </c>
      <c r="G30" s="9">
        <v>4</v>
      </c>
      <c r="H30" s="19">
        <f>tCompras[[#This Row],[Preço]]*tCompras[[#This Row],[Qtde]]</f>
        <v>24.8</v>
      </c>
      <c r="I30" s="20"/>
      <c r="J30" s="19">
        <f>tCompras[[#This Row],[Valor Total]]-tCompras[[#This Row],[Valor Pago]]</f>
        <v>24.8</v>
      </c>
      <c r="K30" s="24"/>
    </row>
    <row r="31" spans="2:11" ht="28.5" customHeight="1" x14ac:dyDescent="0.25">
      <c r="B31" s="9">
        <f>ROW()-ROW(tCompras[[#Headers],[Id]])</f>
        <v>25</v>
      </c>
      <c r="C31" s="14">
        <v>45308</v>
      </c>
      <c r="D31" s="10" t="s">
        <v>47</v>
      </c>
      <c r="E31" s="32" t="str">
        <f>_xlfn.XLOOKUP(tCompras[[#This Row],[Produto]],tProdutos[Produto],tProdutos[Fornecedor],"Não Encontrado")</f>
        <v>Natura</v>
      </c>
      <c r="F31" s="11">
        <v>4</v>
      </c>
      <c r="G31" s="9">
        <v>3</v>
      </c>
      <c r="H31" s="19">
        <f>tCompras[[#This Row],[Preço]]*tCompras[[#This Row],[Qtde]]</f>
        <v>12</v>
      </c>
      <c r="I31" s="20"/>
      <c r="J31" s="19">
        <f>tCompras[[#This Row],[Valor Total]]-tCompras[[#This Row],[Valor Pago]]</f>
        <v>12</v>
      </c>
      <c r="K31" s="24"/>
    </row>
    <row r="32" spans="2:11" ht="28.5" customHeight="1" x14ac:dyDescent="0.25">
      <c r="B32" s="9">
        <f>ROW()-ROW(tCompras[[#Headers],[Id]])</f>
        <v>26</v>
      </c>
      <c r="C32" s="14">
        <v>45293</v>
      </c>
      <c r="D32" s="10" t="s">
        <v>48</v>
      </c>
      <c r="E32" s="32" t="str">
        <f>_xlfn.XLOOKUP(tCompras[[#This Row],[Produto]],tProdutos[Produto],tProdutos[Fornecedor],"Não Encontrado")</f>
        <v>Natura</v>
      </c>
      <c r="F32" s="11">
        <v>9.9</v>
      </c>
      <c r="G32" s="9">
        <v>2</v>
      </c>
      <c r="H32" s="19">
        <f>tCompras[[#This Row],[Preço]]*tCompras[[#This Row],[Qtde]]</f>
        <v>19.8</v>
      </c>
      <c r="I32" s="20"/>
      <c r="J32" s="19">
        <f>tCompras[[#This Row],[Valor Total]]-tCompras[[#This Row],[Valor Pago]]</f>
        <v>19.8</v>
      </c>
      <c r="K32" s="24"/>
    </row>
    <row r="33" spans="2:11" ht="28.5" customHeight="1" x14ac:dyDescent="0.25">
      <c r="B33" s="9">
        <f>ROW()-ROW(tCompras[[#Headers],[Id]])</f>
        <v>27</v>
      </c>
      <c r="C33" s="14">
        <v>45319</v>
      </c>
      <c r="D33" s="10" t="s">
        <v>49</v>
      </c>
      <c r="E33" s="32" t="str">
        <f>_xlfn.XLOOKUP(tCompras[[#This Row],[Produto]],tProdutos[Produto],tProdutos[Fornecedor],"Não Encontrado")</f>
        <v>Natura</v>
      </c>
      <c r="F33" s="11">
        <v>15.2</v>
      </c>
      <c r="G33" s="9">
        <v>1</v>
      </c>
      <c r="H33" s="19">
        <f>tCompras[[#This Row],[Preço]]*tCompras[[#This Row],[Qtde]]</f>
        <v>15.2</v>
      </c>
      <c r="I33" s="20">
        <v>15.2</v>
      </c>
      <c r="J33" s="19">
        <f>tCompras[[#This Row],[Valor Total]]-tCompras[[#This Row],[Valor Pago]]</f>
        <v>0</v>
      </c>
      <c r="K33" s="24">
        <v>45319</v>
      </c>
    </row>
    <row r="34" spans="2:11" ht="28.5" customHeight="1" x14ac:dyDescent="0.25">
      <c r="B34" s="9">
        <f>ROW()-ROW(tCompras[[#Headers],[Id]])</f>
        <v>28</v>
      </c>
      <c r="C34" s="14">
        <v>45321</v>
      </c>
      <c r="D34" s="10" t="s">
        <v>50</v>
      </c>
      <c r="E34" s="32" t="str">
        <f>_xlfn.XLOOKUP(tCompras[[#This Row],[Produto]],tProdutos[Produto],tProdutos[Fornecedor],"Não Encontrado")</f>
        <v>Hinode</v>
      </c>
      <c r="F34" s="11">
        <v>36</v>
      </c>
      <c r="G34" s="9">
        <v>4</v>
      </c>
      <c r="H34" s="19">
        <f>tCompras[[#This Row],[Preço]]*tCompras[[#This Row],[Qtde]]</f>
        <v>144</v>
      </c>
      <c r="I34" s="20">
        <v>144</v>
      </c>
      <c r="J34" s="19">
        <f>tCompras[[#This Row],[Valor Total]]-tCompras[[#This Row],[Valor Pago]]</f>
        <v>0</v>
      </c>
      <c r="K34" s="24">
        <v>45321</v>
      </c>
    </row>
    <row r="35" spans="2:11" ht="28.5" customHeight="1" x14ac:dyDescent="0.25">
      <c r="B35" s="9">
        <f>ROW()-ROW(tCompras[[#Headers],[Id]])</f>
        <v>29</v>
      </c>
      <c r="C35" s="14">
        <v>45294</v>
      </c>
      <c r="D35" s="10" t="s">
        <v>51</v>
      </c>
      <c r="E35" s="32" t="str">
        <f>_xlfn.XLOOKUP(tCompras[[#This Row],[Produto]],tProdutos[Produto],tProdutos[Fornecedor],"Não Encontrado")</f>
        <v>Hinode</v>
      </c>
      <c r="F35" s="11">
        <v>15</v>
      </c>
      <c r="G35" s="9">
        <v>3</v>
      </c>
      <c r="H35" s="19">
        <f>tCompras[[#This Row],[Preço]]*tCompras[[#This Row],[Qtde]]</f>
        <v>45</v>
      </c>
      <c r="I35" s="20">
        <v>45</v>
      </c>
      <c r="J35" s="19">
        <f>tCompras[[#This Row],[Valor Total]]-tCompras[[#This Row],[Valor Pago]]</f>
        <v>0</v>
      </c>
      <c r="K35" s="24">
        <v>45294</v>
      </c>
    </row>
    <row r="36" spans="2:11" ht="28.5" customHeight="1" x14ac:dyDescent="0.25">
      <c r="B36" s="9">
        <f>ROW()-ROW(tCompras[[#Headers],[Id]])</f>
        <v>30</v>
      </c>
      <c r="C36" s="14">
        <v>45296</v>
      </c>
      <c r="D36" s="10" t="s">
        <v>52</v>
      </c>
      <c r="E36" s="32" t="str">
        <f>_xlfn.XLOOKUP(tCompras[[#This Row],[Produto]],tProdutos[Produto],tProdutos[Fornecedor],"Não Encontrado")</f>
        <v>Hinode</v>
      </c>
      <c r="F36" s="11">
        <v>22.4</v>
      </c>
      <c r="G36" s="9">
        <v>2</v>
      </c>
      <c r="H36" s="19">
        <f>tCompras[[#This Row],[Preço]]*tCompras[[#This Row],[Qtde]]</f>
        <v>44.8</v>
      </c>
      <c r="I36" s="20">
        <v>44.8</v>
      </c>
      <c r="J36" s="19">
        <f>tCompras[[#This Row],[Valor Total]]-tCompras[[#This Row],[Valor Pago]]</f>
        <v>0</v>
      </c>
      <c r="K36" s="24">
        <v>45296</v>
      </c>
    </row>
    <row r="37" spans="2:11" ht="28.5" customHeight="1" x14ac:dyDescent="0.25">
      <c r="B37" s="9">
        <f>ROW()-ROW(tCompras[[#Headers],[Id]])</f>
        <v>31</v>
      </c>
      <c r="C37" s="14">
        <v>45315</v>
      </c>
      <c r="D37" s="10" t="s">
        <v>54</v>
      </c>
      <c r="E37" s="32" t="str">
        <f>_xlfn.XLOOKUP(tCompras[[#This Row],[Produto]],tProdutos[Produto],tProdutos[Fornecedor],"Não Encontrado")</f>
        <v>Jequiti</v>
      </c>
      <c r="F37" s="11">
        <v>17</v>
      </c>
      <c r="G37" s="9">
        <v>25</v>
      </c>
      <c r="H37" s="19">
        <f>tCompras[[#This Row],[Preço]]*tCompras[[#This Row],[Qtde]]</f>
        <v>425</v>
      </c>
      <c r="I37" s="20">
        <v>17</v>
      </c>
      <c r="J37" s="19">
        <f>tCompras[[#This Row],[Valor Total]]-tCompras[[#This Row],[Valor Pago]]</f>
        <v>408</v>
      </c>
      <c r="K37" s="24">
        <v>45315</v>
      </c>
    </row>
    <row r="38" spans="2:11" ht="28.5" customHeight="1" x14ac:dyDescent="0.25">
      <c r="B38" s="9">
        <f>ROW()-ROW(tCompras[[#Headers],[Id]])</f>
        <v>32</v>
      </c>
      <c r="C38" s="14">
        <v>45301</v>
      </c>
      <c r="D38" s="10" t="s">
        <v>55</v>
      </c>
      <c r="E38" s="32" t="str">
        <f>_xlfn.XLOOKUP(tCompras[[#This Row],[Produto]],tProdutos[Produto],tProdutos[Fornecedor],"Não Encontrado")</f>
        <v>Mary Kay</v>
      </c>
      <c r="F38" s="11">
        <v>16.649999999999999</v>
      </c>
      <c r="G38" s="9">
        <v>15</v>
      </c>
      <c r="H38" s="19">
        <f>tCompras[[#This Row],[Preço]]*tCompras[[#This Row],[Qtde]]</f>
        <v>249.74999999999997</v>
      </c>
      <c r="I38" s="20">
        <v>16.649999999999999</v>
      </c>
      <c r="J38" s="19">
        <f>tCompras[[#This Row],[Valor Total]]-tCompras[[#This Row],[Valor Pago]]</f>
        <v>233.09999999999997</v>
      </c>
      <c r="K38" s="24">
        <v>45301</v>
      </c>
    </row>
    <row r="39" spans="2:11" ht="28.5" customHeight="1" x14ac:dyDescent="0.25">
      <c r="B39" s="9">
        <f>ROW()-ROW(tCompras[[#Headers],[Id]])</f>
        <v>33</v>
      </c>
      <c r="C39" s="14">
        <v>45313</v>
      </c>
      <c r="D39" s="10" t="s">
        <v>56</v>
      </c>
      <c r="E39" s="32" t="str">
        <f>_xlfn.XLOOKUP(tCompras[[#This Row],[Produto]],tProdutos[Produto],tProdutos[Fornecedor],"Não Encontrado")</f>
        <v>Avon</v>
      </c>
      <c r="F39" s="11">
        <v>4.5</v>
      </c>
      <c r="G39" s="9">
        <v>3</v>
      </c>
      <c r="H39" s="19">
        <f>tCompras[[#This Row],[Preço]]*tCompras[[#This Row],[Qtde]]</f>
        <v>13.5</v>
      </c>
      <c r="I39" s="20">
        <v>13.5</v>
      </c>
      <c r="J39" s="19">
        <f>tCompras[[#This Row],[Valor Total]]-tCompras[[#This Row],[Valor Pago]]</f>
        <v>0</v>
      </c>
      <c r="K39" s="24">
        <v>45313</v>
      </c>
    </row>
    <row r="40" spans="2:11" ht="28.5" customHeight="1" x14ac:dyDescent="0.25">
      <c r="B40" s="9">
        <f>ROW()-ROW(tCompras[[#Headers],[Id]])</f>
        <v>34</v>
      </c>
      <c r="C40" s="14">
        <v>45295</v>
      </c>
      <c r="D40" s="10" t="s">
        <v>54</v>
      </c>
      <c r="E40" s="32" t="str">
        <f>_xlfn.XLOOKUP(tCompras[[#This Row],[Produto]],tProdutos[Produto],tProdutos[Fornecedor],"Não Encontrado")</f>
        <v>Jequiti</v>
      </c>
      <c r="F40" s="11">
        <v>14</v>
      </c>
      <c r="G40" s="9">
        <v>2</v>
      </c>
      <c r="H40" s="19">
        <f>tCompras[[#This Row],[Preço]]*tCompras[[#This Row],[Qtde]]</f>
        <v>28</v>
      </c>
      <c r="I40" s="20">
        <v>28</v>
      </c>
      <c r="J40" s="19">
        <f>tCompras[[#This Row],[Valor Total]]-tCompras[[#This Row],[Valor Pago]]</f>
        <v>0</v>
      </c>
      <c r="K40" s="24">
        <v>45295</v>
      </c>
    </row>
    <row r="41" spans="2:11" ht="28.5" customHeight="1" x14ac:dyDescent="0.25">
      <c r="B41" s="9">
        <f>ROW()-ROW(tCompras[[#Headers],[Id]])</f>
        <v>35</v>
      </c>
      <c r="C41" s="14">
        <v>45308</v>
      </c>
      <c r="D41" s="10" t="s">
        <v>58</v>
      </c>
      <c r="E41" s="32" t="str">
        <f>_xlfn.XLOOKUP(tCompras[[#This Row],[Produto]],tProdutos[Produto],tProdutos[Fornecedor],"Não Encontrado")</f>
        <v>Hinode</v>
      </c>
      <c r="F41" s="11">
        <v>9</v>
      </c>
      <c r="G41" s="9">
        <v>21</v>
      </c>
      <c r="H41" s="19">
        <f>tCompras[[#This Row],[Preço]]*tCompras[[#This Row],[Qtde]]</f>
        <v>189</v>
      </c>
      <c r="I41" s="20"/>
      <c r="J41" s="19">
        <f>tCompras[[#This Row],[Valor Total]]-tCompras[[#This Row],[Valor Pago]]</f>
        <v>189</v>
      </c>
      <c r="K41" s="24"/>
    </row>
    <row r="42" spans="2:11" ht="28.5" customHeight="1" x14ac:dyDescent="0.25">
      <c r="B42" s="9">
        <f>ROW()-ROW(tCompras[[#Headers],[Id]])</f>
        <v>36</v>
      </c>
      <c r="C42" s="14">
        <v>45348</v>
      </c>
      <c r="D42" s="10" t="s">
        <v>38</v>
      </c>
      <c r="E42" s="32" t="str">
        <f>_xlfn.XLOOKUP(tCompras[[#This Row],[Produto]],tProdutos[Produto],tProdutos[Fornecedor],"Não Encontrado")</f>
        <v>Jequiti</v>
      </c>
      <c r="F42" s="11">
        <v>79</v>
      </c>
      <c r="G42" s="9">
        <v>4</v>
      </c>
      <c r="H42" s="19">
        <f>tCompras[[#This Row],[Preço]]*tCompras[[#This Row],[Qtde]]</f>
        <v>316</v>
      </c>
      <c r="I42" s="20">
        <v>316</v>
      </c>
      <c r="J42" s="19">
        <f>tCompras[[#This Row],[Valor Total]]-tCompras[[#This Row],[Valor Pago]]</f>
        <v>0</v>
      </c>
      <c r="K42" s="24">
        <v>45348</v>
      </c>
    </row>
    <row r="43" spans="2:11" ht="28.5" customHeight="1" x14ac:dyDescent="0.25">
      <c r="B43" s="9">
        <f>ROW()-ROW(tCompras[[#Headers],[Id]])</f>
        <v>37</v>
      </c>
      <c r="C43" s="14">
        <v>45324</v>
      </c>
      <c r="D43" s="10" t="s">
        <v>39</v>
      </c>
      <c r="E43" s="32" t="str">
        <f>_xlfn.XLOOKUP(tCompras[[#This Row],[Produto]],tProdutos[Produto],tProdutos[Fornecedor],"Não Encontrado")</f>
        <v>Jequiti</v>
      </c>
      <c r="F43" s="11">
        <v>28.8</v>
      </c>
      <c r="G43" s="9">
        <v>5</v>
      </c>
      <c r="H43" s="19">
        <f>tCompras[[#This Row],[Preço]]*tCompras[[#This Row],[Qtde]]</f>
        <v>144</v>
      </c>
      <c r="I43" s="20">
        <v>144</v>
      </c>
      <c r="J43" s="19">
        <f>tCompras[[#This Row],[Valor Total]]-tCompras[[#This Row],[Valor Pago]]</f>
        <v>0</v>
      </c>
      <c r="K43" s="24">
        <v>45324</v>
      </c>
    </row>
    <row r="44" spans="2:11" ht="28.5" customHeight="1" x14ac:dyDescent="0.25">
      <c r="B44" s="9">
        <f>ROW()-ROW(tCompras[[#Headers],[Id]])</f>
        <v>38</v>
      </c>
      <c r="C44" s="14">
        <v>45349</v>
      </c>
      <c r="D44" s="10" t="s">
        <v>40</v>
      </c>
      <c r="E44" s="32" t="str">
        <f>_xlfn.XLOOKUP(tCompras[[#This Row],[Produto]],tProdutos[Produto],tProdutos[Fornecedor],"Não Encontrado")</f>
        <v>Jequiti</v>
      </c>
      <c r="F44" s="11">
        <v>7.25</v>
      </c>
      <c r="G44" s="9">
        <v>4</v>
      </c>
      <c r="H44" s="19">
        <f>tCompras[[#This Row],[Preço]]*tCompras[[#This Row],[Qtde]]</f>
        <v>29</v>
      </c>
      <c r="I44" s="20">
        <v>29</v>
      </c>
      <c r="J44" s="19">
        <f>tCompras[[#This Row],[Valor Total]]-tCompras[[#This Row],[Valor Pago]]</f>
        <v>0</v>
      </c>
      <c r="K44" s="24">
        <v>45349</v>
      </c>
    </row>
    <row r="45" spans="2:11" ht="28.5" customHeight="1" x14ac:dyDescent="0.25">
      <c r="B45" s="9">
        <f>ROW()-ROW(tCompras[[#Headers],[Id]])</f>
        <v>39</v>
      </c>
      <c r="C45" s="14">
        <v>45349</v>
      </c>
      <c r="D45" s="10" t="s">
        <v>41</v>
      </c>
      <c r="E45" s="32" t="str">
        <f>_xlfn.XLOOKUP(tCompras[[#This Row],[Produto]],tProdutos[Produto],tProdutos[Fornecedor],"Não Encontrado")</f>
        <v>Mary Kay</v>
      </c>
      <c r="F45" s="11">
        <v>30.4</v>
      </c>
      <c r="G45" s="9">
        <v>3</v>
      </c>
      <c r="H45" s="19">
        <f>tCompras[[#This Row],[Preço]]*tCompras[[#This Row],[Qtde]]</f>
        <v>91.199999999999989</v>
      </c>
      <c r="I45" s="20">
        <v>91.199999999999989</v>
      </c>
      <c r="J45" s="19">
        <f>tCompras[[#This Row],[Valor Total]]-tCompras[[#This Row],[Valor Pago]]</f>
        <v>0</v>
      </c>
      <c r="K45" s="24">
        <v>45349</v>
      </c>
    </row>
    <row r="46" spans="2:11" ht="28.5" customHeight="1" x14ac:dyDescent="0.25">
      <c r="B46" s="9">
        <f>ROW()-ROW(tCompras[[#Headers],[Id]])</f>
        <v>40</v>
      </c>
      <c r="C46" s="14">
        <v>45332</v>
      </c>
      <c r="D46" s="10" t="s">
        <v>42</v>
      </c>
      <c r="E46" s="32" t="str">
        <f>_xlfn.XLOOKUP(tCompras[[#This Row],[Produto]],tProdutos[Produto],tProdutos[Fornecedor],"Não Encontrado")</f>
        <v>Mary Kay</v>
      </c>
      <c r="F46" s="11">
        <v>9.3000000000000007</v>
      </c>
      <c r="G46" s="9">
        <v>1</v>
      </c>
      <c r="H46" s="19">
        <f>tCompras[[#This Row],[Preço]]*tCompras[[#This Row],[Qtde]]</f>
        <v>9.3000000000000007</v>
      </c>
      <c r="I46" s="20">
        <v>9.3000000000000007</v>
      </c>
      <c r="J46" s="19">
        <f>tCompras[[#This Row],[Valor Total]]-tCompras[[#This Row],[Valor Pago]]</f>
        <v>0</v>
      </c>
      <c r="K46" s="24">
        <v>45332</v>
      </c>
    </row>
    <row r="47" spans="2:11" ht="28.5" customHeight="1" x14ac:dyDescent="0.25">
      <c r="B47" s="9">
        <f>ROW()-ROW(tCompras[[#Headers],[Id]])</f>
        <v>41</v>
      </c>
      <c r="C47" s="14">
        <v>45327</v>
      </c>
      <c r="D47" s="10" t="s">
        <v>43</v>
      </c>
      <c r="E47" s="32" t="str">
        <f>_xlfn.XLOOKUP(tCompras[[#This Row],[Produto]],tProdutos[Produto],tProdutos[Fornecedor],"Não Encontrado")</f>
        <v>Mary Kay</v>
      </c>
      <c r="F47" s="11">
        <v>5.6</v>
      </c>
      <c r="G47" s="9">
        <v>4</v>
      </c>
      <c r="H47" s="19">
        <f>tCompras[[#This Row],[Preço]]*tCompras[[#This Row],[Qtde]]</f>
        <v>22.4</v>
      </c>
      <c r="I47" s="20">
        <v>22.4</v>
      </c>
      <c r="J47" s="19">
        <f>tCompras[[#This Row],[Valor Total]]-tCompras[[#This Row],[Valor Pago]]</f>
        <v>0</v>
      </c>
      <c r="K47" s="24">
        <v>45327</v>
      </c>
    </row>
    <row r="48" spans="2:11" ht="28.5" customHeight="1" x14ac:dyDescent="0.25">
      <c r="B48" s="9">
        <f>ROW()-ROW(tCompras[[#Headers],[Id]])</f>
        <v>42</v>
      </c>
      <c r="C48" s="14">
        <v>45351</v>
      </c>
      <c r="D48" s="10" t="s">
        <v>44</v>
      </c>
      <c r="E48" s="32" t="str">
        <f>_xlfn.XLOOKUP(tCompras[[#This Row],[Produto]],tProdutos[Produto],tProdutos[Fornecedor],"Não Encontrado")</f>
        <v>Avon</v>
      </c>
      <c r="F48" s="11">
        <v>3</v>
      </c>
      <c r="G48" s="9">
        <v>1</v>
      </c>
      <c r="H48" s="19">
        <f>tCompras[[#This Row],[Preço]]*tCompras[[#This Row],[Qtde]]</f>
        <v>3</v>
      </c>
      <c r="I48" s="20">
        <v>3</v>
      </c>
      <c r="J48" s="19">
        <f>tCompras[[#This Row],[Valor Total]]-tCompras[[#This Row],[Valor Pago]]</f>
        <v>0</v>
      </c>
      <c r="K48" s="24">
        <v>45351</v>
      </c>
    </row>
    <row r="49" spans="2:11" ht="28.5" customHeight="1" x14ac:dyDescent="0.25">
      <c r="B49" s="9">
        <f>ROW()-ROW(tCompras[[#Headers],[Id]])</f>
        <v>43</v>
      </c>
      <c r="C49" s="14">
        <v>45334</v>
      </c>
      <c r="D49" s="10" t="s">
        <v>45</v>
      </c>
      <c r="E49" s="32" t="str">
        <f>_xlfn.XLOOKUP(tCompras[[#This Row],[Produto]],tProdutos[Produto],tProdutos[Fornecedor],"Não Encontrado")</f>
        <v>Avon</v>
      </c>
      <c r="F49" s="11">
        <v>1.5</v>
      </c>
      <c r="G49" s="9">
        <v>5</v>
      </c>
      <c r="H49" s="19">
        <f>tCompras[[#This Row],[Preço]]*tCompras[[#This Row],[Qtde]]</f>
        <v>7.5</v>
      </c>
      <c r="I49" s="20">
        <v>7.5</v>
      </c>
      <c r="J49" s="19">
        <f>tCompras[[#This Row],[Valor Total]]-tCompras[[#This Row],[Valor Pago]]</f>
        <v>0</v>
      </c>
      <c r="K49" s="24">
        <v>45334</v>
      </c>
    </row>
    <row r="50" spans="2:11" ht="28.5" customHeight="1" x14ac:dyDescent="0.25">
      <c r="B50" s="9">
        <f>ROW()-ROW(tCompras[[#Headers],[Id]])</f>
        <v>44</v>
      </c>
      <c r="C50" s="14">
        <v>45351</v>
      </c>
      <c r="D50" s="10" t="s">
        <v>46</v>
      </c>
      <c r="E50" s="32" t="str">
        <f>_xlfn.XLOOKUP(tCompras[[#This Row],[Produto]],tProdutos[Produto],tProdutos[Fornecedor],"Não Encontrado")</f>
        <v>Avon</v>
      </c>
      <c r="F50" s="11">
        <v>6.2</v>
      </c>
      <c r="G50" s="9">
        <v>2</v>
      </c>
      <c r="H50" s="19">
        <f>tCompras[[#This Row],[Preço]]*tCompras[[#This Row],[Qtde]]</f>
        <v>12.4</v>
      </c>
      <c r="I50" s="20">
        <v>12.4</v>
      </c>
      <c r="J50" s="19">
        <f>tCompras[[#This Row],[Valor Total]]-tCompras[[#This Row],[Valor Pago]]</f>
        <v>0</v>
      </c>
      <c r="K50" s="24">
        <v>45351</v>
      </c>
    </row>
    <row r="51" spans="2:11" ht="28.5" customHeight="1" x14ac:dyDescent="0.25">
      <c r="B51" s="9">
        <f>ROW()-ROW(tCompras[[#Headers],[Id]])</f>
        <v>45</v>
      </c>
      <c r="C51" s="14">
        <v>45350</v>
      </c>
      <c r="D51" s="10" t="s">
        <v>47</v>
      </c>
      <c r="E51" s="32" t="str">
        <f>_xlfn.XLOOKUP(tCompras[[#This Row],[Produto]],tProdutos[Produto],tProdutos[Fornecedor],"Não Encontrado")</f>
        <v>Natura</v>
      </c>
      <c r="F51" s="11">
        <v>4</v>
      </c>
      <c r="G51" s="9">
        <v>1</v>
      </c>
      <c r="H51" s="19">
        <f>tCompras[[#This Row],[Preço]]*tCompras[[#This Row],[Qtde]]</f>
        <v>4</v>
      </c>
      <c r="I51" s="20">
        <v>4</v>
      </c>
      <c r="J51" s="19">
        <f>tCompras[[#This Row],[Valor Total]]-tCompras[[#This Row],[Valor Pago]]</f>
        <v>0</v>
      </c>
      <c r="K51" s="24">
        <v>45350</v>
      </c>
    </row>
    <row r="52" spans="2:11" ht="28.5" customHeight="1" x14ac:dyDescent="0.25">
      <c r="B52" s="9">
        <f>ROW()-ROW(tCompras[[#Headers],[Id]])</f>
        <v>46</v>
      </c>
      <c r="C52" s="14">
        <v>45351</v>
      </c>
      <c r="D52" s="10" t="s">
        <v>48</v>
      </c>
      <c r="E52" s="32" t="str">
        <f>_xlfn.XLOOKUP(tCompras[[#This Row],[Produto]],tProdutos[Produto],tProdutos[Fornecedor],"Não Encontrado")</f>
        <v>Natura</v>
      </c>
      <c r="F52" s="11">
        <v>9.9</v>
      </c>
      <c r="G52" s="9">
        <v>4</v>
      </c>
      <c r="H52" s="19">
        <f>tCompras[[#This Row],[Preço]]*tCompras[[#This Row],[Qtde]]</f>
        <v>39.6</v>
      </c>
      <c r="I52" s="20">
        <v>39.6</v>
      </c>
      <c r="J52" s="19">
        <f>tCompras[[#This Row],[Valor Total]]-tCompras[[#This Row],[Valor Pago]]</f>
        <v>0</v>
      </c>
      <c r="K52" s="24">
        <v>45351</v>
      </c>
    </row>
    <row r="53" spans="2:11" ht="28.5" customHeight="1" x14ac:dyDescent="0.25">
      <c r="B53" s="9">
        <f>ROW()-ROW(tCompras[[#Headers],[Id]])</f>
        <v>47</v>
      </c>
      <c r="C53" s="14">
        <v>45336</v>
      </c>
      <c r="D53" s="10" t="s">
        <v>49</v>
      </c>
      <c r="E53" s="32" t="str">
        <f>_xlfn.XLOOKUP(tCompras[[#This Row],[Produto]],tProdutos[Produto],tProdutos[Fornecedor],"Não Encontrado")</f>
        <v>Natura</v>
      </c>
      <c r="F53" s="11">
        <v>15.2</v>
      </c>
      <c r="G53" s="9">
        <v>4</v>
      </c>
      <c r="H53" s="19">
        <f>tCompras[[#This Row],[Preço]]*tCompras[[#This Row],[Qtde]]</f>
        <v>60.8</v>
      </c>
      <c r="I53" s="20">
        <v>60.8</v>
      </c>
      <c r="J53" s="19">
        <f>tCompras[[#This Row],[Valor Total]]-tCompras[[#This Row],[Valor Pago]]</f>
        <v>0</v>
      </c>
      <c r="K53" s="24">
        <v>45336</v>
      </c>
    </row>
    <row r="54" spans="2:11" ht="28.5" customHeight="1" x14ac:dyDescent="0.25">
      <c r="B54" s="9">
        <f>ROW()-ROW(tCompras[[#Headers],[Id]])</f>
        <v>48</v>
      </c>
      <c r="C54" s="14">
        <v>45343</v>
      </c>
      <c r="D54" s="10" t="s">
        <v>50</v>
      </c>
      <c r="E54" s="32" t="str">
        <f>_xlfn.XLOOKUP(tCompras[[#This Row],[Produto]],tProdutos[Produto],tProdutos[Fornecedor],"Não Encontrado")</f>
        <v>Hinode</v>
      </c>
      <c r="F54" s="11">
        <v>36</v>
      </c>
      <c r="G54" s="9">
        <v>5</v>
      </c>
      <c r="H54" s="19">
        <f>tCompras[[#This Row],[Preço]]*tCompras[[#This Row],[Qtde]]</f>
        <v>180</v>
      </c>
      <c r="I54" s="20">
        <v>180</v>
      </c>
      <c r="J54" s="19">
        <f>tCompras[[#This Row],[Valor Total]]-tCompras[[#This Row],[Valor Pago]]</f>
        <v>0</v>
      </c>
      <c r="K54" s="24">
        <v>45343</v>
      </c>
    </row>
    <row r="55" spans="2:11" ht="28.5" customHeight="1" x14ac:dyDescent="0.25">
      <c r="B55" s="9">
        <f>ROW()-ROW(tCompras[[#Headers],[Id]])</f>
        <v>49</v>
      </c>
      <c r="C55" s="14">
        <v>45341</v>
      </c>
      <c r="D55" s="10" t="s">
        <v>51</v>
      </c>
      <c r="E55" s="32" t="str">
        <f>_xlfn.XLOOKUP(tCompras[[#This Row],[Produto]],tProdutos[Produto],tProdutos[Fornecedor],"Não Encontrado")</f>
        <v>Hinode</v>
      </c>
      <c r="F55" s="11">
        <v>15</v>
      </c>
      <c r="G55" s="9">
        <v>3</v>
      </c>
      <c r="H55" s="19">
        <f>tCompras[[#This Row],[Preço]]*tCompras[[#This Row],[Qtde]]</f>
        <v>45</v>
      </c>
      <c r="I55" s="20">
        <v>45</v>
      </c>
      <c r="J55" s="19">
        <f>tCompras[[#This Row],[Valor Total]]-tCompras[[#This Row],[Valor Pago]]</f>
        <v>0</v>
      </c>
      <c r="K55" s="24">
        <v>45341</v>
      </c>
    </row>
    <row r="56" spans="2:11" ht="28.5" customHeight="1" x14ac:dyDescent="0.25">
      <c r="B56" s="9">
        <f>ROW()-ROW(tCompras[[#Headers],[Id]])</f>
        <v>50</v>
      </c>
      <c r="C56" s="14">
        <v>45332</v>
      </c>
      <c r="D56" s="10" t="s">
        <v>52</v>
      </c>
      <c r="E56" s="32" t="str">
        <f>_xlfn.XLOOKUP(tCompras[[#This Row],[Produto]],tProdutos[Produto],tProdutos[Fornecedor],"Não Encontrado")</f>
        <v>Hinode</v>
      </c>
      <c r="F56" s="11">
        <v>22.4</v>
      </c>
      <c r="G56" s="9">
        <v>5</v>
      </c>
      <c r="H56" s="19">
        <f>tCompras[[#This Row],[Preço]]*tCompras[[#This Row],[Qtde]]</f>
        <v>112</v>
      </c>
      <c r="I56" s="20">
        <v>112</v>
      </c>
      <c r="J56" s="19">
        <f>tCompras[[#This Row],[Valor Total]]-tCompras[[#This Row],[Valor Pago]]</f>
        <v>0</v>
      </c>
      <c r="K56" s="24">
        <v>45332</v>
      </c>
    </row>
    <row r="57" spans="2:11" ht="28.5" customHeight="1" x14ac:dyDescent="0.25">
      <c r="B57" s="9">
        <f>ROW()-ROW(tCompras[[#Headers],[Id]])</f>
        <v>51</v>
      </c>
      <c r="C57" s="14">
        <v>45330</v>
      </c>
      <c r="D57" s="10" t="s">
        <v>38</v>
      </c>
      <c r="E57" s="32" t="str">
        <f>_xlfn.XLOOKUP(tCompras[[#This Row],[Produto]],tProdutos[Produto],tProdutos[Fornecedor],"Não Encontrado")</f>
        <v>Jequiti</v>
      </c>
      <c r="F57" s="11">
        <v>21</v>
      </c>
      <c r="G57" s="9">
        <v>4</v>
      </c>
      <c r="H57" s="19">
        <f>tCompras[[#This Row],[Preço]]*tCompras[[#This Row],[Qtde]]</f>
        <v>84</v>
      </c>
      <c r="I57" s="20"/>
      <c r="J57" s="19">
        <f>tCompras[[#This Row],[Valor Total]]-tCompras[[#This Row],[Valor Pago]]</f>
        <v>84</v>
      </c>
      <c r="K57" s="24" t="s">
        <v>118</v>
      </c>
    </row>
    <row r="58" spans="2:11" ht="28.5" customHeight="1" x14ac:dyDescent="0.25">
      <c r="B58" s="9">
        <f>ROW()-ROW(tCompras[[#Headers],[Id]])</f>
        <v>52</v>
      </c>
      <c r="C58" s="14">
        <v>45339</v>
      </c>
      <c r="D58" s="10" t="s">
        <v>39</v>
      </c>
      <c r="E58" s="32" t="str">
        <f>_xlfn.XLOOKUP(tCompras[[#This Row],[Produto]],tProdutos[Produto],tProdutos[Fornecedor],"Não Encontrado")</f>
        <v>Jequiti</v>
      </c>
      <c r="F58" s="11">
        <v>28.8</v>
      </c>
      <c r="G58" s="9">
        <v>3</v>
      </c>
      <c r="H58" s="19">
        <f>tCompras[[#This Row],[Preço]]*tCompras[[#This Row],[Qtde]]</f>
        <v>86.4</v>
      </c>
      <c r="I58" s="20">
        <v>86.4</v>
      </c>
      <c r="J58" s="19">
        <f>tCompras[[#This Row],[Valor Total]]-tCompras[[#This Row],[Valor Pago]]</f>
        <v>0</v>
      </c>
      <c r="K58" s="24">
        <v>45339</v>
      </c>
    </row>
    <row r="59" spans="2:11" ht="28.5" customHeight="1" x14ac:dyDescent="0.25">
      <c r="B59" s="9">
        <f>ROW()-ROW(tCompras[[#Headers],[Id]])</f>
        <v>53</v>
      </c>
      <c r="C59" s="14">
        <v>45349</v>
      </c>
      <c r="D59" s="10" t="s">
        <v>40</v>
      </c>
      <c r="E59" s="32" t="str">
        <f>_xlfn.XLOOKUP(tCompras[[#This Row],[Produto]],tProdutos[Produto],tProdutos[Fornecedor],"Não Encontrado")</f>
        <v>Jequiti</v>
      </c>
      <c r="F59" s="11">
        <v>7.25</v>
      </c>
      <c r="G59" s="9">
        <v>5</v>
      </c>
      <c r="H59" s="19">
        <f>tCompras[[#This Row],[Preço]]*tCompras[[#This Row],[Qtde]]</f>
        <v>36.25</v>
      </c>
      <c r="I59" s="20">
        <v>36.25</v>
      </c>
      <c r="J59" s="19">
        <f>tCompras[[#This Row],[Valor Total]]-tCompras[[#This Row],[Valor Pago]]</f>
        <v>0</v>
      </c>
      <c r="K59" s="24">
        <v>45349</v>
      </c>
    </row>
    <row r="60" spans="2:11" ht="28.5" customHeight="1" x14ac:dyDescent="0.25">
      <c r="B60" s="9">
        <f>ROW()-ROW(tCompras[[#Headers],[Id]])</f>
        <v>54</v>
      </c>
      <c r="C60" s="14">
        <v>45341</v>
      </c>
      <c r="D60" s="10" t="s">
        <v>41</v>
      </c>
      <c r="E60" s="32" t="str">
        <f>_xlfn.XLOOKUP(tCompras[[#This Row],[Produto]],tProdutos[Produto],tProdutos[Fornecedor],"Não Encontrado")</f>
        <v>Mary Kay</v>
      </c>
      <c r="F60" s="11">
        <v>30.4</v>
      </c>
      <c r="G60" s="9">
        <v>2</v>
      </c>
      <c r="H60" s="19">
        <f>tCompras[[#This Row],[Preço]]*tCompras[[#This Row],[Qtde]]</f>
        <v>60.8</v>
      </c>
      <c r="I60" s="20">
        <v>60.8</v>
      </c>
      <c r="J60" s="19">
        <f>tCompras[[#This Row],[Valor Total]]-tCompras[[#This Row],[Valor Pago]]</f>
        <v>0</v>
      </c>
      <c r="K60" s="24">
        <v>45341</v>
      </c>
    </row>
    <row r="61" spans="2:11" ht="28.5" customHeight="1" x14ac:dyDescent="0.25">
      <c r="B61" s="9">
        <f>ROW()-ROW(tCompras[[#Headers],[Id]])</f>
        <v>55</v>
      </c>
      <c r="C61" s="14">
        <v>45349</v>
      </c>
      <c r="D61" s="10" t="s">
        <v>42</v>
      </c>
      <c r="E61" s="32" t="str">
        <f>_xlfn.XLOOKUP(tCompras[[#This Row],[Produto]],tProdutos[Produto],tProdutos[Fornecedor],"Não Encontrado")</f>
        <v>Mary Kay</v>
      </c>
      <c r="F61" s="11">
        <v>9.3000000000000007</v>
      </c>
      <c r="G61" s="9">
        <v>5</v>
      </c>
      <c r="H61" s="19">
        <f>tCompras[[#This Row],[Preço]]*tCompras[[#This Row],[Qtde]]</f>
        <v>46.5</v>
      </c>
      <c r="I61" s="20">
        <v>46.5</v>
      </c>
      <c r="J61" s="19">
        <f>tCompras[[#This Row],[Valor Total]]-tCompras[[#This Row],[Valor Pago]]</f>
        <v>0</v>
      </c>
      <c r="K61" s="24">
        <v>45349</v>
      </c>
    </row>
    <row r="62" spans="2:11" ht="28.5" customHeight="1" x14ac:dyDescent="0.25">
      <c r="B62" s="9">
        <f>ROW()-ROW(tCompras[[#Headers],[Id]])</f>
        <v>56</v>
      </c>
      <c r="C62" s="14">
        <v>45347</v>
      </c>
      <c r="D62" s="10" t="s">
        <v>43</v>
      </c>
      <c r="E62" s="32" t="str">
        <f>_xlfn.XLOOKUP(tCompras[[#This Row],[Produto]],tProdutos[Produto],tProdutos[Fornecedor],"Não Encontrado")</f>
        <v>Mary Kay</v>
      </c>
      <c r="F62" s="11">
        <v>5.6</v>
      </c>
      <c r="G62" s="9">
        <v>5</v>
      </c>
      <c r="H62" s="19">
        <f>tCompras[[#This Row],[Preço]]*tCompras[[#This Row],[Qtde]]</f>
        <v>28</v>
      </c>
      <c r="I62" s="20">
        <v>28</v>
      </c>
      <c r="J62" s="19">
        <f>tCompras[[#This Row],[Valor Total]]-tCompras[[#This Row],[Valor Pago]]</f>
        <v>0</v>
      </c>
      <c r="K62" s="24">
        <v>45347</v>
      </c>
    </row>
    <row r="63" spans="2:11" ht="28.5" customHeight="1" x14ac:dyDescent="0.25">
      <c r="B63" s="9">
        <f>ROW()-ROW(tCompras[[#Headers],[Id]])</f>
        <v>57</v>
      </c>
      <c r="C63" s="14">
        <v>45334</v>
      </c>
      <c r="D63" s="10" t="s">
        <v>44</v>
      </c>
      <c r="E63" s="32" t="str">
        <f>_xlfn.XLOOKUP(tCompras[[#This Row],[Produto]],tProdutos[Produto],tProdutos[Fornecedor],"Não Encontrado")</f>
        <v>Avon</v>
      </c>
      <c r="F63" s="11">
        <v>3</v>
      </c>
      <c r="G63" s="9">
        <v>4</v>
      </c>
      <c r="H63" s="19">
        <f>tCompras[[#This Row],[Preço]]*tCompras[[#This Row],[Qtde]]</f>
        <v>12</v>
      </c>
      <c r="I63" s="20">
        <v>12</v>
      </c>
      <c r="J63" s="19">
        <f>tCompras[[#This Row],[Valor Total]]-tCompras[[#This Row],[Valor Pago]]</f>
        <v>0</v>
      </c>
      <c r="K63" s="24">
        <v>45334</v>
      </c>
    </row>
    <row r="64" spans="2:11" ht="28.5" customHeight="1" x14ac:dyDescent="0.25">
      <c r="B64" s="9">
        <f>ROW()-ROW(tCompras[[#Headers],[Id]])</f>
        <v>58</v>
      </c>
      <c r="C64" s="14">
        <v>45339</v>
      </c>
      <c r="D64" s="10" t="s">
        <v>45</v>
      </c>
      <c r="E64" s="32" t="str">
        <f>_xlfn.XLOOKUP(tCompras[[#This Row],[Produto]],tProdutos[Produto],tProdutos[Fornecedor],"Não Encontrado")</f>
        <v>Avon</v>
      </c>
      <c r="F64" s="11">
        <v>1.5</v>
      </c>
      <c r="G64" s="9">
        <v>1</v>
      </c>
      <c r="H64" s="19">
        <f>tCompras[[#This Row],[Preço]]*tCompras[[#This Row],[Qtde]]</f>
        <v>1.5</v>
      </c>
      <c r="I64" s="20">
        <v>1.5</v>
      </c>
      <c r="J64" s="19">
        <f>tCompras[[#This Row],[Valor Total]]-tCompras[[#This Row],[Valor Pago]]</f>
        <v>0</v>
      </c>
      <c r="K64" s="24">
        <v>45339</v>
      </c>
    </row>
    <row r="65" spans="2:11" ht="28.5" customHeight="1" x14ac:dyDescent="0.25">
      <c r="B65" s="9">
        <f>ROW()-ROW(tCompras[[#Headers],[Id]])</f>
        <v>59</v>
      </c>
      <c r="C65" s="14">
        <v>45324</v>
      </c>
      <c r="D65" s="10" t="s">
        <v>46</v>
      </c>
      <c r="E65" s="32" t="str">
        <f>_xlfn.XLOOKUP(tCompras[[#This Row],[Produto]],tProdutos[Produto],tProdutos[Fornecedor],"Não Encontrado")</f>
        <v>Avon</v>
      </c>
      <c r="F65" s="11">
        <v>6.2</v>
      </c>
      <c r="G65" s="9">
        <v>4</v>
      </c>
      <c r="H65" s="19">
        <f>tCompras[[#This Row],[Preço]]*tCompras[[#This Row],[Qtde]]</f>
        <v>24.8</v>
      </c>
      <c r="I65" s="20"/>
      <c r="J65" s="19">
        <f>tCompras[[#This Row],[Valor Total]]-tCompras[[#This Row],[Valor Pago]]</f>
        <v>24.8</v>
      </c>
      <c r="K65" s="24" t="s">
        <v>118</v>
      </c>
    </row>
    <row r="66" spans="2:11" ht="28.5" customHeight="1" x14ac:dyDescent="0.25">
      <c r="B66" s="9">
        <f>ROW()-ROW(tCompras[[#Headers],[Id]])</f>
        <v>60</v>
      </c>
      <c r="C66" s="14">
        <v>45339</v>
      </c>
      <c r="D66" s="10" t="s">
        <v>47</v>
      </c>
      <c r="E66" s="32" t="str">
        <f>_xlfn.XLOOKUP(tCompras[[#This Row],[Produto]],tProdutos[Produto],tProdutos[Fornecedor],"Não Encontrado")</f>
        <v>Natura</v>
      </c>
      <c r="F66" s="11">
        <v>4</v>
      </c>
      <c r="G66" s="9">
        <v>3</v>
      </c>
      <c r="H66" s="19">
        <f>tCompras[[#This Row],[Preço]]*tCompras[[#This Row],[Qtde]]</f>
        <v>12</v>
      </c>
      <c r="I66" s="20"/>
      <c r="J66" s="19">
        <f>tCompras[[#This Row],[Valor Total]]-tCompras[[#This Row],[Valor Pago]]</f>
        <v>12</v>
      </c>
      <c r="K66" s="24" t="s">
        <v>118</v>
      </c>
    </row>
    <row r="67" spans="2:11" ht="28.5" customHeight="1" x14ac:dyDescent="0.25">
      <c r="B67" s="9">
        <f>ROW()-ROW(tCompras[[#Headers],[Id]])</f>
        <v>61</v>
      </c>
      <c r="C67" s="14">
        <v>45324</v>
      </c>
      <c r="D67" s="10" t="s">
        <v>48</v>
      </c>
      <c r="E67" s="32" t="str">
        <f>_xlfn.XLOOKUP(tCompras[[#This Row],[Produto]],tProdutos[Produto],tProdutos[Fornecedor],"Não Encontrado")</f>
        <v>Natura</v>
      </c>
      <c r="F67" s="11">
        <v>9.9</v>
      </c>
      <c r="G67" s="9">
        <v>2</v>
      </c>
      <c r="H67" s="19">
        <f>tCompras[[#This Row],[Preço]]*tCompras[[#This Row],[Qtde]]</f>
        <v>19.8</v>
      </c>
      <c r="I67" s="20"/>
      <c r="J67" s="19">
        <f>tCompras[[#This Row],[Valor Total]]-tCompras[[#This Row],[Valor Pago]]</f>
        <v>19.8</v>
      </c>
      <c r="K67" s="24" t="s">
        <v>118</v>
      </c>
    </row>
    <row r="68" spans="2:11" ht="28.5" customHeight="1" x14ac:dyDescent="0.25">
      <c r="B68" s="9">
        <f>ROW()-ROW(tCompras[[#Headers],[Id]])</f>
        <v>62</v>
      </c>
      <c r="C68" s="14">
        <v>45350</v>
      </c>
      <c r="D68" s="10" t="s">
        <v>49</v>
      </c>
      <c r="E68" s="32" t="str">
        <f>_xlfn.XLOOKUP(tCompras[[#This Row],[Produto]],tProdutos[Produto],tProdutos[Fornecedor],"Não Encontrado")</f>
        <v>Natura</v>
      </c>
      <c r="F68" s="11">
        <v>15.2</v>
      </c>
      <c r="G68" s="9">
        <v>1</v>
      </c>
      <c r="H68" s="19">
        <f>tCompras[[#This Row],[Preço]]*tCompras[[#This Row],[Qtde]]</f>
        <v>15.2</v>
      </c>
      <c r="I68" s="20">
        <v>15.2</v>
      </c>
      <c r="J68" s="19">
        <f>tCompras[[#This Row],[Valor Total]]-tCompras[[#This Row],[Valor Pago]]</f>
        <v>0</v>
      </c>
      <c r="K68" s="24">
        <v>45350</v>
      </c>
    </row>
    <row r="69" spans="2:11" ht="28.5" customHeight="1" x14ac:dyDescent="0.25">
      <c r="B69" s="9">
        <f>ROW()-ROW(tCompras[[#Headers],[Id]])</f>
        <v>63</v>
      </c>
      <c r="C69" s="14">
        <v>45351</v>
      </c>
      <c r="D69" s="10" t="s">
        <v>50</v>
      </c>
      <c r="E69" s="32" t="str">
        <f>_xlfn.XLOOKUP(tCompras[[#This Row],[Produto]],tProdutos[Produto],tProdutos[Fornecedor],"Não Encontrado")</f>
        <v>Hinode</v>
      </c>
      <c r="F69" s="11">
        <v>36</v>
      </c>
      <c r="G69" s="9">
        <v>4</v>
      </c>
      <c r="H69" s="19">
        <f>tCompras[[#This Row],[Preço]]*tCompras[[#This Row],[Qtde]]</f>
        <v>144</v>
      </c>
      <c r="I69" s="20">
        <v>144</v>
      </c>
      <c r="J69" s="19">
        <f>tCompras[[#This Row],[Valor Total]]-tCompras[[#This Row],[Valor Pago]]</f>
        <v>0</v>
      </c>
      <c r="K69" s="24">
        <v>45351</v>
      </c>
    </row>
    <row r="70" spans="2:11" ht="28.5" customHeight="1" x14ac:dyDescent="0.25">
      <c r="B70" s="9">
        <f>ROW()-ROW(tCompras[[#Headers],[Id]])</f>
        <v>64</v>
      </c>
      <c r="C70" s="14">
        <v>45325</v>
      </c>
      <c r="D70" s="10" t="s">
        <v>51</v>
      </c>
      <c r="E70" s="32" t="str">
        <f>_xlfn.XLOOKUP(tCompras[[#This Row],[Produto]],tProdutos[Produto],tProdutos[Fornecedor],"Não Encontrado")</f>
        <v>Hinode</v>
      </c>
      <c r="F70" s="11">
        <v>15</v>
      </c>
      <c r="G70" s="9">
        <v>3</v>
      </c>
      <c r="H70" s="19">
        <f>tCompras[[#This Row],[Preço]]*tCompras[[#This Row],[Qtde]]</f>
        <v>45</v>
      </c>
      <c r="I70" s="20">
        <v>45</v>
      </c>
      <c r="J70" s="19">
        <f>tCompras[[#This Row],[Valor Total]]-tCompras[[#This Row],[Valor Pago]]</f>
        <v>0</v>
      </c>
      <c r="K70" s="24">
        <v>45325</v>
      </c>
    </row>
    <row r="71" spans="2:11" ht="28.5" customHeight="1" x14ac:dyDescent="0.25">
      <c r="B71" s="9">
        <f>ROW()-ROW(tCompras[[#Headers],[Id]])</f>
        <v>65</v>
      </c>
      <c r="C71" s="14">
        <v>45327</v>
      </c>
      <c r="D71" s="10" t="s">
        <v>52</v>
      </c>
      <c r="E71" s="32" t="str">
        <f>_xlfn.XLOOKUP(tCompras[[#This Row],[Produto]],tProdutos[Produto],tProdutos[Fornecedor],"Não Encontrado")</f>
        <v>Hinode</v>
      </c>
      <c r="F71" s="11">
        <v>22.4</v>
      </c>
      <c r="G71" s="9">
        <v>2</v>
      </c>
      <c r="H71" s="19">
        <f>tCompras[[#This Row],[Preço]]*tCompras[[#This Row],[Qtde]]</f>
        <v>44.8</v>
      </c>
      <c r="I71" s="20">
        <v>44.8</v>
      </c>
      <c r="J71" s="19">
        <f>tCompras[[#This Row],[Valor Total]]-tCompras[[#This Row],[Valor Pago]]</f>
        <v>0</v>
      </c>
      <c r="K71" s="24">
        <v>45327</v>
      </c>
    </row>
    <row r="72" spans="2:11" ht="28.5" customHeight="1" x14ac:dyDescent="0.25">
      <c r="B72" s="9">
        <f>ROW()-ROW(tCompras[[#Headers],[Id]])</f>
        <v>66</v>
      </c>
      <c r="C72" s="14">
        <v>45346</v>
      </c>
      <c r="D72" s="10" t="s">
        <v>54</v>
      </c>
      <c r="E72" s="32" t="str">
        <f>_xlfn.XLOOKUP(tCompras[[#This Row],[Produto]],tProdutos[Produto],tProdutos[Fornecedor],"Não Encontrado")</f>
        <v>Jequiti</v>
      </c>
      <c r="F72" s="11">
        <v>17</v>
      </c>
      <c r="G72" s="9">
        <v>1</v>
      </c>
      <c r="H72" s="19">
        <f>tCompras[[#This Row],[Preço]]*tCompras[[#This Row],[Qtde]]</f>
        <v>17</v>
      </c>
      <c r="I72" s="20">
        <v>17</v>
      </c>
      <c r="J72" s="19">
        <f>tCompras[[#This Row],[Valor Total]]-tCompras[[#This Row],[Valor Pago]]</f>
        <v>0</v>
      </c>
      <c r="K72" s="24">
        <v>45346</v>
      </c>
    </row>
    <row r="73" spans="2:11" ht="28.5" customHeight="1" x14ac:dyDescent="0.25">
      <c r="B73" s="9">
        <f>ROW()-ROW(tCompras[[#Headers],[Id]])</f>
        <v>67</v>
      </c>
      <c r="C73" s="14">
        <v>45332</v>
      </c>
      <c r="D73" s="10" t="s">
        <v>55</v>
      </c>
      <c r="E73" s="32" t="str">
        <f>_xlfn.XLOOKUP(tCompras[[#This Row],[Produto]],tProdutos[Produto],tProdutos[Fornecedor],"Não Encontrado")</f>
        <v>Mary Kay</v>
      </c>
      <c r="F73" s="11">
        <v>16.649999999999999</v>
      </c>
      <c r="G73" s="9">
        <v>1</v>
      </c>
      <c r="H73" s="19">
        <f>tCompras[[#This Row],[Preço]]*tCompras[[#This Row],[Qtde]]</f>
        <v>16.649999999999999</v>
      </c>
      <c r="I73" s="20">
        <v>16.649999999999999</v>
      </c>
      <c r="J73" s="19">
        <f>tCompras[[#This Row],[Valor Total]]-tCompras[[#This Row],[Valor Pago]]</f>
        <v>0</v>
      </c>
      <c r="K73" s="24">
        <v>45332</v>
      </c>
    </row>
    <row r="74" spans="2:11" ht="28.5" customHeight="1" x14ac:dyDescent="0.25">
      <c r="B74" s="9">
        <f>ROW()-ROW(tCompras[[#Headers],[Id]])</f>
        <v>68</v>
      </c>
      <c r="C74" s="14">
        <v>45344</v>
      </c>
      <c r="D74" s="10" t="s">
        <v>56</v>
      </c>
      <c r="E74" s="32" t="str">
        <f>_xlfn.XLOOKUP(tCompras[[#This Row],[Produto]],tProdutos[Produto],tProdutos[Fornecedor],"Não Encontrado")</f>
        <v>Avon</v>
      </c>
      <c r="F74" s="11">
        <v>4.5</v>
      </c>
      <c r="G74" s="9">
        <v>3</v>
      </c>
      <c r="H74" s="19">
        <f>tCompras[[#This Row],[Preço]]*tCompras[[#This Row],[Qtde]]</f>
        <v>13.5</v>
      </c>
      <c r="I74" s="20">
        <v>13.5</v>
      </c>
      <c r="J74" s="19">
        <f>tCompras[[#This Row],[Valor Total]]-tCompras[[#This Row],[Valor Pago]]</f>
        <v>0</v>
      </c>
      <c r="K74" s="24">
        <v>45344</v>
      </c>
    </row>
    <row r="75" spans="2:11" ht="28.5" customHeight="1" x14ac:dyDescent="0.25">
      <c r="B75" s="9">
        <f>ROW()-ROW(tCompras[[#Headers],[Id]])</f>
        <v>69</v>
      </c>
      <c r="C75" s="14">
        <v>45326</v>
      </c>
      <c r="D75" s="10" t="s">
        <v>57</v>
      </c>
      <c r="E75" s="32" t="str">
        <f>_xlfn.XLOOKUP(tCompras[[#This Row],[Produto]],tProdutos[Produto],tProdutos[Fornecedor],"Não Encontrado")</f>
        <v>Natura</v>
      </c>
      <c r="F75" s="11">
        <v>14</v>
      </c>
      <c r="G75" s="9">
        <v>2</v>
      </c>
      <c r="H75" s="19">
        <f>tCompras[[#This Row],[Preço]]*tCompras[[#This Row],[Qtde]]</f>
        <v>28</v>
      </c>
      <c r="I75" s="20">
        <v>28</v>
      </c>
      <c r="J75" s="19">
        <f>tCompras[[#This Row],[Valor Total]]-tCompras[[#This Row],[Valor Pago]]</f>
        <v>0</v>
      </c>
      <c r="K75" s="24">
        <v>45326</v>
      </c>
    </row>
    <row r="76" spans="2:11" ht="28.5" customHeight="1" x14ac:dyDescent="0.25">
      <c r="B76" s="9">
        <f>ROW()-ROW(tCompras[[#Headers],[Id]])</f>
        <v>70</v>
      </c>
      <c r="C76" s="14">
        <v>45339</v>
      </c>
      <c r="D76" s="10" t="s">
        <v>58</v>
      </c>
      <c r="E76" s="32" t="str">
        <f>_xlfn.XLOOKUP(tCompras[[#This Row],[Produto]],tProdutos[Produto],tProdutos[Fornecedor],"Não Encontrado")</f>
        <v>Hinode</v>
      </c>
      <c r="F76" s="11">
        <v>9</v>
      </c>
      <c r="G76" s="9">
        <v>1</v>
      </c>
      <c r="H76" s="19">
        <f>tCompras[[#This Row],[Preço]]*tCompras[[#This Row],[Qtde]]</f>
        <v>9</v>
      </c>
      <c r="I76" s="20"/>
      <c r="J76" s="19">
        <f>tCompras[[#This Row],[Valor Total]]-tCompras[[#This Row],[Valor Pago]]</f>
        <v>9</v>
      </c>
      <c r="K76" s="24" t="s">
        <v>118</v>
      </c>
    </row>
    <row r="77" spans="2:11" ht="28.5" customHeight="1" x14ac:dyDescent="0.25">
      <c r="B77" s="9">
        <f>ROW()-ROW(tCompras[[#Headers],[Id]])</f>
        <v>71</v>
      </c>
      <c r="C77" s="14">
        <v>45408</v>
      </c>
      <c r="D77" s="10" t="s">
        <v>38</v>
      </c>
      <c r="E77" s="32" t="str">
        <f>_xlfn.XLOOKUP(tCompras[[#This Row],[Produto]],tProdutos[Produto],tProdutos[Fornecedor],"Não Encontrado")</f>
        <v>Jequiti</v>
      </c>
      <c r="F77" s="11">
        <v>79</v>
      </c>
      <c r="G77" s="9">
        <v>4</v>
      </c>
      <c r="H77" s="19">
        <f>tCompras[[#This Row],[Preço]]*tCompras[[#This Row],[Qtde]]</f>
        <v>316</v>
      </c>
      <c r="I77" s="20">
        <v>316</v>
      </c>
      <c r="J77" s="19">
        <f>tCompras[[#This Row],[Valor Total]]-tCompras[[#This Row],[Valor Pago]]</f>
        <v>0</v>
      </c>
      <c r="K77" s="24">
        <v>45408</v>
      </c>
    </row>
    <row r="78" spans="2:11" ht="28.5" customHeight="1" x14ac:dyDescent="0.25">
      <c r="B78" s="9">
        <f>ROW()-ROW(tCompras[[#Headers],[Id]])</f>
        <v>72</v>
      </c>
      <c r="C78" s="14">
        <v>45384</v>
      </c>
      <c r="D78" s="10" t="s">
        <v>39</v>
      </c>
      <c r="E78" s="32" t="str">
        <f>_xlfn.XLOOKUP(tCompras[[#This Row],[Produto]],tProdutos[Produto],tProdutos[Fornecedor],"Não Encontrado")</f>
        <v>Jequiti</v>
      </c>
      <c r="F78" s="11">
        <v>28.8</v>
      </c>
      <c r="G78" s="9">
        <v>5</v>
      </c>
      <c r="H78" s="19">
        <f>tCompras[[#This Row],[Preço]]*tCompras[[#This Row],[Qtde]]</f>
        <v>144</v>
      </c>
      <c r="I78" s="20">
        <v>144</v>
      </c>
      <c r="J78" s="19">
        <f>tCompras[[#This Row],[Valor Total]]-tCompras[[#This Row],[Valor Pago]]</f>
        <v>0</v>
      </c>
      <c r="K78" s="24">
        <v>45384</v>
      </c>
    </row>
    <row r="79" spans="2:11" ht="28.5" customHeight="1" x14ac:dyDescent="0.25">
      <c r="B79" s="9">
        <f>ROW()-ROW(tCompras[[#Headers],[Id]])</f>
        <v>73</v>
      </c>
      <c r="C79" s="14">
        <v>45409</v>
      </c>
      <c r="D79" s="10" t="s">
        <v>40</v>
      </c>
      <c r="E79" s="32" t="str">
        <f>_xlfn.XLOOKUP(tCompras[[#This Row],[Produto]],tProdutos[Produto],tProdutos[Fornecedor],"Não Encontrado")</f>
        <v>Jequiti</v>
      </c>
      <c r="F79" s="11">
        <v>7.25</v>
      </c>
      <c r="G79" s="9">
        <v>4</v>
      </c>
      <c r="H79" s="19">
        <f>tCompras[[#This Row],[Preço]]*tCompras[[#This Row],[Qtde]]</f>
        <v>29</v>
      </c>
      <c r="I79" s="20">
        <v>29</v>
      </c>
      <c r="J79" s="19">
        <f>tCompras[[#This Row],[Valor Total]]-tCompras[[#This Row],[Valor Pago]]</f>
        <v>0</v>
      </c>
      <c r="K79" s="24">
        <v>45409</v>
      </c>
    </row>
    <row r="80" spans="2:11" ht="28.5" customHeight="1" x14ac:dyDescent="0.25">
      <c r="B80" s="9">
        <f>ROW()-ROW(tCompras[[#Headers],[Id]])</f>
        <v>74</v>
      </c>
      <c r="C80" s="14">
        <v>45409</v>
      </c>
      <c r="D80" s="10" t="s">
        <v>41</v>
      </c>
      <c r="E80" s="32" t="str">
        <f>_xlfn.XLOOKUP(tCompras[[#This Row],[Produto]],tProdutos[Produto],tProdutos[Fornecedor],"Não Encontrado")</f>
        <v>Mary Kay</v>
      </c>
      <c r="F80" s="11">
        <v>30.4</v>
      </c>
      <c r="G80" s="9">
        <v>3</v>
      </c>
      <c r="H80" s="19">
        <f>tCompras[[#This Row],[Preço]]*tCompras[[#This Row],[Qtde]]</f>
        <v>91.199999999999989</v>
      </c>
      <c r="I80" s="20">
        <v>91.199999999999989</v>
      </c>
      <c r="J80" s="19">
        <f>tCompras[[#This Row],[Valor Total]]-tCompras[[#This Row],[Valor Pago]]</f>
        <v>0</v>
      </c>
      <c r="K80" s="24">
        <v>45409</v>
      </c>
    </row>
    <row r="81" spans="2:11" ht="28.5" customHeight="1" x14ac:dyDescent="0.25">
      <c r="B81" s="9">
        <f>ROW()-ROW(tCompras[[#Headers],[Id]])</f>
        <v>75</v>
      </c>
      <c r="C81" s="14">
        <v>45392</v>
      </c>
      <c r="D81" s="10" t="s">
        <v>42</v>
      </c>
      <c r="E81" s="32" t="str">
        <f>_xlfn.XLOOKUP(tCompras[[#This Row],[Produto]],tProdutos[Produto],tProdutos[Fornecedor],"Não Encontrado")</f>
        <v>Mary Kay</v>
      </c>
      <c r="F81" s="11">
        <v>9.3000000000000007</v>
      </c>
      <c r="G81" s="9">
        <v>1</v>
      </c>
      <c r="H81" s="19">
        <f>tCompras[[#This Row],[Preço]]*tCompras[[#This Row],[Qtde]]</f>
        <v>9.3000000000000007</v>
      </c>
      <c r="I81" s="20">
        <v>9.3000000000000007</v>
      </c>
      <c r="J81" s="19">
        <f>tCompras[[#This Row],[Valor Total]]-tCompras[[#This Row],[Valor Pago]]</f>
        <v>0</v>
      </c>
      <c r="K81" s="24">
        <v>45392</v>
      </c>
    </row>
    <row r="82" spans="2:11" ht="28.5" customHeight="1" x14ac:dyDescent="0.25">
      <c r="B82" s="9">
        <f>ROW()-ROW(tCompras[[#Headers],[Id]])</f>
        <v>76</v>
      </c>
      <c r="C82" s="14">
        <v>45387</v>
      </c>
      <c r="D82" s="10" t="s">
        <v>43</v>
      </c>
      <c r="E82" s="32" t="str">
        <f>_xlfn.XLOOKUP(tCompras[[#This Row],[Produto]],tProdutos[Produto],tProdutos[Fornecedor],"Não Encontrado")</f>
        <v>Mary Kay</v>
      </c>
      <c r="F82" s="11">
        <v>5.6</v>
      </c>
      <c r="G82" s="9">
        <v>4</v>
      </c>
      <c r="H82" s="19">
        <f>tCompras[[#This Row],[Preço]]*tCompras[[#This Row],[Qtde]]</f>
        <v>22.4</v>
      </c>
      <c r="I82" s="20">
        <v>22.4</v>
      </c>
      <c r="J82" s="19">
        <f>tCompras[[#This Row],[Valor Total]]-tCompras[[#This Row],[Valor Pago]]</f>
        <v>0</v>
      </c>
      <c r="K82" s="24">
        <v>45387</v>
      </c>
    </row>
    <row r="83" spans="2:11" ht="28.5" customHeight="1" x14ac:dyDescent="0.25">
      <c r="B83" s="9">
        <f>ROW()-ROW(tCompras[[#Headers],[Id]])</f>
        <v>77</v>
      </c>
      <c r="C83" s="14">
        <v>45411</v>
      </c>
      <c r="D83" s="10" t="s">
        <v>44</v>
      </c>
      <c r="E83" s="32" t="str">
        <f>_xlfn.XLOOKUP(tCompras[[#This Row],[Produto]],tProdutos[Produto],tProdutos[Fornecedor],"Não Encontrado")</f>
        <v>Avon</v>
      </c>
      <c r="F83" s="11">
        <v>3</v>
      </c>
      <c r="G83" s="9">
        <v>1</v>
      </c>
      <c r="H83" s="19">
        <f>tCompras[[#This Row],[Preço]]*tCompras[[#This Row],[Qtde]]</f>
        <v>3</v>
      </c>
      <c r="I83" s="20">
        <v>3</v>
      </c>
      <c r="J83" s="19">
        <f>tCompras[[#This Row],[Valor Total]]-tCompras[[#This Row],[Valor Pago]]</f>
        <v>0</v>
      </c>
      <c r="K83" s="24">
        <v>45411</v>
      </c>
    </row>
    <row r="84" spans="2:11" ht="28.5" customHeight="1" x14ac:dyDescent="0.25">
      <c r="B84" s="9">
        <f>ROW()-ROW(tCompras[[#Headers],[Id]])</f>
        <v>78</v>
      </c>
      <c r="C84" s="14">
        <v>45394</v>
      </c>
      <c r="D84" s="10" t="s">
        <v>45</v>
      </c>
      <c r="E84" s="32" t="str">
        <f>_xlfn.XLOOKUP(tCompras[[#This Row],[Produto]],tProdutos[Produto],tProdutos[Fornecedor],"Não Encontrado")</f>
        <v>Avon</v>
      </c>
      <c r="F84" s="11">
        <v>1.5</v>
      </c>
      <c r="G84" s="9">
        <v>5</v>
      </c>
      <c r="H84" s="19">
        <f>tCompras[[#This Row],[Preço]]*tCompras[[#This Row],[Qtde]]</f>
        <v>7.5</v>
      </c>
      <c r="I84" s="20">
        <v>7.5</v>
      </c>
      <c r="J84" s="19">
        <f>tCompras[[#This Row],[Valor Total]]-tCompras[[#This Row],[Valor Pago]]</f>
        <v>0</v>
      </c>
      <c r="K84" s="24">
        <v>45394</v>
      </c>
    </row>
    <row r="85" spans="2:11" ht="28.5" customHeight="1" x14ac:dyDescent="0.25">
      <c r="B85" s="9">
        <f>ROW()-ROW(tCompras[[#Headers],[Id]])</f>
        <v>79</v>
      </c>
      <c r="C85" s="14">
        <v>45411</v>
      </c>
      <c r="D85" s="10" t="s">
        <v>46</v>
      </c>
      <c r="E85" s="32" t="str">
        <f>_xlfn.XLOOKUP(tCompras[[#This Row],[Produto]],tProdutos[Produto],tProdutos[Fornecedor],"Não Encontrado")</f>
        <v>Avon</v>
      </c>
      <c r="F85" s="11">
        <v>6.2</v>
      </c>
      <c r="G85" s="9">
        <v>2</v>
      </c>
      <c r="H85" s="19">
        <f>tCompras[[#This Row],[Preço]]*tCompras[[#This Row],[Qtde]]</f>
        <v>12.4</v>
      </c>
      <c r="I85" s="20">
        <v>12.4</v>
      </c>
      <c r="J85" s="19">
        <f>tCompras[[#This Row],[Valor Total]]-tCompras[[#This Row],[Valor Pago]]</f>
        <v>0</v>
      </c>
      <c r="K85" s="24">
        <v>45411</v>
      </c>
    </row>
    <row r="86" spans="2:11" ht="28.5" customHeight="1" x14ac:dyDescent="0.25">
      <c r="B86" s="9">
        <f>ROW()-ROW(tCompras[[#Headers],[Id]])</f>
        <v>80</v>
      </c>
      <c r="C86" s="14">
        <v>45410</v>
      </c>
      <c r="D86" s="10" t="s">
        <v>47</v>
      </c>
      <c r="E86" s="32" t="str">
        <f>_xlfn.XLOOKUP(tCompras[[#This Row],[Produto]],tProdutos[Produto],tProdutos[Fornecedor],"Não Encontrado")</f>
        <v>Natura</v>
      </c>
      <c r="F86" s="11">
        <v>4</v>
      </c>
      <c r="G86" s="9">
        <v>1</v>
      </c>
      <c r="H86" s="19">
        <f>tCompras[[#This Row],[Preço]]*tCompras[[#This Row],[Qtde]]</f>
        <v>4</v>
      </c>
      <c r="I86" s="20">
        <v>4</v>
      </c>
      <c r="J86" s="19">
        <f>tCompras[[#This Row],[Valor Total]]-tCompras[[#This Row],[Valor Pago]]</f>
        <v>0</v>
      </c>
      <c r="K86" s="24">
        <v>45410</v>
      </c>
    </row>
    <row r="87" spans="2:11" ht="28.5" customHeight="1" x14ac:dyDescent="0.25">
      <c r="B87" s="9">
        <f>ROW()-ROW(tCompras[[#Headers],[Id]])</f>
        <v>81</v>
      </c>
      <c r="C87" s="14">
        <v>45411</v>
      </c>
      <c r="D87" s="10" t="s">
        <v>48</v>
      </c>
      <c r="E87" s="32" t="str">
        <f>_xlfn.XLOOKUP(tCompras[[#This Row],[Produto]],tProdutos[Produto],tProdutos[Fornecedor],"Não Encontrado")</f>
        <v>Natura</v>
      </c>
      <c r="F87" s="11">
        <v>9.9</v>
      </c>
      <c r="G87" s="9">
        <v>4</v>
      </c>
      <c r="H87" s="19">
        <f>tCompras[[#This Row],[Preço]]*tCompras[[#This Row],[Qtde]]</f>
        <v>39.6</v>
      </c>
      <c r="I87" s="20">
        <v>39.6</v>
      </c>
      <c r="J87" s="19">
        <f>tCompras[[#This Row],[Valor Total]]-tCompras[[#This Row],[Valor Pago]]</f>
        <v>0</v>
      </c>
      <c r="K87" s="24">
        <v>45411</v>
      </c>
    </row>
    <row r="88" spans="2:11" ht="28.5" customHeight="1" x14ac:dyDescent="0.25">
      <c r="B88" s="9">
        <f>ROW()-ROW(tCompras[[#Headers],[Id]])</f>
        <v>82</v>
      </c>
      <c r="C88" s="14">
        <v>45396</v>
      </c>
      <c r="D88" s="10" t="s">
        <v>49</v>
      </c>
      <c r="E88" s="32" t="str">
        <f>_xlfn.XLOOKUP(tCompras[[#This Row],[Produto]],tProdutos[Produto],tProdutos[Fornecedor],"Não Encontrado")</f>
        <v>Natura</v>
      </c>
      <c r="F88" s="11">
        <v>15.2</v>
      </c>
      <c r="G88" s="9">
        <v>4</v>
      </c>
      <c r="H88" s="19">
        <f>tCompras[[#This Row],[Preço]]*tCompras[[#This Row],[Qtde]]</f>
        <v>60.8</v>
      </c>
      <c r="I88" s="20">
        <v>60.8</v>
      </c>
      <c r="J88" s="19">
        <f>tCompras[[#This Row],[Valor Total]]-tCompras[[#This Row],[Valor Pago]]</f>
        <v>0</v>
      </c>
      <c r="K88" s="24">
        <v>45396</v>
      </c>
    </row>
    <row r="89" spans="2:11" ht="28.5" customHeight="1" x14ac:dyDescent="0.25">
      <c r="B89" s="9">
        <f>ROW()-ROW(tCompras[[#Headers],[Id]])</f>
        <v>83</v>
      </c>
      <c r="C89" s="14">
        <v>45403</v>
      </c>
      <c r="D89" s="10" t="s">
        <v>50</v>
      </c>
      <c r="E89" s="32" t="str">
        <f>_xlfn.XLOOKUP(tCompras[[#This Row],[Produto]],tProdutos[Produto],tProdutos[Fornecedor],"Não Encontrado")</f>
        <v>Hinode</v>
      </c>
      <c r="F89" s="11">
        <v>36</v>
      </c>
      <c r="G89" s="9">
        <v>5</v>
      </c>
      <c r="H89" s="19">
        <f>tCompras[[#This Row],[Preço]]*tCompras[[#This Row],[Qtde]]</f>
        <v>180</v>
      </c>
      <c r="I89" s="20">
        <v>180</v>
      </c>
      <c r="J89" s="19">
        <f>tCompras[[#This Row],[Valor Total]]-tCompras[[#This Row],[Valor Pago]]</f>
        <v>0</v>
      </c>
      <c r="K89" s="24">
        <v>45403</v>
      </c>
    </row>
    <row r="90" spans="2:11" ht="28.5" customHeight="1" x14ac:dyDescent="0.25">
      <c r="B90" s="9">
        <f>ROW()-ROW(tCompras[[#Headers],[Id]])</f>
        <v>84</v>
      </c>
      <c r="C90" s="14">
        <v>45401</v>
      </c>
      <c r="D90" s="10" t="s">
        <v>51</v>
      </c>
      <c r="E90" s="32" t="str">
        <f>_xlfn.XLOOKUP(tCompras[[#This Row],[Produto]],tProdutos[Produto],tProdutos[Fornecedor],"Não Encontrado")</f>
        <v>Hinode</v>
      </c>
      <c r="F90" s="11">
        <v>15</v>
      </c>
      <c r="G90" s="9">
        <v>3</v>
      </c>
      <c r="H90" s="19">
        <f>tCompras[[#This Row],[Preço]]*tCompras[[#This Row],[Qtde]]</f>
        <v>45</v>
      </c>
      <c r="I90" s="20">
        <v>45</v>
      </c>
      <c r="J90" s="19">
        <f>tCompras[[#This Row],[Valor Total]]-tCompras[[#This Row],[Valor Pago]]</f>
        <v>0</v>
      </c>
      <c r="K90" s="24">
        <v>45401</v>
      </c>
    </row>
    <row r="91" spans="2:11" ht="28.5" customHeight="1" x14ac:dyDescent="0.25">
      <c r="B91" s="9">
        <f>ROW()-ROW(tCompras[[#Headers],[Id]])</f>
        <v>85</v>
      </c>
      <c r="C91" s="14">
        <v>45392</v>
      </c>
      <c r="D91" s="10" t="s">
        <v>52</v>
      </c>
      <c r="E91" s="32" t="str">
        <f>_xlfn.XLOOKUP(tCompras[[#This Row],[Produto]],tProdutos[Produto],tProdutos[Fornecedor],"Não Encontrado")</f>
        <v>Hinode</v>
      </c>
      <c r="F91" s="11">
        <v>22.4</v>
      </c>
      <c r="G91" s="9">
        <v>5</v>
      </c>
      <c r="H91" s="19">
        <f>tCompras[[#This Row],[Preço]]*tCompras[[#This Row],[Qtde]]</f>
        <v>112</v>
      </c>
      <c r="I91" s="20">
        <v>112</v>
      </c>
      <c r="J91" s="19">
        <f>tCompras[[#This Row],[Valor Total]]-tCompras[[#This Row],[Valor Pago]]</f>
        <v>0</v>
      </c>
      <c r="K91" s="24">
        <v>45392</v>
      </c>
    </row>
    <row r="92" spans="2:11" ht="28.5" customHeight="1" x14ac:dyDescent="0.25">
      <c r="B92" s="9">
        <f>ROW()-ROW(tCompras[[#Headers],[Id]])</f>
        <v>86</v>
      </c>
      <c r="C92" s="14">
        <v>45390</v>
      </c>
      <c r="D92" s="10" t="s">
        <v>38</v>
      </c>
      <c r="E92" s="32" t="str">
        <f>_xlfn.XLOOKUP(tCompras[[#This Row],[Produto]],tProdutos[Produto],tProdutos[Fornecedor],"Não Encontrado")</f>
        <v>Jequiti</v>
      </c>
      <c r="F92" s="11">
        <v>21</v>
      </c>
      <c r="G92" s="9">
        <v>4</v>
      </c>
      <c r="H92" s="19">
        <f>tCompras[[#This Row],[Preço]]*tCompras[[#This Row],[Qtde]]</f>
        <v>84</v>
      </c>
      <c r="I92" s="20"/>
      <c r="J92" s="19">
        <f>tCompras[[#This Row],[Valor Total]]-tCompras[[#This Row],[Valor Pago]]</f>
        <v>84</v>
      </c>
      <c r="K92" s="24" t="s">
        <v>118</v>
      </c>
    </row>
    <row r="93" spans="2:11" ht="28.5" customHeight="1" x14ac:dyDescent="0.25">
      <c r="B93" s="9">
        <f>ROW()-ROW(tCompras[[#Headers],[Id]])</f>
        <v>87</v>
      </c>
      <c r="C93" s="14">
        <v>45399</v>
      </c>
      <c r="D93" s="10" t="s">
        <v>39</v>
      </c>
      <c r="E93" s="32" t="str">
        <f>_xlfn.XLOOKUP(tCompras[[#This Row],[Produto]],tProdutos[Produto],tProdutos[Fornecedor],"Não Encontrado")</f>
        <v>Jequiti</v>
      </c>
      <c r="F93" s="11">
        <v>28.8</v>
      </c>
      <c r="G93" s="9">
        <v>3</v>
      </c>
      <c r="H93" s="19">
        <f>tCompras[[#This Row],[Preço]]*tCompras[[#This Row],[Qtde]]</f>
        <v>86.4</v>
      </c>
      <c r="I93" s="20">
        <v>86.4</v>
      </c>
      <c r="J93" s="19">
        <f>tCompras[[#This Row],[Valor Total]]-tCompras[[#This Row],[Valor Pago]]</f>
        <v>0</v>
      </c>
      <c r="K93" s="24">
        <v>45399</v>
      </c>
    </row>
    <row r="94" spans="2:11" ht="28.5" customHeight="1" x14ac:dyDescent="0.25">
      <c r="B94" s="9">
        <f>ROW()-ROW(tCompras[[#Headers],[Id]])</f>
        <v>88</v>
      </c>
      <c r="C94" s="14">
        <v>45409</v>
      </c>
      <c r="D94" s="10" t="s">
        <v>40</v>
      </c>
      <c r="E94" s="32" t="str">
        <f>_xlfn.XLOOKUP(tCompras[[#This Row],[Produto]],tProdutos[Produto],tProdutos[Fornecedor],"Não Encontrado")</f>
        <v>Jequiti</v>
      </c>
      <c r="F94" s="11">
        <v>7.25</v>
      </c>
      <c r="G94" s="9">
        <v>5</v>
      </c>
      <c r="H94" s="19">
        <f>tCompras[[#This Row],[Preço]]*tCompras[[#This Row],[Qtde]]</f>
        <v>36.25</v>
      </c>
      <c r="I94" s="20">
        <v>36.25</v>
      </c>
      <c r="J94" s="19">
        <f>tCompras[[#This Row],[Valor Total]]-tCompras[[#This Row],[Valor Pago]]</f>
        <v>0</v>
      </c>
      <c r="K94" s="24">
        <v>45409</v>
      </c>
    </row>
    <row r="95" spans="2:11" ht="28.5" customHeight="1" x14ac:dyDescent="0.25">
      <c r="B95" s="9">
        <f>ROW()-ROW(tCompras[[#Headers],[Id]])</f>
        <v>89</v>
      </c>
      <c r="C95" s="14">
        <v>45401</v>
      </c>
      <c r="D95" s="10" t="s">
        <v>41</v>
      </c>
      <c r="E95" s="32" t="str">
        <f>_xlfn.XLOOKUP(tCompras[[#This Row],[Produto]],tProdutos[Produto],tProdutos[Fornecedor],"Não Encontrado")</f>
        <v>Mary Kay</v>
      </c>
      <c r="F95" s="11">
        <v>30.4</v>
      </c>
      <c r="G95" s="9">
        <v>2</v>
      </c>
      <c r="H95" s="19">
        <f>tCompras[[#This Row],[Preço]]*tCompras[[#This Row],[Qtde]]</f>
        <v>60.8</v>
      </c>
      <c r="I95" s="20">
        <v>60.8</v>
      </c>
      <c r="J95" s="19">
        <f>tCompras[[#This Row],[Valor Total]]-tCompras[[#This Row],[Valor Pago]]</f>
        <v>0</v>
      </c>
      <c r="K95" s="24">
        <v>45401</v>
      </c>
    </row>
    <row r="96" spans="2:11" ht="28.5" customHeight="1" x14ac:dyDescent="0.25">
      <c r="B96" s="9">
        <f>ROW()-ROW(tCompras[[#Headers],[Id]])</f>
        <v>90</v>
      </c>
      <c r="C96" s="14">
        <v>45409</v>
      </c>
      <c r="D96" s="10" t="s">
        <v>42</v>
      </c>
      <c r="E96" s="32" t="str">
        <f>_xlfn.XLOOKUP(tCompras[[#This Row],[Produto]],tProdutos[Produto],tProdutos[Fornecedor],"Não Encontrado")</f>
        <v>Mary Kay</v>
      </c>
      <c r="F96" s="11">
        <v>9.3000000000000007</v>
      </c>
      <c r="G96" s="9">
        <v>5</v>
      </c>
      <c r="H96" s="19">
        <f>tCompras[[#This Row],[Preço]]*tCompras[[#This Row],[Qtde]]</f>
        <v>46.5</v>
      </c>
      <c r="I96" s="20">
        <v>46.5</v>
      </c>
      <c r="J96" s="19">
        <f>tCompras[[#This Row],[Valor Total]]-tCompras[[#This Row],[Valor Pago]]</f>
        <v>0</v>
      </c>
      <c r="K96" s="24">
        <v>45409</v>
      </c>
    </row>
    <row r="97" spans="2:11" ht="28.5" customHeight="1" x14ac:dyDescent="0.25">
      <c r="B97" s="9">
        <f>ROW()-ROW(tCompras[[#Headers],[Id]])</f>
        <v>91</v>
      </c>
      <c r="C97" s="14">
        <v>45407</v>
      </c>
      <c r="D97" s="10" t="s">
        <v>43</v>
      </c>
      <c r="E97" s="32" t="str">
        <f>_xlfn.XLOOKUP(tCompras[[#This Row],[Produto]],tProdutos[Produto],tProdutos[Fornecedor],"Não Encontrado")</f>
        <v>Mary Kay</v>
      </c>
      <c r="F97" s="11">
        <v>5.6</v>
      </c>
      <c r="G97" s="9">
        <v>5</v>
      </c>
      <c r="H97" s="19">
        <f>tCompras[[#This Row],[Preço]]*tCompras[[#This Row],[Qtde]]</f>
        <v>28</v>
      </c>
      <c r="I97" s="20">
        <v>28</v>
      </c>
      <c r="J97" s="19">
        <f>tCompras[[#This Row],[Valor Total]]-tCompras[[#This Row],[Valor Pago]]</f>
        <v>0</v>
      </c>
      <c r="K97" s="24">
        <v>45407</v>
      </c>
    </row>
    <row r="98" spans="2:11" ht="28.5" customHeight="1" x14ac:dyDescent="0.25">
      <c r="B98" s="9">
        <f>ROW()-ROW(tCompras[[#Headers],[Id]])</f>
        <v>92</v>
      </c>
      <c r="C98" s="14">
        <v>45394</v>
      </c>
      <c r="D98" s="10" t="s">
        <v>44</v>
      </c>
      <c r="E98" s="32" t="str">
        <f>_xlfn.XLOOKUP(tCompras[[#This Row],[Produto]],tProdutos[Produto],tProdutos[Fornecedor],"Não Encontrado")</f>
        <v>Avon</v>
      </c>
      <c r="F98" s="11">
        <v>3</v>
      </c>
      <c r="G98" s="9">
        <v>4</v>
      </c>
      <c r="H98" s="19">
        <f>tCompras[[#This Row],[Preço]]*tCompras[[#This Row],[Qtde]]</f>
        <v>12</v>
      </c>
      <c r="I98" s="20">
        <v>12</v>
      </c>
      <c r="J98" s="19">
        <f>tCompras[[#This Row],[Valor Total]]-tCompras[[#This Row],[Valor Pago]]</f>
        <v>0</v>
      </c>
      <c r="K98" s="24">
        <v>45394</v>
      </c>
    </row>
    <row r="99" spans="2:11" ht="28.5" customHeight="1" x14ac:dyDescent="0.25">
      <c r="B99" s="9">
        <f>ROW()-ROW(tCompras[[#Headers],[Id]])</f>
        <v>93</v>
      </c>
      <c r="C99" s="14">
        <v>45399</v>
      </c>
      <c r="D99" s="10" t="s">
        <v>45</v>
      </c>
      <c r="E99" s="32" t="str">
        <f>_xlfn.XLOOKUP(tCompras[[#This Row],[Produto]],tProdutos[Produto],tProdutos[Fornecedor],"Não Encontrado")</f>
        <v>Avon</v>
      </c>
      <c r="F99" s="11">
        <v>1.5</v>
      </c>
      <c r="G99" s="9">
        <v>1</v>
      </c>
      <c r="H99" s="19">
        <f>tCompras[[#This Row],[Preço]]*tCompras[[#This Row],[Qtde]]</f>
        <v>1.5</v>
      </c>
      <c r="I99" s="20">
        <v>1.5</v>
      </c>
      <c r="J99" s="19">
        <f>tCompras[[#This Row],[Valor Total]]-tCompras[[#This Row],[Valor Pago]]</f>
        <v>0</v>
      </c>
      <c r="K99" s="24">
        <v>45399</v>
      </c>
    </row>
    <row r="100" spans="2:11" ht="28.5" customHeight="1" x14ac:dyDescent="0.25">
      <c r="B100" s="9">
        <f>ROW()-ROW(tCompras[[#Headers],[Id]])</f>
        <v>94</v>
      </c>
      <c r="C100" s="14">
        <v>45384</v>
      </c>
      <c r="D100" s="10" t="s">
        <v>46</v>
      </c>
      <c r="E100" s="32" t="str">
        <f>_xlfn.XLOOKUP(tCompras[[#This Row],[Produto]],tProdutos[Produto],tProdutos[Fornecedor],"Não Encontrado")</f>
        <v>Avon</v>
      </c>
      <c r="F100" s="11">
        <v>6.2</v>
      </c>
      <c r="G100" s="9">
        <v>4</v>
      </c>
      <c r="H100" s="19">
        <f>tCompras[[#This Row],[Preço]]*tCompras[[#This Row],[Qtde]]</f>
        <v>24.8</v>
      </c>
      <c r="I100" s="20"/>
      <c r="J100" s="19">
        <f>tCompras[[#This Row],[Valor Total]]-tCompras[[#This Row],[Valor Pago]]</f>
        <v>24.8</v>
      </c>
      <c r="K100" s="24" t="s">
        <v>118</v>
      </c>
    </row>
    <row r="101" spans="2:11" ht="28.5" customHeight="1" x14ac:dyDescent="0.25">
      <c r="B101" s="9">
        <f>ROW()-ROW(tCompras[[#Headers],[Id]])</f>
        <v>95</v>
      </c>
      <c r="C101" s="14">
        <v>45399</v>
      </c>
      <c r="D101" s="10" t="s">
        <v>47</v>
      </c>
      <c r="E101" s="32" t="str">
        <f>_xlfn.XLOOKUP(tCompras[[#This Row],[Produto]],tProdutos[Produto],tProdutos[Fornecedor],"Não Encontrado")</f>
        <v>Natura</v>
      </c>
      <c r="F101" s="11">
        <v>4</v>
      </c>
      <c r="G101" s="9">
        <v>3</v>
      </c>
      <c r="H101" s="19">
        <f>tCompras[[#This Row],[Preço]]*tCompras[[#This Row],[Qtde]]</f>
        <v>12</v>
      </c>
      <c r="I101" s="20"/>
      <c r="J101" s="19">
        <f>tCompras[[#This Row],[Valor Total]]-tCompras[[#This Row],[Valor Pago]]</f>
        <v>12</v>
      </c>
      <c r="K101" s="24" t="s">
        <v>118</v>
      </c>
    </row>
    <row r="102" spans="2:11" ht="28.5" customHeight="1" x14ac:dyDescent="0.25">
      <c r="B102" s="9">
        <f>ROW()-ROW(tCompras[[#Headers],[Id]])</f>
        <v>96</v>
      </c>
      <c r="C102" s="14">
        <v>45384</v>
      </c>
      <c r="D102" s="10" t="s">
        <v>48</v>
      </c>
      <c r="E102" s="32" t="str">
        <f>_xlfn.XLOOKUP(tCompras[[#This Row],[Produto]],tProdutos[Produto],tProdutos[Fornecedor],"Não Encontrado")</f>
        <v>Natura</v>
      </c>
      <c r="F102" s="11">
        <v>9.9</v>
      </c>
      <c r="G102" s="9">
        <v>2</v>
      </c>
      <c r="H102" s="19">
        <f>tCompras[[#This Row],[Preço]]*tCompras[[#This Row],[Qtde]]</f>
        <v>19.8</v>
      </c>
      <c r="I102" s="20"/>
      <c r="J102" s="19">
        <f>tCompras[[#This Row],[Valor Total]]-tCompras[[#This Row],[Valor Pago]]</f>
        <v>19.8</v>
      </c>
      <c r="K102" s="24" t="s">
        <v>118</v>
      </c>
    </row>
    <row r="103" spans="2:11" ht="28.5" customHeight="1" x14ac:dyDescent="0.25">
      <c r="B103" s="9">
        <f>ROW()-ROW(tCompras[[#Headers],[Id]])</f>
        <v>97</v>
      </c>
      <c r="C103" s="14">
        <v>45410</v>
      </c>
      <c r="D103" s="10" t="s">
        <v>49</v>
      </c>
      <c r="E103" s="32" t="str">
        <f>_xlfn.XLOOKUP(tCompras[[#This Row],[Produto]],tProdutos[Produto],tProdutos[Fornecedor],"Não Encontrado")</f>
        <v>Natura</v>
      </c>
      <c r="F103" s="11">
        <v>15.2</v>
      </c>
      <c r="G103" s="9">
        <v>1</v>
      </c>
      <c r="H103" s="19">
        <f>tCompras[[#This Row],[Preço]]*tCompras[[#This Row],[Qtde]]</f>
        <v>15.2</v>
      </c>
      <c r="I103" s="20">
        <v>15.2</v>
      </c>
      <c r="J103" s="19">
        <f>tCompras[[#This Row],[Valor Total]]-tCompras[[#This Row],[Valor Pago]]</f>
        <v>0</v>
      </c>
      <c r="K103" s="24">
        <v>45410</v>
      </c>
    </row>
    <row r="104" spans="2:11" ht="28.5" customHeight="1" x14ac:dyDescent="0.25">
      <c r="B104" s="9">
        <f>ROW()-ROW(tCompras[[#Headers],[Id]])</f>
        <v>98</v>
      </c>
      <c r="C104" s="14">
        <v>45411</v>
      </c>
      <c r="D104" s="10" t="s">
        <v>50</v>
      </c>
      <c r="E104" s="32" t="str">
        <f>_xlfn.XLOOKUP(tCompras[[#This Row],[Produto]],tProdutos[Produto],tProdutos[Fornecedor],"Não Encontrado")</f>
        <v>Hinode</v>
      </c>
      <c r="F104" s="11">
        <v>36</v>
      </c>
      <c r="G104" s="9">
        <v>4</v>
      </c>
      <c r="H104" s="19">
        <f>tCompras[[#This Row],[Preço]]*tCompras[[#This Row],[Qtde]]</f>
        <v>144</v>
      </c>
      <c r="I104" s="20">
        <v>144</v>
      </c>
      <c r="J104" s="19">
        <f>tCompras[[#This Row],[Valor Total]]-tCompras[[#This Row],[Valor Pago]]</f>
        <v>0</v>
      </c>
      <c r="K104" s="24">
        <v>45411</v>
      </c>
    </row>
    <row r="105" spans="2:11" ht="28.5" customHeight="1" x14ac:dyDescent="0.25">
      <c r="B105" s="9">
        <f>ROW()-ROW(tCompras[[#Headers],[Id]])</f>
        <v>99</v>
      </c>
      <c r="C105" s="14">
        <v>45385</v>
      </c>
      <c r="D105" s="10" t="s">
        <v>51</v>
      </c>
      <c r="E105" s="32" t="str">
        <f>_xlfn.XLOOKUP(tCompras[[#This Row],[Produto]],tProdutos[Produto],tProdutos[Fornecedor],"Não Encontrado")</f>
        <v>Hinode</v>
      </c>
      <c r="F105" s="11">
        <v>15</v>
      </c>
      <c r="G105" s="9">
        <v>3</v>
      </c>
      <c r="H105" s="19">
        <f>tCompras[[#This Row],[Preço]]*tCompras[[#This Row],[Qtde]]</f>
        <v>45</v>
      </c>
      <c r="I105" s="20">
        <v>45</v>
      </c>
      <c r="J105" s="19">
        <f>tCompras[[#This Row],[Valor Total]]-tCompras[[#This Row],[Valor Pago]]</f>
        <v>0</v>
      </c>
      <c r="K105" s="24">
        <v>45385</v>
      </c>
    </row>
    <row r="106" spans="2:11" ht="28.5" customHeight="1" x14ac:dyDescent="0.25">
      <c r="B106" s="9">
        <f>ROW()-ROW(tCompras[[#Headers],[Id]])</f>
        <v>100</v>
      </c>
      <c r="C106" s="14">
        <v>45387</v>
      </c>
      <c r="D106" s="10" t="s">
        <v>52</v>
      </c>
      <c r="E106" s="32" t="str">
        <f>_xlfn.XLOOKUP(tCompras[[#This Row],[Produto]],tProdutos[Produto],tProdutos[Fornecedor],"Não Encontrado")</f>
        <v>Hinode</v>
      </c>
      <c r="F106" s="11">
        <v>22.4</v>
      </c>
      <c r="G106" s="9">
        <v>2</v>
      </c>
      <c r="H106" s="19">
        <f>tCompras[[#This Row],[Preço]]*tCompras[[#This Row],[Qtde]]</f>
        <v>44.8</v>
      </c>
      <c r="I106" s="20">
        <v>44.8</v>
      </c>
      <c r="J106" s="19">
        <f>tCompras[[#This Row],[Valor Total]]-tCompras[[#This Row],[Valor Pago]]</f>
        <v>0</v>
      </c>
      <c r="K106" s="24">
        <v>45387</v>
      </c>
    </row>
    <row r="107" spans="2:11" ht="28.5" customHeight="1" x14ac:dyDescent="0.25">
      <c r="B107" s="9">
        <f>ROW()-ROW(tCompras[[#Headers],[Id]])</f>
        <v>101</v>
      </c>
      <c r="C107" s="14">
        <v>45406</v>
      </c>
      <c r="D107" s="10" t="s">
        <v>54</v>
      </c>
      <c r="E107" s="32" t="str">
        <f>_xlfn.XLOOKUP(tCompras[[#This Row],[Produto]],tProdutos[Produto],tProdutos[Fornecedor],"Não Encontrado")</f>
        <v>Jequiti</v>
      </c>
      <c r="F107" s="11">
        <v>17</v>
      </c>
      <c r="G107" s="9">
        <v>1</v>
      </c>
      <c r="H107" s="19">
        <f>tCompras[[#This Row],[Preço]]*tCompras[[#This Row],[Qtde]]</f>
        <v>17</v>
      </c>
      <c r="I107" s="20">
        <v>17</v>
      </c>
      <c r="J107" s="19">
        <f>tCompras[[#This Row],[Valor Total]]-tCompras[[#This Row],[Valor Pago]]</f>
        <v>0</v>
      </c>
      <c r="K107" s="24">
        <v>45406</v>
      </c>
    </row>
    <row r="108" spans="2:11" ht="28.5" customHeight="1" x14ac:dyDescent="0.25">
      <c r="B108" s="9">
        <f>ROW()-ROW(tCompras[[#Headers],[Id]])</f>
        <v>102</v>
      </c>
      <c r="C108" s="14">
        <v>45392</v>
      </c>
      <c r="D108" s="10" t="s">
        <v>55</v>
      </c>
      <c r="E108" s="32" t="str">
        <f>_xlfn.XLOOKUP(tCompras[[#This Row],[Produto]],tProdutos[Produto],tProdutos[Fornecedor],"Não Encontrado")</f>
        <v>Mary Kay</v>
      </c>
      <c r="F108" s="11">
        <v>16.649999999999999</v>
      </c>
      <c r="G108" s="9">
        <v>1</v>
      </c>
      <c r="H108" s="19">
        <f>tCompras[[#This Row],[Preço]]*tCompras[[#This Row],[Qtde]]</f>
        <v>16.649999999999999</v>
      </c>
      <c r="I108" s="20">
        <v>16.649999999999999</v>
      </c>
      <c r="J108" s="19">
        <f>tCompras[[#This Row],[Valor Total]]-tCompras[[#This Row],[Valor Pago]]</f>
        <v>0</v>
      </c>
      <c r="K108" s="24">
        <v>45392</v>
      </c>
    </row>
    <row r="109" spans="2:11" ht="28.5" customHeight="1" x14ac:dyDescent="0.25">
      <c r="B109" s="9">
        <f>ROW()-ROW(tCompras[[#Headers],[Id]])</f>
        <v>103</v>
      </c>
      <c r="C109" s="14">
        <v>45404</v>
      </c>
      <c r="D109" s="10" t="s">
        <v>56</v>
      </c>
      <c r="E109" s="32" t="str">
        <f>_xlfn.XLOOKUP(tCompras[[#This Row],[Produto]],tProdutos[Produto],tProdutos[Fornecedor],"Não Encontrado")</f>
        <v>Avon</v>
      </c>
      <c r="F109" s="11">
        <v>4.5</v>
      </c>
      <c r="G109" s="9">
        <v>3</v>
      </c>
      <c r="H109" s="19">
        <f>tCompras[[#This Row],[Preço]]*tCompras[[#This Row],[Qtde]]</f>
        <v>13.5</v>
      </c>
      <c r="I109" s="20">
        <v>13.5</v>
      </c>
      <c r="J109" s="19">
        <f>tCompras[[#This Row],[Valor Total]]-tCompras[[#This Row],[Valor Pago]]</f>
        <v>0</v>
      </c>
      <c r="K109" s="24">
        <v>45404</v>
      </c>
    </row>
    <row r="110" spans="2:11" ht="28.5" customHeight="1" x14ac:dyDescent="0.25">
      <c r="B110" s="9">
        <f>ROW()-ROW(tCompras[[#Headers],[Id]])</f>
        <v>104</v>
      </c>
      <c r="C110" s="14">
        <v>45386</v>
      </c>
      <c r="D110" s="10" t="s">
        <v>57</v>
      </c>
      <c r="E110" s="32" t="str">
        <f>_xlfn.XLOOKUP(tCompras[[#This Row],[Produto]],tProdutos[Produto],tProdutos[Fornecedor],"Não Encontrado")</f>
        <v>Natura</v>
      </c>
      <c r="F110" s="11">
        <v>14</v>
      </c>
      <c r="G110" s="9">
        <v>2</v>
      </c>
      <c r="H110" s="19">
        <f>tCompras[[#This Row],[Preço]]*tCompras[[#This Row],[Qtde]]</f>
        <v>28</v>
      </c>
      <c r="I110" s="20">
        <v>28</v>
      </c>
      <c r="J110" s="19">
        <f>tCompras[[#This Row],[Valor Total]]-tCompras[[#This Row],[Valor Pago]]</f>
        <v>0</v>
      </c>
      <c r="K110" s="24">
        <v>45386</v>
      </c>
    </row>
    <row r="111" spans="2:11" ht="28.5" customHeight="1" x14ac:dyDescent="0.25">
      <c r="B111" s="9">
        <f>ROW()-ROW(tCompras[[#Headers],[Id]])</f>
        <v>105</v>
      </c>
      <c r="C111" s="14">
        <v>45399</v>
      </c>
      <c r="D111" s="10" t="s">
        <v>58</v>
      </c>
      <c r="E111" s="32" t="str">
        <f>_xlfn.XLOOKUP(tCompras[[#This Row],[Produto]],tProdutos[Produto],tProdutos[Fornecedor],"Não Encontrado")</f>
        <v>Hinode</v>
      </c>
      <c r="F111" s="11">
        <v>9</v>
      </c>
      <c r="G111" s="9">
        <v>1</v>
      </c>
      <c r="H111" s="19">
        <f>tCompras[[#This Row],[Preço]]*tCompras[[#This Row],[Qtde]]</f>
        <v>9</v>
      </c>
      <c r="I111" s="20"/>
      <c r="J111" s="19">
        <f>tCompras[[#This Row],[Valor Total]]-tCompras[[#This Row],[Valor Pago]]</f>
        <v>9</v>
      </c>
      <c r="K111" s="24" t="s">
        <v>118</v>
      </c>
    </row>
    <row r="112" spans="2:11" ht="28.5" customHeight="1" x14ac:dyDescent="0.25">
      <c r="B112" s="9">
        <f>ROW()-ROW(tCompras[[#Headers],[Id]])</f>
        <v>106</v>
      </c>
      <c r="C112" s="14">
        <v>45438</v>
      </c>
      <c r="D112" s="10" t="s">
        <v>38</v>
      </c>
      <c r="E112" s="32" t="str">
        <f>_xlfn.XLOOKUP(tCompras[[#This Row],[Produto]],tProdutos[Produto],tProdutos[Fornecedor],"Não Encontrado")</f>
        <v>Jequiti</v>
      </c>
      <c r="F112" s="11">
        <v>79</v>
      </c>
      <c r="G112" s="9">
        <v>4</v>
      </c>
      <c r="H112" s="19">
        <f>tCompras[[#This Row],[Preço]]*tCompras[[#This Row],[Qtde]]</f>
        <v>316</v>
      </c>
      <c r="I112" s="20">
        <v>316</v>
      </c>
      <c r="J112" s="19">
        <f>tCompras[[#This Row],[Valor Total]]-tCompras[[#This Row],[Valor Pago]]</f>
        <v>0</v>
      </c>
      <c r="K112" s="24">
        <v>45438</v>
      </c>
    </row>
    <row r="113" spans="2:11" ht="28.5" customHeight="1" x14ac:dyDescent="0.25">
      <c r="B113" s="9">
        <f>ROW()-ROW(tCompras[[#Headers],[Id]])</f>
        <v>107</v>
      </c>
      <c r="C113" s="14">
        <v>45414</v>
      </c>
      <c r="D113" s="10" t="s">
        <v>39</v>
      </c>
      <c r="E113" s="32" t="str">
        <f>_xlfn.XLOOKUP(tCompras[[#This Row],[Produto]],tProdutos[Produto],tProdutos[Fornecedor],"Não Encontrado")</f>
        <v>Jequiti</v>
      </c>
      <c r="F113" s="11">
        <v>28.8</v>
      </c>
      <c r="G113" s="9">
        <v>5</v>
      </c>
      <c r="H113" s="19">
        <f>tCompras[[#This Row],[Preço]]*tCompras[[#This Row],[Qtde]]</f>
        <v>144</v>
      </c>
      <c r="I113" s="20">
        <v>144</v>
      </c>
      <c r="J113" s="19">
        <f>tCompras[[#This Row],[Valor Total]]-tCompras[[#This Row],[Valor Pago]]</f>
        <v>0</v>
      </c>
      <c r="K113" s="24">
        <v>45414</v>
      </c>
    </row>
    <row r="114" spans="2:11" ht="28.5" customHeight="1" x14ac:dyDescent="0.25">
      <c r="B114" s="9">
        <f>ROW()-ROW(tCompras[[#Headers],[Id]])</f>
        <v>108</v>
      </c>
      <c r="C114" s="14">
        <v>45439</v>
      </c>
      <c r="D114" s="10" t="s">
        <v>40</v>
      </c>
      <c r="E114" s="32" t="str">
        <f>_xlfn.XLOOKUP(tCompras[[#This Row],[Produto]],tProdutos[Produto],tProdutos[Fornecedor],"Não Encontrado")</f>
        <v>Jequiti</v>
      </c>
      <c r="F114" s="11">
        <v>7.25</v>
      </c>
      <c r="G114" s="9">
        <v>4</v>
      </c>
      <c r="H114" s="19">
        <f>tCompras[[#This Row],[Preço]]*tCompras[[#This Row],[Qtde]]</f>
        <v>29</v>
      </c>
      <c r="I114" s="20">
        <v>29</v>
      </c>
      <c r="J114" s="19">
        <f>tCompras[[#This Row],[Valor Total]]-tCompras[[#This Row],[Valor Pago]]</f>
        <v>0</v>
      </c>
      <c r="K114" s="24">
        <v>45439</v>
      </c>
    </row>
    <row r="115" spans="2:11" ht="28.5" customHeight="1" x14ac:dyDescent="0.25">
      <c r="B115" s="9">
        <f>ROW()-ROW(tCompras[[#Headers],[Id]])</f>
        <v>109</v>
      </c>
      <c r="C115" s="14">
        <v>45439</v>
      </c>
      <c r="D115" s="10" t="s">
        <v>41</v>
      </c>
      <c r="E115" s="32" t="str">
        <f>_xlfn.XLOOKUP(tCompras[[#This Row],[Produto]],tProdutos[Produto],tProdutos[Fornecedor],"Não Encontrado")</f>
        <v>Mary Kay</v>
      </c>
      <c r="F115" s="11">
        <v>30.4</v>
      </c>
      <c r="G115" s="9">
        <v>3</v>
      </c>
      <c r="H115" s="19">
        <f>tCompras[[#This Row],[Preço]]*tCompras[[#This Row],[Qtde]]</f>
        <v>91.199999999999989</v>
      </c>
      <c r="I115" s="20">
        <v>91.199999999999989</v>
      </c>
      <c r="J115" s="19">
        <f>tCompras[[#This Row],[Valor Total]]-tCompras[[#This Row],[Valor Pago]]</f>
        <v>0</v>
      </c>
      <c r="K115" s="24">
        <v>45439</v>
      </c>
    </row>
    <row r="116" spans="2:11" ht="28.5" customHeight="1" x14ac:dyDescent="0.25">
      <c r="B116" s="9">
        <f>ROW()-ROW(tCompras[[#Headers],[Id]])</f>
        <v>110</v>
      </c>
      <c r="C116" s="14">
        <v>45422</v>
      </c>
      <c r="D116" s="10" t="s">
        <v>42</v>
      </c>
      <c r="E116" s="32" t="str">
        <f>_xlfn.XLOOKUP(tCompras[[#This Row],[Produto]],tProdutos[Produto],tProdutos[Fornecedor],"Não Encontrado")</f>
        <v>Mary Kay</v>
      </c>
      <c r="F116" s="11">
        <v>9.3000000000000007</v>
      </c>
      <c r="G116" s="9">
        <v>1</v>
      </c>
      <c r="H116" s="19">
        <f>tCompras[[#This Row],[Preço]]*tCompras[[#This Row],[Qtde]]</f>
        <v>9.3000000000000007</v>
      </c>
      <c r="I116" s="20">
        <v>9.3000000000000007</v>
      </c>
      <c r="J116" s="19">
        <f>tCompras[[#This Row],[Valor Total]]-tCompras[[#This Row],[Valor Pago]]</f>
        <v>0</v>
      </c>
      <c r="K116" s="24">
        <v>45422</v>
      </c>
    </row>
    <row r="117" spans="2:11" ht="28.5" customHeight="1" x14ac:dyDescent="0.25">
      <c r="B117" s="9">
        <f>ROW()-ROW(tCompras[[#Headers],[Id]])</f>
        <v>111</v>
      </c>
      <c r="C117" s="14">
        <v>45417</v>
      </c>
      <c r="D117" s="10" t="s">
        <v>43</v>
      </c>
      <c r="E117" s="32" t="str">
        <f>_xlfn.XLOOKUP(tCompras[[#This Row],[Produto]],tProdutos[Produto],tProdutos[Fornecedor],"Não Encontrado")</f>
        <v>Mary Kay</v>
      </c>
      <c r="F117" s="11">
        <v>5.6</v>
      </c>
      <c r="G117" s="9">
        <v>4</v>
      </c>
      <c r="H117" s="19">
        <f>tCompras[[#This Row],[Preço]]*tCompras[[#This Row],[Qtde]]</f>
        <v>22.4</v>
      </c>
      <c r="I117" s="20">
        <v>22.4</v>
      </c>
      <c r="J117" s="19">
        <f>tCompras[[#This Row],[Valor Total]]-tCompras[[#This Row],[Valor Pago]]</f>
        <v>0</v>
      </c>
      <c r="K117" s="24">
        <v>45417</v>
      </c>
    </row>
    <row r="118" spans="2:11" ht="28.5" customHeight="1" x14ac:dyDescent="0.25">
      <c r="B118" s="9">
        <f>ROW()-ROW(tCompras[[#Headers],[Id]])</f>
        <v>112</v>
      </c>
      <c r="C118" s="14">
        <v>45441</v>
      </c>
      <c r="D118" s="10" t="s">
        <v>44</v>
      </c>
      <c r="E118" s="32" t="str">
        <f>_xlfn.XLOOKUP(tCompras[[#This Row],[Produto]],tProdutos[Produto],tProdutos[Fornecedor],"Não Encontrado")</f>
        <v>Avon</v>
      </c>
      <c r="F118" s="11">
        <v>3</v>
      </c>
      <c r="G118" s="9">
        <v>1</v>
      </c>
      <c r="H118" s="19">
        <f>tCompras[[#This Row],[Preço]]*tCompras[[#This Row],[Qtde]]</f>
        <v>3</v>
      </c>
      <c r="I118" s="20">
        <v>3</v>
      </c>
      <c r="J118" s="19">
        <f>tCompras[[#This Row],[Valor Total]]-tCompras[[#This Row],[Valor Pago]]</f>
        <v>0</v>
      </c>
      <c r="K118" s="24">
        <v>45441</v>
      </c>
    </row>
    <row r="119" spans="2:11" ht="28.5" customHeight="1" x14ac:dyDescent="0.25">
      <c r="B119" s="9">
        <f>ROW()-ROW(tCompras[[#Headers],[Id]])</f>
        <v>113</v>
      </c>
      <c r="C119" s="14">
        <v>45424</v>
      </c>
      <c r="D119" s="10" t="s">
        <v>45</v>
      </c>
      <c r="E119" s="32" t="str">
        <f>_xlfn.XLOOKUP(tCompras[[#This Row],[Produto]],tProdutos[Produto],tProdutos[Fornecedor],"Não Encontrado")</f>
        <v>Avon</v>
      </c>
      <c r="F119" s="11">
        <v>1.5</v>
      </c>
      <c r="G119" s="9">
        <v>5</v>
      </c>
      <c r="H119" s="19">
        <f>tCompras[[#This Row],[Preço]]*tCompras[[#This Row],[Qtde]]</f>
        <v>7.5</v>
      </c>
      <c r="I119" s="20">
        <v>7.5</v>
      </c>
      <c r="J119" s="19">
        <f>tCompras[[#This Row],[Valor Total]]-tCompras[[#This Row],[Valor Pago]]</f>
        <v>0</v>
      </c>
      <c r="K119" s="24">
        <v>45424</v>
      </c>
    </row>
    <row r="120" spans="2:11" ht="28.5" customHeight="1" x14ac:dyDescent="0.25">
      <c r="B120" s="9">
        <f>ROW()-ROW(tCompras[[#Headers],[Id]])</f>
        <v>114</v>
      </c>
      <c r="C120" s="14">
        <v>45441</v>
      </c>
      <c r="D120" s="10" t="s">
        <v>46</v>
      </c>
      <c r="E120" s="32" t="str">
        <f>_xlfn.XLOOKUP(tCompras[[#This Row],[Produto]],tProdutos[Produto],tProdutos[Fornecedor],"Não Encontrado")</f>
        <v>Avon</v>
      </c>
      <c r="F120" s="11">
        <v>6.2</v>
      </c>
      <c r="G120" s="9">
        <v>2</v>
      </c>
      <c r="H120" s="19">
        <f>tCompras[[#This Row],[Preço]]*tCompras[[#This Row],[Qtde]]</f>
        <v>12.4</v>
      </c>
      <c r="I120" s="20">
        <v>12.4</v>
      </c>
      <c r="J120" s="19">
        <f>tCompras[[#This Row],[Valor Total]]-tCompras[[#This Row],[Valor Pago]]</f>
        <v>0</v>
      </c>
      <c r="K120" s="24">
        <v>45441</v>
      </c>
    </row>
    <row r="121" spans="2:11" ht="28.5" customHeight="1" x14ac:dyDescent="0.25">
      <c r="B121" s="9">
        <f>ROW()-ROW(tCompras[[#Headers],[Id]])</f>
        <v>115</v>
      </c>
      <c r="C121" s="14">
        <v>45440</v>
      </c>
      <c r="D121" s="10" t="s">
        <v>47</v>
      </c>
      <c r="E121" s="32" t="str">
        <f>_xlfn.XLOOKUP(tCompras[[#This Row],[Produto]],tProdutos[Produto],tProdutos[Fornecedor],"Não Encontrado")</f>
        <v>Natura</v>
      </c>
      <c r="F121" s="11">
        <v>4</v>
      </c>
      <c r="G121" s="9">
        <v>1</v>
      </c>
      <c r="H121" s="19">
        <f>tCompras[[#This Row],[Preço]]*tCompras[[#This Row],[Qtde]]</f>
        <v>4</v>
      </c>
      <c r="I121" s="20">
        <v>4</v>
      </c>
      <c r="J121" s="19">
        <f>tCompras[[#This Row],[Valor Total]]-tCompras[[#This Row],[Valor Pago]]</f>
        <v>0</v>
      </c>
      <c r="K121" s="24">
        <v>45440</v>
      </c>
    </row>
    <row r="122" spans="2:11" ht="28.5" customHeight="1" x14ac:dyDescent="0.25">
      <c r="B122" s="9">
        <f>ROW()-ROW(tCompras[[#Headers],[Id]])</f>
        <v>116</v>
      </c>
      <c r="C122" s="14">
        <v>45441</v>
      </c>
      <c r="D122" s="10" t="s">
        <v>48</v>
      </c>
      <c r="E122" s="32" t="str">
        <f>_xlfn.XLOOKUP(tCompras[[#This Row],[Produto]],tProdutos[Produto],tProdutos[Fornecedor],"Não Encontrado")</f>
        <v>Natura</v>
      </c>
      <c r="F122" s="11">
        <v>9.9</v>
      </c>
      <c r="G122" s="9">
        <v>4</v>
      </c>
      <c r="H122" s="19">
        <f>tCompras[[#This Row],[Preço]]*tCompras[[#This Row],[Qtde]]</f>
        <v>39.6</v>
      </c>
      <c r="I122" s="20">
        <v>39.6</v>
      </c>
      <c r="J122" s="19">
        <f>tCompras[[#This Row],[Valor Total]]-tCompras[[#This Row],[Valor Pago]]</f>
        <v>0</v>
      </c>
      <c r="K122" s="24">
        <v>45441</v>
      </c>
    </row>
    <row r="123" spans="2:11" ht="28.5" customHeight="1" x14ac:dyDescent="0.25">
      <c r="B123" s="9">
        <f>ROW()-ROW(tCompras[[#Headers],[Id]])</f>
        <v>117</v>
      </c>
      <c r="C123" s="14">
        <v>45426</v>
      </c>
      <c r="D123" s="10" t="s">
        <v>49</v>
      </c>
      <c r="E123" s="32" t="str">
        <f>_xlfn.XLOOKUP(tCompras[[#This Row],[Produto]],tProdutos[Produto],tProdutos[Fornecedor],"Não Encontrado")</f>
        <v>Natura</v>
      </c>
      <c r="F123" s="11">
        <v>15.2</v>
      </c>
      <c r="G123" s="9">
        <v>4</v>
      </c>
      <c r="H123" s="19">
        <f>tCompras[[#This Row],[Preço]]*tCompras[[#This Row],[Qtde]]</f>
        <v>60.8</v>
      </c>
      <c r="I123" s="20">
        <v>60.8</v>
      </c>
      <c r="J123" s="19">
        <f>tCompras[[#This Row],[Valor Total]]-tCompras[[#This Row],[Valor Pago]]</f>
        <v>0</v>
      </c>
      <c r="K123" s="24">
        <v>45426</v>
      </c>
    </row>
    <row r="124" spans="2:11" ht="28.5" customHeight="1" x14ac:dyDescent="0.25">
      <c r="B124" s="9">
        <f>ROW()-ROW(tCompras[[#Headers],[Id]])</f>
        <v>118</v>
      </c>
      <c r="C124" s="14">
        <v>45433</v>
      </c>
      <c r="D124" s="10" t="s">
        <v>50</v>
      </c>
      <c r="E124" s="32" t="str">
        <f>_xlfn.XLOOKUP(tCompras[[#This Row],[Produto]],tProdutos[Produto],tProdutos[Fornecedor],"Não Encontrado")</f>
        <v>Hinode</v>
      </c>
      <c r="F124" s="11">
        <v>36</v>
      </c>
      <c r="G124" s="9">
        <v>5</v>
      </c>
      <c r="H124" s="19">
        <f>tCompras[[#This Row],[Preço]]*tCompras[[#This Row],[Qtde]]</f>
        <v>180</v>
      </c>
      <c r="I124" s="20">
        <v>180</v>
      </c>
      <c r="J124" s="19">
        <f>tCompras[[#This Row],[Valor Total]]-tCompras[[#This Row],[Valor Pago]]</f>
        <v>0</v>
      </c>
      <c r="K124" s="24">
        <v>45433</v>
      </c>
    </row>
    <row r="125" spans="2:11" ht="28.5" customHeight="1" x14ac:dyDescent="0.25">
      <c r="B125" s="9">
        <f>ROW()-ROW(tCompras[[#Headers],[Id]])</f>
        <v>119</v>
      </c>
      <c r="C125" s="14">
        <v>45431</v>
      </c>
      <c r="D125" s="10" t="s">
        <v>51</v>
      </c>
      <c r="E125" s="32" t="str">
        <f>_xlfn.XLOOKUP(tCompras[[#This Row],[Produto]],tProdutos[Produto],tProdutos[Fornecedor],"Não Encontrado")</f>
        <v>Hinode</v>
      </c>
      <c r="F125" s="11">
        <v>15</v>
      </c>
      <c r="G125" s="9">
        <v>3</v>
      </c>
      <c r="H125" s="19">
        <f>tCompras[[#This Row],[Preço]]*tCompras[[#This Row],[Qtde]]</f>
        <v>45</v>
      </c>
      <c r="I125" s="20">
        <v>45</v>
      </c>
      <c r="J125" s="19">
        <f>tCompras[[#This Row],[Valor Total]]-tCompras[[#This Row],[Valor Pago]]</f>
        <v>0</v>
      </c>
      <c r="K125" s="24">
        <v>45431</v>
      </c>
    </row>
    <row r="126" spans="2:11" ht="28.5" customHeight="1" x14ac:dyDescent="0.25">
      <c r="B126" s="9">
        <f>ROW()-ROW(tCompras[[#Headers],[Id]])</f>
        <v>120</v>
      </c>
      <c r="C126" s="14">
        <v>45422</v>
      </c>
      <c r="D126" s="10" t="s">
        <v>52</v>
      </c>
      <c r="E126" s="32" t="str">
        <f>_xlfn.XLOOKUP(tCompras[[#This Row],[Produto]],tProdutos[Produto],tProdutos[Fornecedor],"Não Encontrado")</f>
        <v>Hinode</v>
      </c>
      <c r="F126" s="11">
        <v>22.4</v>
      </c>
      <c r="G126" s="9">
        <v>5</v>
      </c>
      <c r="H126" s="19">
        <f>tCompras[[#This Row],[Preço]]*tCompras[[#This Row],[Qtde]]</f>
        <v>112</v>
      </c>
      <c r="I126" s="20">
        <v>112</v>
      </c>
      <c r="J126" s="19">
        <f>tCompras[[#This Row],[Valor Total]]-tCompras[[#This Row],[Valor Pago]]</f>
        <v>0</v>
      </c>
      <c r="K126" s="24">
        <v>45422</v>
      </c>
    </row>
    <row r="127" spans="2:11" ht="28.5" customHeight="1" x14ac:dyDescent="0.25">
      <c r="B127" s="9">
        <f>ROW()-ROW(tCompras[[#Headers],[Id]])</f>
        <v>121</v>
      </c>
      <c r="C127" s="14">
        <v>45420</v>
      </c>
      <c r="D127" s="10" t="s">
        <v>38</v>
      </c>
      <c r="E127" s="32" t="str">
        <f>_xlfn.XLOOKUP(tCompras[[#This Row],[Produto]],tProdutos[Produto],tProdutos[Fornecedor],"Não Encontrado")</f>
        <v>Jequiti</v>
      </c>
      <c r="F127" s="11">
        <v>21</v>
      </c>
      <c r="G127" s="9">
        <v>4</v>
      </c>
      <c r="H127" s="19">
        <f>tCompras[[#This Row],[Preço]]*tCompras[[#This Row],[Qtde]]</f>
        <v>84</v>
      </c>
      <c r="I127" s="20"/>
      <c r="J127" s="19">
        <f>tCompras[[#This Row],[Valor Total]]-tCompras[[#This Row],[Valor Pago]]</f>
        <v>84</v>
      </c>
      <c r="K127" s="24" t="s">
        <v>118</v>
      </c>
    </row>
    <row r="128" spans="2:11" ht="28.5" customHeight="1" x14ac:dyDescent="0.25">
      <c r="B128" s="9">
        <f>ROW()-ROW(tCompras[[#Headers],[Id]])</f>
        <v>122</v>
      </c>
      <c r="C128" s="14">
        <v>45429</v>
      </c>
      <c r="D128" s="10" t="s">
        <v>39</v>
      </c>
      <c r="E128" s="32" t="str">
        <f>_xlfn.XLOOKUP(tCompras[[#This Row],[Produto]],tProdutos[Produto],tProdutos[Fornecedor],"Não Encontrado")</f>
        <v>Jequiti</v>
      </c>
      <c r="F128" s="11">
        <v>28.8</v>
      </c>
      <c r="G128" s="9">
        <v>3</v>
      </c>
      <c r="H128" s="19">
        <f>tCompras[[#This Row],[Preço]]*tCompras[[#This Row],[Qtde]]</f>
        <v>86.4</v>
      </c>
      <c r="I128" s="20">
        <v>86.4</v>
      </c>
      <c r="J128" s="19">
        <f>tCompras[[#This Row],[Valor Total]]-tCompras[[#This Row],[Valor Pago]]</f>
        <v>0</v>
      </c>
      <c r="K128" s="24">
        <v>45429</v>
      </c>
    </row>
    <row r="129" spans="2:11" ht="28.5" customHeight="1" x14ac:dyDescent="0.25">
      <c r="B129" s="9">
        <f>ROW()-ROW(tCompras[[#Headers],[Id]])</f>
        <v>123</v>
      </c>
      <c r="C129" s="14">
        <v>45439</v>
      </c>
      <c r="D129" s="10" t="s">
        <v>40</v>
      </c>
      <c r="E129" s="32" t="str">
        <f>_xlfn.XLOOKUP(tCompras[[#This Row],[Produto]],tProdutos[Produto],tProdutos[Fornecedor],"Não Encontrado")</f>
        <v>Jequiti</v>
      </c>
      <c r="F129" s="11">
        <v>7.25</v>
      </c>
      <c r="G129" s="9">
        <v>5</v>
      </c>
      <c r="H129" s="19">
        <f>tCompras[[#This Row],[Preço]]*tCompras[[#This Row],[Qtde]]</f>
        <v>36.25</v>
      </c>
      <c r="I129" s="20">
        <v>36.25</v>
      </c>
      <c r="J129" s="19">
        <f>tCompras[[#This Row],[Valor Total]]-tCompras[[#This Row],[Valor Pago]]</f>
        <v>0</v>
      </c>
      <c r="K129" s="24">
        <v>45439</v>
      </c>
    </row>
    <row r="130" spans="2:11" ht="28.5" customHeight="1" x14ac:dyDescent="0.25">
      <c r="B130" s="9">
        <f>ROW()-ROW(tCompras[[#Headers],[Id]])</f>
        <v>124</v>
      </c>
      <c r="C130" s="14">
        <v>45431</v>
      </c>
      <c r="D130" s="10" t="s">
        <v>41</v>
      </c>
      <c r="E130" s="32" t="str">
        <f>_xlfn.XLOOKUP(tCompras[[#This Row],[Produto]],tProdutos[Produto],tProdutos[Fornecedor],"Não Encontrado")</f>
        <v>Mary Kay</v>
      </c>
      <c r="F130" s="11">
        <v>30.4</v>
      </c>
      <c r="G130" s="9">
        <v>2</v>
      </c>
      <c r="H130" s="19">
        <f>tCompras[[#This Row],[Preço]]*tCompras[[#This Row],[Qtde]]</f>
        <v>60.8</v>
      </c>
      <c r="I130" s="20">
        <v>60.8</v>
      </c>
      <c r="J130" s="19">
        <f>tCompras[[#This Row],[Valor Total]]-tCompras[[#This Row],[Valor Pago]]</f>
        <v>0</v>
      </c>
      <c r="K130" s="24">
        <v>45431</v>
      </c>
    </row>
    <row r="131" spans="2:11" ht="28.5" customHeight="1" x14ac:dyDescent="0.25">
      <c r="B131" s="9">
        <f>ROW()-ROW(tCompras[[#Headers],[Id]])</f>
        <v>125</v>
      </c>
      <c r="C131" s="14">
        <v>45439</v>
      </c>
      <c r="D131" s="10" t="s">
        <v>42</v>
      </c>
      <c r="E131" s="32" t="str">
        <f>_xlfn.XLOOKUP(tCompras[[#This Row],[Produto]],tProdutos[Produto],tProdutos[Fornecedor],"Não Encontrado")</f>
        <v>Mary Kay</v>
      </c>
      <c r="F131" s="11">
        <v>9.3000000000000007</v>
      </c>
      <c r="G131" s="9">
        <v>5</v>
      </c>
      <c r="H131" s="19">
        <f>tCompras[[#This Row],[Preço]]*tCompras[[#This Row],[Qtde]]</f>
        <v>46.5</v>
      </c>
      <c r="I131" s="20">
        <v>46.5</v>
      </c>
      <c r="J131" s="19">
        <f>tCompras[[#This Row],[Valor Total]]-tCompras[[#This Row],[Valor Pago]]</f>
        <v>0</v>
      </c>
      <c r="K131" s="24">
        <v>45439</v>
      </c>
    </row>
    <row r="132" spans="2:11" ht="28.5" customHeight="1" x14ac:dyDescent="0.25">
      <c r="B132" s="9">
        <f>ROW()-ROW(tCompras[[#Headers],[Id]])</f>
        <v>126</v>
      </c>
      <c r="C132" s="14">
        <v>45437</v>
      </c>
      <c r="D132" s="10" t="s">
        <v>43</v>
      </c>
      <c r="E132" s="32" t="str">
        <f>_xlfn.XLOOKUP(tCompras[[#This Row],[Produto]],tProdutos[Produto],tProdutos[Fornecedor],"Não Encontrado")</f>
        <v>Mary Kay</v>
      </c>
      <c r="F132" s="11">
        <v>5.6</v>
      </c>
      <c r="G132" s="9">
        <v>5</v>
      </c>
      <c r="H132" s="19">
        <f>tCompras[[#This Row],[Preço]]*tCompras[[#This Row],[Qtde]]</f>
        <v>28</v>
      </c>
      <c r="I132" s="20">
        <v>28</v>
      </c>
      <c r="J132" s="19">
        <f>tCompras[[#This Row],[Valor Total]]-tCompras[[#This Row],[Valor Pago]]</f>
        <v>0</v>
      </c>
      <c r="K132" s="24">
        <v>45437</v>
      </c>
    </row>
    <row r="133" spans="2:11" ht="28.5" customHeight="1" x14ac:dyDescent="0.25">
      <c r="B133" s="9">
        <f>ROW()-ROW(tCompras[[#Headers],[Id]])</f>
        <v>127</v>
      </c>
      <c r="C133" s="14">
        <v>45424</v>
      </c>
      <c r="D133" s="10" t="s">
        <v>44</v>
      </c>
      <c r="E133" s="32" t="str">
        <f>_xlfn.XLOOKUP(tCompras[[#This Row],[Produto]],tProdutos[Produto],tProdutos[Fornecedor],"Não Encontrado")</f>
        <v>Avon</v>
      </c>
      <c r="F133" s="11">
        <v>3</v>
      </c>
      <c r="G133" s="9">
        <v>4</v>
      </c>
      <c r="H133" s="19">
        <f>tCompras[[#This Row],[Preço]]*tCompras[[#This Row],[Qtde]]</f>
        <v>12</v>
      </c>
      <c r="I133" s="20">
        <v>12</v>
      </c>
      <c r="J133" s="19">
        <f>tCompras[[#This Row],[Valor Total]]-tCompras[[#This Row],[Valor Pago]]</f>
        <v>0</v>
      </c>
      <c r="K133" s="24">
        <v>45424</v>
      </c>
    </row>
    <row r="134" spans="2:11" ht="28.5" customHeight="1" x14ac:dyDescent="0.25">
      <c r="B134" s="9">
        <f>ROW()-ROW(tCompras[[#Headers],[Id]])</f>
        <v>128</v>
      </c>
      <c r="C134" s="14">
        <v>45429</v>
      </c>
      <c r="D134" s="10" t="s">
        <v>45</v>
      </c>
      <c r="E134" s="32" t="str">
        <f>_xlfn.XLOOKUP(tCompras[[#This Row],[Produto]],tProdutos[Produto],tProdutos[Fornecedor],"Não Encontrado")</f>
        <v>Avon</v>
      </c>
      <c r="F134" s="11">
        <v>1.5</v>
      </c>
      <c r="G134" s="9">
        <v>1</v>
      </c>
      <c r="H134" s="19">
        <f>tCompras[[#This Row],[Preço]]*tCompras[[#This Row],[Qtde]]</f>
        <v>1.5</v>
      </c>
      <c r="I134" s="20">
        <v>1.5</v>
      </c>
      <c r="J134" s="19">
        <f>tCompras[[#This Row],[Valor Total]]-tCompras[[#This Row],[Valor Pago]]</f>
        <v>0</v>
      </c>
      <c r="K134" s="24">
        <v>45429</v>
      </c>
    </row>
    <row r="135" spans="2:11" ht="28.5" customHeight="1" x14ac:dyDescent="0.25">
      <c r="B135" s="9">
        <f>ROW()-ROW(tCompras[[#Headers],[Id]])</f>
        <v>129</v>
      </c>
      <c r="C135" s="14">
        <v>45414</v>
      </c>
      <c r="D135" s="10" t="s">
        <v>46</v>
      </c>
      <c r="E135" s="32" t="str">
        <f>_xlfn.XLOOKUP(tCompras[[#This Row],[Produto]],tProdutos[Produto],tProdutos[Fornecedor],"Não Encontrado")</f>
        <v>Avon</v>
      </c>
      <c r="F135" s="11">
        <v>6.2</v>
      </c>
      <c r="G135" s="9">
        <v>4</v>
      </c>
      <c r="H135" s="19">
        <f>tCompras[[#This Row],[Preço]]*tCompras[[#This Row],[Qtde]]</f>
        <v>24.8</v>
      </c>
      <c r="I135" s="20"/>
      <c r="J135" s="19">
        <f>tCompras[[#This Row],[Valor Total]]-tCompras[[#This Row],[Valor Pago]]</f>
        <v>24.8</v>
      </c>
      <c r="K135" s="24" t="s">
        <v>118</v>
      </c>
    </row>
    <row r="136" spans="2:11" ht="28.5" customHeight="1" x14ac:dyDescent="0.25">
      <c r="B136" s="9">
        <f>ROW()-ROW(tCompras[[#Headers],[Id]])</f>
        <v>130</v>
      </c>
      <c r="C136" s="14">
        <v>45429</v>
      </c>
      <c r="D136" s="10" t="s">
        <v>47</v>
      </c>
      <c r="E136" s="32" t="str">
        <f>_xlfn.XLOOKUP(tCompras[[#This Row],[Produto]],tProdutos[Produto],tProdutos[Fornecedor],"Não Encontrado")</f>
        <v>Natura</v>
      </c>
      <c r="F136" s="11">
        <v>4</v>
      </c>
      <c r="G136" s="9">
        <v>3</v>
      </c>
      <c r="H136" s="19">
        <f>tCompras[[#This Row],[Preço]]*tCompras[[#This Row],[Qtde]]</f>
        <v>12</v>
      </c>
      <c r="I136" s="20"/>
      <c r="J136" s="19">
        <f>tCompras[[#This Row],[Valor Total]]-tCompras[[#This Row],[Valor Pago]]</f>
        <v>12</v>
      </c>
      <c r="K136" s="24" t="s">
        <v>118</v>
      </c>
    </row>
    <row r="137" spans="2:11" ht="28.5" customHeight="1" x14ac:dyDescent="0.25">
      <c r="B137" s="9">
        <f>ROW()-ROW(tCompras[[#Headers],[Id]])</f>
        <v>131</v>
      </c>
      <c r="C137" s="14">
        <v>45414</v>
      </c>
      <c r="D137" s="10" t="s">
        <v>48</v>
      </c>
      <c r="E137" s="32" t="str">
        <f>_xlfn.XLOOKUP(tCompras[[#This Row],[Produto]],tProdutos[Produto],tProdutos[Fornecedor],"Não Encontrado")</f>
        <v>Natura</v>
      </c>
      <c r="F137" s="11">
        <v>9.9</v>
      </c>
      <c r="G137" s="9">
        <v>2</v>
      </c>
      <c r="H137" s="19">
        <f>tCompras[[#This Row],[Preço]]*tCompras[[#This Row],[Qtde]]</f>
        <v>19.8</v>
      </c>
      <c r="I137" s="20"/>
      <c r="J137" s="19">
        <f>tCompras[[#This Row],[Valor Total]]-tCompras[[#This Row],[Valor Pago]]</f>
        <v>19.8</v>
      </c>
      <c r="K137" s="24" t="s">
        <v>118</v>
      </c>
    </row>
    <row r="138" spans="2:11" ht="28.5" customHeight="1" x14ac:dyDescent="0.25">
      <c r="B138" s="9">
        <f>ROW()-ROW(tCompras[[#Headers],[Id]])</f>
        <v>132</v>
      </c>
      <c r="C138" s="14">
        <v>45440</v>
      </c>
      <c r="D138" s="10" t="s">
        <v>49</v>
      </c>
      <c r="E138" s="32" t="str">
        <f>_xlfn.XLOOKUP(tCompras[[#This Row],[Produto]],tProdutos[Produto],tProdutos[Fornecedor],"Não Encontrado")</f>
        <v>Natura</v>
      </c>
      <c r="F138" s="11">
        <v>15.2</v>
      </c>
      <c r="G138" s="9">
        <v>1</v>
      </c>
      <c r="H138" s="19">
        <f>tCompras[[#This Row],[Preço]]*tCompras[[#This Row],[Qtde]]</f>
        <v>15.2</v>
      </c>
      <c r="I138" s="20">
        <v>15.2</v>
      </c>
      <c r="J138" s="19">
        <f>tCompras[[#This Row],[Valor Total]]-tCompras[[#This Row],[Valor Pago]]</f>
        <v>0</v>
      </c>
      <c r="K138" s="24">
        <v>45440</v>
      </c>
    </row>
    <row r="139" spans="2:11" ht="28.5" customHeight="1" x14ac:dyDescent="0.25">
      <c r="B139" s="9">
        <f>ROW()-ROW(tCompras[[#Headers],[Id]])</f>
        <v>133</v>
      </c>
      <c r="C139" s="14">
        <v>45441</v>
      </c>
      <c r="D139" s="10" t="s">
        <v>50</v>
      </c>
      <c r="E139" s="32" t="str">
        <f>_xlfn.XLOOKUP(tCompras[[#This Row],[Produto]],tProdutos[Produto],tProdutos[Fornecedor],"Não Encontrado")</f>
        <v>Hinode</v>
      </c>
      <c r="F139" s="11">
        <v>36</v>
      </c>
      <c r="G139" s="9">
        <v>4</v>
      </c>
      <c r="H139" s="19">
        <f>tCompras[[#This Row],[Preço]]*tCompras[[#This Row],[Qtde]]</f>
        <v>144</v>
      </c>
      <c r="I139" s="20">
        <v>144</v>
      </c>
      <c r="J139" s="19">
        <f>tCompras[[#This Row],[Valor Total]]-tCompras[[#This Row],[Valor Pago]]</f>
        <v>0</v>
      </c>
      <c r="K139" s="24">
        <v>45441</v>
      </c>
    </row>
    <row r="140" spans="2:11" ht="28.5" customHeight="1" x14ac:dyDescent="0.25">
      <c r="B140" s="9">
        <f>ROW()-ROW(tCompras[[#Headers],[Id]])</f>
        <v>134</v>
      </c>
      <c r="C140" s="14">
        <v>45415</v>
      </c>
      <c r="D140" s="10" t="s">
        <v>51</v>
      </c>
      <c r="E140" s="32" t="str">
        <f>_xlfn.XLOOKUP(tCompras[[#This Row],[Produto]],tProdutos[Produto],tProdutos[Fornecedor],"Não Encontrado")</f>
        <v>Hinode</v>
      </c>
      <c r="F140" s="11">
        <v>15</v>
      </c>
      <c r="G140" s="9">
        <v>3</v>
      </c>
      <c r="H140" s="19">
        <f>tCompras[[#This Row],[Preço]]*tCompras[[#This Row],[Qtde]]</f>
        <v>45</v>
      </c>
      <c r="I140" s="20">
        <v>45</v>
      </c>
      <c r="J140" s="19">
        <f>tCompras[[#This Row],[Valor Total]]-tCompras[[#This Row],[Valor Pago]]</f>
        <v>0</v>
      </c>
      <c r="K140" s="24">
        <v>45415</v>
      </c>
    </row>
    <row r="141" spans="2:11" ht="28.5" customHeight="1" x14ac:dyDescent="0.25">
      <c r="B141" s="9">
        <f>ROW()-ROW(tCompras[[#Headers],[Id]])</f>
        <v>135</v>
      </c>
      <c r="C141" s="14">
        <v>45417</v>
      </c>
      <c r="D141" s="10" t="s">
        <v>52</v>
      </c>
      <c r="E141" s="32" t="str">
        <f>_xlfn.XLOOKUP(tCompras[[#This Row],[Produto]],tProdutos[Produto],tProdutos[Fornecedor],"Não Encontrado")</f>
        <v>Hinode</v>
      </c>
      <c r="F141" s="11">
        <v>22.4</v>
      </c>
      <c r="G141" s="9">
        <v>2</v>
      </c>
      <c r="H141" s="19">
        <f>tCompras[[#This Row],[Preço]]*tCompras[[#This Row],[Qtde]]</f>
        <v>44.8</v>
      </c>
      <c r="I141" s="20">
        <v>44.8</v>
      </c>
      <c r="J141" s="19">
        <f>tCompras[[#This Row],[Valor Total]]-tCompras[[#This Row],[Valor Pago]]</f>
        <v>0</v>
      </c>
      <c r="K141" s="24">
        <v>45417</v>
      </c>
    </row>
    <row r="142" spans="2:11" ht="28.5" customHeight="1" x14ac:dyDescent="0.25">
      <c r="B142" s="9">
        <f>ROW()-ROW(tCompras[[#Headers],[Id]])</f>
        <v>136</v>
      </c>
      <c r="C142" s="14">
        <v>45436</v>
      </c>
      <c r="D142" s="10" t="s">
        <v>54</v>
      </c>
      <c r="E142" s="32" t="str">
        <f>_xlfn.XLOOKUP(tCompras[[#This Row],[Produto]],tProdutos[Produto],tProdutos[Fornecedor],"Não Encontrado")</f>
        <v>Jequiti</v>
      </c>
      <c r="F142" s="11">
        <v>17</v>
      </c>
      <c r="G142" s="9">
        <v>1</v>
      </c>
      <c r="H142" s="19">
        <f>tCompras[[#This Row],[Preço]]*tCompras[[#This Row],[Qtde]]</f>
        <v>17</v>
      </c>
      <c r="I142" s="20">
        <v>17</v>
      </c>
      <c r="J142" s="19">
        <f>tCompras[[#This Row],[Valor Total]]-tCompras[[#This Row],[Valor Pago]]</f>
        <v>0</v>
      </c>
      <c r="K142" s="24">
        <v>45436</v>
      </c>
    </row>
    <row r="143" spans="2:11" ht="28.5" customHeight="1" x14ac:dyDescent="0.25">
      <c r="B143" s="9">
        <f>ROW()-ROW(tCompras[[#Headers],[Id]])</f>
        <v>137</v>
      </c>
      <c r="C143" s="14">
        <v>45422</v>
      </c>
      <c r="D143" s="10" t="s">
        <v>55</v>
      </c>
      <c r="E143" s="32" t="str">
        <f>_xlfn.XLOOKUP(tCompras[[#This Row],[Produto]],tProdutos[Produto],tProdutos[Fornecedor],"Não Encontrado")</f>
        <v>Mary Kay</v>
      </c>
      <c r="F143" s="11">
        <v>16.649999999999999</v>
      </c>
      <c r="G143" s="9">
        <v>1</v>
      </c>
      <c r="H143" s="19">
        <f>tCompras[[#This Row],[Preço]]*tCompras[[#This Row],[Qtde]]</f>
        <v>16.649999999999999</v>
      </c>
      <c r="I143" s="20">
        <v>16.649999999999999</v>
      </c>
      <c r="J143" s="19">
        <f>tCompras[[#This Row],[Valor Total]]-tCompras[[#This Row],[Valor Pago]]</f>
        <v>0</v>
      </c>
      <c r="K143" s="24">
        <v>45422</v>
      </c>
    </row>
    <row r="144" spans="2:11" ht="28.5" customHeight="1" x14ac:dyDescent="0.25">
      <c r="B144" s="9">
        <f>ROW()-ROW(tCompras[[#Headers],[Id]])</f>
        <v>138</v>
      </c>
      <c r="C144" s="14">
        <v>45434</v>
      </c>
      <c r="D144" s="10" t="s">
        <v>56</v>
      </c>
      <c r="E144" s="32" t="str">
        <f>_xlfn.XLOOKUP(tCompras[[#This Row],[Produto]],tProdutos[Produto],tProdutos[Fornecedor],"Não Encontrado")</f>
        <v>Avon</v>
      </c>
      <c r="F144" s="11">
        <v>4.5</v>
      </c>
      <c r="G144" s="9">
        <v>3</v>
      </c>
      <c r="H144" s="19">
        <f>tCompras[[#This Row],[Preço]]*tCompras[[#This Row],[Qtde]]</f>
        <v>13.5</v>
      </c>
      <c r="I144" s="20">
        <v>13.5</v>
      </c>
      <c r="J144" s="19">
        <f>tCompras[[#This Row],[Valor Total]]-tCompras[[#This Row],[Valor Pago]]</f>
        <v>0</v>
      </c>
      <c r="K144" s="24">
        <v>45434</v>
      </c>
    </row>
    <row r="145" spans="2:11" ht="28.5" customHeight="1" x14ac:dyDescent="0.25">
      <c r="B145" s="9">
        <f>ROW()-ROW(tCompras[[#Headers],[Id]])</f>
        <v>139</v>
      </c>
      <c r="C145" s="14">
        <v>45416</v>
      </c>
      <c r="D145" s="10" t="s">
        <v>57</v>
      </c>
      <c r="E145" s="32" t="str">
        <f>_xlfn.XLOOKUP(tCompras[[#This Row],[Produto]],tProdutos[Produto],tProdutos[Fornecedor],"Não Encontrado")</f>
        <v>Natura</v>
      </c>
      <c r="F145" s="11">
        <v>14</v>
      </c>
      <c r="G145" s="9">
        <v>2</v>
      </c>
      <c r="H145" s="19">
        <f>tCompras[[#This Row],[Preço]]*tCompras[[#This Row],[Qtde]]</f>
        <v>28</v>
      </c>
      <c r="I145" s="20">
        <v>28</v>
      </c>
      <c r="J145" s="19">
        <f>tCompras[[#This Row],[Valor Total]]-tCompras[[#This Row],[Valor Pago]]</f>
        <v>0</v>
      </c>
      <c r="K145" s="24">
        <v>45416</v>
      </c>
    </row>
    <row r="146" spans="2:11" ht="28.5" customHeight="1" x14ac:dyDescent="0.25">
      <c r="B146" s="9">
        <f>ROW()-ROW(tCompras[[#Headers],[Id]])</f>
        <v>140</v>
      </c>
      <c r="C146" s="14">
        <v>45429</v>
      </c>
      <c r="D146" s="10" t="s">
        <v>58</v>
      </c>
      <c r="E146" s="32" t="str">
        <f>_xlfn.XLOOKUP(tCompras[[#This Row],[Produto]],tProdutos[Produto],tProdutos[Fornecedor],"Não Encontrado")</f>
        <v>Hinode</v>
      </c>
      <c r="F146" s="11">
        <v>9</v>
      </c>
      <c r="G146" s="9">
        <v>1</v>
      </c>
      <c r="H146" s="19">
        <f>tCompras[[#This Row],[Preço]]*tCompras[[#This Row],[Qtde]]</f>
        <v>9</v>
      </c>
      <c r="I146" s="20"/>
      <c r="J146" s="19">
        <f>tCompras[[#This Row],[Valor Total]]-tCompras[[#This Row],[Valor Pago]]</f>
        <v>9</v>
      </c>
      <c r="K146" s="24" t="s">
        <v>118</v>
      </c>
    </row>
    <row r="147" spans="2:11" ht="28.5" customHeight="1" x14ac:dyDescent="0.25">
      <c r="B147" s="9">
        <f>ROW()-ROW(tCompras[[#Headers],[Id]])</f>
        <v>141</v>
      </c>
      <c r="C147" s="14">
        <v>45469</v>
      </c>
      <c r="D147" s="10" t="s">
        <v>38</v>
      </c>
      <c r="E147" s="32" t="str">
        <f>_xlfn.XLOOKUP(tCompras[[#This Row],[Produto]],tProdutos[Produto],tProdutos[Fornecedor],"Não Encontrado")</f>
        <v>Jequiti</v>
      </c>
      <c r="F147" s="11">
        <v>79</v>
      </c>
      <c r="G147" s="9">
        <v>4</v>
      </c>
      <c r="H147" s="19">
        <f>tCompras[[#This Row],[Preço]]*tCompras[[#This Row],[Qtde]]</f>
        <v>316</v>
      </c>
      <c r="I147" s="20">
        <v>316</v>
      </c>
      <c r="J147" s="19">
        <f>tCompras[[#This Row],[Valor Total]]-tCompras[[#This Row],[Valor Pago]]</f>
        <v>0</v>
      </c>
      <c r="K147" s="24">
        <v>45469</v>
      </c>
    </row>
    <row r="148" spans="2:11" ht="28.5" customHeight="1" x14ac:dyDescent="0.25">
      <c r="B148" s="9">
        <f>ROW()-ROW(tCompras[[#Headers],[Id]])</f>
        <v>142</v>
      </c>
      <c r="C148" s="14">
        <v>45445</v>
      </c>
      <c r="D148" s="10" t="s">
        <v>39</v>
      </c>
      <c r="E148" s="32" t="str">
        <f>_xlfn.XLOOKUP(tCompras[[#This Row],[Produto]],tProdutos[Produto],tProdutos[Fornecedor],"Não Encontrado")</f>
        <v>Jequiti</v>
      </c>
      <c r="F148" s="11">
        <v>28.8</v>
      </c>
      <c r="G148" s="9">
        <v>5</v>
      </c>
      <c r="H148" s="19">
        <f>tCompras[[#This Row],[Preço]]*tCompras[[#This Row],[Qtde]]</f>
        <v>144</v>
      </c>
      <c r="I148" s="20">
        <v>144</v>
      </c>
      <c r="J148" s="19">
        <f>tCompras[[#This Row],[Valor Total]]-tCompras[[#This Row],[Valor Pago]]</f>
        <v>0</v>
      </c>
      <c r="K148" s="24">
        <v>45445</v>
      </c>
    </row>
    <row r="149" spans="2:11" ht="28.5" customHeight="1" x14ac:dyDescent="0.25">
      <c r="B149" s="9">
        <f>ROW()-ROW(tCompras[[#Headers],[Id]])</f>
        <v>143</v>
      </c>
      <c r="C149" s="14">
        <v>45470</v>
      </c>
      <c r="D149" s="10" t="s">
        <v>40</v>
      </c>
      <c r="E149" s="32" t="str">
        <f>_xlfn.XLOOKUP(tCompras[[#This Row],[Produto]],tProdutos[Produto],tProdutos[Fornecedor],"Não Encontrado")</f>
        <v>Jequiti</v>
      </c>
      <c r="F149" s="11">
        <v>7.25</v>
      </c>
      <c r="G149" s="9">
        <v>4</v>
      </c>
      <c r="H149" s="19">
        <f>tCompras[[#This Row],[Preço]]*tCompras[[#This Row],[Qtde]]</f>
        <v>29</v>
      </c>
      <c r="I149" s="20">
        <v>29</v>
      </c>
      <c r="J149" s="19">
        <f>tCompras[[#This Row],[Valor Total]]-tCompras[[#This Row],[Valor Pago]]</f>
        <v>0</v>
      </c>
      <c r="K149" s="24">
        <v>45470</v>
      </c>
    </row>
    <row r="150" spans="2:11" ht="28.5" customHeight="1" x14ac:dyDescent="0.25">
      <c r="B150" s="9">
        <f>ROW()-ROW(tCompras[[#Headers],[Id]])</f>
        <v>144</v>
      </c>
      <c r="C150" s="14">
        <v>45470</v>
      </c>
      <c r="D150" s="10" t="s">
        <v>41</v>
      </c>
      <c r="E150" s="32" t="str">
        <f>_xlfn.XLOOKUP(tCompras[[#This Row],[Produto]],tProdutos[Produto],tProdutos[Fornecedor],"Não Encontrado")</f>
        <v>Mary Kay</v>
      </c>
      <c r="F150" s="11">
        <v>30.4</v>
      </c>
      <c r="G150" s="9">
        <v>3</v>
      </c>
      <c r="H150" s="19">
        <f>tCompras[[#This Row],[Preço]]*tCompras[[#This Row],[Qtde]]</f>
        <v>91.199999999999989</v>
      </c>
      <c r="I150" s="20">
        <v>91.199999999999989</v>
      </c>
      <c r="J150" s="19">
        <f>tCompras[[#This Row],[Valor Total]]-tCompras[[#This Row],[Valor Pago]]</f>
        <v>0</v>
      </c>
      <c r="K150" s="24">
        <v>45470</v>
      </c>
    </row>
    <row r="151" spans="2:11" ht="28.5" customHeight="1" x14ac:dyDescent="0.25">
      <c r="B151" s="9">
        <f>ROW()-ROW(tCompras[[#Headers],[Id]])</f>
        <v>145</v>
      </c>
      <c r="C151" s="14">
        <v>45453</v>
      </c>
      <c r="D151" s="10" t="s">
        <v>42</v>
      </c>
      <c r="E151" s="32" t="str">
        <f>_xlfn.XLOOKUP(tCompras[[#This Row],[Produto]],tProdutos[Produto],tProdutos[Fornecedor],"Não Encontrado")</f>
        <v>Mary Kay</v>
      </c>
      <c r="F151" s="11">
        <v>9.3000000000000007</v>
      </c>
      <c r="G151" s="9">
        <v>1</v>
      </c>
      <c r="H151" s="19">
        <f>tCompras[[#This Row],[Preço]]*tCompras[[#This Row],[Qtde]]</f>
        <v>9.3000000000000007</v>
      </c>
      <c r="I151" s="20">
        <v>9.3000000000000007</v>
      </c>
      <c r="J151" s="19">
        <f>tCompras[[#This Row],[Valor Total]]-tCompras[[#This Row],[Valor Pago]]</f>
        <v>0</v>
      </c>
      <c r="K151" s="24">
        <v>45453</v>
      </c>
    </row>
    <row r="152" spans="2:11" ht="28.5" customHeight="1" x14ac:dyDescent="0.25">
      <c r="B152" s="9">
        <f>ROW()-ROW(tCompras[[#Headers],[Id]])</f>
        <v>146</v>
      </c>
      <c r="C152" s="14">
        <v>45448</v>
      </c>
      <c r="D152" s="10" t="s">
        <v>43</v>
      </c>
      <c r="E152" s="32" t="str">
        <f>_xlfn.XLOOKUP(tCompras[[#This Row],[Produto]],tProdutos[Produto],tProdutos[Fornecedor],"Não Encontrado")</f>
        <v>Mary Kay</v>
      </c>
      <c r="F152" s="11">
        <v>5.6</v>
      </c>
      <c r="G152" s="9">
        <v>4</v>
      </c>
      <c r="H152" s="19">
        <f>tCompras[[#This Row],[Preço]]*tCompras[[#This Row],[Qtde]]</f>
        <v>22.4</v>
      </c>
      <c r="I152" s="20">
        <v>22.4</v>
      </c>
      <c r="J152" s="19">
        <f>tCompras[[#This Row],[Valor Total]]-tCompras[[#This Row],[Valor Pago]]</f>
        <v>0</v>
      </c>
      <c r="K152" s="24">
        <v>45448</v>
      </c>
    </row>
    <row r="153" spans="2:11" ht="28.5" customHeight="1" x14ac:dyDescent="0.25">
      <c r="B153" s="9">
        <f>ROW()-ROW(tCompras[[#Headers],[Id]])</f>
        <v>147</v>
      </c>
      <c r="C153" s="14">
        <v>45472</v>
      </c>
      <c r="D153" s="10" t="s">
        <v>44</v>
      </c>
      <c r="E153" s="32" t="str">
        <f>_xlfn.XLOOKUP(tCompras[[#This Row],[Produto]],tProdutos[Produto],tProdutos[Fornecedor],"Não Encontrado")</f>
        <v>Avon</v>
      </c>
      <c r="F153" s="11">
        <v>3</v>
      </c>
      <c r="G153" s="9">
        <v>1</v>
      </c>
      <c r="H153" s="19">
        <f>tCompras[[#This Row],[Preço]]*tCompras[[#This Row],[Qtde]]</f>
        <v>3</v>
      </c>
      <c r="I153" s="20">
        <v>3</v>
      </c>
      <c r="J153" s="19">
        <f>tCompras[[#This Row],[Valor Total]]-tCompras[[#This Row],[Valor Pago]]</f>
        <v>0</v>
      </c>
      <c r="K153" s="24">
        <v>45472</v>
      </c>
    </row>
    <row r="154" spans="2:11" ht="28.5" customHeight="1" x14ac:dyDescent="0.25">
      <c r="B154" s="9">
        <f>ROW()-ROW(tCompras[[#Headers],[Id]])</f>
        <v>148</v>
      </c>
      <c r="C154" s="14">
        <v>45455</v>
      </c>
      <c r="D154" s="10" t="s">
        <v>45</v>
      </c>
      <c r="E154" s="32" t="str">
        <f>_xlfn.XLOOKUP(tCompras[[#This Row],[Produto]],tProdutos[Produto],tProdutos[Fornecedor],"Não Encontrado")</f>
        <v>Avon</v>
      </c>
      <c r="F154" s="11">
        <v>1.5</v>
      </c>
      <c r="G154" s="9">
        <v>5</v>
      </c>
      <c r="H154" s="19">
        <f>tCompras[[#This Row],[Preço]]*tCompras[[#This Row],[Qtde]]</f>
        <v>7.5</v>
      </c>
      <c r="I154" s="20">
        <v>7.5</v>
      </c>
      <c r="J154" s="19">
        <f>tCompras[[#This Row],[Valor Total]]-tCompras[[#This Row],[Valor Pago]]</f>
        <v>0</v>
      </c>
      <c r="K154" s="24">
        <v>45455</v>
      </c>
    </row>
    <row r="155" spans="2:11" ht="28.5" customHeight="1" x14ac:dyDescent="0.25">
      <c r="B155" s="9">
        <f>ROW()-ROW(tCompras[[#Headers],[Id]])</f>
        <v>149</v>
      </c>
      <c r="C155" s="14">
        <v>45472</v>
      </c>
      <c r="D155" s="10" t="s">
        <v>46</v>
      </c>
      <c r="E155" s="32" t="str">
        <f>_xlfn.XLOOKUP(tCompras[[#This Row],[Produto]],tProdutos[Produto],tProdutos[Fornecedor],"Não Encontrado")</f>
        <v>Avon</v>
      </c>
      <c r="F155" s="11">
        <v>6.2</v>
      </c>
      <c r="G155" s="9">
        <v>2</v>
      </c>
      <c r="H155" s="19">
        <f>tCompras[[#This Row],[Preço]]*tCompras[[#This Row],[Qtde]]</f>
        <v>12.4</v>
      </c>
      <c r="I155" s="20">
        <v>12.4</v>
      </c>
      <c r="J155" s="19">
        <f>tCompras[[#This Row],[Valor Total]]-tCompras[[#This Row],[Valor Pago]]</f>
        <v>0</v>
      </c>
      <c r="K155" s="24">
        <v>45472</v>
      </c>
    </row>
    <row r="156" spans="2:11" ht="28.5" customHeight="1" x14ac:dyDescent="0.25">
      <c r="B156" s="9">
        <f>ROW()-ROW(tCompras[[#Headers],[Id]])</f>
        <v>150</v>
      </c>
      <c r="C156" s="14">
        <v>45471</v>
      </c>
      <c r="D156" s="10" t="s">
        <v>47</v>
      </c>
      <c r="E156" s="32" t="str">
        <f>_xlfn.XLOOKUP(tCompras[[#This Row],[Produto]],tProdutos[Produto],tProdutos[Fornecedor],"Não Encontrado")</f>
        <v>Natura</v>
      </c>
      <c r="F156" s="11">
        <v>4</v>
      </c>
      <c r="G156" s="9">
        <v>1</v>
      </c>
      <c r="H156" s="19">
        <f>tCompras[[#This Row],[Preço]]*tCompras[[#This Row],[Qtde]]</f>
        <v>4</v>
      </c>
      <c r="I156" s="20">
        <v>4</v>
      </c>
      <c r="J156" s="19">
        <f>tCompras[[#This Row],[Valor Total]]-tCompras[[#This Row],[Valor Pago]]</f>
        <v>0</v>
      </c>
      <c r="K156" s="24">
        <v>45471</v>
      </c>
    </row>
    <row r="157" spans="2:11" ht="28.5" customHeight="1" x14ac:dyDescent="0.25">
      <c r="B157" s="9">
        <f>ROW()-ROW(tCompras[[#Headers],[Id]])</f>
        <v>151</v>
      </c>
      <c r="C157" s="14">
        <v>45472</v>
      </c>
      <c r="D157" s="10" t="s">
        <v>48</v>
      </c>
      <c r="E157" s="32" t="str">
        <f>_xlfn.XLOOKUP(tCompras[[#This Row],[Produto]],tProdutos[Produto],tProdutos[Fornecedor],"Não Encontrado")</f>
        <v>Natura</v>
      </c>
      <c r="F157" s="11">
        <v>9.9</v>
      </c>
      <c r="G157" s="9">
        <v>4</v>
      </c>
      <c r="H157" s="19">
        <f>tCompras[[#This Row],[Preço]]*tCompras[[#This Row],[Qtde]]</f>
        <v>39.6</v>
      </c>
      <c r="I157" s="20">
        <v>39.6</v>
      </c>
      <c r="J157" s="19">
        <f>tCompras[[#This Row],[Valor Total]]-tCompras[[#This Row],[Valor Pago]]</f>
        <v>0</v>
      </c>
      <c r="K157" s="24">
        <v>45472</v>
      </c>
    </row>
    <row r="158" spans="2:11" ht="28.5" customHeight="1" x14ac:dyDescent="0.25">
      <c r="B158" s="9">
        <f>ROW()-ROW(tCompras[[#Headers],[Id]])</f>
        <v>152</v>
      </c>
      <c r="C158" s="14">
        <v>45457</v>
      </c>
      <c r="D158" s="10" t="s">
        <v>49</v>
      </c>
      <c r="E158" s="32" t="str">
        <f>_xlfn.XLOOKUP(tCompras[[#This Row],[Produto]],tProdutos[Produto],tProdutos[Fornecedor],"Não Encontrado")</f>
        <v>Natura</v>
      </c>
      <c r="F158" s="11">
        <v>15.2</v>
      </c>
      <c r="G158" s="9">
        <v>4</v>
      </c>
      <c r="H158" s="19">
        <f>tCompras[[#This Row],[Preço]]*tCompras[[#This Row],[Qtde]]</f>
        <v>60.8</v>
      </c>
      <c r="I158" s="20">
        <v>60.8</v>
      </c>
      <c r="J158" s="19">
        <f>tCompras[[#This Row],[Valor Total]]-tCompras[[#This Row],[Valor Pago]]</f>
        <v>0</v>
      </c>
      <c r="K158" s="24">
        <v>45457</v>
      </c>
    </row>
    <row r="159" spans="2:11" ht="28.5" customHeight="1" x14ac:dyDescent="0.25">
      <c r="B159" s="9">
        <f>ROW()-ROW(tCompras[[#Headers],[Id]])</f>
        <v>153</v>
      </c>
      <c r="C159" s="14">
        <v>45464</v>
      </c>
      <c r="D159" s="10" t="s">
        <v>50</v>
      </c>
      <c r="E159" s="32" t="str">
        <f>_xlfn.XLOOKUP(tCompras[[#This Row],[Produto]],tProdutos[Produto],tProdutos[Fornecedor],"Não Encontrado")</f>
        <v>Hinode</v>
      </c>
      <c r="F159" s="11">
        <v>36</v>
      </c>
      <c r="G159" s="9">
        <v>5</v>
      </c>
      <c r="H159" s="19">
        <f>tCompras[[#This Row],[Preço]]*tCompras[[#This Row],[Qtde]]</f>
        <v>180</v>
      </c>
      <c r="I159" s="20">
        <v>180</v>
      </c>
      <c r="J159" s="19">
        <f>tCompras[[#This Row],[Valor Total]]-tCompras[[#This Row],[Valor Pago]]</f>
        <v>0</v>
      </c>
      <c r="K159" s="24">
        <v>45464</v>
      </c>
    </row>
    <row r="160" spans="2:11" ht="28.5" customHeight="1" x14ac:dyDescent="0.25">
      <c r="B160" s="9">
        <f>ROW()-ROW(tCompras[[#Headers],[Id]])</f>
        <v>154</v>
      </c>
      <c r="C160" s="14">
        <v>45462</v>
      </c>
      <c r="D160" s="10" t="s">
        <v>51</v>
      </c>
      <c r="E160" s="32" t="str">
        <f>_xlfn.XLOOKUP(tCompras[[#This Row],[Produto]],tProdutos[Produto],tProdutos[Fornecedor],"Não Encontrado")</f>
        <v>Hinode</v>
      </c>
      <c r="F160" s="11">
        <v>15</v>
      </c>
      <c r="G160" s="9">
        <v>3</v>
      </c>
      <c r="H160" s="19">
        <f>tCompras[[#This Row],[Preço]]*tCompras[[#This Row],[Qtde]]</f>
        <v>45</v>
      </c>
      <c r="I160" s="20">
        <v>45</v>
      </c>
      <c r="J160" s="19">
        <f>tCompras[[#This Row],[Valor Total]]-tCompras[[#This Row],[Valor Pago]]</f>
        <v>0</v>
      </c>
      <c r="K160" s="24">
        <v>45462</v>
      </c>
    </row>
    <row r="161" spans="2:11" ht="28.5" customHeight="1" x14ac:dyDescent="0.25">
      <c r="B161" s="9">
        <f>ROW()-ROW(tCompras[[#Headers],[Id]])</f>
        <v>155</v>
      </c>
      <c r="C161" s="14">
        <v>45453</v>
      </c>
      <c r="D161" s="10" t="s">
        <v>52</v>
      </c>
      <c r="E161" s="32" t="str">
        <f>_xlfn.XLOOKUP(tCompras[[#This Row],[Produto]],tProdutos[Produto],tProdutos[Fornecedor],"Não Encontrado")</f>
        <v>Hinode</v>
      </c>
      <c r="F161" s="11">
        <v>22.4</v>
      </c>
      <c r="G161" s="9">
        <v>5</v>
      </c>
      <c r="H161" s="19">
        <f>tCompras[[#This Row],[Preço]]*tCompras[[#This Row],[Qtde]]</f>
        <v>112</v>
      </c>
      <c r="I161" s="20">
        <v>112</v>
      </c>
      <c r="J161" s="19">
        <f>tCompras[[#This Row],[Valor Total]]-tCompras[[#This Row],[Valor Pago]]</f>
        <v>0</v>
      </c>
      <c r="K161" s="24">
        <v>45453</v>
      </c>
    </row>
    <row r="162" spans="2:11" ht="28.5" customHeight="1" x14ac:dyDescent="0.25">
      <c r="B162" s="9">
        <f>ROW()-ROW(tCompras[[#Headers],[Id]])</f>
        <v>156</v>
      </c>
      <c r="C162" s="14">
        <v>45451</v>
      </c>
      <c r="D162" s="10" t="s">
        <v>38</v>
      </c>
      <c r="E162" s="32" t="str">
        <f>_xlfn.XLOOKUP(tCompras[[#This Row],[Produto]],tProdutos[Produto],tProdutos[Fornecedor],"Não Encontrado")</f>
        <v>Jequiti</v>
      </c>
      <c r="F162" s="11">
        <v>21</v>
      </c>
      <c r="G162" s="9">
        <v>4</v>
      </c>
      <c r="H162" s="19">
        <f>tCompras[[#This Row],[Preço]]*tCompras[[#This Row],[Qtde]]</f>
        <v>84</v>
      </c>
      <c r="I162" s="20"/>
      <c r="J162" s="19">
        <f>tCompras[[#This Row],[Valor Total]]-tCompras[[#This Row],[Valor Pago]]</f>
        <v>84</v>
      </c>
      <c r="K162" s="24" t="s">
        <v>118</v>
      </c>
    </row>
    <row r="163" spans="2:11" ht="28.5" customHeight="1" x14ac:dyDescent="0.25">
      <c r="B163" s="9">
        <f>ROW()-ROW(tCompras[[#Headers],[Id]])</f>
        <v>157</v>
      </c>
      <c r="C163" s="14">
        <v>45460</v>
      </c>
      <c r="D163" s="10" t="s">
        <v>39</v>
      </c>
      <c r="E163" s="32" t="str">
        <f>_xlfn.XLOOKUP(tCompras[[#This Row],[Produto]],tProdutos[Produto],tProdutos[Fornecedor],"Não Encontrado")</f>
        <v>Jequiti</v>
      </c>
      <c r="F163" s="11">
        <v>28.8</v>
      </c>
      <c r="G163" s="9">
        <v>3</v>
      </c>
      <c r="H163" s="19">
        <f>tCompras[[#This Row],[Preço]]*tCompras[[#This Row],[Qtde]]</f>
        <v>86.4</v>
      </c>
      <c r="I163" s="20">
        <v>86.4</v>
      </c>
      <c r="J163" s="19">
        <f>tCompras[[#This Row],[Valor Total]]-tCompras[[#This Row],[Valor Pago]]</f>
        <v>0</v>
      </c>
      <c r="K163" s="24">
        <v>45460</v>
      </c>
    </row>
    <row r="164" spans="2:11" ht="28.5" customHeight="1" x14ac:dyDescent="0.25">
      <c r="B164" s="9">
        <f>ROW()-ROW(tCompras[[#Headers],[Id]])</f>
        <v>158</v>
      </c>
      <c r="C164" s="14">
        <v>45470</v>
      </c>
      <c r="D164" s="10" t="s">
        <v>40</v>
      </c>
      <c r="E164" s="32" t="str">
        <f>_xlfn.XLOOKUP(tCompras[[#This Row],[Produto]],tProdutos[Produto],tProdutos[Fornecedor],"Não Encontrado")</f>
        <v>Jequiti</v>
      </c>
      <c r="F164" s="11">
        <v>7.25</v>
      </c>
      <c r="G164" s="9">
        <v>5</v>
      </c>
      <c r="H164" s="19">
        <f>tCompras[[#This Row],[Preço]]*tCompras[[#This Row],[Qtde]]</f>
        <v>36.25</v>
      </c>
      <c r="I164" s="20">
        <v>36.25</v>
      </c>
      <c r="J164" s="19">
        <f>tCompras[[#This Row],[Valor Total]]-tCompras[[#This Row],[Valor Pago]]</f>
        <v>0</v>
      </c>
      <c r="K164" s="24">
        <v>45470</v>
      </c>
    </row>
    <row r="165" spans="2:11" ht="28.5" customHeight="1" x14ac:dyDescent="0.25">
      <c r="B165" s="9">
        <f>ROW()-ROW(tCompras[[#Headers],[Id]])</f>
        <v>159</v>
      </c>
      <c r="C165" s="14">
        <v>45462</v>
      </c>
      <c r="D165" s="10" t="s">
        <v>41</v>
      </c>
      <c r="E165" s="32" t="str">
        <f>_xlfn.XLOOKUP(tCompras[[#This Row],[Produto]],tProdutos[Produto],tProdutos[Fornecedor],"Não Encontrado")</f>
        <v>Mary Kay</v>
      </c>
      <c r="F165" s="11">
        <v>30.4</v>
      </c>
      <c r="G165" s="9">
        <v>2</v>
      </c>
      <c r="H165" s="19">
        <f>tCompras[[#This Row],[Preço]]*tCompras[[#This Row],[Qtde]]</f>
        <v>60.8</v>
      </c>
      <c r="I165" s="20">
        <v>60.8</v>
      </c>
      <c r="J165" s="19">
        <f>tCompras[[#This Row],[Valor Total]]-tCompras[[#This Row],[Valor Pago]]</f>
        <v>0</v>
      </c>
      <c r="K165" s="24">
        <v>45462</v>
      </c>
    </row>
    <row r="166" spans="2:11" ht="28.5" customHeight="1" x14ac:dyDescent="0.25">
      <c r="B166" s="9">
        <f>ROW()-ROW(tCompras[[#Headers],[Id]])</f>
        <v>160</v>
      </c>
      <c r="C166" s="14">
        <v>45470</v>
      </c>
      <c r="D166" s="10" t="s">
        <v>42</v>
      </c>
      <c r="E166" s="32" t="str">
        <f>_xlfn.XLOOKUP(tCompras[[#This Row],[Produto]],tProdutos[Produto],tProdutos[Fornecedor],"Não Encontrado")</f>
        <v>Mary Kay</v>
      </c>
      <c r="F166" s="11">
        <v>9.3000000000000007</v>
      </c>
      <c r="G166" s="9">
        <v>5</v>
      </c>
      <c r="H166" s="19">
        <f>tCompras[[#This Row],[Preço]]*tCompras[[#This Row],[Qtde]]</f>
        <v>46.5</v>
      </c>
      <c r="I166" s="20">
        <v>46.5</v>
      </c>
      <c r="J166" s="19">
        <f>tCompras[[#This Row],[Valor Total]]-tCompras[[#This Row],[Valor Pago]]</f>
        <v>0</v>
      </c>
      <c r="K166" s="24">
        <v>45470</v>
      </c>
    </row>
    <row r="167" spans="2:11" ht="28.5" customHeight="1" x14ac:dyDescent="0.25">
      <c r="B167" s="9">
        <f>ROW()-ROW(tCompras[[#Headers],[Id]])</f>
        <v>161</v>
      </c>
      <c r="C167" s="14">
        <v>45468</v>
      </c>
      <c r="D167" s="10" t="s">
        <v>43</v>
      </c>
      <c r="E167" s="32" t="str">
        <f>_xlfn.XLOOKUP(tCompras[[#This Row],[Produto]],tProdutos[Produto],tProdutos[Fornecedor],"Não Encontrado")</f>
        <v>Mary Kay</v>
      </c>
      <c r="F167" s="11">
        <v>5.6</v>
      </c>
      <c r="G167" s="9">
        <v>5</v>
      </c>
      <c r="H167" s="19">
        <f>tCompras[[#This Row],[Preço]]*tCompras[[#This Row],[Qtde]]</f>
        <v>28</v>
      </c>
      <c r="I167" s="20">
        <v>28</v>
      </c>
      <c r="J167" s="19">
        <f>tCompras[[#This Row],[Valor Total]]-tCompras[[#This Row],[Valor Pago]]</f>
        <v>0</v>
      </c>
      <c r="K167" s="24">
        <v>45468</v>
      </c>
    </row>
    <row r="168" spans="2:11" ht="28.5" customHeight="1" x14ac:dyDescent="0.25">
      <c r="B168" s="9">
        <f>ROW()-ROW(tCompras[[#Headers],[Id]])</f>
        <v>162</v>
      </c>
      <c r="C168" s="14">
        <v>45455</v>
      </c>
      <c r="D168" s="10" t="s">
        <v>44</v>
      </c>
      <c r="E168" s="32" t="str">
        <f>_xlfn.XLOOKUP(tCompras[[#This Row],[Produto]],tProdutos[Produto],tProdutos[Fornecedor],"Não Encontrado")</f>
        <v>Avon</v>
      </c>
      <c r="F168" s="11">
        <v>3</v>
      </c>
      <c r="G168" s="9">
        <v>4</v>
      </c>
      <c r="H168" s="19">
        <f>tCompras[[#This Row],[Preço]]*tCompras[[#This Row],[Qtde]]</f>
        <v>12</v>
      </c>
      <c r="I168" s="20">
        <v>12</v>
      </c>
      <c r="J168" s="19">
        <f>tCompras[[#This Row],[Valor Total]]-tCompras[[#This Row],[Valor Pago]]</f>
        <v>0</v>
      </c>
      <c r="K168" s="24">
        <v>45455</v>
      </c>
    </row>
    <row r="169" spans="2:11" ht="28.5" customHeight="1" x14ac:dyDescent="0.25">
      <c r="B169" s="9">
        <f>ROW()-ROW(tCompras[[#Headers],[Id]])</f>
        <v>163</v>
      </c>
      <c r="C169" s="14">
        <v>45460</v>
      </c>
      <c r="D169" s="10" t="s">
        <v>45</v>
      </c>
      <c r="E169" s="32" t="str">
        <f>_xlfn.XLOOKUP(tCompras[[#This Row],[Produto]],tProdutos[Produto],tProdutos[Fornecedor],"Não Encontrado")</f>
        <v>Avon</v>
      </c>
      <c r="F169" s="11">
        <v>1.5</v>
      </c>
      <c r="G169" s="9">
        <v>1</v>
      </c>
      <c r="H169" s="19">
        <f>tCompras[[#This Row],[Preço]]*tCompras[[#This Row],[Qtde]]</f>
        <v>1.5</v>
      </c>
      <c r="I169" s="20">
        <v>1.5</v>
      </c>
      <c r="J169" s="19">
        <f>tCompras[[#This Row],[Valor Total]]-tCompras[[#This Row],[Valor Pago]]</f>
        <v>0</v>
      </c>
      <c r="K169" s="24">
        <v>45460</v>
      </c>
    </row>
    <row r="170" spans="2:11" ht="28.5" customHeight="1" x14ac:dyDescent="0.25">
      <c r="B170" s="9">
        <f>ROW()-ROW(tCompras[[#Headers],[Id]])</f>
        <v>164</v>
      </c>
      <c r="C170" s="14">
        <v>45445</v>
      </c>
      <c r="D170" s="10" t="s">
        <v>46</v>
      </c>
      <c r="E170" s="32" t="str">
        <f>_xlfn.XLOOKUP(tCompras[[#This Row],[Produto]],tProdutos[Produto],tProdutos[Fornecedor],"Não Encontrado")</f>
        <v>Avon</v>
      </c>
      <c r="F170" s="11">
        <v>6.2</v>
      </c>
      <c r="G170" s="9">
        <v>4</v>
      </c>
      <c r="H170" s="19">
        <f>tCompras[[#This Row],[Preço]]*tCompras[[#This Row],[Qtde]]</f>
        <v>24.8</v>
      </c>
      <c r="I170" s="20"/>
      <c r="J170" s="19">
        <f>tCompras[[#This Row],[Valor Total]]-tCompras[[#This Row],[Valor Pago]]</f>
        <v>24.8</v>
      </c>
      <c r="K170" s="24" t="s">
        <v>118</v>
      </c>
    </row>
    <row r="171" spans="2:11" ht="28.5" customHeight="1" x14ac:dyDescent="0.25">
      <c r="B171" s="9">
        <f>ROW()-ROW(tCompras[[#Headers],[Id]])</f>
        <v>165</v>
      </c>
      <c r="C171" s="14">
        <v>45460</v>
      </c>
      <c r="D171" s="10" t="s">
        <v>47</v>
      </c>
      <c r="E171" s="32" t="str">
        <f>_xlfn.XLOOKUP(tCompras[[#This Row],[Produto]],tProdutos[Produto],tProdutos[Fornecedor],"Não Encontrado")</f>
        <v>Natura</v>
      </c>
      <c r="F171" s="11">
        <v>4</v>
      </c>
      <c r="G171" s="9">
        <v>3</v>
      </c>
      <c r="H171" s="19">
        <f>tCompras[[#This Row],[Preço]]*tCompras[[#This Row],[Qtde]]</f>
        <v>12</v>
      </c>
      <c r="I171" s="20"/>
      <c r="J171" s="19">
        <f>tCompras[[#This Row],[Valor Total]]-tCompras[[#This Row],[Valor Pago]]</f>
        <v>12</v>
      </c>
      <c r="K171" s="24" t="s">
        <v>118</v>
      </c>
    </row>
    <row r="172" spans="2:11" ht="28.5" customHeight="1" x14ac:dyDescent="0.25">
      <c r="B172" s="9">
        <f>ROW()-ROW(tCompras[[#Headers],[Id]])</f>
        <v>166</v>
      </c>
      <c r="C172" s="14">
        <v>45445</v>
      </c>
      <c r="D172" s="10" t="s">
        <v>48</v>
      </c>
      <c r="E172" s="32" t="str">
        <f>_xlfn.XLOOKUP(tCompras[[#This Row],[Produto]],tProdutos[Produto],tProdutos[Fornecedor],"Não Encontrado")</f>
        <v>Natura</v>
      </c>
      <c r="F172" s="11">
        <v>9.9</v>
      </c>
      <c r="G172" s="9">
        <v>2</v>
      </c>
      <c r="H172" s="19">
        <f>tCompras[[#This Row],[Preço]]*tCompras[[#This Row],[Qtde]]</f>
        <v>19.8</v>
      </c>
      <c r="I172" s="20"/>
      <c r="J172" s="19">
        <f>tCompras[[#This Row],[Valor Total]]-tCompras[[#This Row],[Valor Pago]]</f>
        <v>19.8</v>
      </c>
      <c r="K172" s="24" t="s">
        <v>118</v>
      </c>
    </row>
    <row r="173" spans="2:11" ht="28.5" customHeight="1" x14ac:dyDescent="0.25">
      <c r="B173" s="9">
        <f>ROW()-ROW(tCompras[[#Headers],[Id]])</f>
        <v>167</v>
      </c>
      <c r="C173" s="14">
        <v>45471</v>
      </c>
      <c r="D173" s="10" t="s">
        <v>49</v>
      </c>
      <c r="E173" s="32" t="str">
        <f>_xlfn.XLOOKUP(tCompras[[#This Row],[Produto]],tProdutos[Produto],tProdutos[Fornecedor],"Não Encontrado")</f>
        <v>Natura</v>
      </c>
      <c r="F173" s="11">
        <v>15.2</v>
      </c>
      <c r="G173" s="9">
        <v>1</v>
      </c>
      <c r="H173" s="19">
        <f>tCompras[[#This Row],[Preço]]*tCompras[[#This Row],[Qtde]]</f>
        <v>15.2</v>
      </c>
      <c r="I173" s="20">
        <v>15.2</v>
      </c>
      <c r="J173" s="19">
        <f>tCompras[[#This Row],[Valor Total]]-tCompras[[#This Row],[Valor Pago]]</f>
        <v>0</v>
      </c>
      <c r="K173" s="24">
        <v>45471</v>
      </c>
    </row>
    <row r="174" spans="2:11" ht="28.5" customHeight="1" x14ac:dyDescent="0.25">
      <c r="B174" s="9">
        <f>ROW()-ROW(tCompras[[#Headers],[Id]])</f>
        <v>168</v>
      </c>
      <c r="C174" s="14">
        <v>45472</v>
      </c>
      <c r="D174" s="10" t="s">
        <v>50</v>
      </c>
      <c r="E174" s="32" t="str">
        <f>_xlfn.XLOOKUP(tCompras[[#This Row],[Produto]],tProdutos[Produto],tProdutos[Fornecedor],"Não Encontrado")</f>
        <v>Hinode</v>
      </c>
      <c r="F174" s="11">
        <v>36</v>
      </c>
      <c r="G174" s="9">
        <v>4</v>
      </c>
      <c r="H174" s="19">
        <f>tCompras[[#This Row],[Preço]]*tCompras[[#This Row],[Qtde]]</f>
        <v>144</v>
      </c>
      <c r="I174" s="20">
        <v>144</v>
      </c>
      <c r="J174" s="19">
        <f>tCompras[[#This Row],[Valor Total]]-tCompras[[#This Row],[Valor Pago]]</f>
        <v>0</v>
      </c>
      <c r="K174" s="24">
        <v>45472</v>
      </c>
    </row>
    <row r="175" spans="2:11" ht="28.5" customHeight="1" x14ac:dyDescent="0.25">
      <c r="B175" s="9">
        <f>ROW()-ROW(tCompras[[#Headers],[Id]])</f>
        <v>169</v>
      </c>
      <c r="C175" s="14">
        <v>45446</v>
      </c>
      <c r="D175" s="10" t="s">
        <v>51</v>
      </c>
      <c r="E175" s="32" t="str">
        <f>_xlfn.XLOOKUP(tCompras[[#This Row],[Produto]],tProdutos[Produto],tProdutos[Fornecedor],"Não Encontrado")</f>
        <v>Hinode</v>
      </c>
      <c r="F175" s="11">
        <v>15</v>
      </c>
      <c r="G175" s="9">
        <v>3</v>
      </c>
      <c r="H175" s="19">
        <f>tCompras[[#This Row],[Preço]]*tCompras[[#This Row],[Qtde]]</f>
        <v>45</v>
      </c>
      <c r="I175" s="20">
        <v>45</v>
      </c>
      <c r="J175" s="19">
        <f>tCompras[[#This Row],[Valor Total]]-tCompras[[#This Row],[Valor Pago]]</f>
        <v>0</v>
      </c>
      <c r="K175" s="24">
        <v>45446</v>
      </c>
    </row>
    <row r="176" spans="2:11" ht="28.5" customHeight="1" x14ac:dyDescent="0.25">
      <c r="B176" s="9">
        <f>ROW()-ROW(tCompras[[#Headers],[Id]])</f>
        <v>170</v>
      </c>
      <c r="C176" s="14">
        <v>45448</v>
      </c>
      <c r="D176" s="10" t="s">
        <v>52</v>
      </c>
      <c r="E176" s="32" t="str">
        <f>_xlfn.XLOOKUP(tCompras[[#This Row],[Produto]],tProdutos[Produto],tProdutos[Fornecedor],"Não Encontrado")</f>
        <v>Hinode</v>
      </c>
      <c r="F176" s="11">
        <v>22.4</v>
      </c>
      <c r="G176" s="9">
        <v>2</v>
      </c>
      <c r="H176" s="19">
        <f>tCompras[[#This Row],[Preço]]*tCompras[[#This Row],[Qtde]]</f>
        <v>44.8</v>
      </c>
      <c r="I176" s="20">
        <v>44.8</v>
      </c>
      <c r="J176" s="19">
        <f>tCompras[[#This Row],[Valor Total]]-tCompras[[#This Row],[Valor Pago]]</f>
        <v>0</v>
      </c>
      <c r="K176" s="24">
        <v>45448</v>
      </c>
    </row>
    <row r="177" spans="2:11" ht="28.5" customHeight="1" x14ac:dyDescent="0.25">
      <c r="B177" s="9">
        <f>ROW()-ROW(tCompras[[#Headers],[Id]])</f>
        <v>171</v>
      </c>
      <c r="C177" s="14">
        <v>45467</v>
      </c>
      <c r="D177" s="10" t="s">
        <v>54</v>
      </c>
      <c r="E177" s="32" t="str">
        <f>_xlfn.XLOOKUP(tCompras[[#This Row],[Produto]],tProdutos[Produto],tProdutos[Fornecedor],"Não Encontrado")</f>
        <v>Jequiti</v>
      </c>
      <c r="F177" s="11">
        <v>17</v>
      </c>
      <c r="G177" s="9">
        <v>1</v>
      </c>
      <c r="H177" s="19">
        <f>tCompras[[#This Row],[Preço]]*tCompras[[#This Row],[Qtde]]</f>
        <v>17</v>
      </c>
      <c r="I177" s="20">
        <v>17</v>
      </c>
      <c r="J177" s="19">
        <f>tCompras[[#This Row],[Valor Total]]-tCompras[[#This Row],[Valor Pago]]</f>
        <v>0</v>
      </c>
      <c r="K177" s="24">
        <v>45467</v>
      </c>
    </row>
    <row r="178" spans="2:11" ht="28.5" customHeight="1" x14ac:dyDescent="0.25">
      <c r="B178" s="9">
        <f>ROW()-ROW(tCompras[[#Headers],[Id]])</f>
        <v>172</v>
      </c>
      <c r="C178" s="14">
        <v>45453</v>
      </c>
      <c r="D178" s="10" t="s">
        <v>55</v>
      </c>
      <c r="E178" s="32" t="str">
        <f>_xlfn.XLOOKUP(tCompras[[#This Row],[Produto]],tProdutos[Produto],tProdutos[Fornecedor],"Não Encontrado")</f>
        <v>Mary Kay</v>
      </c>
      <c r="F178" s="11">
        <v>16.649999999999999</v>
      </c>
      <c r="G178" s="9">
        <v>1</v>
      </c>
      <c r="H178" s="19">
        <f>tCompras[[#This Row],[Preço]]*tCompras[[#This Row],[Qtde]]</f>
        <v>16.649999999999999</v>
      </c>
      <c r="I178" s="20">
        <v>16.649999999999999</v>
      </c>
      <c r="J178" s="19">
        <f>tCompras[[#This Row],[Valor Total]]-tCompras[[#This Row],[Valor Pago]]</f>
        <v>0</v>
      </c>
      <c r="K178" s="24">
        <v>45453</v>
      </c>
    </row>
    <row r="179" spans="2:11" ht="28.5" customHeight="1" x14ac:dyDescent="0.25">
      <c r="B179" s="9">
        <f>ROW()-ROW(tCompras[[#Headers],[Id]])</f>
        <v>173</v>
      </c>
      <c r="C179" s="14">
        <v>45465</v>
      </c>
      <c r="D179" s="10" t="s">
        <v>56</v>
      </c>
      <c r="E179" s="32" t="str">
        <f>_xlfn.XLOOKUP(tCompras[[#This Row],[Produto]],tProdutos[Produto],tProdutos[Fornecedor],"Não Encontrado")</f>
        <v>Avon</v>
      </c>
      <c r="F179" s="11">
        <v>4.5</v>
      </c>
      <c r="G179" s="9">
        <v>3</v>
      </c>
      <c r="H179" s="19">
        <f>tCompras[[#This Row],[Preço]]*tCompras[[#This Row],[Qtde]]</f>
        <v>13.5</v>
      </c>
      <c r="I179" s="20">
        <v>13.5</v>
      </c>
      <c r="J179" s="19">
        <f>tCompras[[#This Row],[Valor Total]]-tCompras[[#This Row],[Valor Pago]]</f>
        <v>0</v>
      </c>
      <c r="K179" s="24">
        <v>45465</v>
      </c>
    </row>
    <row r="180" spans="2:11" ht="28.5" customHeight="1" x14ac:dyDescent="0.25">
      <c r="B180" s="9">
        <f>ROW()-ROW(tCompras[[#Headers],[Id]])</f>
        <v>174</v>
      </c>
      <c r="C180" s="14">
        <v>45447</v>
      </c>
      <c r="D180" s="10" t="s">
        <v>57</v>
      </c>
      <c r="E180" s="32" t="str">
        <f>_xlfn.XLOOKUP(tCompras[[#This Row],[Produto]],tProdutos[Produto],tProdutos[Fornecedor],"Não Encontrado")</f>
        <v>Natura</v>
      </c>
      <c r="F180" s="11">
        <v>14</v>
      </c>
      <c r="G180" s="9">
        <v>2</v>
      </c>
      <c r="H180" s="19">
        <f>tCompras[[#This Row],[Preço]]*tCompras[[#This Row],[Qtde]]</f>
        <v>28</v>
      </c>
      <c r="I180" s="20">
        <v>28</v>
      </c>
      <c r="J180" s="19">
        <f>tCompras[[#This Row],[Valor Total]]-tCompras[[#This Row],[Valor Pago]]</f>
        <v>0</v>
      </c>
      <c r="K180" s="24">
        <v>45447</v>
      </c>
    </row>
    <row r="181" spans="2:11" ht="28.5" customHeight="1" x14ac:dyDescent="0.25">
      <c r="B181" s="9">
        <f>ROW()-ROW(tCompras[[#Headers],[Id]])</f>
        <v>175</v>
      </c>
      <c r="C181" s="14">
        <v>45460</v>
      </c>
      <c r="D181" s="10" t="s">
        <v>58</v>
      </c>
      <c r="E181" s="32" t="str">
        <f>_xlfn.XLOOKUP(tCompras[[#This Row],[Produto]],tProdutos[Produto],tProdutos[Fornecedor],"Não Encontrado")</f>
        <v>Hinode</v>
      </c>
      <c r="F181" s="11">
        <v>9</v>
      </c>
      <c r="G181" s="9">
        <v>1</v>
      </c>
      <c r="H181" s="19">
        <f>tCompras[[#This Row],[Preço]]*tCompras[[#This Row],[Qtde]]</f>
        <v>9</v>
      </c>
      <c r="I181" s="20"/>
      <c r="J181" s="19">
        <f>tCompras[[#This Row],[Valor Total]]-tCompras[[#This Row],[Valor Pago]]</f>
        <v>9</v>
      </c>
      <c r="K181" s="24" t="s">
        <v>118</v>
      </c>
    </row>
    <row r="182" spans="2:11" ht="28.5" customHeight="1" x14ac:dyDescent="0.25">
      <c r="B182" s="9">
        <f>ROW()-ROW(tCompras[[#Headers],[Id]])</f>
        <v>176</v>
      </c>
      <c r="C182" s="14">
        <v>45469</v>
      </c>
      <c r="D182" s="10" t="s">
        <v>38</v>
      </c>
      <c r="E182" s="32" t="str">
        <f>_xlfn.XLOOKUP(tCompras[[#This Row],[Produto]],tProdutos[Produto],tProdutos[Fornecedor],"Não Encontrado")</f>
        <v>Jequiti</v>
      </c>
      <c r="F182" s="11">
        <v>79</v>
      </c>
      <c r="G182" s="9">
        <v>4</v>
      </c>
      <c r="H182" s="19">
        <f>tCompras[[#This Row],[Preço]]*tCompras[[#This Row],[Qtde]]</f>
        <v>316</v>
      </c>
      <c r="I182" s="20">
        <v>316</v>
      </c>
      <c r="J182" s="19">
        <f>tCompras[[#This Row],[Valor Total]]-tCompras[[#This Row],[Valor Pago]]</f>
        <v>0</v>
      </c>
      <c r="K182" s="24">
        <v>45469</v>
      </c>
    </row>
    <row r="183" spans="2:11" ht="28.5" customHeight="1" x14ac:dyDescent="0.25">
      <c r="B183" s="9">
        <f>ROW()-ROW(tCompras[[#Headers],[Id]])</f>
        <v>177</v>
      </c>
      <c r="C183" s="14">
        <v>45445</v>
      </c>
      <c r="D183" s="10" t="s">
        <v>39</v>
      </c>
      <c r="E183" s="32" t="str">
        <f>_xlfn.XLOOKUP(tCompras[[#This Row],[Produto]],tProdutos[Produto],tProdutos[Fornecedor],"Não Encontrado")</f>
        <v>Jequiti</v>
      </c>
      <c r="F183" s="11">
        <v>28.8</v>
      </c>
      <c r="G183" s="9">
        <v>5</v>
      </c>
      <c r="H183" s="19">
        <f>tCompras[[#This Row],[Preço]]*tCompras[[#This Row],[Qtde]]</f>
        <v>144</v>
      </c>
      <c r="I183" s="20">
        <v>144</v>
      </c>
      <c r="J183" s="19">
        <f>tCompras[[#This Row],[Valor Total]]-tCompras[[#This Row],[Valor Pago]]</f>
        <v>0</v>
      </c>
      <c r="K183" s="24">
        <v>45445</v>
      </c>
    </row>
    <row r="184" spans="2:11" ht="28.5" customHeight="1" x14ac:dyDescent="0.25">
      <c r="B184" s="9">
        <f>ROW()-ROW(tCompras[[#Headers],[Id]])</f>
        <v>178</v>
      </c>
      <c r="C184" s="14">
        <v>45470</v>
      </c>
      <c r="D184" s="10" t="s">
        <v>40</v>
      </c>
      <c r="E184" s="32" t="str">
        <f>_xlfn.XLOOKUP(tCompras[[#This Row],[Produto]],tProdutos[Produto],tProdutos[Fornecedor],"Não Encontrado")</f>
        <v>Jequiti</v>
      </c>
      <c r="F184" s="11">
        <v>7.25</v>
      </c>
      <c r="G184" s="9">
        <v>4</v>
      </c>
      <c r="H184" s="19">
        <f>tCompras[[#This Row],[Preço]]*tCompras[[#This Row],[Qtde]]</f>
        <v>29</v>
      </c>
      <c r="I184" s="20">
        <v>29</v>
      </c>
      <c r="J184" s="19">
        <f>tCompras[[#This Row],[Valor Total]]-tCompras[[#This Row],[Valor Pago]]</f>
        <v>0</v>
      </c>
      <c r="K184" s="24">
        <v>45470</v>
      </c>
    </row>
    <row r="185" spans="2:11" ht="28.5" customHeight="1" x14ac:dyDescent="0.25">
      <c r="B185" s="9">
        <f>ROW()-ROW(tCompras[[#Headers],[Id]])</f>
        <v>179</v>
      </c>
      <c r="C185" s="14">
        <v>45470</v>
      </c>
      <c r="D185" s="10" t="s">
        <v>41</v>
      </c>
      <c r="E185" s="32" t="str">
        <f>_xlfn.XLOOKUP(tCompras[[#This Row],[Produto]],tProdutos[Produto],tProdutos[Fornecedor],"Não Encontrado")</f>
        <v>Mary Kay</v>
      </c>
      <c r="F185" s="11">
        <v>30.4</v>
      </c>
      <c r="G185" s="9">
        <v>3</v>
      </c>
      <c r="H185" s="19">
        <f>tCompras[[#This Row],[Preço]]*tCompras[[#This Row],[Qtde]]</f>
        <v>91.199999999999989</v>
      </c>
      <c r="I185" s="20">
        <v>91.199999999999989</v>
      </c>
      <c r="J185" s="19">
        <f>tCompras[[#This Row],[Valor Total]]-tCompras[[#This Row],[Valor Pago]]</f>
        <v>0</v>
      </c>
      <c r="K185" s="24">
        <v>45470</v>
      </c>
    </row>
    <row r="186" spans="2:11" ht="28.5" customHeight="1" x14ac:dyDescent="0.25">
      <c r="B186" s="9">
        <f>ROW()-ROW(tCompras[[#Headers],[Id]])</f>
        <v>180</v>
      </c>
      <c r="C186" s="14">
        <v>45453</v>
      </c>
      <c r="D186" s="10" t="s">
        <v>42</v>
      </c>
      <c r="E186" s="32" t="str">
        <f>_xlfn.XLOOKUP(tCompras[[#This Row],[Produto]],tProdutos[Produto],tProdutos[Fornecedor],"Não Encontrado")</f>
        <v>Mary Kay</v>
      </c>
      <c r="F186" s="11">
        <v>9.3000000000000007</v>
      </c>
      <c r="G186" s="9">
        <v>1</v>
      </c>
      <c r="H186" s="19">
        <f>tCompras[[#This Row],[Preço]]*tCompras[[#This Row],[Qtde]]</f>
        <v>9.3000000000000007</v>
      </c>
      <c r="I186" s="20">
        <v>9.3000000000000007</v>
      </c>
      <c r="J186" s="19">
        <f>tCompras[[#This Row],[Valor Total]]-tCompras[[#This Row],[Valor Pago]]</f>
        <v>0</v>
      </c>
      <c r="K186" s="24">
        <v>45453</v>
      </c>
    </row>
    <row r="187" spans="2:11" ht="28.5" customHeight="1" x14ac:dyDescent="0.25">
      <c r="B187" s="9">
        <f>ROW()-ROW(tCompras[[#Headers],[Id]])</f>
        <v>181</v>
      </c>
      <c r="C187" s="14">
        <v>45448</v>
      </c>
      <c r="D187" s="10" t="s">
        <v>43</v>
      </c>
      <c r="E187" s="32" t="str">
        <f>_xlfn.XLOOKUP(tCompras[[#This Row],[Produto]],tProdutos[Produto],tProdutos[Fornecedor],"Não Encontrado")</f>
        <v>Mary Kay</v>
      </c>
      <c r="F187" s="11">
        <v>5.6</v>
      </c>
      <c r="G187" s="9">
        <v>4</v>
      </c>
      <c r="H187" s="19">
        <f>tCompras[[#This Row],[Preço]]*tCompras[[#This Row],[Qtde]]</f>
        <v>22.4</v>
      </c>
      <c r="I187" s="20">
        <v>22.4</v>
      </c>
      <c r="J187" s="19">
        <f>tCompras[[#This Row],[Valor Total]]-tCompras[[#This Row],[Valor Pago]]</f>
        <v>0</v>
      </c>
      <c r="K187" s="24">
        <v>45448</v>
      </c>
    </row>
    <row r="188" spans="2:11" ht="28.5" customHeight="1" x14ac:dyDescent="0.25">
      <c r="B188" s="9">
        <f>ROW()-ROW(tCompras[[#Headers],[Id]])</f>
        <v>182</v>
      </c>
      <c r="C188" s="14">
        <v>45472</v>
      </c>
      <c r="D188" s="10" t="s">
        <v>44</v>
      </c>
      <c r="E188" s="32" t="str">
        <f>_xlfn.XLOOKUP(tCompras[[#This Row],[Produto]],tProdutos[Produto],tProdutos[Fornecedor],"Não Encontrado")</f>
        <v>Avon</v>
      </c>
      <c r="F188" s="11">
        <v>3</v>
      </c>
      <c r="G188" s="9">
        <v>1</v>
      </c>
      <c r="H188" s="19">
        <f>tCompras[[#This Row],[Preço]]*tCompras[[#This Row],[Qtde]]</f>
        <v>3</v>
      </c>
      <c r="I188" s="20">
        <v>3</v>
      </c>
      <c r="J188" s="19">
        <f>tCompras[[#This Row],[Valor Total]]-tCompras[[#This Row],[Valor Pago]]</f>
        <v>0</v>
      </c>
      <c r="K188" s="24">
        <v>45472</v>
      </c>
    </row>
    <row r="189" spans="2:11" ht="28.5" customHeight="1" x14ac:dyDescent="0.25">
      <c r="B189" s="9">
        <f>ROW()-ROW(tCompras[[#Headers],[Id]])</f>
        <v>183</v>
      </c>
      <c r="C189" s="14">
        <v>45455</v>
      </c>
      <c r="D189" s="10" t="s">
        <v>45</v>
      </c>
      <c r="E189" s="32" t="str">
        <f>_xlfn.XLOOKUP(tCompras[[#This Row],[Produto]],tProdutos[Produto],tProdutos[Fornecedor],"Não Encontrado")</f>
        <v>Avon</v>
      </c>
      <c r="F189" s="11">
        <v>1.5</v>
      </c>
      <c r="G189" s="9">
        <v>5</v>
      </c>
      <c r="H189" s="19">
        <f>tCompras[[#This Row],[Preço]]*tCompras[[#This Row],[Qtde]]</f>
        <v>7.5</v>
      </c>
      <c r="I189" s="20">
        <v>7.5</v>
      </c>
      <c r="J189" s="19">
        <f>tCompras[[#This Row],[Valor Total]]-tCompras[[#This Row],[Valor Pago]]</f>
        <v>0</v>
      </c>
      <c r="K189" s="24">
        <v>45455</v>
      </c>
    </row>
    <row r="190" spans="2:11" ht="28.5" customHeight="1" x14ac:dyDescent="0.25">
      <c r="B190" s="9">
        <f>ROW()-ROW(tCompras[[#Headers],[Id]])</f>
        <v>184</v>
      </c>
      <c r="C190" s="14">
        <v>45472</v>
      </c>
      <c r="D190" s="10" t="s">
        <v>46</v>
      </c>
      <c r="E190" s="32" t="str">
        <f>_xlfn.XLOOKUP(tCompras[[#This Row],[Produto]],tProdutos[Produto],tProdutos[Fornecedor],"Não Encontrado")</f>
        <v>Avon</v>
      </c>
      <c r="F190" s="11">
        <v>6.2</v>
      </c>
      <c r="G190" s="9">
        <v>2</v>
      </c>
      <c r="H190" s="19">
        <f>tCompras[[#This Row],[Preço]]*tCompras[[#This Row],[Qtde]]</f>
        <v>12.4</v>
      </c>
      <c r="I190" s="20">
        <v>12.4</v>
      </c>
      <c r="J190" s="19">
        <f>tCompras[[#This Row],[Valor Total]]-tCompras[[#This Row],[Valor Pago]]</f>
        <v>0</v>
      </c>
      <c r="K190" s="24">
        <v>45472</v>
      </c>
    </row>
    <row r="191" spans="2:11" ht="28.5" customHeight="1" x14ac:dyDescent="0.25">
      <c r="B191" s="9">
        <f>ROW()-ROW(tCompras[[#Headers],[Id]])</f>
        <v>185</v>
      </c>
      <c r="C191" s="14">
        <v>45471</v>
      </c>
      <c r="D191" s="10" t="s">
        <v>47</v>
      </c>
      <c r="E191" s="32" t="str">
        <f>_xlfn.XLOOKUP(tCompras[[#This Row],[Produto]],tProdutos[Produto],tProdutos[Fornecedor],"Não Encontrado")</f>
        <v>Natura</v>
      </c>
      <c r="F191" s="11">
        <v>4</v>
      </c>
      <c r="G191" s="9">
        <v>1</v>
      </c>
      <c r="H191" s="19">
        <f>tCompras[[#This Row],[Preço]]*tCompras[[#This Row],[Qtde]]</f>
        <v>4</v>
      </c>
      <c r="I191" s="20">
        <v>4</v>
      </c>
      <c r="J191" s="19">
        <f>tCompras[[#This Row],[Valor Total]]-tCompras[[#This Row],[Valor Pago]]</f>
        <v>0</v>
      </c>
      <c r="K191" s="24">
        <v>45471</v>
      </c>
    </row>
    <row r="192" spans="2:11" ht="28.5" customHeight="1" x14ac:dyDescent="0.25">
      <c r="B192" s="9">
        <f>ROW()-ROW(tCompras[[#Headers],[Id]])</f>
        <v>186</v>
      </c>
      <c r="C192" s="14">
        <v>45472</v>
      </c>
      <c r="D192" s="10" t="s">
        <v>48</v>
      </c>
      <c r="E192" s="32" t="str">
        <f>_xlfn.XLOOKUP(tCompras[[#This Row],[Produto]],tProdutos[Produto],tProdutos[Fornecedor],"Não Encontrado")</f>
        <v>Natura</v>
      </c>
      <c r="F192" s="11">
        <v>9.9</v>
      </c>
      <c r="G192" s="9">
        <v>4</v>
      </c>
      <c r="H192" s="19">
        <f>tCompras[[#This Row],[Preço]]*tCompras[[#This Row],[Qtde]]</f>
        <v>39.6</v>
      </c>
      <c r="I192" s="20">
        <v>39.6</v>
      </c>
      <c r="J192" s="19">
        <f>tCompras[[#This Row],[Valor Total]]-tCompras[[#This Row],[Valor Pago]]</f>
        <v>0</v>
      </c>
      <c r="K192" s="24">
        <v>45472</v>
      </c>
    </row>
    <row r="193" spans="2:11" ht="28.5" customHeight="1" x14ac:dyDescent="0.25">
      <c r="B193" s="9">
        <f>ROW()-ROW(tCompras[[#Headers],[Id]])</f>
        <v>187</v>
      </c>
      <c r="C193" s="14">
        <v>45457</v>
      </c>
      <c r="D193" s="10" t="s">
        <v>49</v>
      </c>
      <c r="E193" s="32" t="str">
        <f>_xlfn.XLOOKUP(tCompras[[#This Row],[Produto]],tProdutos[Produto],tProdutos[Fornecedor],"Não Encontrado")</f>
        <v>Natura</v>
      </c>
      <c r="F193" s="11">
        <v>15.2</v>
      </c>
      <c r="G193" s="9">
        <v>4</v>
      </c>
      <c r="H193" s="19">
        <f>tCompras[[#This Row],[Preço]]*tCompras[[#This Row],[Qtde]]</f>
        <v>60.8</v>
      </c>
      <c r="I193" s="20">
        <v>60.8</v>
      </c>
      <c r="J193" s="19">
        <f>tCompras[[#This Row],[Valor Total]]-tCompras[[#This Row],[Valor Pago]]</f>
        <v>0</v>
      </c>
      <c r="K193" s="24">
        <v>45457</v>
      </c>
    </row>
    <row r="194" spans="2:11" ht="28.5" customHeight="1" x14ac:dyDescent="0.25">
      <c r="B194" s="9">
        <f>ROW()-ROW(tCompras[[#Headers],[Id]])</f>
        <v>188</v>
      </c>
      <c r="C194" s="14">
        <v>45464</v>
      </c>
      <c r="D194" s="10" t="s">
        <v>50</v>
      </c>
      <c r="E194" s="32" t="str">
        <f>_xlfn.XLOOKUP(tCompras[[#This Row],[Produto]],tProdutos[Produto],tProdutos[Fornecedor],"Não Encontrado")</f>
        <v>Hinode</v>
      </c>
      <c r="F194" s="11">
        <v>36</v>
      </c>
      <c r="G194" s="9">
        <v>5</v>
      </c>
      <c r="H194" s="19">
        <f>tCompras[[#This Row],[Preço]]*tCompras[[#This Row],[Qtde]]</f>
        <v>180</v>
      </c>
      <c r="I194" s="20">
        <v>180</v>
      </c>
      <c r="J194" s="19">
        <f>tCompras[[#This Row],[Valor Total]]-tCompras[[#This Row],[Valor Pago]]</f>
        <v>0</v>
      </c>
      <c r="K194" s="24">
        <v>45464</v>
      </c>
    </row>
    <row r="195" spans="2:11" ht="28.5" customHeight="1" x14ac:dyDescent="0.25">
      <c r="B195" s="9">
        <f>ROW()-ROW(tCompras[[#Headers],[Id]])</f>
        <v>189</v>
      </c>
      <c r="C195" s="14">
        <v>45462</v>
      </c>
      <c r="D195" s="10" t="s">
        <v>51</v>
      </c>
      <c r="E195" s="32" t="str">
        <f>_xlfn.XLOOKUP(tCompras[[#This Row],[Produto]],tProdutos[Produto],tProdutos[Fornecedor],"Não Encontrado")</f>
        <v>Hinode</v>
      </c>
      <c r="F195" s="11">
        <v>15</v>
      </c>
      <c r="G195" s="9">
        <v>3</v>
      </c>
      <c r="H195" s="19">
        <f>tCompras[[#This Row],[Preço]]*tCompras[[#This Row],[Qtde]]</f>
        <v>45</v>
      </c>
      <c r="I195" s="20">
        <v>45</v>
      </c>
      <c r="J195" s="19">
        <f>tCompras[[#This Row],[Valor Total]]-tCompras[[#This Row],[Valor Pago]]</f>
        <v>0</v>
      </c>
      <c r="K195" s="24">
        <v>45462</v>
      </c>
    </row>
    <row r="196" spans="2:11" ht="28.5" customHeight="1" x14ac:dyDescent="0.25">
      <c r="B196" s="9">
        <f>ROW()-ROW(tCompras[[#Headers],[Id]])</f>
        <v>190</v>
      </c>
      <c r="C196" s="14">
        <v>45453</v>
      </c>
      <c r="D196" s="10" t="s">
        <v>52</v>
      </c>
      <c r="E196" s="32" t="str">
        <f>_xlfn.XLOOKUP(tCompras[[#This Row],[Produto]],tProdutos[Produto],tProdutos[Fornecedor],"Não Encontrado")</f>
        <v>Hinode</v>
      </c>
      <c r="F196" s="11">
        <v>22.4</v>
      </c>
      <c r="G196" s="9">
        <v>5</v>
      </c>
      <c r="H196" s="19">
        <f>tCompras[[#This Row],[Preço]]*tCompras[[#This Row],[Qtde]]</f>
        <v>112</v>
      </c>
      <c r="I196" s="20">
        <v>112</v>
      </c>
      <c r="J196" s="19">
        <f>tCompras[[#This Row],[Valor Total]]-tCompras[[#This Row],[Valor Pago]]</f>
        <v>0</v>
      </c>
      <c r="K196" s="24">
        <v>45453</v>
      </c>
    </row>
    <row r="197" spans="2:11" ht="28.5" customHeight="1" x14ac:dyDescent="0.25">
      <c r="B197" s="9">
        <f>ROW()-ROW(tCompras[[#Headers],[Id]])</f>
        <v>191</v>
      </c>
      <c r="C197" s="14">
        <v>45451</v>
      </c>
      <c r="D197" s="10" t="s">
        <v>38</v>
      </c>
      <c r="E197" s="32" t="str">
        <f>_xlfn.XLOOKUP(tCompras[[#This Row],[Produto]],tProdutos[Produto],tProdutos[Fornecedor],"Não Encontrado")</f>
        <v>Jequiti</v>
      </c>
      <c r="F197" s="11">
        <v>21</v>
      </c>
      <c r="G197" s="9">
        <v>4</v>
      </c>
      <c r="H197" s="19">
        <f>tCompras[[#This Row],[Preço]]*tCompras[[#This Row],[Qtde]]</f>
        <v>84</v>
      </c>
      <c r="I197" s="20"/>
      <c r="J197" s="19">
        <f>tCompras[[#This Row],[Valor Total]]-tCompras[[#This Row],[Valor Pago]]</f>
        <v>84</v>
      </c>
      <c r="K197" s="24" t="s">
        <v>118</v>
      </c>
    </row>
    <row r="198" spans="2:11" ht="28.5" customHeight="1" x14ac:dyDescent="0.25">
      <c r="B198" s="9">
        <f>ROW()-ROW(tCompras[[#Headers],[Id]])</f>
        <v>192</v>
      </c>
      <c r="C198" s="14">
        <v>45460</v>
      </c>
      <c r="D198" s="10" t="s">
        <v>39</v>
      </c>
      <c r="E198" s="32" t="str">
        <f>_xlfn.XLOOKUP(tCompras[[#This Row],[Produto]],tProdutos[Produto],tProdutos[Fornecedor],"Não Encontrado")</f>
        <v>Jequiti</v>
      </c>
      <c r="F198" s="11">
        <v>28.8</v>
      </c>
      <c r="G198" s="9">
        <v>3</v>
      </c>
      <c r="H198" s="19">
        <f>tCompras[[#This Row],[Preço]]*tCompras[[#This Row],[Qtde]]</f>
        <v>86.4</v>
      </c>
      <c r="I198" s="20">
        <v>86.4</v>
      </c>
      <c r="J198" s="19">
        <f>tCompras[[#This Row],[Valor Total]]-tCompras[[#This Row],[Valor Pago]]</f>
        <v>0</v>
      </c>
      <c r="K198" s="24">
        <v>45460</v>
      </c>
    </row>
    <row r="199" spans="2:11" ht="28.5" customHeight="1" x14ac:dyDescent="0.25">
      <c r="B199" s="9">
        <f>ROW()-ROW(tCompras[[#Headers],[Id]])</f>
        <v>193</v>
      </c>
      <c r="C199" s="14">
        <v>45470</v>
      </c>
      <c r="D199" s="10" t="s">
        <v>40</v>
      </c>
      <c r="E199" s="32" t="str">
        <f>_xlfn.XLOOKUP(tCompras[[#This Row],[Produto]],tProdutos[Produto],tProdutos[Fornecedor],"Não Encontrado")</f>
        <v>Jequiti</v>
      </c>
      <c r="F199" s="11">
        <v>7.25</v>
      </c>
      <c r="G199" s="9">
        <v>5</v>
      </c>
      <c r="H199" s="19">
        <f>tCompras[[#This Row],[Preço]]*tCompras[[#This Row],[Qtde]]</f>
        <v>36.25</v>
      </c>
      <c r="I199" s="20">
        <v>36.25</v>
      </c>
      <c r="J199" s="19">
        <f>tCompras[[#This Row],[Valor Total]]-tCompras[[#This Row],[Valor Pago]]</f>
        <v>0</v>
      </c>
      <c r="K199" s="24">
        <v>45470</v>
      </c>
    </row>
    <row r="200" spans="2:11" ht="28.5" customHeight="1" x14ac:dyDescent="0.25">
      <c r="B200" s="9">
        <f>ROW()-ROW(tCompras[[#Headers],[Id]])</f>
        <v>194</v>
      </c>
      <c r="C200" s="14">
        <v>45462</v>
      </c>
      <c r="D200" s="10" t="s">
        <v>41</v>
      </c>
      <c r="E200" s="32" t="str">
        <f>_xlfn.XLOOKUP(tCompras[[#This Row],[Produto]],tProdutos[Produto],tProdutos[Fornecedor],"Não Encontrado")</f>
        <v>Mary Kay</v>
      </c>
      <c r="F200" s="11">
        <v>30.4</v>
      </c>
      <c r="G200" s="9">
        <v>2</v>
      </c>
      <c r="H200" s="19">
        <f>tCompras[[#This Row],[Preço]]*tCompras[[#This Row],[Qtde]]</f>
        <v>60.8</v>
      </c>
      <c r="I200" s="20">
        <v>60.8</v>
      </c>
      <c r="J200" s="19">
        <f>tCompras[[#This Row],[Valor Total]]-tCompras[[#This Row],[Valor Pago]]</f>
        <v>0</v>
      </c>
      <c r="K200" s="24">
        <v>45462</v>
      </c>
    </row>
    <row r="201" spans="2:11" ht="28.5" customHeight="1" x14ac:dyDescent="0.25">
      <c r="B201" s="9">
        <f>ROW()-ROW(tCompras[[#Headers],[Id]])</f>
        <v>195</v>
      </c>
      <c r="C201" s="14">
        <v>45470</v>
      </c>
      <c r="D201" s="10" t="s">
        <v>42</v>
      </c>
      <c r="E201" s="32" t="str">
        <f>_xlfn.XLOOKUP(tCompras[[#This Row],[Produto]],tProdutos[Produto],tProdutos[Fornecedor],"Não Encontrado")</f>
        <v>Mary Kay</v>
      </c>
      <c r="F201" s="11">
        <v>9.3000000000000007</v>
      </c>
      <c r="G201" s="9">
        <v>5</v>
      </c>
      <c r="H201" s="19">
        <f>tCompras[[#This Row],[Preço]]*tCompras[[#This Row],[Qtde]]</f>
        <v>46.5</v>
      </c>
      <c r="I201" s="20">
        <v>46.5</v>
      </c>
      <c r="J201" s="19">
        <f>tCompras[[#This Row],[Valor Total]]-tCompras[[#This Row],[Valor Pago]]</f>
        <v>0</v>
      </c>
      <c r="K201" s="24">
        <v>45470</v>
      </c>
    </row>
    <row r="202" spans="2:11" ht="28.5" customHeight="1" x14ac:dyDescent="0.25">
      <c r="B202" s="9">
        <f>ROW()-ROW(tCompras[[#Headers],[Id]])</f>
        <v>196</v>
      </c>
      <c r="C202" s="14">
        <v>45468</v>
      </c>
      <c r="D202" s="10" t="s">
        <v>43</v>
      </c>
      <c r="E202" s="32" t="str">
        <f>_xlfn.XLOOKUP(tCompras[[#This Row],[Produto]],tProdutos[Produto],tProdutos[Fornecedor],"Não Encontrado")</f>
        <v>Mary Kay</v>
      </c>
      <c r="F202" s="11">
        <v>5.6</v>
      </c>
      <c r="G202" s="9">
        <v>5</v>
      </c>
      <c r="H202" s="19">
        <f>tCompras[[#This Row],[Preço]]*tCompras[[#This Row],[Qtde]]</f>
        <v>28</v>
      </c>
      <c r="I202" s="20">
        <v>28</v>
      </c>
      <c r="J202" s="19">
        <f>tCompras[[#This Row],[Valor Total]]-tCompras[[#This Row],[Valor Pago]]</f>
        <v>0</v>
      </c>
      <c r="K202" s="24">
        <v>45468</v>
      </c>
    </row>
    <row r="203" spans="2:11" ht="28.5" customHeight="1" x14ac:dyDescent="0.25">
      <c r="B203" s="9">
        <f>ROW()-ROW(tCompras[[#Headers],[Id]])</f>
        <v>197</v>
      </c>
      <c r="C203" s="14">
        <v>45455</v>
      </c>
      <c r="D203" s="10" t="s">
        <v>44</v>
      </c>
      <c r="E203" s="32" t="str">
        <f>_xlfn.XLOOKUP(tCompras[[#This Row],[Produto]],tProdutos[Produto],tProdutos[Fornecedor],"Não Encontrado")</f>
        <v>Avon</v>
      </c>
      <c r="F203" s="11">
        <v>3</v>
      </c>
      <c r="G203" s="9">
        <v>4</v>
      </c>
      <c r="H203" s="19">
        <f>tCompras[[#This Row],[Preço]]*tCompras[[#This Row],[Qtde]]</f>
        <v>12</v>
      </c>
      <c r="I203" s="20">
        <v>12</v>
      </c>
      <c r="J203" s="19">
        <f>tCompras[[#This Row],[Valor Total]]-tCompras[[#This Row],[Valor Pago]]</f>
        <v>0</v>
      </c>
      <c r="K203" s="24">
        <v>45455</v>
      </c>
    </row>
    <row r="204" spans="2:11" ht="28.5" customHeight="1" x14ac:dyDescent="0.25">
      <c r="B204" s="9">
        <f>ROW()-ROW(tCompras[[#Headers],[Id]])</f>
        <v>198</v>
      </c>
      <c r="C204" s="14">
        <v>45460</v>
      </c>
      <c r="D204" s="10" t="s">
        <v>45</v>
      </c>
      <c r="E204" s="32" t="str">
        <f>_xlfn.XLOOKUP(tCompras[[#This Row],[Produto]],tProdutos[Produto],tProdutos[Fornecedor],"Não Encontrado")</f>
        <v>Avon</v>
      </c>
      <c r="F204" s="11">
        <v>1.5</v>
      </c>
      <c r="G204" s="9">
        <v>1</v>
      </c>
      <c r="H204" s="19">
        <f>tCompras[[#This Row],[Preço]]*tCompras[[#This Row],[Qtde]]</f>
        <v>1.5</v>
      </c>
      <c r="I204" s="20">
        <v>1.5</v>
      </c>
      <c r="J204" s="19">
        <f>tCompras[[#This Row],[Valor Total]]-tCompras[[#This Row],[Valor Pago]]</f>
        <v>0</v>
      </c>
      <c r="K204" s="24">
        <v>45460</v>
      </c>
    </row>
    <row r="205" spans="2:11" ht="28.5" customHeight="1" x14ac:dyDescent="0.25">
      <c r="B205" s="9">
        <f>ROW()-ROW(tCompras[[#Headers],[Id]])</f>
        <v>199</v>
      </c>
      <c r="C205" s="14">
        <v>45445</v>
      </c>
      <c r="D205" s="10" t="s">
        <v>46</v>
      </c>
      <c r="E205" s="32" t="str">
        <f>_xlfn.XLOOKUP(tCompras[[#This Row],[Produto]],tProdutos[Produto],tProdutos[Fornecedor],"Não Encontrado")</f>
        <v>Avon</v>
      </c>
      <c r="F205" s="11">
        <v>6.2</v>
      </c>
      <c r="G205" s="9">
        <v>4</v>
      </c>
      <c r="H205" s="19">
        <f>tCompras[[#This Row],[Preço]]*tCompras[[#This Row],[Qtde]]</f>
        <v>24.8</v>
      </c>
      <c r="I205" s="20"/>
      <c r="J205" s="19">
        <f>tCompras[[#This Row],[Valor Total]]-tCompras[[#This Row],[Valor Pago]]</f>
        <v>24.8</v>
      </c>
      <c r="K205" s="24" t="s">
        <v>118</v>
      </c>
    </row>
    <row r="206" spans="2:11" ht="28.5" customHeight="1" x14ac:dyDescent="0.25">
      <c r="B206" s="9">
        <f>ROW()-ROW(tCompras[[#Headers],[Id]])</f>
        <v>200</v>
      </c>
      <c r="C206" s="14">
        <v>45460</v>
      </c>
      <c r="D206" s="10" t="s">
        <v>47</v>
      </c>
      <c r="E206" s="32" t="str">
        <f>_xlfn.XLOOKUP(tCompras[[#This Row],[Produto]],tProdutos[Produto],tProdutos[Fornecedor],"Não Encontrado")</f>
        <v>Natura</v>
      </c>
      <c r="F206" s="11">
        <v>4</v>
      </c>
      <c r="G206" s="9">
        <v>3</v>
      </c>
      <c r="H206" s="19">
        <f>tCompras[[#This Row],[Preço]]*tCompras[[#This Row],[Qtde]]</f>
        <v>12</v>
      </c>
      <c r="I206" s="20"/>
      <c r="J206" s="19">
        <f>tCompras[[#This Row],[Valor Total]]-tCompras[[#This Row],[Valor Pago]]</f>
        <v>12</v>
      </c>
      <c r="K206" s="24" t="s">
        <v>118</v>
      </c>
    </row>
    <row r="207" spans="2:11" ht="28.5" customHeight="1" x14ac:dyDescent="0.25">
      <c r="B207" s="9">
        <f>ROW()-ROW(tCompras[[#Headers],[Id]])</f>
        <v>201</v>
      </c>
      <c r="C207" s="14">
        <v>45445</v>
      </c>
      <c r="D207" s="10" t="s">
        <v>48</v>
      </c>
      <c r="E207" s="32" t="str">
        <f>_xlfn.XLOOKUP(tCompras[[#This Row],[Produto]],tProdutos[Produto],tProdutos[Fornecedor],"Não Encontrado")</f>
        <v>Natura</v>
      </c>
      <c r="F207" s="11">
        <v>9.9</v>
      </c>
      <c r="G207" s="9">
        <v>2</v>
      </c>
      <c r="H207" s="19">
        <f>tCompras[[#This Row],[Preço]]*tCompras[[#This Row],[Qtde]]</f>
        <v>19.8</v>
      </c>
      <c r="I207" s="20"/>
      <c r="J207" s="19">
        <f>tCompras[[#This Row],[Valor Total]]-tCompras[[#This Row],[Valor Pago]]</f>
        <v>19.8</v>
      </c>
      <c r="K207" s="24" t="s">
        <v>118</v>
      </c>
    </row>
    <row r="208" spans="2:11" ht="28.5" customHeight="1" x14ac:dyDescent="0.25">
      <c r="B208" s="9">
        <f>ROW()-ROW(tCompras[[#Headers],[Id]])</f>
        <v>202</v>
      </c>
      <c r="C208" s="14">
        <v>45471</v>
      </c>
      <c r="D208" s="10" t="s">
        <v>49</v>
      </c>
      <c r="E208" s="32" t="str">
        <f>_xlfn.XLOOKUP(tCompras[[#This Row],[Produto]],tProdutos[Produto],tProdutos[Fornecedor],"Não Encontrado")</f>
        <v>Natura</v>
      </c>
      <c r="F208" s="11">
        <v>15.2</v>
      </c>
      <c r="G208" s="9">
        <v>1</v>
      </c>
      <c r="H208" s="19">
        <f>tCompras[[#This Row],[Preço]]*tCompras[[#This Row],[Qtde]]</f>
        <v>15.2</v>
      </c>
      <c r="I208" s="20">
        <v>15.2</v>
      </c>
      <c r="J208" s="19">
        <f>tCompras[[#This Row],[Valor Total]]-tCompras[[#This Row],[Valor Pago]]</f>
        <v>0</v>
      </c>
      <c r="K208" s="24">
        <v>45471</v>
      </c>
    </row>
    <row r="209" spans="2:11" ht="28.5" customHeight="1" x14ac:dyDescent="0.25">
      <c r="B209" s="9">
        <f>ROW()-ROW(tCompras[[#Headers],[Id]])</f>
        <v>203</v>
      </c>
      <c r="C209" s="14">
        <v>45472</v>
      </c>
      <c r="D209" s="10" t="s">
        <v>50</v>
      </c>
      <c r="E209" s="32" t="str">
        <f>_xlfn.XLOOKUP(tCompras[[#This Row],[Produto]],tProdutos[Produto],tProdutos[Fornecedor],"Não Encontrado")</f>
        <v>Hinode</v>
      </c>
      <c r="F209" s="11">
        <v>36</v>
      </c>
      <c r="G209" s="9">
        <v>4</v>
      </c>
      <c r="H209" s="19">
        <f>tCompras[[#This Row],[Preço]]*tCompras[[#This Row],[Qtde]]</f>
        <v>144</v>
      </c>
      <c r="I209" s="20">
        <v>144</v>
      </c>
      <c r="J209" s="19">
        <f>tCompras[[#This Row],[Valor Total]]-tCompras[[#This Row],[Valor Pago]]</f>
        <v>0</v>
      </c>
      <c r="K209" s="24">
        <v>45472</v>
      </c>
    </row>
    <row r="210" spans="2:11" ht="28.5" customHeight="1" x14ac:dyDescent="0.25">
      <c r="B210" s="9">
        <f>ROW()-ROW(tCompras[[#Headers],[Id]])</f>
        <v>204</v>
      </c>
      <c r="C210" s="14">
        <v>45446</v>
      </c>
      <c r="D210" s="10" t="s">
        <v>51</v>
      </c>
      <c r="E210" s="32" t="str">
        <f>_xlfn.XLOOKUP(tCompras[[#This Row],[Produto]],tProdutos[Produto],tProdutos[Fornecedor],"Não Encontrado")</f>
        <v>Hinode</v>
      </c>
      <c r="F210" s="11">
        <v>15</v>
      </c>
      <c r="G210" s="9">
        <v>3</v>
      </c>
      <c r="H210" s="19">
        <f>tCompras[[#This Row],[Preço]]*tCompras[[#This Row],[Qtde]]</f>
        <v>45</v>
      </c>
      <c r="I210" s="20">
        <v>45</v>
      </c>
      <c r="J210" s="19">
        <f>tCompras[[#This Row],[Valor Total]]-tCompras[[#This Row],[Valor Pago]]</f>
        <v>0</v>
      </c>
      <c r="K210" s="24">
        <v>45446</v>
      </c>
    </row>
    <row r="211" spans="2:11" ht="28.5" customHeight="1" x14ac:dyDescent="0.25">
      <c r="B211" s="9">
        <f>ROW()-ROW(tCompras[[#Headers],[Id]])</f>
        <v>205</v>
      </c>
      <c r="C211" s="14">
        <v>45448</v>
      </c>
      <c r="D211" s="10" t="s">
        <v>52</v>
      </c>
      <c r="E211" s="32" t="str">
        <f>_xlfn.XLOOKUP(tCompras[[#This Row],[Produto]],tProdutos[Produto],tProdutos[Fornecedor],"Não Encontrado")</f>
        <v>Hinode</v>
      </c>
      <c r="F211" s="11">
        <v>22.4</v>
      </c>
      <c r="G211" s="9">
        <v>2</v>
      </c>
      <c r="H211" s="19">
        <f>tCompras[[#This Row],[Preço]]*tCompras[[#This Row],[Qtde]]</f>
        <v>44.8</v>
      </c>
      <c r="I211" s="20">
        <v>44.8</v>
      </c>
      <c r="J211" s="19">
        <f>tCompras[[#This Row],[Valor Total]]-tCompras[[#This Row],[Valor Pago]]</f>
        <v>0</v>
      </c>
      <c r="K211" s="24">
        <v>45448</v>
      </c>
    </row>
    <row r="212" spans="2:11" ht="28.5" customHeight="1" x14ac:dyDescent="0.25">
      <c r="B212" s="9">
        <f>ROW()-ROW(tCompras[[#Headers],[Id]])</f>
        <v>206</v>
      </c>
      <c r="C212" s="14">
        <v>45467</v>
      </c>
      <c r="D212" s="10" t="s">
        <v>54</v>
      </c>
      <c r="E212" s="32" t="str">
        <f>_xlfn.XLOOKUP(tCompras[[#This Row],[Produto]],tProdutos[Produto],tProdutos[Fornecedor],"Não Encontrado")</f>
        <v>Jequiti</v>
      </c>
      <c r="F212" s="11">
        <v>17</v>
      </c>
      <c r="G212" s="9">
        <v>1</v>
      </c>
      <c r="H212" s="19">
        <f>tCompras[[#This Row],[Preço]]*tCompras[[#This Row],[Qtde]]</f>
        <v>17</v>
      </c>
      <c r="I212" s="20">
        <v>17</v>
      </c>
      <c r="J212" s="19">
        <f>tCompras[[#This Row],[Valor Total]]-tCompras[[#This Row],[Valor Pago]]</f>
        <v>0</v>
      </c>
      <c r="K212" s="24">
        <v>45467</v>
      </c>
    </row>
    <row r="213" spans="2:11" ht="28.5" customHeight="1" x14ac:dyDescent="0.25">
      <c r="B213" s="9">
        <f>ROW()-ROW(tCompras[[#Headers],[Id]])</f>
        <v>207</v>
      </c>
      <c r="C213" s="14">
        <v>45453</v>
      </c>
      <c r="D213" s="10" t="s">
        <v>55</v>
      </c>
      <c r="E213" s="32" t="str">
        <f>_xlfn.XLOOKUP(tCompras[[#This Row],[Produto]],tProdutos[Produto],tProdutos[Fornecedor],"Não Encontrado")</f>
        <v>Mary Kay</v>
      </c>
      <c r="F213" s="11">
        <v>16.649999999999999</v>
      </c>
      <c r="G213" s="9">
        <v>1</v>
      </c>
      <c r="H213" s="19">
        <f>tCompras[[#This Row],[Preço]]*tCompras[[#This Row],[Qtde]]</f>
        <v>16.649999999999999</v>
      </c>
      <c r="I213" s="20">
        <v>16.649999999999999</v>
      </c>
      <c r="J213" s="19">
        <f>tCompras[[#This Row],[Valor Total]]-tCompras[[#This Row],[Valor Pago]]</f>
        <v>0</v>
      </c>
      <c r="K213" s="24">
        <v>45453</v>
      </c>
    </row>
    <row r="214" spans="2:11" ht="28.5" customHeight="1" x14ac:dyDescent="0.25">
      <c r="B214" s="9">
        <f>ROW()-ROW(tCompras[[#Headers],[Id]])</f>
        <v>208</v>
      </c>
      <c r="C214" s="14">
        <v>45465</v>
      </c>
      <c r="D214" s="10" t="s">
        <v>56</v>
      </c>
      <c r="E214" s="32" t="str">
        <f>_xlfn.XLOOKUP(tCompras[[#This Row],[Produto]],tProdutos[Produto],tProdutos[Fornecedor],"Não Encontrado")</f>
        <v>Avon</v>
      </c>
      <c r="F214" s="11">
        <v>4.5</v>
      </c>
      <c r="G214" s="9">
        <v>3</v>
      </c>
      <c r="H214" s="19">
        <f>tCompras[[#This Row],[Preço]]*tCompras[[#This Row],[Qtde]]</f>
        <v>13.5</v>
      </c>
      <c r="I214" s="20">
        <v>13.5</v>
      </c>
      <c r="J214" s="19">
        <f>tCompras[[#This Row],[Valor Total]]-tCompras[[#This Row],[Valor Pago]]</f>
        <v>0</v>
      </c>
      <c r="K214" s="24">
        <v>45465</v>
      </c>
    </row>
    <row r="215" spans="2:11" ht="28.5" customHeight="1" x14ac:dyDescent="0.25">
      <c r="B215" s="9">
        <f>ROW()-ROW(tCompras[[#Headers],[Id]])</f>
        <v>209</v>
      </c>
      <c r="C215" s="14">
        <v>45447</v>
      </c>
      <c r="D215" s="10" t="s">
        <v>57</v>
      </c>
      <c r="E215" s="32" t="str">
        <f>_xlfn.XLOOKUP(tCompras[[#This Row],[Produto]],tProdutos[Produto],tProdutos[Fornecedor],"Não Encontrado")</f>
        <v>Natura</v>
      </c>
      <c r="F215" s="11">
        <v>14</v>
      </c>
      <c r="G215" s="9">
        <v>2</v>
      </c>
      <c r="H215" s="19">
        <f>tCompras[[#This Row],[Preço]]*tCompras[[#This Row],[Qtde]]</f>
        <v>28</v>
      </c>
      <c r="I215" s="20">
        <v>28</v>
      </c>
      <c r="J215" s="19">
        <f>tCompras[[#This Row],[Valor Total]]-tCompras[[#This Row],[Valor Pago]]</f>
        <v>0</v>
      </c>
      <c r="K215" s="24">
        <v>45447</v>
      </c>
    </row>
    <row r="216" spans="2:11" ht="28.5" customHeight="1" x14ac:dyDescent="0.25">
      <c r="B216" s="9">
        <f>ROW()-ROW(tCompras[[#Headers],[Id]])</f>
        <v>210</v>
      </c>
      <c r="C216" s="14">
        <v>45460</v>
      </c>
      <c r="D216" s="10" t="s">
        <v>58</v>
      </c>
      <c r="E216" s="32" t="str">
        <f>_xlfn.XLOOKUP(tCompras[[#This Row],[Produto]],tProdutos[Produto],tProdutos[Fornecedor],"Não Encontrado")</f>
        <v>Hinode</v>
      </c>
      <c r="F216" s="11">
        <v>9</v>
      </c>
      <c r="G216" s="9">
        <v>1</v>
      </c>
      <c r="H216" s="19">
        <f>tCompras[[#This Row],[Preço]]*tCompras[[#This Row],[Qtde]]</f>
        <v>9</v>
      </c>
      <c r="I216" s="20"/>
      <c r="J216" s="19">
        <f>tCompras[[#This Row],[Valor Total]]-tCompras[[#This Row],[Valor Pago]]</f>
        <v>9</v>
      </c>
      <c r="K216" s="24" t="s">
        <v>118</v>
      </c>
    </row>
    <row r="217" spans="2:11" ht="28.5" customHeight="1" x14ac:dyDescent="0.25">
      <c r="B217" s="9">
        <f>ROW()-ROW(tCompras[[#Headers],[Id]])</f>
        <v>211</v>
      </c>
      <c r="C217" s="14">
        <v>45499</v>
      </c>
      <c r="D217" s="10" t="s">
        <v>38</v>
      </c>
      <c r="E217" s="32" t="str">
        <f>_xlfn.XLOOKUP(tCompras[[#This Row],[Produto]],tProdutos[Produto],tProdutos[Fornecedor],"Não Encontrado")</f>
        <v>Jequiti</v>
      </c>
      <c r="F217" s="11">
        <v>79</v>
      </c>
      <c r="G217" s="9">
        <v>4</v>
      </c>
      <c r="H217" s="19">
        <f>tCompras[[#This Row],[Preço]]*tCompras[[#This Row],[Qtde]]</f>
        <v>316</v>
      </c>
      <c r="I217" s="20">
        <v>316</v>
      </c>
      <c r="J217" s="19">
        <f>tCompras[[#This Row],[Valor Total]]-tCompras[[#This Row],[Valor Pago]]</f>
        <v>0</v>
      </c>
      <c r="K217" s="24">
        <v>45499</v>
      </c>
    </row>
    <row r="218" spans="2:11" ht="28.5" customHeight="1" x14ac:dyDescent="0.25">
      <c r="B218" s="9">
        <f>ROW()-ROW(tCompras[[#Headers],[Id]])</f>
        <v>212</v>
      </c>
      <c r="C218" s="14">
        <v>45475</v>
      </c>
      <c r="D218" s="10" t="s">
        <v>39</v>
      </c>
      <c r="E218" s="32" t="str">
        <f>_xlfn.XLOOKUP(tCompras[[#This Row],[Produto]],tProdutos[Produto],tProdutos[Fornecedor],"Não Encontrado")</f>
        <v>Jequiti</v>
      </c>
      <c r="F218" s="11">
        <v>28.8</v>
      </c>
      <c r="G218" s="9">
        <v>5</v>
      </c>
      <c r="H218" s="19">
        <f>tCompras[[#This Row],[Preço]]*tCompras[[#This Row],[Qtde]]</f>
        <v>144</v>
      </c>
      <c r="I218" s="20">
        <v>144</v>
      </c>
      <c r="J218" s="19">
        <f>tCompras[[#This Row],[Valor Total]]-tCompras[[#This Row],[Valor Pago]]</f>
        <v>0</v>
      </c>
      <c r="K218" s="24">
        <v>45475</v>
      </c>
    </row>
    <row r="219" spans="2:11" ht="28.5" customHeight="1" x14ac:dyDescent="0.25">
      <c r="B219" s="9">
        <f>ROW()-ROW(tCompras[[#Headers],[Id]])</f>
        <v>213</v>
      </c>
      <c r="C219" s="14">
        <v>45500</v>
      </c>
      <c r="D219" s="10" t="s">
        <v>40</v>
      </c>
      <c r="E219" s="32" t="str">
        <f>_xlfn.XLOOKUP(tCompras[[#This Row],[Produto]],tProdutos[Produto],tProdutos[Fornecedor],"Não Encontrado")</f>
        <v>Jequiti</v>
      </c>
      <c r="F219" s="11">
        <v>7.25</v>
      </c>
      <c r="G219" s="9">
        <v>4</v>
      </c>
      <c r="H219" s="19">
        <f>tCompras[[#This Row],[Preço]]*tCompras[[#This Row],[Qtde]]</f>
        <v>29</v>
      </c>
      <c r="I219" s="20">
        <v>29</v>
      </c>
      <c r="J219" s="19">
        <f>tCompras[[#This Row],[Valor Total]]-tCompras[[#This Row],[Valor Pago]]</f>
        <v>0</v>
      </c>
      <c r="K219" s="24">
        <v>45500</v>
      </c>
    </row>
    <row r="220" spans="2:11" ht="28.5" customHeight="1" x14ac:dyDescent="0.25">
      <c r="B220" s="9">
        <f>ROW()-ROW(tCompras[[#Headers],[Id]])</f>
        <v>214</v>
      </c>
      <c r="C220" s="14">
        <v>45500</v>
      </c>
      <c r="D220" s="10" t="s">
        <v>41</v>
      </c>
      <c r="E220" s="32" t="str">
        <f>_xlfn.XLOOKUP(tCompras[[#This Row],[Produto]],tProdutos[Produto],tProdutos[Fornecedor],"Não Encontrado")</f>
        <v>Mary Kay</v>
      </c>
      <c r="F220" s="11">
        <v>30.4</v>
      </c>
      <c r="G220" s="9">
        <v>3</v>
      </c>
      <c r="H220" s="19">
        <f>tCompras[[#This Row],[Preço]]*tCompras[[#This Row],[Qtde]]</f>
        <v>91.199999999999989</v>
      </c>
      <c r="I220" s="20">
        <v>91.199999999999989</v>
      </c>
      <c r="J220" s="19">
        <f>tCompras[[#This Row],[Valor Total]]-tCompras[[#This Row],[Valor Pago]]</f>
        <v>0</v>
      </c>
      <c r="K220" s="24">
        <v>45500</v>
      </c>
    </row>
    <row r="221" spans="2:11" ht="28.5" customHeight="1" x14ac:dyDescent="0.25">
      <c r="B221" s="9">
        <f>ROW()-ROW(tCompras[[#Headers],[Id]])</f>
        <v>215</v>
      </c>
      <c r="C221" s="14">
        <v>45483</v>
      </c>
      <c r="D221" s="10" t="s">
        <v>42</v>
      </c>
      <c r="E221" s="32" t="str">
        <f>_xlfn.XLOOKUP(tCompras[[#This Row],[Produto]],tProdutos[Produto],tProdutos[Fornecedor],"Não Encontrado")</f>
        <v>Mary Kay</v>
      </c>
      <c r="F221" s="11">
        <v>9.3000000000000007</v>
      </c>
      <c r="G221" s="9">
        <v>1</v>
      </c>
      <c r="H221" s="19">
        <f>tCompras[[#This Row],[Preço]]*tCompras[[#This Row],[Qtde]]</f>
        <v>9.3000000000000007</v>
      </c>
      <c r="I221" s="20">
        <v>9.3000000000000007</v>
      </c>
      <c r="J221" s="19">
        <f>tCompras[[#This Row],[Valor Total]]-tCompras[[#This Row],[Valor Pago]]</f>
        <v>0</v>
      </c>
      <c r="K221" s="24">
        <v>45483</v>
      </c>
    </row>
    <row r="222" spans="2:11" ht="28.5" customHeight="1" x14ac:dyDescent="0.25">
      <c r="B222" s="9">
        <f>ROW()-ROW(tCompras[[#Headers],[Id]])</f>
        <v>216</v>
      </c>
      <c r="C222" s="14">
        <v>45478</v>
      </c>
      <c r="D222" s="10" t="s">
        <v>43</v>
      </c>
      <c r="E222" s="32" t="str">
        <f>_xlfn.XLOOKUP(tCompras[[#This Row],[Produto]],tProdutos[Produto],tProdutos[Fornecedor],"Não Encontrado")</f>
        <v>Mary Kay</v>
      </c>
      <c r="F222" s="11">
        <v>5.6</v>
      </c>
      <c r="G222" s="9">
        <v>4</v>
      </c>
      <c r="H222" s="19">
        <f>tCompras[[#This Row],[Preço]]*tCompras[[#This Row],[Qtde]]</f>
        <v>22.4</v>
      </c>
      <c r="I222" s="20">
        <v>22.4</v>
      </c>
      <c r="J222" s="19">
        <f>tCompras[[#This Row],[Valor Total]]-tCompras[[#This Row],[Valor Pago]]</f>
        <v>0</v>
      </c>
      <c r="K222" s="24">
        <v>45478</v>
      </c>
    </row>
    <row r="223" spans="2:11" ht="28.5" customHeight="1" x14ac:dyDescent="0.25">
      <c r="B223" s="9">
        <f>ROW()-ROW(tCompras[[#Headers],[Id]])</f>
        <v>217</v>
      </c>
      <c r="C223" s="14">
        <v>45502</v>
      </c>
      <c r="D223" s="10" t="s">
        <v>44</v>
      </c>
      <c r="E223" s="32" t="str">
        <f>_xlfn.XLOOKUP(tCompras[[#This Row],[Produto]],tProdutos[Produto],tProdutos[Fornecedor],"Não Encontrado")</f>
        <v>Avon</v>
      </c>
      <c r="F223" s="11">
        <v>3</v>
      </c>
      <c r="G223" s="9">
        <v>1</v>
      </c>
      <c r="H223" s="19">
        <f>tCompras[[#This Row],[Preço]]*tCompras[[#This Row],[Qtde]]</f>
        <v>3</v>
      </c>
      <c r="I223" s="20">
        <v>3</v>
      </c>
      <c r="J223" s="19">
        <f>tCompras[[#This Row],[Valor Total]]-tCompras[[#This Row],[Valor Pago]]</f>
        <v>0</v>
      </c>
      <c r="K223" s="24">
        <v>45502</v>
      </c>
    </row>
    <row r="224" spans="2:11" ht="28.5" customHeight="1" x14ac:dyDescent="0.25">
      <c r="B224" s="9">
        <f>ROW()-ROW(tCompras[[#Headers],[Id]])</f>
        <v>218</v>
      </c>
      <c r="C224" s="14">
        <v>45485</v>
      </c>
      <c r="D224" s="10" t="s">
        <v>45</v>
      </c>
      <c r="E224" s="32" t="str">
        <f>_xlfn.XLOOKUP(tCompras[[#This Row],[Produto]],tProdutos[Produto],tProdutos[Fornecedor],"Não Encontrado")</f>
        <v>Avon</v>
      </c>
      <c r="F224" s="11">
        <v>1.5</v>
      </c>
      <c r="G224" s="9">
        <v>5</v>
      </c>
      <c r="H224" s="19">
        <f>tCompras[[#This Row],[Preço]]*tCompras[[#This Row],[Qtde]]</f>
        <v>7.5</v>
      </c>
      <c r="I224" s="20">
        <v>7.5</v>
      </c>
      <c r="J224" s="19">
        <f>tCompras[[#This Row],[Valor Total]]-tCompras[[#This Row],[Valor Pago]]</f>
        <v>0</v>
      </c>
      <c r="K224" s="24">
        <v>45485</v>
      </c>
    </row>
    <row r="225" spans="2:11" ht="28.5" customHeight="1" x14ac:dyDescent="0.25">
      <c r="B225" s="9">
        <f>ROW()-ROW(tCompras[[#Headers],[Id]])</f>
        <v>219</v>
      </c>
      <c r="C225" s="14">
        <v>45502</v>
      </c>
      <c r="D225" s="10" t="s">
        <v>46</v>
      </c>
      <c r="E225" s="32" t="str">
        <f>_xlfn.XLOOKUP(tCompras[[#This Row],[Produto]],tProdutos[Produto],tProdutos[Fornecedor],"Não Encontrado")</f>
        <v>Avon</v>
      </c>
      <c r="F225" s="11">
        <v>6.2</v>
      </c>
      <c r="G225" s="9">
        <v>2</v>
      </c>
      <c r="H225" s="19">
        <f>tCompras[[#This Row],[Preço]]*tCompras[[#This Row],[Qtde]]</f>
        <v>12.4</v>
      </c>
      <c r="I225" s="20">
        <v>12.4</v>
      </c>
      <c r="J225" s="19">
        <f>tCompras[[#This Row],[Valor Total]]-tCompras[[#This Row],[Valor Pago]]</f>
        <v>0</v>
      </c>
      <c r="K225" s="24">
        <v>45502</v>
      </c>
    </row>
    <row r="226" spans="2:11" ht="28.5" customHeight="1" x14ac:dyDescent="0.25">
      <c r="B226" s="9">
        <f>ROW()-ROW(tCompras[[#Headers],[Id]])</f>
        <v>220</v>
      </c>
      <c r="C226" s="14">
        <v>45501</v>
      </c>
      <c r="D226" s="10" t="s">
        <v>47</v>
      </c>
      <c r="E226" s="32" t="str">
        <f>_xlfn.XLOOKUP(tCompras[[#This Row],[Produto]],tProdutos[Produto],tProdutos[Fornecedor],"Não Encontrado")</f>
        <v>Natura</v>
      </c>
      <c r="F226" s="11">
        <v>4</v>
      </c>
      <c r="G226" s="9">
        <v>1</v>
      </c>
      <c r="H226" s="19">
        <f>tCompras[[#This Row],[Preço]]*tCompras[[#This Row],[Qtde]]</f>
        <v>4</v>
      </c>
      <c r="I226" s="20">
        <v>4</v>
      </c>
      <c r="J226" s="19">
        <f>tCompras[[#This Row],[Valor Total]]-tCompras[[#This Row],[Valor Pago]]</f>
        <v>0</v>
      </c>
      <c r="K226" s="24">
        <v>45501</v>
      </c>
    </row>
    <row r="227" spans="2:11" ht="28.5" customHeight="1" x14ac:dyDescent="0.25">
      <c r="B227" s="9">
        <f>ROW()-ROW(tCompras[[#Headers],[Id]])</f>
        <v>221</v>
      </c>
      <c r="C227" s="14">
        <v>45502</v>
      </c>
      <c r="D227" s="10" t="s">
        <v>48</v>
      </c>
      <c r="E227" s="32" t="str">
        <f>_xlfn.XLOOKUP(tCompras[[#This Row],[Produto]],tProdutos[Produto],tProdutos[Fornecedor],"Não Encontrado")</f>
        <v>Natura</v>
      </c>
      <c r="F227" s="11">
        <v>9.9</v>
      </c>
      <c r="G227" s="9">
        <v>4</v>
      </c>
      <c r="H227" s="19">
        <f>tCompras[[#This Row],[Preço]]*tCompras[[#This Row],[Qtde]]</f>
        <v>39.6</v>
      </c>
      <c r="I227" s="20">
        <v>39.6</v>
      </c>
      <c r="J227" s="19">
        <f>tCompras[[#This Row],[Valor Total]]-tCompras[[#This Row],[Valor Pago]]</f>
        <v>0</v>
      </c>
      <c r="K227" s="24">
        <v>45502</v>
      </c>
    </row>
    <row r="228" spans="2:11" ht="28.5" customHeight="1" x14ac:dyDescent="0.25">
      <c r="B228" s="9">
        <f>ROW()-ROW(tCompras[[#Headers],[Id]])</f>
        <v>222</v>
      </c>
      <c r="C228" s="14">
        <v>45487</v>
      </c>
      <c r="D228" s="10" t="s">
        <v>49</v>
      </c>
      <c r="E228" s="32" t="str">
        <f>_xlfn.XLOOKUP(tCompras[[#This Row],[Produto]],tProdutos[Produto],tProdutos[Fornecedor],"Não Encontrado")</f>
        <v>Natura</v>
      </c>
      <c r="F228" s="11">
        <v>15.2</v>
      </c>
      <c r="G228" s="9">
        <v>4</v>
      </c>
      <c r="H228" s="19">
        <f>tCompras[[#This Row],[Preço]]*tCompras[[#This Row],[Qtde]]</f>
        <v>60.8</v>
      </c>
      <c r="I228" s="20">
        <v>60.8</v>
      </c>
      <c r="J228" s="19">
        <f>tCompras[[#This Row],[Valor Total]]-tCompras[[#This Row],[Valor Pago]]</f>
        <v>0</v>
      </c>
      <c r="K228" s="24">
        <v>45487</v>
      </c>
    </row>
    <row r="229" spans="2:11" ht="28.5" customHeight="1" x14ac:dyDescent="0.25">
      <c r="B229" s="9">
        <f>ROW()-ROW(tCompras[[#Headers],[Id]])</f>
        <v>223</v>
      </c>
      <c r="C229" s="14">
        <v>45494</v>
      </c>
      <c r="D229" s="10" t="s">
        <v>50</v>
      </c>
      <c r="E229" s="32" t="str">
        <f>_xlfn.XLOOKUP(tCompras[[#This Row],[Produto]],tProdutos[Produto],tProdutos[Fornecedor],"Não Encontrado")</f>
        <v>Hinode</v>
      </c>
      <c r="F229" s="11">
        <v>36</v>
      </c>
      <c r="G229" s="9">
        <v>5</v>
      </c>
      <c r="H229" s="19">
        <f>tCompras[[#This Row],[Preço]]*tCompras[[#This Row],[Qtde]]</f>
        <v>180</v>
      </c>
      <c r="I229" s="20">
        <v>180</v>
      </c>
      <c r="J229" s="19">
        <f>tCompras[[#This Row],[Valor Total]]-tCompras[[#This Row],[Valor Pago]]</f>
        <v>0</v>
      </c>
      <c r="K229" s="24">
        <v>45494</v>
      </c>
    </row>
    <row r="230" spans="2:11" ht="28.5" customHeight="1" x14ac:dyDescent="0.25">
      <c r="B230" s="9">
        <f>ROW()-ROW(tCompras[[#Headers],[Id]])</f>
        <v>224</v>
      </c>
      <c r="C230" s="14">
        <v>45492</v>
      </c>
      <c r="D230" s="10" t="s">
        <v>51</v>
      </c>
      <c r="E230" s="32" t="str">
        <f>_xlfn.XLOOKUP(tCompras[[#This Row],[Produto]],tProdutos[Produto],tProdutos[Fornecedor],"Não Encontrado")</f>
        <v>Hinode</v>
      </c>
      <c r="F230" s="11">
        <v>15</v>
      </c>
      <c r="G230" s="9">
        <v>3</v>
      </c>
      <c r="H230" s="19">
        <f>tCompras[[#This Row],[Preço]]*tCompras[[#This Row],[Qtde]]</f>
        <v>45</v>
      </c>
      <c r="I230" s="20">
        <v>45</v>
      </c>
      <c r="J230" s="19">
        <f>tCompras[[#This Row],[Valor Total]]-tCompras[[#This Row],[Valor Pago]]</f>
        <v>0</v>
      </c>
      <c r="K230" s="24">
        <v>45492</v>
      </c>
    </row>
    <row r="231" spans="2:11" ht="28.5" customHeight="1" x14ac:dyDescent="0.25">
      <c r="B231" s="9">
        <f>ROW()-ROW(tCompras[[#Headers],[Id]])</f>
        <v>225</v>
      </c>
      <c r="C231" s="14">
        <v>45483</v>
      </c>
      <c r="D231" s="10" t="s">
        <v>52</v>
      </c>
      <c r="E231" s="32" t="str">
        <f>_xlfn.XLOOKUP(tCompras[[#This Row],[Produto]],tProdutos[Produto],tProdutos[Fornecedor],"Não Encontrado")</f>
        <v>Hinode</v>
      </c>
      <c r="F231" s="11">
        <v>22.4</v>
      </c>
      <c r="G231" s="9">
        <v>5</v>
      </c>
      <c r="H231" s="19">
        <f>tCompras[[#This Row],[Preço]]*tCompras[[#This Row],[Qtde]]</f>
        <v>112</v>
      </c>
      <c r="I231" s="20">
        <v>112</v>
      </c>
      <c r="J231" s="19">
        <f>tCompras[[#This Row],[Valor Total]]-tCompras[[#This Row],[Valor Pago]]</f>
        <v>0</v>
      </c>
      <c r="K231" s="24">
        <v>45483</v>
      </c>
    </row>
    <row r="232" spans="2:11" ht="28.5" customHeight="1" x14ac:dyDescent="0.25">
      <c r="B232" s="9">
        <f>ROW()-ROW(tCompras[[#Headers],[Id]])</f>
        <v>226</v>
      </c>
      <c r="C232" s="14">
        <v>45481</v>
      </c>
      <c r="D232" s="10" t="s">
        <v>38</v>
      </c>
      <c r="E232" s="32" t="str">
        <f>_xlfn.XLOOKUP(tCompras[[#This Row],[Produto]],tProdutos[Produto],tProdutos[Fornecedor],"Não Encontrado")</f>
        <v>Jequiti</v>
      </c>
      <c r="F232" s="11">
        <v>21</v>
      </c>
      <c r="G232" s="9">
        <v>4</v>
      </c>
      <c r="H232" s="19">
        <f>tCompras[[#This Row],[Preço]]*tCompras[[#This Row],[Qtde]]</f>
        <v>84</v>
      </c>
      <c r="I232" s="20"/>
      <c r="J232" s="19">
        <f>tCompras[[#This Row],[Valor Total]]-tCompras[[#This Row],[Valor Pago]]</f>
        <v>84</v>
      </c>
      <c r="K232" s="24" t="s">
        <v>118</v>
      </c>
    </row>
    <row r="233" spans="2:11" ht="28.5" customHeight="1" x14ac:dyDescent="0.25">
      <c r="B233" s="9">
        <f>ROW()-ROW(tCompras[[#Headers],[Id]])</f>
        <v>227</v>
      </c>
      <c r="C233" s="14">
        <v>45490</v>
      </c>
      <c r="D233" s="10" t="s">
        <v>39</v>
      </c>
      <c r="E233" s="32" t="str">
        <f>_xlfn.XLOOKUP(tCompras[[#This Row],[Produto]],tProdutos[Produto],tProdutos[Fornecedor],"Não Encontrado")</f>
        <v>Jequiti</v>
      </c>
      <c r="F233" s="11">
        <v>28.8</v>
      </c>
      <c r="G233" s="9">
        <v>3</v>
      </c>
      <c r="H233" s="19">
        <f>tCompras[[#This Row],[Preço]]*tCompras[[#This Row],[Qtde]]</f>
        <v>86.4</v>
      </c>
      <c r="I233" s="20">
        <v>86.4</v>
      </c>
      <c r="J233" s="19">
        <f>tCompras[[#This Row],[Valor Total]]-tCompras[[#This Row],[Valor Pago]]</f>
        <v>0</v>
      </c>
      <c r="K233" s="24">
        <v>45490</v>
      </c>
    </row>
    <row r="234" spans="2:11" ht="28.5" customHeight="1" x14ac:dyDescent="0.25">
      <c r="B234" s="9">
        <f>ROW()-ROW(tCompras[[#Headers],[Id]])</f>
        <v>228</v>
      </c>
      <c r="C234" s="14">
        <v>45500</v>
      </c>
      <c r="D234" s="10" t="s">
        <v>40</v>
      </c>
      <c r="E234" s="32" t="str">
        <f>_xlfn.XLOOKUP(tCompras[[#This Row],[Produto]],tProdutos[Produto],tProdutos[Fornecedor],"Não Encontrado")</f>
        <v>Jequiti</v>
      </c>
      <c r="F234" s="11">
        <v>7.25</v>
      </c>
      <c r="G234" s="9">
        <v>5</v>
      </c>
      <c r="H234" s="19">
        <f>tCompras[[#This Row],[Preço]]*tCompras[[#This Row],[Qtde]]</f>
        <v>36.25</v>
      </c>
      <c r="I234" s="20">
        <v>36.25</v>
      </c>
      <c r="J234" s="19">
        <f>tCompras[[#This Row],[Valor Total]]-tCompras[[#This Row],[Valor Pago]]</f>
        <v>0</v>
      </c>
      <c r="K234" s="24">
        <v>45500</v>
      </c>
    </row>
    <row r="235" spans="2:11" ht="28.5" customHeight="1" x14ac:dyDescent="0.25">
      <c r="B235" s="9">
        <f>ROW()-ROW(tCompras[[#Headers],[Id]])</f>
        <v>229</v>
      </c>
      <c r="C235" s="14">
        <v>45492</v>
      </c>
      <c r="D235" s="10" t="s">
        <v>41</v>
      </c>
      <c r="E235" s="32" t="str">
        <f>_xlfn.XLOOKUP(tCompras[[#This Row],[Produto]],tProdutos[Produto],tProdutos[Fornecedor],"Não Encontrado")</f>
        <v>Mary Kay</v>
      </c>
      <c r="F235" s="11">
        <v>30.4</v>
      </c>
      <c r="G235" s="9">
        <v>2</v>
      </c>
      <c r="H235" s="19">
        <f>tCompras[[#This Row],[Preço]]*tCompras[[#This Row],[Qtde]]</f>
        <v>60.8</v>
      </c>
      <c r="I235" s="20">
        <v>60.8</v>
      </c>
      <c r="J235" s="19">
        <f>tCompras[[#This Row],[Valor Total]]-tCompras[[#This Row],[Valor Pago]]</f>
        <v>0</v>
      </c>
      <c r="K235" s="24">
        <v>45492</v>
      </c>
    </row>
    <row r="236" spans="2:11" ht="28.5" customHeight="1" x14ac:dyDescent="0.25">
      <c r="B236" s="9">
        <f>ROW()-ROW(tCompras[[#Headers],[Id]])</f>
        <v>230</v>
      </c>
      <c r="C236" s="14">
        <v>45500</v>
      </c>
      <c r="D236" s="10" t="s">
        <v>42</v>
      </c>
      <c r="E236" s="32" t="str">
        <f>_xlfn.XLOOKUP(tCompras[[#This Row],[Produto]],tProdutos[Produto],tProdutos[Fornecedor],"Não Encontrado")</f>
        <v>Mary Kay</v>
      </c>
      <c r="F236" s="11">
        <v>9.3000000000000007</v>
      </c>
      <c r="G236" s="9">
        <v>5</v>
      </c>
      <c r="H236" s="19">
        <f>tCompras[[#This Row],[Preço]]*tCompras[[#This Row],[Qtde]]</f>
        <v>46.5</v>
      </c>
      <c r="I236" s="20">
        <v>46.5</v>
      </c>
      <c r="J236" s="19">
        <f>tCompras[[#This Row],[Valor Total]]-tCompras[[#This Row],[Valor Pago]]</f>
        <v>0</v>
      </c>
      <c r="K236" s="24">
        <v>45500</v>
      </c>
    </row>
    <row r="237" spans="2:11" ht="28.5" customHeight="1" x14ac:dyDescent="0.25">
      <c r="B237" s="9">
        <f>ROW()-ROW(tCompras[[#Headers],[Id]])</f>
        <v>231</v>
      </c>
      <c r="C237" s="14">
        <v>45498</v>
      </c>
      <c r="D237" s="10" t="s">
        <v>43</v>
      </c>
      <c r="E237" s="32" t="str">
        <f>_xlfn.XLOOKUP(tCompras[[#This Row],[Produto]],tProdutos[Produto],tProdutos[Fornecedor],"Não Encontrado")</f>
        <v>Mary Kay</v>
      </c>
      <c r="F237" s="11">
        <v>5.6</v>
      </c>
      <c r="G237" s="9">
        <v>5</v>
      </c>
      <c r="H237" s="19">
        <f>tCompras[[#This Row],[Preço]]*tCompras[[#This Row],[Qtde]]</f>
        <v>28</v>
      </c>
      <c r="I237" s="20">
        <v>28</v>
      </c>
      <c r="J237" s="19">
        <f>tCompras[[#This Row],[Valor Total]]-tCompras[[#This Row],[Valor Pago]]</f>
        <v>0</v>
      </c>
      <c r="K237" s="24">
        <v>45498</v>
      </c>
    </row>
    <row r="238" spans="2:11" ht="28.5" customHeight="1" x14ac:dyDescent="0.25">
      <c r="B238" s="9">
        <f>ROW()-ROW(tCompras[[#Headers],[Id]])</f>
        <v>232</v>
      </c>
      <c r="C238" s="14">
        <v>45485</v>
      </c>
      <c r="D238" s="10" t="s">
        <v>44</v>
      </c>
      <c r="E238" s="32" t="str">
        <f>_xlfn.XLOOKUP(tCompras[[#This Row],[Produto]],tProdutos[Produto],tProdutos[Fornecedor],"Não Encontrado")</f>
        <v>Avon</v>
      </c>
      <c r="F238" s="11">
        <v>3</v>
      </c>
      <c r="G238" s="9">
        <v>4</v>
      </c>
      <c r="H238" s="19">
        <f>tCompras[[#This Row],[Preço]]*tCompras[[#This Row],[Qtde]]</f>
        <v>12</v>
      </c>
      <c r="I238" s="20">
        <v>12</v>
      </c>
      <c r="J238" s="19">
        <f>tCompras[[#This Row],[Valor Total]]-tCompras[[#This Row],[Valor Pago]]</f>
        <v>0</v>
      </c>
      <c r="K238" s="24">
        <v>45485</v>
      </c>
    </row>
    <row r="239" spans="2:11" ht="28.5" customHeight="1" x14ac:dyDescent="0.25">
      <c r="B239" s="9">
        <f>ROW()-ROW(tCompras[[#Headers],[Id]])</f>
        <v>233</v>
      </c>
      <c r="C239" s="14">
        <v>45490</v>
      </c>
      <c r="D239" s="10" t="s">
        <v>45</v>
      </c>
      <c r="E239" s="32" t="str">
        <f>_xlfn.XLOOKUP(tCompras[[#This Row],[Produto]],tProdutos[Produto],tProdutos[Fornecedor],"Não Encontrado")</f>
        <v>Avon</v>
      </c>
      <c r="F239" s="11">
        <v>1.5</v>
      </c>
      <c r="G239" s="9">
        <v>1</v>
      </c>
      <c r="H239" s="19">
        <f>tCompras[[#This Row],[Preço]]*tCompras[[#This Row],[Qtde]]</f>
        <v>1.5</v>
      </c>
      <c r="I239" s="20">
        <v>1.5</v>
      </c>
      <c r="J239" s="19">
        <f>tCompras[[#This Row],[Valor Total]]-tCompras[[#This Row],[Valor Pago]]</f>
        <v>0</v>
      </c>
      <c r="K239" s="24">
        <v>45490</v>
      </c>
    </row>
    <row r="240" spans="2:11" ht="28.5" customHeight="1" x14ac:dyDescent="0.25">
      <c r="B240" s="9">
        <f>ROW()-ROW(tCompras[[#Headers],[Id]])</f>
        <v>234</v>
      </c>
      <c r="C240" s="14">
        <v>45475</v>
      </c>
      <c r="D240" s="10" t="s">
        <v>46</v>
      </c>
      <c r="E240" s="32" t="str">
        <f>_xlfn.XLOOKUP(tCompras[[#This Row],[Produto]],tProdutos[Produto],tProdutos[Fornecedor],"Não Encontrado")</f>
        <v>Avon</v>
      </c>
      <c r="F240" s="11">
        <v>6.2</v>
      </c>
      <c r="G240" s="9">
        <v>4</v>
      </c>
      <c r="H240" s="19">
        <f>tCompras[[#This Row],[Preço]]*tCompras[[#This Row],[Qtde]]</f>
        <v>24.8</v>
      </c>
      <c r="I240" s="20"/>
      <c r="J240" s="19">
        <f>tCompras[[#This Row],[Valor Total]]-tCompras[[#This Row],[Valor Pago]]</f>
        <v>24.8</v>
      </c>
      <c r="K240" s="24" t="s">
        <v>118</v>
      </c>
    </row>
    <row r="241" spans="2:11" ht="28.5" customHeight="1" x14ac:dyDescent="0.25">
      <c r="B241" s="9">
        <f>ROW()-ROW(tCompras[[#Headers],[Id]])</f>
        <v>235</v>
      </c>
      <c r="C241" s="14">
        <v>45490</v>
      </c>
      <c r="D241" s="10" t="s">
        <v>47</v>
      </c>
      <c r="E241" s="32" t="str">
        <f>_xlfn.XLOOKUP(tCompras[[#This Row],[Produto]],tProdutos[Produto],tProdutos[Fornecedor],"Não Encontrado")</f>
        <v>Natura</v>
      </c>
      <c r="F241" s="11">
        <v>4</v>
      </c>
      <c r="G241" s="9">
        <v>3</v>
      </c>
      <c r="H241" s="19">
        <f>tCompras[[#This Row],[Preço]]*tCompras[[#This Row],[Qtde]]</f>
        <v>12</v>
      </c>
      <c r="I241" s="20"/>
      <c r="J241" s="19">
        <f>tCompras[[#This Row],[Valor Total]]-tCompras[[#This Row],[Valor Pago]]</f>
        <v>12</v>
      </c>
      <c r="K241" s="24" t="s">
        <v>118</v>
      </c>
    </row>
    <row r="242" spans="2:11" ht="28.5" customHeight="1" x14ac:dyDescent="0.25">
      <c r="B242" s="9">
        <f>ROW()-ROW(tCompras[[#Headers],[Id]])</f>
        <v>236</v>
      </c>
      <c r="C242" s="14">
        <v>45475</v>
      </c>
      <c r="D242" s="10" t="s">
        <v>48</v>
      </c>
      <c r="E242" s="32" t="str">
        <f>_xlfn.XLOOKUP(tCompras[[#This Row],[Produto]],tProdutos[Produto],tProdutos[Fornecedor],"Não Encontrado")</f>
        <v>Natura</v>
      </c>
      <c r="F242" s="11">
        <v>9.9</v>
      </c>
      <c r="G242" s="9">
        <v>2</v>
      </c>
      <c r="H242" s="19">
        <f>tCompras[[#This Row],[Preço]]*tCompras[[#This Row],[Qtde]]</f>
        <v>19.8</v>
      </c>
      <c r="I242" s="20"/>
      <c r="J242" s="19">
        <f>tCompras[[#This Row],[Valor Total]]-tCompras[[#This Row],[Valor Pago]]</f>
        <v>19.8</v>
      </c>
      <c r="K242" s="24" t="s">
        <v>118</v>
      </c>
    </row>
    <row r="243" spans="2:11" ht="28.5" customHeight="1" x14ac:dyDescent="0.25">
      <c r="B243" s="9">
        <f>ROW()-ROW(tCompras[[#Headers],[Id]])</f>
        <v>237</v>
      </c>
      <c r="C243" s="14">
        <v>45501</v>
      </c>
      <c r="D243" s="10" t="s">
        <v>49</v>
      </c>
      <c r="E243" s="32" t="str">
        <f>_xlfn.XLOOKUP(tCompras[[#This Row],[Produto]],tProdutos[Produto],tProdutos[Fornecedor],"Não Encontrado")</f>
        <v>Natura</v>
      </c>
      <c r="F243" s="11">
        <v>15.2</v>
      </c>
      <c r="G243" s="9">
        <v>1</v>
      </c>
      <c r="H243" s="19">
        <f>tCompras[[#This Row],[Preço]]*tCompras[[#This Row],[Qtde]]</f>
        <v>15.2</v>
      </c>
      <c r="I243" s="20">
        <v>15.2</v>
      </c>
      <c r="J243" s="19">
        <f>tCompras[[#This Row],[Valor Total]]-tCompras[[#This Row],[Valor Pago]]</f>
        <v>0</v>
      </c>
      <c r="K243" s="24">
        <v>45501</v>
      </c>
    </row>
    <row r="244" spans="2:11" ht="28.5" customHeight="1" x14ac:dyDescent="0.25">
      <c r="B244" s="9">
        <f>ROW()-ROW(tCompras[[#Headers],[Id]])</f>
        <v>238</v>
      </c>
      <c r="C244" s="14">
        <v>45502</v>
      </c>
      <c r="D244" s="10" t="s">
        <v>50</v>
      </c>
      <c r="E244" s="32" t="str">
        <f>_xlfn.XLOOKUP(tCompras[[#This Row],[Produto]],tProdutos[Produto],tProdutos[Fornecedor],"Não Encontrado")</f>
        <v>Hinode</v>
      </c>
      <c r="F244" s="11">
        <v>36</v>
      </c>
      <c r="G244" s="9">
        <v>4</v>
      </c>
      <c r="H244" s="19">
        <f>tCompras[[#This Row],[Preço]]*tCompras[[#This Row],[Qtde]]</f>
        <v>144</v>
      </c>
      <c r="I244" s="20">
        <v>144</v>
      </c>
      <c r="J244" s="19">
        <f>tCompras[[#This Row],[Valor Total]]-tCompras[[#This Row],[Valor Pago]]</f>
        <v>0</v>
      </c>
      <c r="K244" s="24">
        <v>45502</v>
      </c>
    </row>
    <row r="245" spans="2:11" ht="28.5" customHeight="1" x14ac:dyDescent="0.25">
      <c r="B245" s="9">
        <f>ROW()-ROW(tCompras[[#Headers],[Id]])</f>
        <v>239</v>
      </c>
      <c r="C245" s="14">
        <v>45476</v>
      </c>
      <c r="D245" s="10" t="s">
        <v>51</v>
      </c>
      <c r="E245" s="32" t="str">
        <f>_xlfn.XLOOKUP(tCompras[[#This Row],[Produto]],tProdutos[Produto],tProdutos[Fornecedor],"Não Encontrado")</f>
        <v>Hinode</v>
      </c>
      <c r="F245" s="11">
        <v>15</v>
      </c>
      <c r="G245" s="9">
        <v>3</v>
      </c>
      <c r="H245" s="19">
        <f>tCompras[[#This Row],[Preço]]*tCompras[[#This Row],[Qtde]]</f>
        <v>45</v>
      </c>
      <c r="I245" s="20">
        <v>45</v>
      </c>
      <c r="J245" s="19">
        <f>tCompras[[#This Row],[Valor Total]]-tCompras[[#This Row],[Valor Pago]]</f>
        <v>0</v>
      </c>
      <c r="K245" s="24">
        <v>45476</v>
      </c>
    </row>
    <row r="246" spans="2:11" ht="28.5" customHeight="1" x14ac:dyDescent="0.25">
      <c r="B246" s="9">
        <f>ROW()-ROW(tCompras[[#Headers],[Id]])</f>
        <v>240</v>
      </c>
      <c r="C246" s="14">
        <v>45478</v>
      </c>
      <c r="D246" s="10" t="s">
        <v>52</v>
      </c>
      <c r="E246" s="32" t="str">
        <f>_xlfn.XLOOKUP(tCompras[[#This Row],[Produto]],tProdutos[Produto],tProdutos[Fornecedor],"Não Encontrado")</f>
        <v>Hinode</v>
      </c>
      <c r="F246" s="11">
        <v>22.4</v>
      </c>
      <c r="G246" s="9">
        <v>2</v>
      </c>
      <c r="H246" s="19">
        <f>tCompras[[#This Row],[Preço]]*tCompras[[#This Row],[Qtde]]</f>
        <v>44.8</v>
      </c>
      <c r="I246" s="20">
        <v>44.8</v>
      </c>
      <c r="J246" s="19">
        <f>tCompras[[#This Row],[Valor Total]]-tCompras[[#This Row],[Valor Pago]]</f>
        <v>0</v>
      </c>
      <c r="K246" s="24">
        <v>45478</v>
      </c>
    </row>
    <row r="247" spans="2:11" ht="28.5" customHeight="1" x14ac:dyDescent="0.25">
      <c r="B247" s="9">
        <f>ROW()-ROW(tCompras[[#Headers],[Id]])</f>
        <v>241</v>
      </c>
      <c r="C247" s="14">
        <v>45497</v>
      </c>
      <c r="D247" s="10" t="s">
        <v>54</v>
      </c>
      <c r="E247" s="32" t="str">
        <f>_xlfn.XLOOKUP(tCompras[[#This Row],[Produto]],tProdutos[Produto],tProdutos[Fornecedor],"Não Encontrado")</f>
        <v>Jequiti</v>
      </c>
      <c r="F247" s="11">
        <v>17</v>
      </c>
      <c r="G247" s="9">
        <v>1</v>
      </c>
      <c r="H247" s="19">
        <f>tCompras[[#This Row],[Preço]]*tCompras[[#This Row],[Qtde]]</f>
        <v>17</v>
      </c>
      <c r="I247" s="20">
        <v>17</v>
      </c>
      <c r="J247" s="19">
        <f>tCompras[[#This Row],[Valor Total]]-tCompras[[#This Row],[Valor Pago]]</f>
        <v>0</v>
      </c>
      <c r="K247" s="24">
        <v>45497</v>
      </c>
    </row>
    <row r="248" spans="2:11" ht="28.5" customHeight="1" x14ac:dyDescent="0.25">
      <c r="B248" s="9">
        <f>ROW()-ROW(tCompras[[#Headers],[Id]])</f>
        <v>242</v>
      </c>
      <c r="C248" s="14">
        <v>45483</v>
      </c>
      <c r="D248" s="10" t="s">
        <v>55</v>
      </c>
      <c r="E248" s="32" t="str">
        <f>_xlfn.XLOOKUP(tCompras[[#This Row],[Produto]],tProdutos[Produto],tProdutos[Fornecedor],"Não Encontrado")</f>
        <v>Mary Kay</v>
      </c>
      <c r="F248" s="11">
        <v>16.649999999999999</v>
      </c>
      <c r="G248" s="9">
        <v>1</v>
      </c>
      <c r="H248" s="19">
        <f>tCompras[[#This Row],[Preço]]*tCompras[[#This Row],[Qtde]]</f>
        <v>16.649999999999999</v>
      </c>
      <c r="I248" s="20">
        <v>16.649999999999999</v>
      </c>
      <c r="J248" s="19">
        <f>tCompras[[#This Row],[Valor Total]]-tCompras[[#This Row],[Valor Pago]]</f>
        <v>0</v>
      </c>
      <c r="K248" s="24">
        <v>45483</v>
      </c>
    </row>
    <row r="249" spans="2:11" ht="28.5" customHeight="1" x14ac:dyDescent="0.25">
      <c r="B249" s="9">
        <f>ROW()-ROW(tCompras[[#Headers],[Id]])</f>
        <v>243</v>
      </c>
      <c r="C249" s="14">
        <v>45495</v>
      </c>
      <c r="D249" s="10" t="s">
        <v>56</v>
      </c>
      <c r="E249" s="32" t="str">
        <f>_xlfn.XLOOKUP(tCompras[[#This Row],[Produto]],tProdutos[Produto],tProdutos[Fornecedor],"Não Encontrado")</f>
        <v>Avon</v>
      </c>
      <c r="F249" s="11">
        <v>4.5</v>
      </c>
      <c r="G249" s="9">
        <v>3</v>
      </c>
      <c r="H249" s="19">
        <f>tCompras[[#This Row],[Preço]]*tCompras[[#This Row],[Qtde]]</f>
        <v>13.5</v>
      </c>
      <c r="I249" s="20">
        <v>13.5</v>
      </c>
      <c r="J249" s="19">
        <f>tCompras[[#This Row],[Valor Total]]-tCompras[[#This Row],[Valor Pago]]</f>
        <v>0</v>
      </c>
      <c r="K249" s="24">
        <v>45495</v>
      </c>
    </row>
    <row r="250" spans="2:11" ht="28.5" customHeight="1" x14ac:dyDescent="0.25">
      <c r="B250" s="9">
        <f>ROW()-ROW(tCompras[[#Headers],[Id]])</f>
        <v>244</v>
      </c>
      <c r="C250" s="14">
        <v>45477</v>
      </c>
      <c r="D250" s="10" t="s">
        <v>57</v>
      </c>
      <c r="E250" s="32" t="str">
        <f>_xlfn.XLOOKUP(tCompras[[#This Row],[Produto]],tProdutos[Produto],tProdutos[Fornecedor],"Não Encontrado")</f>
        <v>Natura</v>
      </c>
      <c r="F250" s="11">
        <v>14</v>
      </c>
      <c r="G250" s="9">
        <v>2</v>
      </c>
      <c r="H250" s="19">
        <f>tCompras[[#This Row],[Preço]]*tCompras[[#This Row],[Qtde]]</f>
        <v>28</v>
      </c>
      <c r="I250" s="20">
        <v>28</v>
      </c>
      <c r="J250" s="19">
        <f>tCompras[[#This Row],[Valor Total]]-tCompras[[#This Row],[Valor Pago]]</f>
        <v>0</v>
      </c>
      <c r="K250" s="24">
        <v>45477</v>
      </c>
    </row>
    <row r="251" spans="2:11" ht="28.5" customHeight="1" x14ac:dyDescent="0.25">
      <c r="B251" s="9">
        <f>ROW()-ROW(tCompras[[#Headers],[Id]])</f>
        <v>245</v>
      </c>
      <c r="C251" s="14">
        <v>45490</v>
      </c>
      <c r="D251" s="10" t="s">
        <v>58</v>
      </c>
      <c r="E251" s="32" t="str">
        <f>_xlfn.XLOOKUP(tCompras[[#This Row],[Produto]],tProdutos[Produto],tProdutos[Fornecedor],"Não Encontrado")</f>
        <v>Hinode</v>
      </c>
      <c r="F251" s="11">
        <v>9</v>
      </c>
      <c r="G251" s="9">
        <v>1</v>
      </c>
      <c r="H251" s="19">
        <f>tCompras[[#This Row],[Preço]]*tCompras[[#This Row],[Qtde]]</f>
        <v>9</v>
      </c>
      <c r="I251" s="20"/>
      <c r="J251" s="19">
        <f>tCompras[[#This Row],[Valor Total]]-tCompras[[#This Row],[Valor Pago]]</f>
        <v>9</v>
      </c>
      <c r="K251" s="24" t="s">
        <v>118</v>
      </c>
    </row>
    <row r="252" spans="2:11" ht="28.5" customHeight="1" x14ac:dyDescent="0.25">
      <c r="B252" s="9">
        <f>ROW()-ROW(tCompras[[#Headers],[Id]])</f>
        <v>246</v>
      </c>
      <c r="C252" s="14">
        <v>45499</v>
      </c>
      <c r="D252" s="10" t="s">
        <v>38</v>
      </c>
      <c r="E252" s="32" t="str">
        <f>_xlfn.XLOOKUP(tCompras[[#This Row],[Produto]],tProdutos[Produto],tProdutos[Fornecedor],"Não Encontrado")</f>
        <v>Jequiti</v>
      </c>
      <c r="F252" s="11">
        <v>79</v>
      </c>
      <c r="G252" s="9">
        <v>4</v>
      </c>
      <c r="H252" s="19">
        <f>tCompras[[#This Row],[Preço]]*tCompras[[#This Row],[Qtde]]</f>
        <v>316</v>
      </c>
      <c r="I252" s="20">
        <v>316</v>
      </c>
      <c r="J252" s="19">
        <f>tCompras[[#This Row],[Valor Total]]-tCompras[[#This Row],[Valor Pago]]</f>
        <v>0</v>
      </c>
      <c r="K252" s="24">
        <v>45499</v>
      </c>
    </row>
    <row r="253" spans="2:11" ht="28.5" customHeight="1" x14ac:dyDescent="0.25">
      <c r="B253" s="9">
        <f>ROW()-ROW(tCompras[[#Headers],[Id]])</f>
        <v>247</v>
      </c>
      <c r="C253" s="14">
        <v>45475</v>
      </c>
      <c r="D253" s="10" t="s">
        <v>39</v>
      </c>
      <c r="E253" s="32" t="str">
        <f>_xlfn.XLOOKUP(tCompras[[#This Row],[Produto]],tProdutos[Produto],tProdutos[Fornecedor],"Não Encontrado")</f>
        <v>Jequiti</v>
      </c>
      <c r="F253" s="11">
        <v>28.8</v>
      </c>
      <c r="G253" s="9">
        <v>5</v>
      </c>
      <c r="H253" s="19">
        <f>tCompras[[#This Row],[Preço]]*tCompras[[#This Row],[Qtde]]</f>
        <v>144</v>
      </c>
      <c r="I253" s="20">
        <v>144</v>
      </c>
      <c r="J253" s="19">
        <f>tCompras[[#This Row],[Valor Total]]-tCompras[[#This Row],[Valor Pago]]</f>
        <v>0</v>
      </c>
      <c r="K253" s="24">
        <v>45475</v>
      </c>
    </row>
    <row r="254" spans="2:11" ht="28.5" customHeight="1" x14ac:dyDescent="0.25">
      <c r="B254" s="9">
        <f>ROW()-ROW(tCompras[[#Headers],[Id]])</f>
        <v>248</v>
      </c>
      <c r="C254" s="14">
        <v>45500</v>
      </c>
      <c r="D254" s="10" t="s">
        <v>40</v>
      </c>
      <c r="E254" s="32" t="str">
        <f>_xlfn.XLOOKUP(tCompras[[#This Row],[Produto]],tProdutos[Produto],tProdutos[Fornecedor],"Não Encontrado")</f>
        <v>Jequiti</v>
      </c>
      <c r="F254" s="11">
        <v>7.25</v>
      </c>
      <c r="G254" s="9">
        <v>4</v>
      </c>
      <c r="H254" s="19">
        <f>tCompras[[#This Row],[Preço]]*tCompras[[#This Row],[Qtde]]</f>
        <v>29</v>
      </c>
      <c r="I254" s="20">
        <v>29</v>
      </c>
      <c r="J254" s="19">
        <f>tCompras[[#This Row],[Valor Total]]-tCompras[[#This Row],[Valor Pago]]</f>
        <v>0</v>
      </c>
      <c r="K254" s="24">
        <v>45500</v>
      </c>
    </row>
    <row r="255" spans="2:11" ht="28.5" customHeight="1" x14ac:dyDescent="0.25">
      <c r="B255" s="9">
        <f>ROW()-ROW(tCompras[[#Headers],[Id]])</f>
        <v>249</v>
      </c>
      <c r="C255" s="14">
        <v>45500</v>
      </c>
      <c r="D255" s="10" t="s">
        <v>41</v>
      </c>
      <c r="E255" s="32" t="str">
        <f>_xlfn.XLOOKUP(tCompras[[#This Row],[Produto]],tProdutos[Produto],tProdutos[Fornecedor],"Não Encontrado")</f>
        <v>Mary Kay</v>
      </c>
      <c r="F255" s="11">
        <v>30.4</v>
      </c>
      <c r="G255" s="9">
        <v>3</v>
      </c>
      <c r="H255" s="19">
        <f>tCompras[[#This Row],[Preço]]*tCompras[[#This Row],[Qtde]]</f>
        <v>91.199999999999989</v>
      </c>
      <c r="I255" s="20">
        <v>91.199999999999989</v>
      </c>
      <c r="J255" s="19">
        <f>tCompras[[#This Row],[Valor Total]]-tCompras[[#This Row],[Valor Pago]]</f>
        <v>0</v>
      </c>
      <c r="K255" s="24">
        <v>45500</v>
      </c>
    </row>
    <row r="256" spans="2:11" ht="28.5" customHeight="1" x14ac:dyDescent="0.25">
      <c r="B256" s="9">
        <f>ROW()-ROW(tCompras[[#Headers],[Id]])</f>
        <v>250</v>
      </c>
      <c r="C256" s="14">
        <v>45483</v>
      </c>
      <c r="D256" s="10" t="s">
        <v>42</v>
      </c>
      <c r="E256" s="32" t="str">
        <f>_xlfn.XLOOKUP(tCompras[[#This Row],[Produto]],tProdutos[Produto],tProdutos[Fornecedor],"Não Encontrado")</f>
        <v>Mary Kay</v>
      </c>
      <c r="F256" s="11">
        <v>9.3000000000000007</v>
      </c>
      <c r="G256" s="9">
        <v>1</v>
      </c>
      <c r="H256" s="19">
        <f>tCompras[[#This Row],[Preço]]*tCompras[[#This Row],[Qtde]]</f>
        <v>9.3000000000000007</v>
      </c>
      <c r="I256" s="20">
        <v>9.3000000000000007</v>
      </c>
      <c r="J256" s="19">
        <f>tCompras[[#This Row],[Valor Total]]-tCompras[[#This Row],[Valor Pago]]</f>
        <v>0</v>
      </c>
      <c r="K256" s="24">
        <v>45483</v>
      </c>
    </row>
    <row r="257" spans="2:11" ht="28.5" customHeight="1" x14ac:dyDescent="0.25">
      <c r="B257" s="9">
        <f>ROW()-ROW(tCompras[[#Headers],[Id]])</f>
        <v>251</v>
      </c>
      <c r="C257" s="14">
        <v>45478</v>
      </c>
      <c r="D257" s="10" t="s">
        <v>43</v>
      </c>
      <c r="E257" s="32" t="str">
        <f>_xlfn.XLOOKUP(tCompras[[#This Row],[Produto]],tProdutos[Produto],tProdutos[Fornecedor],"Não Encontrado")</f>
        <v>Mary Kay</v>
      </c>
      <c r="F257" s="11">
        <v>5.6</v>
      </c>
      <c r="G257" s="9">
        <v>4</v>
      </c>
      <c r="H257" s="19">
        <f>tCompras[[#This Row],[Preço]]*tCompras[[#This Row],[Qtde]]</f>
        <v>22.4</v>
      </c>
      <c r="I257" s="20">
        <v>22.4</v>
      </c>
      <c r="J257" s="19">
        <f>tCompras[[#This Row],[Valor Total]]-tCompras[[#This Row],[Valor Pago]]</f>
        <v>0</v>
      </c>
      <c r="K257" s="24">
        <v>45478</v>
      </c>
    </row>
    <row r="258" spans="2:11" ht="28.5" customHeight="1" x14ac:dyDescent="0.25">
      <c r="B258" s="9">
        <f>ROW()-ROW(tCompras[[#Headers],[Id]])</f>
        <v>252</v>
      </c>
      <c r="C258" s="14">
        <v>45502</v>
      </c>
      <c r="D258" s="10" t="s">
        <v>44</v>
      </c>
      <c r="E258" s="32" t="str">
        <f>_xlfn.XLOOKUP(tCompras[[#This Row],[Produto]],tProdutos[Produto],tProdutos[Fornecedor],"Não Encontrado")</f>
        <v>Avon</v>
      </c>
      <c r="F258" s="11">
        <v>3</v>
      </c>
      <c r="G258" s="9">
        <v>1</v>
      </c>
      <c r="H258" s="19">
        <f>tCompras[[#This Row],[Preço]]*tCompras[[#This Row],[Qtde]]</f>
        <v>3</v>
      </c>
      <c r="I258" s="20">
        <v>3</v>
      </c>
      <c r="J258" s="19">
        <f>tCompras[[#This Row],[Valor Total]]-tCompras[[#This Row],[Valor Pago]]</f>
        <v>0</v>
      </c>
      <c r="K258" s="24">
        <v>45502</v>
      </c>
    </row>
    <row r="259" spans="2:11" ht="28.5" customHeight="1" x14ac:dyDescent="0.25">
      <c r="B259" s="9">
        <f>ROW()-ROW(tCompras[[#Headers],[Id]])</f>
        <v>253</v>
      </c>
      <c r="C259" s="14">
        <v>45485</v>
      </c>
      <c r="D259" s="10" t="s">
        <v>45</v>
      </c>
      <c r="E259" s="32" t="str">
        <f>_xlfn.XLOOKUP(tCompras[[#This Row],[Produto]],tProdutos[Produto],tProdutos[Fornecedor],"Não Encontrado")</f>
        <v>Avon</v>
      </c>
      <c r="F259" s="11">
        <v>1.5</v>
      </c>
      <c r="G259" s="9">
        <v>5</v>
      </c>
      <c r="H259" s="19">
        <f>tCompras[[#This Row],[Preço]]*tCompras[[#This Row],[Qtde]]</f>
        <v>7.5</v>
      </c>
      <c r="I259" s="20">
        <v>7.5</v>
      </c>
      <c r="J259" s="19">
        <f>tCompras[[#This Row],[Valor Total]]-tCompras[[#This Row],[Valor Pago]]</f>
        <v>0</v>
      </c>
      <c r="K259" s="24">
        <v>45485</v>
      </c>
    </row>
    <row r="260" spans="2:11" ht="28.5" customHeight="1" x14ac:dyDescent="0.25">
      <c r="B260" s="9">
        <f>ROW()-ROW(tCompras[[#Headers],[Id]])</f>
        <v>254</v>
      </c>
      <c r="C260" s="14">
        <v>45502</v>
      </c>
      <c r="D260" s="10" t="s">
        <v>46</v>
      </c>
      <c r="E260" s="32" t="str">
        <f>_xlfn.XLOOKUP(tCompras[[#This Row],[Produto]],tProdutos[Produto],tProdutos[Fornecedor],"Não Encontrado")</f>
        <v>Avon</v>
      </c>
      <c r="F260" s="11">
        <v>6.2</v>
      </c>
      <c r="G260" s="9">
        <v>2</v>
      </c>
      <c r="H260" s="19">
        <f>tCompras[[#This Row],[Preço]]*tCompras[[#This Row],[Qtde]]</f>
        <v>12.4</v>
      </c>
      <c r="I260" s="20">
        <v>12.4</v>
      </c>
      <c r="J260" s="19">
        <f>tCompras[[#This Row],[Valor Total]]-tCompras[[#This Row],[Valor Pago]]</f>
        <v>0</v>
      </c>
      <c r="K260" s="24">
        <v>45502</v>
      </c>
    </row>
    <row r="261" spans="2:11" ht="28.5" customHeight="1" x14ac:dyDescent="0.25">
      <c r="B261" s="9">
        <f>ROW()-ROW(tCompras[[#Headers],[Id]])</f>
        <v>255</v>
      </c>
      <c r="C261" s="14">
        <v>45501</v>
      </c>
      <c r="D261" s="10" t="s">
        <v>47</v>
      </c>
      <c r="E261" s="32" t="str">
        <f>_xlfn.XLOOKUP(tCompras[[#This Row],[Produto]],tProdutos[Produto],tProdutos[Fornecedor],"Não Encontrado")</f>
        <v>Natura</v>
      </c>
      <c r="F261" s="11">
        <v>4</v>
      </c>
      <c r="G261" s="9">
        <v>1</v>
      </c>
      <c r="H261" s="19">
        <f>tCompras[[#This Row],[Preço]]*tCompras[[#This Row],[Qtde]]</f>
        <v>4</v>
      </c>
      <c r="I261" s="20">
        <v>4</v>
      </c>
      <c r="J261" s="19">
        <f>tCompras[[#This Row],[Valor Total]]-tCompras[[#This Row],[Valor Pago]]</f>
        <v>0</v>
      </c>
      <c r="K261" s="24">
        <v>45501</v>
      </c>
    </row>
    <row r="262" spans="2:11" ht="28.5" customHeight="1" x14ac:dyDescent="0.25">
      <c r="B262" s="9">
        <f>ROW()-ROW(tCompras[[#Headers],[Id]])</f>
        <v>256</v>
      </c>
      <c r="C262" s="14">
        <v>45502</v>
      </c>
      <c r="D262" s="10" t="s">
        <v>48</v>
      </c>
      <c r="E262" s="32" t="str">
        <f>_xlfn.XLOOKUP(tCompras[[#This Row],[Produto]],tProdutos[Produto],tProdutos[Fornecedor],"Não Encontrado")</f>
        <v>Natura</v>
      </c>
      <c r="F262" s="11">
        <v>9.9</v>
      </c>
      <c r="G262" s="9">
        <v>4</v>
      </c>
      <c r="H262" s="19">
        <f>tCompras[[#This Row],[Preço]]*tCompras[[#This Row],[Qtde]]</f>
        <v>39.6</v>
      </c>
      <c r="I262" s="20">
        <v>39.6</v>
      </c>
      <c r="J262" s="19">
        <f>tCompras[[#This Row],[Valor Total]]-tCompras[[#This Row],[Valor Pago]]</f>
        <v>0</v>
      </c>
      <c r="K262" s="24">
        <v>45502</v>
      </c>
    </row>
    <row r="263" spans="2:11" ht="28.5" customHeight="1" x14ac:dyDescent="0.25">
      <c r="B263" s="9">
        <f>ROW()-ROW(tCompras[[#Headers],[Id]])</f>
        <v>257</v>
      </c>
      <c r="C263" s="14">
        <v>45487</v>
      </c>
      <c r="D263" s="10" t="s">
        <v>49</v>
      </c>
      <c r="E263" s="32" t="str">
        <f>_xlfn.XLOOKUP(tCompras[[#This Row],[Produto]],tProdutos[Produto],tProdutos[Fornecedor],"Não Encontrado")</f>
        <v>Natura</v>
      </c>
      <c r="F263" s="11">
        <v>15.2</v>
      </c>
      <c r="G263" s="9">
        <v>4</v>
      </c>
      <c r="H263" s="19">
        <f>tCompras[[#This Row],[Preço]]*tCompras[[#This Row],[Qtde]]</f>
        <v>60.8</v>
      </c>
      <c r="I263" s="20">
        <v>60.8</v>
      </c>
      <c r="J263" s="19">
        <f>tCompras[[#This Row],[Valor Total]]-tCompras[[#This Row],[Valor Pago]]</f>
        <v>0</v>
      </c>
      <c r="K263" s="24">
        <v>45487</v>
      </c>
    </row>
    <row r="264" spans="2:11" ht="28.5" customHeight="1" x14ac:dyDescent="0.25">
      <c r="B264" s="9">
        <f>ROW()-ROW(tCompras[[#Headers],[Id]])</f>
        <v>258</v>
      </c>
      <c r="C264" s="14">
        <v>45494</v>
      </c>
      <c r="D264" s="10" t="s">
        <v>50</v>
      </c>
      <c r="E264" s="32" t="str">
        <f>_xlfn.XLOOKUP(tCompras[[#This Row],[Produto]],tProdutos[Produto],tProdutos[Fornecedor],"Não Encontrado")</f>
        <v>Hinode</v>
      </c>
      <c r="F264" s="11">
        <v>36</v>
      </c>
      <c r="G264" s="9">
        <v>5</v>
      </c>
      <c r="H264" s="19">
        <f>tCompras[[#This Row],[Preço]]*tCompras[[#This Row],[Qtde]]</f>
        <v>180</v>
      </c>
      <c r="I264" s="20">
        <v>180</v>
      </c>
      <c r="J264" s="19">
        <f>tCompras[[#This Row],[Valor Total]]-tCompras[[#This Row],[Valor Pago]]</f>
        <v>0</v>
      </c>
      <c r="K264" s="24">
        <v>45494</v>
      </c>
    </row>
    <row r="265" spans="2:11" ht="28.5" customHeight="1" x14ac:dyDescent="0.25">
      <c r="B265" s="9">
        <f>ROW()-ROW(tCompras[[#Headers],[Id]])</f>
        <v>259</v>
      </c>
      <c r="C265" s="14">
        <v>45492</v>
      </c>
      <c r="D265" s="10" t="s">
        <v>51</v>
      </c>
      <c r="E265" s="32" t="str">
        <f>_xlfn.XLOOKUP(tCompras[[#This Row],[Produto]],tProdutos[Produto],tProdutos[Fornecedor],"Não Encontrado")</f>
        <v>Hinode</v>
      </c>
      <c r="F265" s="11">
        <v>15</v>
      </c>
      <c r="G265" s="9">
        <v>3</v>
      </c>
      <c r="H265" s="19">
        <f>tCompras[[#This Row],[Preço]]*tCompras[[#This Row],[Qtde]]</f>
        <v>45</v>
      </c>
      <c r="I265" s="20">
        <v>45</v>
      </c>
      <c r="J265" s="19">
        <f>tCompras[[#This Row],[Valor Total]]-tCompras[[#This Row],[Valor Pago]]</f>
        <v>0</v>
      </c>
      <c r="K265" s="24">
        <v>45492</v>
      </c>
    </row>
    <row r="266" spans="2:11" ht="28.5" customHeight="1" x14ac:dyDescent="0.25">
      <c r="B266" s="9">
        <f>ROW()-ROW(tCompras[[#Headers],[Id]])</f>
        <v>260</v>
      </c>
      <c r="C266" s="14">
        <v>45483</v>
      </c>
      <c r="D266" s="10" t="s">
        <v>52</v>
      </c>
      <c r="E266" s="32" t="str">
        <f>_xlfn.XLOOKUP(tCompras[[#This Row],[Produto]],tProdutos[Produto],tProdutos[Fornecedor],"Não Encontrado")</f>
        <v>Hinode</v>
      </c>
      <c r="F266" s="11">
        <v>22.4</v>
      </c>
      <c r="G266" s="9">
        <v>5</v>
      </c>
      <c r="H266" s="19">
        <f>tCompras[[#This Row],[Preço]]*tCompras[[#This Row],[Qtde]]</f>
        <v>112</v>
      </c>
      <c r="I266" s="20">
        <v>112</v>
      </c>
      <c r="J266" s="19">
        <f>tCompras[[#This Row],[Valor Total]]-tCompras[[#This Row],[Valor Pago]]</f>
        <v>0</v>
      </c>
      <c r="K266" s="24">
        <v>45483</v>
      </c>
    </row>
    <row r="267" spans="2:11" ht="28.5" customHeight="1" x14ac:dyDescent="0.25">
      <c r="B267" s="9">
        <f>ROW()-ROW(tCompras[[#Headers],[Id]])</f>
        <v>261</v>
      </c>
      <c r="C267" s="14">
        <v>45481</v>
      </c>
      <c r="D267" s="10" t="s">
        <v>38</v>
      </c>
      <c r="E267" s="32" t="str">
        <f>_xlfn.XLOOKUP(tCompras[[#This Row],[Produto]],tProdutos[Produto],tProdutos[Fornecedor],"Não Encontrado")</f>
        <v>Jequiti</v>
      </c>
      <c r="F267" s="11">
        <v>21</v>
      </c>
      <c r="G267" s="9">
        <v>4</v>
      </c>
      <c r="H267" s="19">
        <f>tCompras[[#This Row],[Preço]]*tCompras[[#This Row],[Qtde]]</f>
        <v>84</v>
      </c>
      <c r="I267" s="20"/>
      <c r="J267" s="19">
        <f>tCompras[[#This Row],[Valor Total]]-tCompras[[#This Row],[Valor Pago]]</f>
        <v>84</v>
      </c>
      <c r="K267" s="24" t="s">
        <v>118</v>
      </c>
    </row>
    <row r="268" spans="2:11" ht="28.5" customHeight="1" x14ac:dyDescent="0.25">
      <c r="B268" s="9">
        <f>ROW()-ROW(tCompras[[#Headers],[Id]])</f>
        <v>262</v>
      </c>
      <c r="C268" s="14">
        <v>45490</v>
      </c>
      <c r="D268" s="10" t="s">
        <v>39</v>
      </c>
      <c r="E268" s="32" t="str">
        <f>_xlfn.XLOOKUP(tCompras[[#This Row],[Produto]],tProdutos[Produto],tProdutos[Fornecedor],"Não Encontrado")</f>
        <v>Jequiti</v>
      </c>
      <c r="F268" s="11">
        <v>28.8</v>
      </c>
      <c r="G268" s="9">
        <v>3</v>
      </c>
      <c r="H268" s="19">
        <f>tCompras[[#This Row],[Preço]]*tCompras[[#This Row],[Qtde]]</f>
        <v>86.4</v>
      </c>
      <c r="I268" s="20">
        <v>86.4</v>
      </c>
      <c r="J268" s="19">
        <f>tCompras[[#This Row],[Valor Total]]-tCompras[[#This Row],[Valor Pago]]</f>
        <v>0</v>
      </c>
      <c r="K268" s="24">
        <v>45490</v>
      </c>
    </row>
    <row r="269" spans="2:11" ht="28.5" customHeight="1" x14ac:dyDescent="0.25">
      <c r="B269" s="9">
        <f>ROW()-ROW(tCompras[[#Headers],[Id]])</f>
        <v>263</v>
      </c>
      <c r="C269" s="14">
        <v>45500</v>
      </c>
      <c r="D269" s="10" t="s">
        <v>40</v>
      </c>
      <c r="E269" s="32" t="str">
        <f>_xlfn.XLOOKUP(tCompras[[#This Row],[Produto]],tProdutos[Produto],tProdutos[Fornecedor],"Não Encontrado")</f>
        <v>Jequiti</v>
      </c>
      <c r="F269" s="11">
        <v>7.25</v>
      </c>
      <c r="G269" s="9">
        <v>5</v>
      </c>
      <c r="H269" s="19">
        <f>tCompras[[#This Row],[Preço]]*tCompras[[#This Row],[Qtde]]</f>
        <v>36.25</v>
      </c>
      <c r="I269" s="20">
        <v>36.25</v>
      </c>
      <c r="J269" s="19">
        <f>tCompras[[#This Row],[Valor Total]]-tCompras[[#This Row],[Valor Pago]]</f>
        <v>0</v>
      </c>
      <c r="K269" s="24">
        <v>45500</v>
      </c>
    </row>
    <row r="270" spans="2:11" ht="28.5" customHeight="1" x14ac:dyDescent="0.25">
      <c r="B270" s="9">
        <f>ROW()-ROW(tCompras[[#Headers],[Id]])</f>
        <v>264</v>
      </c>
      <c r="C270" s="14">
        <v>45492</v>
      </c>
      <c r="D270" s="10" t="s">
        <v>41</v>
      </c>
      <c r="E270" s="32" t="str">
        <f>_xlfn.XLOOKUP(tCompras[[#This Row],[Produto]],tProdutos[Produto],tProdutos[Fornecedor],"Não Encontrado")</f>
        <v>Mary Kay</v>
      </c>
      <c r="F270" s="11">
        <v>30.4</v>
      </c>
      <c r="G270" s="9">
        <v>2</v>
      </c>
      <c r="H270" s="19">
        <f>tCompras[[#This Row],[Preço]]*tCompras[[#This Row],[Qtde]]</f>
        <v>60.8</v>
      </c>
      <c r="I270" s="20">
        <v>60.8</v>
      </c>
      <c r="J270" s="19">
        <f>tCompras[[#This Row],[Valor Total]]-tCompras[[#This Row],[Valor Pago]]</f>
        <v>0</v>
      </c>
      <c r="K270" s="24">
        <v>45492</v>
      </c>
    </row>
    <row r="271" spans="2:11" ht="28.5" customHeight="1" x14ac:dyDescent="0.25">
      <c r="B271" s="9">
        <f>ROW()-ROW(tCompras[[#Headers],[Id]])</f>
        <v>265</v>
      </c>
      <c r="C271" s="14">
        <v>45500</v>
      </c>
      <c r="D271" s="10" t="s">
        <v>42</v>
      </c>
      <c r="E271" s="32" t="str">
        <f>_xlfn.XLOOKUP(tCompras[[#This Row],[Produto]],tProdutos[Produto],tProdutos[Fornecedor],"Não Encontrado")</f>
        <v>Mary Kay</v>
      </c>
      <c r="F271" s="11">
        <v>9.3000000000000007</v>
      </c>
      <c r="G271" s="9">
        <v>5</v>
      </c>
      <c r="H271" s="19">
        <f>tCompras[[#This Row],[Preço]]*tCompras[[#This Row],[Qtde]]</f>
        <v>46.5</v>
      </c>
      <c r="I271" s="20">
        <v>46.5</v>
      </c>
      <c r="J271" s="19">
        <f>tCompras[[#This Row],[Valor Total]]-tCompras[[#This Row],[Valor Pago]]</f>
        <v>0</v>
      </c>
      <c r="K271" s="24">
        <v>45500</v>
      </c>
    </row>
    <row r="272" spans="2:11" ht="28.5" customHeight="1" x14ac:dyDescent="0.25">
      <c r="B272" s="9">
        <f>ROW()-ROW(tCompras[[#Headers],[Id]])</f>
        <v>266</v>
      </c>
      <c r="C272" s="14">
        <v>45498</v>
      </c>
      <c r="D272" s="10" t="s">
        <v>43</v>
      </c>
      <c r="E272" s="32" t="str">
        <f>_xlfn.XLOOKUP(tCompras[[#This Row],[Produto]],tProdutos[Produto],tProdutos[Fornecedor],"Não Encontrado")</f>
        <v>Mary Kay</v>
      </c>
      <c r="F272" s="11">
        <v>5.6</v>
      </c>
      <c r="G272" s="9">
        <v>5</v>
      </c>
      <c r="H272" s="19">
        <f>tCompras[[#This Row],[Preço]]*tCompras[[#This Row],[Qtde]]</f>
        <v>28</v>
      </c>
      <c r="I272" s="20">
        <v>28</v>
      </c>
      <c r="J272" s="19">
        <f>tCompras[[#This Row],[Valor Total]]-tCompras[[#This Row],[Valor Pago]]</f>
        <v>0</v>
      </c>
      <c r="K272" s="24">
        <v>45498</v>
      </c>
    </row>
    <row r="273" spans="2:11" ht="28.5" customHeight="1" x14ac:dyDescent="0.25">
      <c r="B273" s="9">
        <f>ROW()-ROW(tCompras[[#Headers],[Id]])</f>
        <v>267</v>
      </c>
      <c r="C273" s="14">
        <v>45485</v>
      </c>
      <c r="D273" s="10" t="s">
        <v>44</v>
      </c>
      <c r="E273" s="32" t="str">
        <f>_xlfn.XLOOKUP(tCompras[[#This Row],[Produto]],tProdutos[Produto],tProdutos[Fornecedor],"Não Encontrado")</f>
        <v>Avon</v>
      </c>
      <c r="F273" s="11">
        <v>3</v>
      </c>
      <c r="G273" s="9">
        <v>4</v>
      </c>
      <c r="H273" s="19">
        <f>tCompras[[#This Row],[Preço]]*tCompras[[#This Row],[Qtde]]</f>
        <v>12</v>
      </c>
      <c r="I273" s="20">
        <v>12</v>
      </c>
      <c r="J273" s="19">
        <f>tCompras[[#This Row],[Valor Total]]-tCompras[[#This Row],[Valor Pago]]</f>
        <v>0</v>
      </c>
      <c r="K273" s="24">
        <v>45485</v>
      </c>
    </row>
    <row r="274" spans="2:11" ht="28.5" customHeight="1" x14ac:dyDescent="0.25">
      <c r="B274" s="9">
        <f>ROW()-ROW(tCompras[[#Headers],[Id]])</f>
        <v>268</v>
      </c>
      <c r="C274" s="14">
        <v>45490</v>
      </c>
      <c r="D274" s="10" t="s">
        <v>45</v>
      </c>
      <c r="E274" s="32" t="str">
        <f>_xlfn.XLOOKUP(tCompras[[#This Row],[Produto]],tProdutos[Produto],tProdutos[Fornecedor],"Não Encontrado")</f>
        <v>Avon</v>
      </c>
      <c r="F274" s="11">
        <v>1.5</v>
      </c>
      <c r="G274" s="9">
        <v>1</v>
      </c>
      <c r="H274" s="19">
        <f>tCompras[[#This Row],[Preço]]*tCompras[[#This Row],[Qtde]]</f>
        <v>1.5</v>
      </c>
      <c r="I274" s="20">
        <v>1.5</v>
      </c>
      <c r="J274" s="19">
        <f>tCompras[[#This Row],[Valor Total]]-tCompras[[#This Row],[Valor Pago]]</f>
        <v>0</v>
      </c>
      <c r="K274" s="24">
        <v>45490</v>
      </c>
    </row>
    <row r="275" spans="2:11" ht="28.5" customHeight="1" x14ac:dyDescent="0.25">
      <c r="B275" s="9">
        <f>ROW()-ROW(tCompras[[#Headers],[Id]])</f>
        <v>269</v>
      </c>
      <c r="C275" s="14">
        <v>45475</v>
      </c>
      <c r="D275" s="10" t="s">
        <v>46</v>
      </c>
      <c r="E275" s="32" t="str">
        <f>_xlfn.XLOOKUP(tCompras[[#This Row],[Produto]],tProdutos[Produto],tProdutos[Fornecedor],"Não Encontrado")</f>
        <v>Avon</v>
      </c>
      <c r="F275" s="11">
        <v>6.2</v>
      </c>
      <c r="G275" s="9">
        <v>4</v>
      </c>
      <c r="H275" s="19">
        <f>tCompras[[#This Row],[Preço]]*tCompras[[#This Row],[Qtde]]</f>
        <v>24.8</v>
      </c>
      <c r="I275" s="20"/>
      <c r="J275" s="19">
        <f>tCompras[[#This Row],[Valor Total]]-tCompras[[#This Row],[Valor Pago]]</f>
        <v>24.8</v>
      </c>
      <c r="K275" s="24" t="s">
        <v>118</v>
      </c>
    </row>
    <row r="276" spans="2:11" ht="28.5" customHeight="1" x14ac:dyDescent="0.25">
      <c r="B276" s="9">
        <f>ROW()-ROW(tCompras[[#Headers],[Id]])</f>
        <v>270</v>
      </c>
      <c r="C276" s="14">
        <v>45490</v>
      </c>
      <c r="D276" s="10" t="s">
        <v>47</v>
      </c>
      <c r="E276" s="32" t="str">
        <f>_xlfn.XLOOKUP(tCompras[[#This Row],[Produto]],tProdutos[Produto],tProdutos[Fornecedor],"Não Encontrado")</f>
        <v>Natura</v>
      </c>
      <c r="F276" s="11">
        <v>4</v>
      </c>
      <c r="G276" s="9">
        <v>3</v>
      </c>
      <c r="H276" s="19">
        <f>tCompras[[#This Row],[Preço]]*tCompras[[#This Row],[Qtde]]</f>
        <v>12</v>
      </c>
      <c r="I276" s="20"/>
      <c r="J276" s="19">
        <f>tCompras[[#This Row],[Valor Total]]-tCompras[[#This Row],[Valor Pago]]</f>
        <v>12</v>
      </c>
      <c r="K276" s="24" t="s">
        <v>118</v>
      </c>
    </row>
    <row r="277" spans="2:11" ht="28.5" customHeight="1" x14ac:dyDescent="0.25">
      <c r="B277" s="9">
        <f>ROW()-ROW(tCompras[[#Headers],[Id]])</f>
        <v>271</v>
      </c>
      <c r="C277" s="14">
        <v>45475</v>
      </c>
      <c r="D277" s="10" t="s">
        <v>48</v>
      </c>
      <c r="E277" s="32" t="str">
        <f>_xlfn.XLOOKUP(tCompras[[#This Row],[Produto]],tProdutos[Produto],tProdutos[Fornecedor],"Não Encontrado")</f>
        <v>Natura</v>
      </c>
      <c r="F277" s="11">
        <v>9.9</v>
      </c>
      <c r="G277" s="9">
        <v>2</v>
      </c>
      <c r="H277" s="19">
        <f>tCompras[[#This Row],[Preço]]*tCompras[[#This Row],[Qtde]]</f>
        <v>19.8</v>
      </c>
      <c r="I277" s="20"/>
      <c r="J277" s="19">
        <f>tCompras[[#This Row],[Valor Total]]-tCompras[[#This Row],[Valor Pago]]</f>
        <v>19.8</v>
      </c>
      <c r="K277" s="24" t="s">
        <v>118</v>
      </c>
    </row>
    <row r="278" spans="2:11" ht="28.5" customHeight="1" x14ac:dyDescent="0.25">
      <c r="B278" s="9">
        <f>ROW()-ROW(tCompras[[#Headers],[Id]])</f>
        <v>272</v>
      </c>
      <c r="C278" s="14">
        <v>45501</v>
      </c>
      <c r="D278" s="10" t="s">
        <v>49</v>
      </c>
      <c r="E278" s="32" t="str">
        <f>_xlfn.XLOOKUP(tCompras[[#This Row],[Produto]],tProdutos[Produto],tProdutos[Fornecedor],"Não Encontrado")</f>
        <v>Natura</v>
      </c>
      <c r="F278" s="11">
        <v>15.2</v>
      </c>
      <c r="G278" s="9">
        <v>1</v>
      </c>
      <c r="H278" s="19">
        <f>tCompras[[#This Row],[Preço]]*tCompras[[#This Row],[Qtde]]</f>
        <v>15.2</v>
      </c>
      <c r="I278" s="20">
        <v>15.2</v>
      </c>
      <c r="J278" s="19">
        <f>tCompras[[#This Row],[Valor Total]]-tCompras[[#This Row],[Valor Pago]]</f>
        <v>0</v>
      </c>
      <c r="K278" s="24">
        <v>45501</v>
      </c>
    </row>
    <row r="279" spans="2:11" ht="28.5" customHeight="1" x14ac:dyDescent="0.25">
      <c r="B279" s="9">
        <f>ROW()-ROW(tCompras[[#Headers],[Id]])</f>
        <v>273</v>
      </c>
      <c r="C279" s="14">
        <v>45502</v>
      </c>
      <c r="D279" s="10" t="s">
        <v>50</v>
      </c>
      <c r="E279" s="32" t="str">
        <f>_xlfn.XLOOKUP(tCompras[[#This Row],[Produto]],tProdutos[Produto],tProdutos[Fornecedor],"Não Encontrado")</f>
        <v>Hinode</v>
      </c>
      <c r="F279" s="11">
        <v>36</v>
      </c>
      <c r="G279" s="9">
        <v>4</v>
      </c>
      <c r="H279" s="19">
        <f>tCompras[[#This Row],[Preço]]*tCompras[[#This Row],[Qtde]]</f>
        <v>144</v>
      </c>
      <c r="I279" s="20">
        <v>144</v>
      </c>
      <c r="J279" s="19">
        <f>tCompras[[#This Row],[Valor Total]]-tCompras[[#This Row],[Valor Pago]]</f>
        <v>0</v>
      </c>
      <c r="K279" s="24">
        <v>45502</v>
      </c>
    </row>
    <row r="280" spans="2:11" ht="28.5" customHeight="1" x14ac:dyDescent="0.25">
      <c r="B280" s="9">
        <f>ROW()-ROW(tCompras[[#Headers],[Id]])</f>
        <v>274</v>
      </c>
      <c r="C280" s="14">
        <v>45476</v>
      </c>
      <c r="D280" s="10" t="s">
        <v>51</v>
      </c>
      <c r="E280" s="32" t="str">
        <f>_xlfn.XLOOKUP(tCompras[[#This Row],[Produto]],tProdutos[Produto],tProdutos[Fornecedor],"Não Encontrado")</f>
        <v>Hinode</v>
      </c>
      <c r="F280" s="11">
        <v>15</v>
      </c>
      <c r="G280" s="9">
        <v>3</v>
      </c>
      <c r="H280" s="19">
        <f>tCompras[[#This Row],[Preço]]*tCompras[[#This Row],[Qtde]]</f>
        <v>45</v>
      </c>
      <c r="I280" s="20">
        <v>45</v>
      </c>
      <c r="J280" s="19">
        <f>tCompras[[#This Row],[Valor Total]]-tCompras[[#This Row],[Valor Pago]]</f>
        <v>0</v>
      </c>
      <c r="K280" s="24">
        <v>45476</v>
      </c>
    </row>
    <row r="281" spans="2:11" ht="28.5" customHeight="1" x14ac:dyDescent="0.25">
      <c r="B281" s="9">
        <f>ROW()-ROW(tCompras[[#Headers],[Id]])</f>
        <v>275</v>
      </c>
      <c r="C281" s="14">
        <v>45478</v>
      </c>
      <c r="D281" s="10" t="s">
        <v>52</v>
      </c>
      <c r="E281" s="32" t="str">
        <f>_xlfn.XLOOKUP(tCompras[[#This Row],[Produto]],tProdutos[Produto],tProdutos[Fornecedor],"Não Encontrado")</f>
        <v>Hinode</v>
      </c>
      <c r="F281" s="11">
        <v>22.4</v>
      </c>
      <c r="G281" s="9">
        <v>2</v>
      </c>
      <c r="H281" s="19">
        <f>tCompras[[#This Row],[Preço]]*tCompras[[#This Row],[Qtde]]</f>
        <v>44.8</v>
      </c>
      <c r="I281" s="20">
        <v>44.8</v>
      </c>
      <c r="J281" s="19">
        <f>tCompras[[#This Row],[Valor Total]]-tCompras[[#This Row],[Valor Pago]]</f>
        <v>0</v>
      </c>
      <c r="K281" s="24">
        <v>45478</v>
      </c>
    </row>
    <row r="282" spans="2:11" ht="28.5" customHeight="1" x14ac:dyDescent="0.25">
      <c r="B282" s="9">
        <f>ROW()-ROW(tCompras[[#Headers],[Id]])</f>
        <v>276</v>
      </c>
      <c r="C282" s="14">
        <v>45497</v>
      </c>
      <c r="D282" s="10" t="s">
        <v>54</v>
      </c>
      <c r="E282" s="32" t="str">
        <f>_xlfn.XLOOKUP(tCompras[[#This Row],[Produto]],tProdutos[Produto],tProdutos[Fornecedor],"Não Encontrado")</f>
        <v>Jequiti</v>
      </c>
      <c r="F282" s="11">
        <v>17</v>
      </c>
      <c r="G282" s="9">
        <v>1</v>
      </c>
      <c r="H282" s="19">
        <f>tCompras[[#This Row],[Preço]]*tCompras[[#This Row],[Qtde]]</f>
        <v>17</v>
      </c>
      <c r="I282" s="20">
        <v>17</v>
      </c>
      <c r="J282" s="19">
        <f>tCompras[[#This Row],[Valor Total]]-tCompras[[#This Row],[Valor Pago]]</f>
        <v>0</v>
      </c>
      <c r="K282" s="24">
        <v>45497</v>
      </c>
    </row>
    <row r="283" spans="2:11" ht="28.5" customHeight="1" x14ac:dyDescent="0.25">
      <c r="B283" s="9">
        <f>ROW()-ROW(tCompras[[#Headers],[Id]])</f>
        <v>277</v>
      </c>
      <c r="C283" s="14">
        <v>45483</v>
      </c>
      <c r="D283" s="10" t="s">
        <v>55</v>
      </c>
      <c r="E283" s="32" t="str">
        <f>_xlfn.XLOOKUP(tCompras[[#This Row],[Produto]],tProdutos[Produto],tProdutos[Fornecedor],"Não Encontrado")</f>
        <v>Mary Kay</v>
      </c>
      <c r="F283" s="11">
        <v>16.649999999999999</v>
      </c>
      <c r="G283" s="9">
        <v>1</v>
      </c>
      <c r="H283" s="19">
        <f>tCompras[[#This Row],[Preço]]*tCompras[[#This Row],[Qtde]]</f>
        <v>16.649999999999999</v>
      </c>
      <c r="I283" s="20">
        <v>16.649999999999999</v>
      </c>
      <c r="J283" s="19">
        <f>tCompras[[#This Row],[Valor Total]]-tCompras[[#This Row],[Valor Pago]]</f>
        <v>0</v>
      </c>
      <c r="K283" s="24">
        <v>45483</v>
      </c>
    </row>
    <row r="284" spans="2:11" ht="28.5" customHeight="1" x14ac:dyDescent="0.25">
      <c r="B284" s="9">
        <f>ROW()-ROW(tCompras[[#Headers],[Id]])</f>
        <v>278</v>
      </c>
      <c r="C284" s="14">
        <v>45495</v>
      </c>
      <c r="D284" s="10" t="s">
        <v>56</v>
      </c>
      <c r="E284" s="32" t="str">
        <f>_xlfn.XLOOKUP(tCompras[[#This Row],[Produto]],tProdutos[Produto],tProdutos[Fornecedor],"Não Encontrado")</f>
        <v>Avon</v>
      </c>
      <c r="F284" s="11">
        <v>4.5</v>
      </c>
      <c r="G284" s="9">
        <v>3</v>
      </c>
      <c r="H284" s="19">
        <f>tCompras[[#This Row],[Preço]]*tCompras[[#This Row],[Qtde]]</f>
        <v>13.5</v>
      </c>
      <c r="I284" s="20">
        <v>13.5</v>
      </c>
      <c r="J284" s="19">
        <f>tCompras[[#This Row],[Valor Total]]-tCompras[[#This Row],[Valor Pago]]</f>
        <v>0</v>
      </c>
      <c r="K284" s="24">
        <v>45495</v>
      </c>
    </row>
    <row r="285" spans="2:11" ht="28.5" customHeight="1" x14ac:dyDescent="0.25">
      <c r="B285" s="9">
        <f>ROW()-ROW(tCompras[[#Headers],[Id]])</f>
        <v>279</v>
      </c>
      <c r="C285" s="14">
        <v>45477</v>
      </c>
      <c r="D285" s="10" t="s">
        <v>57</v>
      </c>
      <c r="E285" s="32" t="str">
        <f>_xlfn.XLOOKUP(tCompras[[#This Row],[Produto]],tProdutos[Produto],tProdutos[Fornecedor],"Não Encontrado")</f>
        <v>Natura</v>
      </c>
      <c r="F285" s="11">
        <v>14</v>
      </c>
      <c r="G285" s="9">
        <v>2</v>
      </c>
      <c r="H285" s="19">
        <f>tCompras[[#This Row],[Preço]]*tCompras[[#This Row],[Qtde]]</f>
        <v>28</v>
      </c>
      <c r="I285" s="20">
        <v>28</v>
      </c>
      <c r="J285" s="19">
        <f>tCompras[[#This Row],[Valor Total]]-tCompras[[#This Row],[Valor Pago]]</f>
        <v>0</v>
      </c>
      <c r="K285" s="24">
        <v>45477</v>
      </c>
    </row>
    <row r="286" spans="2:11" ht="28.5" customHeight="1" x14ac:dyDescent="0.25">
      <c r="B286" s="9">
        <f>ROW()-ROW(tCompras[[#Headers],[Id]])</f>
        <v>280</v>
      </c>
      <c r="C286" s="14">
        <v>45490</v>
      </c>
      <c r="D286" s="10" t="s">
        <v>58</v>
      </c>
      <c r="E286" s="32" t="str">
        <f>_xlfn.XLOOKUP(tCompras[[#This Row],[Produto]],tProdutos[Produto],tProdutos[Fornecedor],"Não Encontrado")</f>
        <v>Hinode</v>
      </c>
      <c r="F286" s="11">
        <v>9</v>
      </c>
      <c r="G286" s="9">
        <v>1</v>
      </c>
      <c r="H286" s="19">
        <f>tCompras[[#This Row],[Preço]]*tCompras[[#This Row],[Qtde]]</f>
        <v>9</v>
      </c>
      <c r="I286" s="20"/>
      <c r="J286" s="19">
        <f>tCompras[[#This Row],[Valor Total]]-tCompras[[#This Row],[Valor Pago]]</f>
        <v>9</v>
      </c>
      <c r="K286" s="24" t="s">
        <v>118</v>
      </c>
    </row>
    <row r="287" spans="2:11" ht="28.5" customHeight="1" x14ac:dyDescent="0.25">
      <c r="B287" s="9">
        <f>ROW()-ROW(tCompras[[#Headers],[Id]])</f>
        <v>281</v>
      </c>
      <c r="C287" s="14">
        <v>45530</v>
      </c>
      <c r="D287" s="10" t="s">
        <v>38</v>
      </c>
      <c r="E287" s="57" t="s">
        <v>4</v>
      </c>
      <c r="F287" s="11">
        <v>79</v>
      </c>
      <c r="G287" s="9">
        <v>4</v>
      </c>
      <c r="H287" s="19">
        <v>316</v>
      </c>
      <c r="I287" s="22">
        <v>316</v>
      </c>
      <c r="J287" s="19">
        <v>0</v>
      </c>
      <c r="K287" s="24">
        <v>45530</v>
      </c>
    </row>
    <row r="288" spans="2:11" ht="28.5" customHeight="1" x14ac:dyDescent="0.25">
      <c r="B288" s="9">
        <f>ROW()-ROW(tCompras[[#Headers],[Id]])</f>
        <v>282</v>
      </c>
      <c r="C288" s="14">
        <v>45506</v>
      </c>
      <c r="D288" s="10" t="s">
        <v>39</v>
      </c>
      <c r="E288" s="57" t="s">
        <v>4</v>
      </c>
      <c r="F288" s="11">
        <v>28.8</v>
      </c>
      <c r="G288" s="9">
        <v>5</v>
      </c>
      <c r="H288" s="19">
        <v>144</v>
      </c>
      <c r="I288" s="22">
        <v>144</v>
      </c>
      <c r="J288" s="19">
        <v>0</v>
      </c>
      <c r="K288" s="24">
        <v>45506</v>
      </c>
    </row>
    <row r="289" spans="2:11" ht="28.5" customHeight="1" x14ac:dyDescent="0.25">
      <c r="B289" s="9">
        <f>ROW()-ROW(tCompras[[#Headers],[Id]])</f>
        <v>283</v>
      </c>
      <c r="C289" s="14">
        <v>45531</v>
      </c>
      <c r="D289" s="10" t="s">
        <v>40</v>
      </c>
      <c r="E289" s="57" t="s">
        <v>4</v>
      </c>
      <c r="F289" s="11">
        <v>7.25</v>
      </c>
      <c r="G289" s="9">
        <v>4</v>
      </c>
      <c r="H289" s="19">
        <v>29</v>
      </c>
      <c r="I289" s="22">
        <v>29</v>
      </c>
      <c r="J289" s="19">
        <v>0</v>
      </c>
      <c r="K289" s="24">
        <v>45531</v>
      </c>
    </row>
    <row r="290" spans="2:11" ht="28.5" customHeight="1" x14ac:dyDescent="0.25">
      <c r="B290" s="9">
        <f>ROW()-ROW(tCompras[[#Headers],[Id]])</f>
        <v>284</v>
      </c>
      <c r="C290" s="14">
        <v>45531</v>
      </c>
      <c r="D290" s="10" t="s">
        <v>41</v>
      </c>
      <c r="E290" s="57" t="s">
        <v>7</v>
      </c>
      <c r="F290" s="11">
        <v>30.4</v>
      </c>
      <c r="G290" s="9">
        <v>3</v>
      </c>
      <c r="H290" s="19">
        <v>91.199999999999989</v>
      </c>
      <c r="I290" s="22">
        <v>91.199999999999989</v>
      </c>
      <c r="J290" s="19">
        <v>0</v>
      </c>
      <c r="K290" s="24">
        <v>45531</v>
      </c>
    </row>
    <row r="291" spans="2:11" ht="28.5" customHeight="1" x14ac:dyDescent="0.25">
      <c r="B291" s="9">
        <f>ROW()-ROW(tCompras[[#Headers],[Id]])</f>
        <v>285</v>
      </c>
      <c r="C291" s="14">
        <v>45514</v>
      </c>
      <c r="D291" s="10" t="s">
        <v>42</v>
      </c>
      <c r="E291" s="57" t="s">
        <v>7</v>
      </c>
      <c r="F291" s="11">
        <v>9.3000000000000007</v>
      </c>
      <c r="G291" s="9">
        <v>1</v>
      </c>
      <c r="H291" s="19">
        <v>9.3000000000000007</v>
      </c>
      <c r="I291" s="22">
        <v>9.3000000000000007</v>
      </c>
      <c r="J291" s="19">
        <v>0</v>
      </c>
      <c r="K291" s="24">
        <v>45514</v>
      </c>
    </row>
    <row r="292" spans="2:11" ht="28.5" customHeight="1" x14ac:dyDescent="0.25">
      <c r="B292" s="9">
        <f>ROW()-ROW(tCompras[[#Headers],[Id]])</f>
        <v>286</v>
      </c>
      <c r="C292" s="14">
        <v>45509</v>
      </c>
      <c r="D292" s="10" t="s">
        <v>43</v>
      </c>
      <c r="E292" s="57" t="s">
        <v>7</v>
      </c>
      <c r="F292" s="11">
        <v>5.6</v>
      </c>
      <c r="G292" s="9">
        <v>4</v>
      </c>
      <c r="H292" s="19">
        <v>22.4</v>
      </c>
      <c r="I292" s="22">
        <v>22.4</v>
      </c>
      <c r="J292" s="19">
        <v>0</v>
      </c>
      <c r="K292" s="24">
        <v>45509</v>
      </c>
    </row>
    <row r="293" spans="2:11" ht="28.5" customHeight="1" x14ac:dyDescent="0.25">
      <c r="B293" s="9">
        <f>ROW()-ROW(tCompras[[#Headers],[Id]])</f>
        <v>287</v>
      </c>
      <c r="C293" s="14">
        <v>45533</v>
      </c>
      <c r="D293" s="10" t="s">
        <v>44</v>
      </c>
      <c r="E293" s="57" t="s">
        <v>10</v>
      </c>
      <c r="F293" s="11">
        <v>3</v>
      </c>
      <c r="G293" s="9">
        <v>1</v>
      </c>
      <c r="H293" s="19">
        <v>3</v>
      </c>
      <c r="I293" s="22">
        <v>3</v>
      </c>
      <c r="J293" s="19">
        <v>0</v>
      </c>
      <c r="K293" s="24">
        <v>45533</v>
      </c>
    </row>
    <row r="294" spans="2:11" ht="28.5" customHeight="1" x14ac:dyDescent="0.25">
      <c r="B294" s="9">
        <f>ROW()-ROW(tCompras[[#Headers],[Id]])</f>
        <v>288</v>
      </c>
      <c r="C294" s="14">
        <v>45516</v>
      </c>
      <c r="D294" s="10" t="s">
        <v>45</v>
      </c>
      <c r="E294" s="57" t="s">
        <v>10</v>
      </c>
      <c r="F294" s="11">
        <v>1.5</v>
      </c>
      <c r="G294" s="9">
        <v>5</v>
      </c>
      <c r="H294" s="19">
        <v>7.5</v>
      </c>
      <c r="I294" s="22">
        <v>7.5</v>
      </c>
      <c r="J294" s="19">
        <v>0</v>
      </c>
      <c r="K294" s="24">
        <v>45516</v>
      </c>
    </row>
    <row r="295" spans="2:11" ht="28.5" customHeight="1" x14ac:dyDescent="0.25">
      <c r="B295" s="9">
        <f>ROW()-ROW(tCompras[[#Headers],[Id]])</f>
        <v>289</v>
      </c>
      <c r="C295" s="14">
        <v>45533</v>
      </c>
      <c r="D295" s="10" t="s">
        <v>46</v>
      </c>
      <c r="E295" s="57" t="s">
        <v>10</v>
      </c>
      <c r="F295" s="11">
        <v>6.2</v>
      </c>
      <c r="G295" s="9">
        <v>2</v>
      </c>
      <c r="H295" s="19">
        <v>12.4</v>
      </c>
      <c r="I295" s="22">
        <v>12.4</v>
      </c>
      <c r="J295" s="19">
        <v>0</v>
      </c>
      <c r="K295" s="24">
        <v>45533</v>
      </c>
    </row>
    <row r="296" spans="2:11" ht="28.5" customHeight="1" x14ac:dyDescent="0.25">
      <c r="B296" s="9">
        <f>ROW()-ROW(tCompras[[#Headers],[Id]])</f>
        <v>290</v>
      </c>
      <c r="C296" s="14">
        <v>45532</v>
      </c>
      <c r="D296" s="10" t="s">
        <v>47</v>
      </c>
      <c r="E296" s="57" t="s">
        <v>13</v>
      </c>
      <c r="F296" s="11">
        <v>4</v>
      </c>
      <c r="G296" s="9">
        <v>1</v>
      </c>
      <c r="H296" s="19">
        <v>4</v>
      </c>
      <c r="I296" s="22">
        <v>4</v>
      </c>
      <c r="J296" s="19">
        <v>0</v>
      </c>
      <c r="K296" s="24">
        <v>45532</v>
      </c>
    </row>
    <row r="297" spans="2:11" ht="28.5" customHeight="1" x14ac:dyDescent="0.25">
      <c r="B297" s="9">
        <f>ROW()-ROW(tCompras[[#Headers],[Id]])</f>
        <v>291</v>
      </c>
      <c r="C297" s="14">
        <v>45533</v>
      </c>
      <c r="D297" s="10" t="s">
        <v>48</v>
      </c>
      <c r="E297" s="57" t="s">
        <v>13</v>
      </c>
      <c r="F297" s="11">
        <v>9.9</v>
      </c>
      <c r="G297" s="9">
        <v>4</v>
      </c>
      <c r="H297" s="19">
        <v>39.6</v>
      </c>
      <c r="I297" s="22">
        <v>39.6</v>
      </c>
      <c r="J297" s="19">
        <v>0</v>
      </c>
      <c r="K297" s="24">
        <v>45533</v>
      </c>
    </row>
    <row r="298" spans="2:11" ht="28.5" customHeight="1" x14ac:dyDescent="0.25">
      <c r="B298" s="9">
        <f>ROW()-ROW(tCompras[[#Headers],[Id]])</f>
        <v>292</v>
      </c>
      <c r="C298" s="14">
        <v>45518</v>
      </c>
      <c r="D298" s="10" t="s">
        <v>49</v>
      </c>
      <c r="E298" s="57" t="s">
        <v>13</v>
      </c>
      <c r="F298" s="11">
        <v>15.2</v>
      </c>
      <c r="G298" s="9">
        <v>4</v>
      </c>
      <c r="H298" s="19">
        <v>60.8</v>
      </c>
      <c r="I298" s="22">
        <v>60.8</v>
      </c>
      <c r="J298" s="19">
        <v>0</v>
      </c>
      <c r="K298" s="24">
        <v>45518</v>
      </c>
    </row>
    <row r="299" spans="2:11" ht="28.5" customHeight="1" x14ac:dyDescent="0.25">
      <c r="B299" s="9">
        <f>ROW()-ROW(tCompras[[#Headers],[Id]])</f>
        <v>293</v>
      </c>
      <c r="C299" s="14">
        <v>45525</v>
      </c>
      <c r="D299" s="10" t="s">
        <v>50</v>
      </c>
      <c r="E299" s="57" t="s">
        <v>16</v>
      </c>
      <c r="F299" s="11">
        <v>36</v>
      </c>
      <c r="G299" s="9">
        <v>5</v>
      </c>
      <c r="H299" s="19">
        <v>180</v>
      </c>
      <c r="I299" s="22">
        <v>180</v>
      </c>
      <c r="J299" s="19">
        <v>0</v>
      </c>
      <c r="K299" s="24">
        <v>45525</v>
      </c>
    </row>
    <row r="300" spans="2:11" ht="28.5" customHeight="1" x14ac:dyDescent="0.25">
      <c r="B300" s="9">
        <f>ROW()-ROW(tCompras[[#Headers],[Id]])</f>
        <v>294</v>
      </c>
      <c r="C300" s="14">
        <v>45523</v>
      </c>
      <c r="D300" s="10" t="s">
        <v>51</v>
      </c>
      <c r="E300" s="57" t="s">
        <v>16</v>
      </c>
      <c r="F300" s="11">
        <v>15</v>
      </c>
      <c r="G300" s="9">
        <v>3</v>
      </c>
      <c r="H300" s="19">
        <v>45</v>
      </c>
      <c r="I300" s="22">
        <v>45</v>
      </c>
      <c r="J300" s="19">
        <v>0</v>
      </c>
      <c r="K300" s="24">
        <v>45523</v>
      </c>
    </row>
    <row r="301" spans="2:11" ht="28.5" customHeight="1" x14ac:dyDescent="0.25">
      <c r="B301" s="9">
        <f>ROW()-ROW(tCompras[[#Headers],[Id]])</f>
        <v>295</v>
      </c>
      <c r="C301" s="14">
        <v>45514</v>
      </c>
      <c r="D301" s="10" t="s">
        <v>52</v>
      </c>
      <c r="E301" s="57" t="s">
        <v>16</v>
      </c>
      <c r="F301" s="11">
        <v>22.4</v>
      </c>
      <c r="G301" s="9">
        <v>5</v>
      </c>
      <c r="H301" s="19">
        <v>112</v>
      </c>
      <c r="I301" s="22">
        <v>112</v>
      </c>
      <c r="J301" s="19">
        <v>0</v>
      </c>
      <c r="K301" s="24">
        <v>45514</v>
      </c>
    </row>
    <row r="302" spans="2:11" ht="28.5" customHeight="1" x14ac:dyDescent="0.25">
      <c r="B302" s="9">
        <f>ROW()-ROW(tCompras[[#Headers],[Id]])</f>
        <v>296</v>
      </c>
      <c r="C302" s="14">
        <v>45512</v>
      </c>
      <c r="D302" s="10" t="s">
        <v>38</v>
      </c>
      <c r="E302" s="57" t="s">
        <v>4</v>
      </c>
      <c r="F302" s="11">
        <v>21</v>
      </c>
      <c r="G302" s="9">
        <v>4</v>
      </c>
      <c r="H302" s="19">
        <v>84</v>
      </c>
      <c r="I302" s="22"/>
      <c r="J302" s="19">
        <v>84</v>
      </c>
      <c r="K302" s="24" t="s">
        <v>118</v>
      </c>
    </row>
    <row r="303" spans="2:11" ht="28.5" customHeight="1" x14ac:dyDescent="0.25">
      <c r="B303" s="9">
        <f>ROW()-ROW(tCompras[[#Headers],[Id]])</f>
        <v>297</v>
      </c>
      <c r="C303" s="14">
        <v>45521</v>
      </c>
      <c r="D303" s="10" t="s">
        <v>39</v>
      </c>
      <c r="E303" s="57" t="s">
        <v>4</v>
      </c>
      <c r="F303" s="11">
        <v>28.8</v>
      </c>
      <c r="G303" s="9">
        <v>3</v>
      </c>
      <c r="H303" s="19">
        <v>86.4</v>
      </c>
      <c r="I303" s="22">
        <v>86.4</v>
      </c>
      <c r="J303" s="19">
        <v>0</v>
      </c>
      <c r="K303" s="24">
        <v>45521</v>
      </c>
    </row>
    <row r="304" spans="2:11" ht="28.5" customHeight="1" x14ac:dyDescent="0.25">
      <c r="B304" s="9">
        <f>ROW()-ROW(tCompras[[#Headers],[Id]])</f>
        <v>298</v>
      </c>
      <c r="C304" s="14">
        <v>45531</v>
      </c>
      <c r="D304" s="10" t="s">
        <v>40</v>
      </c>
      <c r="E304" s="57" t="s">
        <v>4</v>
      </c>
      <c r="F304" s="11">
        <v>7.25</v>
      </c>
      <c r="G304" s="9">
        <v>5</v>
      </c>
      <c r="H304" s="19">
        <v>36.25</v>
      </c>
      <c r="I304" s="22">
        <v>36.25</v>
      </c>
      <c r="J304" s="19">
        <v>0</v>
      </c>
      <c r="K304" s="24">
        <v>45531</v>
      </c>
    </row>
    <row r="305" spans="2:11" ht="28.5" customHeight="1" x14ac:dyDescent="0.25">
      <c r="B305" s="9">
        <f>ROW()-ROW(tCompras[[#Headers],[Id]])</f>
        <v>299</v>
      </c>
      <c r="C305" s="14">
        <v>45523</v>
      </c>
      <c r="D305" s="10" t="s">
        <v>41</v>
      </c>
      <c r="E305" s="57" t="s">
        <v>7</v>
      </c>
      <c r="F305" s="11">
        <v>30.4</v>
      </c>
      <c r="G305" s="9">
        <v>2</v>
      </c>
      <c r="H305" s="19">
        <v>60.8</v>
      </c>
      <c r="I305" s="22">
        <v>60.8</v>
      </c>
      <c r="J305" s="19">
        <v>0</v>
      </c>
      <c r="K305" s="24">
        <v>45523</v>
      </c>
    </row>
    <row r="306" spans="2:11" ht="28.5" customHeight="1" x14ac:dyDescent="0.25">
      <c r="B306" s="9">
        <f>ROW()-ROW(tCompras[[#Headers],[Id]])</f>
        <v>300</v>
      </c>
      <c r="C306" s="14">
        <v>45531</v>
      </c>
      <c r="D306" s="10" t="s">
        <v>42</v>
      </c>
      <c r="E306" s="57" t="s">
        <v>7</v>
      </c>
      <c r="F306" s="11">
        <v>9.3000000000000007</v>
      </c>
      <c r="G306" s="9">
        <v>5</v>
      </c>
      <c r="H306" s="19">
        <v>46.5</v>
      </c>
      <c r="I306" s="22">
        <v>46.5</v>
      </c>
      <c r="J306" s="19">
        <v>0</v>
      </c>
      <c r="K306" s="24">
        <v>45531</v>
      </c>
    </row>
    <row r="307" spans="2:11" ht="28.5" customHeight="1" x14ac:dyDescent="0.25">
      <c r="B307" s="9">
        <f>ROW()-ROW(tCompras[[#Headers],[Id]])</f>
        <v>301</v>
      </c>
      <c r="C307" s="14">
        <v>45529</v>
      </c>
      <c r="D307" s="10" t="s">
        <v>43</v>
      </c>
      <c r="E307" s="57" t="s">
        <v>7</v>
      </c>
      <c r="F307" s="11">
        <v>5.6</v>
      </c>
      <c r="G307" s="9">
        <v>5</v>
      </c>
      <c r="H307" s="19">
        <v>28</v>
      </c>
      <c r="I307" s="22">
        <v>28</v>
      </c>
      <c r="J307" s="19">
        <v>0</v>
      </c>
      <c r="K307" s="24">
        <v>45529</v>
      </c>
    </row>
    <row r="308" spans="2:11" ht="28.5" customHeight="1" x14ac:dyDescent="0.25">
      <c r="B308" s="9">
        <f>ROW()-ROW(tCompras[[#Headers],[Id]])</f>
        <v>302</v>
      </c>
      <c r="C308" s="14">
        <v>45516</v>
      </c>
      <c r="D308" s="10" t="s">
        <v>44</v>
      </c>
      <c r="E308" s="57" t="s">
        <v>10</v>
      </c>
      <c r="F308" s="11">
        <v>3</v>
      </c>
      <c r="G308" s="9">
        <v>4</v>
      </c>
      <c r="H308" s="19">
        <v>12</v>
      </c>
      <c r="I308" s="22">
        <v>12</v>
      </c>
      <c r="J308" s="19">
        <v>0</v>
      </c>
      <c r="K308" s="24">
        <v>45516</v>
      </c>
    </row>
    <row r="309" spans="2:11" ht="28.5" customHeight="1" x14ac:dyDescent="0.25">
      <c r="B309" s="9">
        <f>ROW()-ROW(tCompras[[#Headers],[Id]])</f>
        <v>303</v>
      </c>
      <c r="C309" s="14">
        <v>45521</v>
      </c>
      <c r="D309" s="10" t="s">
        <v>45</v>
      </c>
      <c r="E309" s="57" t="s">
        <v>10</v>
      </c>
      <c r="F309" s="11">
        <v>1.5</v>
      </c>
      <c r="G309" s="9">
        <v>1</v>
      </c>
      <c r="H309" s="19">
        <v>1.5</v>
      </c>
      <c r="I309" s="22">
        <v>1.5</v>
      </c>
      <c r="J309" s="19">
        <v>0</v>
      </c>
      <c r="K309" s="24">
        <v>45521</v>
      </c>
    </row>
    <row r="310" spans="2:11" ht="28.5" customHeight="1" x14ac:dyDescent="0.25">
      <c r="B310" s="9">
        <f>ROW()-ROW(tCompras[[#Headers],[Id]])</f>
        <v>304</v>
      </c>
      <c r="C310" s="14">
        <v>45506</v>
      </c>
      <c r="D310" s="10" t="s">
        <v>46</v>
      </c>
      <c r="E310" s="57" t="s">
        <v>10</v>
      </c>
      <c r="F310" s="11">
        <v>6.2</v>
      </c>
      <c r="G310" s="9">
        <v>4</v>
      </c>
      <c r="H310" s="19">
        <v>24.8</v>
      </c>
      <c r="I310" s="22"/>
      <c r="J310" s="19">
        <v>24.8</v>
      </c>
      <c r="K310" s="24" t="s">
        <v>118</v>
      </c>
    </row>
    <row r="311" spans="2:11" ht="28.5" customHeight="1" x14ac:dyDescent="0.25">
      <c r="B311" s="9">
        <f>ROW()-ROW(tCompras[[#Headers],[Id]])</f>
        <v>305</v>
      </c>
      <c r="C311" s="14">
        <v>45521</v>
      </c>
      <c r="D311" s="10" t="s">
        <v>47</v>
      </c>
      <c r="E311" s="57" t="s">
        <v>13</v>
      </c>
      <c r="F311" s="11">
        <v>4</v>
      </c>
      <c r="G311" s="9">
        <v>3</v>
      </c>
      <c r="H311" s="19">
        <v>12</v>
      </c>
      <c r="I311" s="22"/>
      <c r="J311" s="19">
        <v>12</v>
      </c>
      <c r="K311" s="24" t="s">
        <v>118</v>
      </c>
    </row>
    <row r="312" spans="2:11" ht="28.5" customHeight="1" x14ac:dyDescent="0.25">
      <c r="B312" s="9">
        <f>ROW()-ROW(tCompras[[#Headers],[Id]])</f>
        <v>306</v>
      </c>
      <c r="C312" s="14">
        <v>45506</v>
      </c>
      <c r="D312" s="10" t="s">
        <v>48</v>
      </c>
      <c r="E312" s="57" t="s">
        <v>13</v>
      </c>
      <c r="F312" s="11">
        <v>9.9</v>
      </c>
      <c r="G312" s="9">
        <v>2</v>
      </c>
      <c r="H312" s="19">
        <v>19.8</v>
      </c>
      <c r="I312" s="22"/>
      <c r="J312" s="19">
        <v>19.8</v>
      </c>
      <c r="K312" s="24" t="s">
        <v>118</v>
      </c>
    </row>
    <row r="313" spans="2:11" ht="28.5" customHeight="1" x14ac:dyDescent="0.25">
      <c r="B313" s="9">
        <f>ROW()-ROW(tCompras[[#Headers],[Id]])</f>
        <v>307</v>
      </c>
      <c r="C313" s="14">
        <v>45532</v>
      </c>
      <c r="D313" s="10" t="s">
        <v>49</v>
      </c>
      <c r="E313" s="57" t="s">
        <v>13</v>
      </c>
      <c r="F313" s="11">
        <v>15.2</v>
      </c>
      <c r="G313" s="9">
        <v>1</v>
      </c>
      <c r="H313" s="19">
        <v>15.2</v>
      </c>
      <c r="I313" s="22">
        <v>15.2</v>
      </c>
      <c r="J313" s="19">
        <v>0</v>
      </c>
      <c r="K313" s="24">
        <v>45532</v>
      </c>
    </row>
    <row r="314" spans="2:11" ht="28.5" customHeight="1" x14ac:dyDescent="0.25">
      <c r="B314" s="9">
        <f>ROW()-ROW(tCompras[[#Headers],[Id]])</f>
        <v>308</v>
      </c>
      <c r="C314" s="14">
        <v>45533</v>
      </c>
      <c r="D314" s="10" t="s">
        <v>50</v>
      </c>
      <c r="E314" s="57" t="s">
        <v>16</v>
      </c>
      <c r="F314" s="11">
        <v>36</v>
      </c>
      <c r="G314" s="9">
        <v>4</v>
      </c>
      <c r="H314" s="19">
        <v>144</v>
      </c>
      <c r="I314" s="22">
        <v>144</v>
      </c>
      <c r="J314" s="19">
        <v>0</v>
      </c>
      <c r="K314" s="24">
        <v>45533</v>
      </c>
    </row>
    <row r="315" spans="2:11" ht="28.5" customHeight="1" x14ac:dyDescent="0.25">
      <c r="B315" s="9">
        <f>ROW()-ROW(tCompras[[#Headers],[Id]])</f>
        <v>309</v>
      </c>
      <c r="C315" s="14">
        <v>45507</v>
      </c>
      <c r="D315" s="10" t="s">
        <v>51</v>
      </c>
      <c r="E315" s="57" t="s">
        <v>16</v>
      </c>
      <c r="F315" s="11">
        <v>15</v>
      </c>
      <c r="G315" s="9">
        <v>3</v>
      </c>
      <c r="H315" s="19">
        <v>45</v>
      </c>
      <c r="I315" s="22">
        <v>45</v>
      </c>
      <c r="J315" s="19">
        <v>0</v>
      </c>
      <c r="K315" s="24">
        <v>45507</v>
      </c>
    </row>
    <row r="316" spans="2:11" ht="28.5" customHeight="1" x14ac:dyDescent="0.25">
      <c r="B316" s="9">
        <f>ROW()-ROW(tCompras[[#Headers],[Id]])</f>
        <v>310</v>
      </c>
      <c r="C316" s="14">
        <v>45509</v>
      </c>
      <c r="D316" s="10" t="s">
        <v>52</v>
      </c>
      <c r="E316" s="57" t="s">
        <v>16</v>
      </c>
      <c r="F316" s="11">
        <v>22.4</v>
      </c>
      <c r="G316" s="9">
        <v>2</v>
      </c>
      <c r="H316" s="19">
        <v>44.8</v>
      </c>
      <c r="I316" s="22">
        <v>44.8</v>
      </c>
      <c r="J316" s="19">
        <v>0</v>
      </c>
      <c r="K316" s="24">
        <v>45509</v>
      </c>
    </row>
    <row r="317" spans="2:11" ht="28.5" customHeight="1" x14ac:dyDescent="0.25">
      <c r="B317" s="9">
        <f>ROW()-ROW(tCompras[[#Headers],[Id]])</f>
        <v>311</v>
      </c>
      <c r="C317" s="14">
        <v>45528</v>
      </c>
      <c r="D317" s="10" t="s">
        <v>54</v>
      </c>
      <c r="E317" s="57" t="s">
        <v>4</v>
      </c>
      <c r="F317" s="11">
        <v>17</v>
      </c>
      <c r="G317" s="9">
        <v>1</v>
      </c>
      <c r="H317" s="19">
        <v>17</v>
      </c>
      <c r="I317" s="22">
        <v>17</v>
      </c>
      <c r="J317" s="19">
        <v>0</v>
      </c>
      <c r="K317" s="24">
        <v>45528</v>
      </c>
    </row>
    <row r="318" spans="2:11" ht="28.5" customHeight="1" x14ac:dyDescent="0.25">
      <c r="B318" s="9">
        <f>ROW()-ROW(tCompras[[#Headers],[Id]])</f>
        <v>312</v>
      </c>
      <c r="C318" s="14">
        <v>45514</v>
      </c>
      <c r="D318" s="10" t="s">
        <v>55</v>
      </c>
      <c r="E318" s="57" t="s">
        <v>7</v>
      </c>
      <c r="F318" s="11">
        <v>16.649999999999999</v>
      </c>
      <c r="G318" s="9">
        <v>1</v>
      </c>
      <c r="H318" s="19">
        <v>16.649999999999999</v>
      </c>
      <c r="I318" s="22">
        <v>16.649999999999999</v>
      </c>
      <c r="J318" s="19">
        <v>0</v>
      </c>
      <c r="K318" s="24">
        <v>45514</v>
      </c>
    </row>
    <row r="319" spans="2:11" ht="28.5" customHeight="1" x14ac:dyDescent="0.25">
      <c r="B319" s="9">
        <f>ROW()-ROW(tCompras[[#Headers],[Id]])</f>
        <v>313</v>
      </c>
      <c r="C319" s="14">
        <v>45526</v>
      </c>
      <c r="D319" s="10" t="s">
        <v>56</v>
      </c>
      <c r="E319" s="57" t="s">
        <v>10</v>
      </c>
      <c r="F319" s="11">
        <v>4.5</v>
      </c>
      <c r="G319" s="9">
        <v>3</v>
      </c>
      <c r="H319" s="19">
        <v>13.5</v>
      </c>
      <c r="I319" s="22">
        <v>13.5</v>
      </c>
      <c r="J319" s="19">
        <v>0</v>
      </c>
      <c r="K319" s="24">
        <v>45526</v>
      </c>
    </row>
    <row r="320" spans="2:11" ht="28.5" customHeight="1" x14ac:dyDescent="0.25">
      <c r="B320" s="9">
        <f>ROW()-ROW(tCompras[[#Headers],[Id]])</f>
        <v>314</v>
      </c>
      <c r="C320" s="14">
        <v>45508</v>
      </c>
      <c r="D320" s="10" t="s">
        <v>57</v>
      </c>
      <c r="E320" s="57" t="s">
        <v>13</v>
      </c>
      <c r="F320" s="11">
        <v>14</v>
      </c>
      <c r="G320" s="9">
        <v>2</v>
      </c>
      <c r="H320" s="19">
        <v>28</v>
      </c>
      <c r="I320" s="22">
        <v>28</v>
      </c>
      <c r="J320" s="19">
        <v>0</v>
      </c>
      <c r="K320" s="24">
        <v>45508</v>
      </c>
    </row>
    <row r="321" spans="2:11" ht="28.5" customHeight="1" x14ac:dyDescent="0.25">
      <c r="B321" s="9">
        <f>ROW()-ROW(tCompras[[#Headers],[Id]])</f>
        <v>315</v>
      </c>
      <c r="C321" s="14">
        <v>45521</v>
      </c>
      <c r="D321" s="10" t="s">
        <v>58</v>
      </c>
      <c r="E321" s="57" t="s">
        <v>16</v>
      </c>
      <c r="F321" s="11">
        <v>9</v>
      </c>
      <c r="G321" s="9">
        <v>1</v>
      </c>
      <c r="H321" s="19">
        <v>9</v>
      </c>
      <c r="I321" s="22"/>
      <c r="J321" s="19">
        <v>9</v>
      </c>
      <c r="K321" s="24" t="s">
        <v>118</v>
      </c>
    </row>
    <row r="322" spans="2:11" ht="28.5" customHeight="1" x14ac:dyDescent="0.25">
      <c r="B322" s="9">
        <f>ROW()-ROW(tCompras[[#Headers],[Id]])</f>
        <v>316</v>
      </c>
      <c r="C322" s="14">
        <v>45530</v>
      </c>
      <c r="D322" s="10" t="s">
        <v>38</v>
      </c>
      <c r="E322" s="57" t="s">
        <v>4</v>
      </c>
      <c r="F322" s="11">
        <v>79</v>
      </c>
      <c r="G322" s="9">
        <v>4</v>
      </c>
      <c r="H322" s="19">
        <v>316</v>
      </c>
      <c r="I322" s="22">
        <v>316</v>
      </c>
      <c r="J322" s="19">
        <v>0</v>
      </c>
      <c r="K322" s="24">
        <v>45530</v>
      </c>
    </row>
    <row r="323" spans="2:11" ht="28.5" customHeight="1" x14ac:dyDescent="0.25">
      <c r="B323" s="9">
        <f>ROW()-ROW(tCompras[[#Headers],[Id]])</f>
        <v>317</v>
      </c>
      <c r="C323" s="14">
        <v>45506</v>
      </c>
      <c r="D323" s="10" t="s">
        <v>39</v>
      </c>
      <c r="E323" s="57" t="s">
        <v>4</v>
      </c>
      <c r="F323" s="11">
        <v>28.8</v>
      </c>
      <c r="G323" s="9">
        <v>5</v>
      </c>
      <c r="H323" s="19">
        <v>144</v>
      </c>
      <c r="I323" s="22">
        <v>144</v>
      </c>
      <c r="J323" s="19">
        <v>0</v>
      </c>
      <c r="K323" s="24">
        <v>45506</v>
      </c>
    </row>
    <row r="324" spans="2:11" ht="28.5" customHeight="1" x14ac:dyDescent="0.25">
      <c r="B324" s="9">
        <f>ROW()-ROW(tCompras[[#Headers],[Id]])</f>
        <v>318</v>
      </c>
      <c r="C324" s="14">
        <v>45531</v>
      </c>
      <c r="D324" s="10" t="s">
        <v>40</v>
      </c>
      <c r="E324" s="57" t="s">
        <v>4</v>
      </c>
      <c r="F324" s="11">
        <v>7.25</v>
      </c>
      <c r="G324" s="9">
        <v>4</v>
      </c>
      <c r="H324" s="19">
        <v>29</v>
      </c>
      <c r="I324" s="22">
        <v>29</v>
      </c>
      <c r="J324" s="19">
        <v>0</v>
      </c>
      <c r="K324" s="24">
        <v>45531</v>
      </c>
    </row>
    <row r="325" spans="2:11" ht="28.5" customHeight="1" x14ac:dyDescent="0.25">
      <c r="B325" s="9">
        <f>ROW()-ROW(tCompras[[#Headers],[Id]])</f>
        <v>319</v>
      </c>
      <c r="C325" s="14">
        <v>45531</v>
      </c>
      <c r="D325" s="10" t="s">
        <v>41</v>
      </c>
      <c r="E325" s="57" t="s">
        <v>7</v>
      </c>
      <c r="F325" s="11">
        <v>30.4</v>
      </c>
      <c r="G325" s="9">
        <v>3</v>
      </c>
      <c r="H325" s="19">
        <v>91.199999999999989</v>
      </c>
      <c r="I325" s="22">
        <v>91.199999999999989</v>
      </c>
      <c r="J325" s="19">
        <v>0</v>
      </c>
      <c r="K325" s="24">
        <v>45531</v>
      </c>
    </row>
    <row r="326" spans="2:11" ht="28.5" customHeight="1" x14ac:dyDescent="0.25">
      <c r="B326" s="9">
        <f>ROW()-ROW(tCompras[[#Headers],[Id]])</f>
        <v>320</v>
      </c>
      <c r="C326" s="14">
        <v>45514</v>
      </c>
      <c r="D326" s="10" t="s">
        <v>42</v>
      </c>
      <c r="E326" s="57" t="s">
        <v>7</v>
      </c>
      <c r="F326" s="11">
        <v>9.3000000000000007</v>
      </c>
      <c r="G326" s="9">
        <v>1</v>
      </c>
      <c r="H326" s="19">
        <v>9.3000000000000007</v>
      </c>
      <c r="I326" s="22">
        <v>9.3000000000000007</v>
      </c>
      <c r="J326" s="19">
        <v>0</v>
      </c>
      <c r="K326" s="24">
        <v>45514</v>
      </c>
    </row>
    <row r="327" spans="2:11" ht="28.5" customHeight="1" x14ac:dyDescent="0.25">
      <c r="B327" s="9">
        <f>ROW()-ROW(tCompras[[#Headers],[Id]])</f>
        <v>321</v>
      </c>
      <c r="C327" s="14">
        <v>45509</v>
      </c>
      <c r="D327" s="10" t="s">
        <v>43</v>
      </c>
      <c r="E327" s="57" t="s">
        <v>7</v>
      </c>
      <c r="F327" s="11">
        <v>5.6</v>
      </c>
      <c r="G327" s="9">
        <v>4</v>
      </c>
      <c r="H327" s="19">
        <v>22.4</v>
      </c>
      <c r="I327" s="22">
        <v>22.4</v>
      </c>
      <c r="J327" s="19">
        <v>0</v>
      </c>
      <c r="K327" s="24">
        <v>45509</v>
      </c>
    </row>
    <row r="328" spans="2:11" ht="28.5" customHeight="1" x14ac:dyDescent="0.25">
      <c r="B328" s="9">
        <f>ROW()-ROW(tCompras[[#Headers],[Id]])</f>
        <v>322</v>
      </c>
      <c r="C328" s="14">
        <v>45533</v>
      </c>
      <c r="D328" s="10" t="s">
        <v>44</v>
      </c>
      <c r="E328" s="57" t="s">
        <v>10</v>
      </c>
      <c r="F328" s="11">
        <v>3</v>
      </c>
      <c r="G328" s="9">
        <v>1</v>
      </c>
      <c r="H328" s="19">
        <v>3</v>
      </c>
      <c r="I328" s="22">
        <v>3</v>
      </c>
      <c r="J328" s="19">
        <v>0</v>
      </c>
      <c r="K328" s="24">
        <v>45533</v>
      </c>
    </row>
    <row r="329" spans="2:11" ht="28.5" customHeight="1" x14ac:dyDescent="0.25">
      <c r="B329" s="9">
        <f>ROW()-ROW(tCompras[[#Headers],[Id]])</f>
        <v>323</v>
      </c>
      <c r="C329" s="14">
        <v>45516</v>
      </c>
      <c r="D329" s="10" t="s">
        <v>45</v>
      </c>
      <c r="E329" s="57" t="s">
        <v>10</v>
      </c>
      <c r="F329" s="11">
        <v>1.5</v>
      </c>
      <c r="G329" s="9">
        <v>5</v>
      </c>
      <c r="H329" s="19">
        <v>7.5</v>
      </c>
      <c r="I329" s="22">
        <v>7.5</v>
      </c>
      <c r="J329" s="19">
        <v>0</v>
      </c>
      <c r="K329" s="24">
        <v>45516</v>
      </c>
    </row>
    <row r="330" spans="2:11" ht="28.5" customHeight="1" x14ac:dyDescent="0.25">
      <c r="B330" s="9">
        <f>ROW()-ROW(tCompras[[#Headers],[Id]])</f>
        <v>324</v>
      </c>
      <c r="C330" s="14">
        <v>45533</v>
      </c>
      <c r="D330" s="10" t="s">
        <v>46</v>
      </c>
      <c r="E330" s="57" t="s">
        <v>10</v>
      </c>
      <c r="F330" s="11">
        <v>6.2</v>
      </c>
      <c r="G330" s="9">
        <v>2</v>
      </c>
      <c r="H330" s="19">
        <v>12.4</v>
      </c>
      <c r="I330" s="22">
        <v>12.4</v>
      </c>
      <c r="J330" s="19">
        <v>0</v>
      </c>
      <c r="K330" s="24">
        <v>45533</v>
      </c>
    </row>
    <row r="331" spans="2:11" ht="28.5" customHeight="1" x14ac:dyDescent="0.25">
      <c r="B331" s="9">
        <f>ROW()-ROW(tCompras[[#Headers],[Id]])</f>
        <v>325</v>
      </c>
      <c r="C331" s="14">
        <v>45532</v>
      </c>
      <c r="D331" s="10" t="s">
        <v>47</v>
      </c>
      <c r="E331" s="57" t="s">
        <v>13</v>
      </c>
      <c r="F331" s="11">
        <v>4</v>
      </c>
      <c r="G331" s="9">
        <v>1</v>
      </c>
      <c r="H331" s="19">
        <v>4</v>
      </c>
      <c r="I331" s="22">
        <v>4</v>
      </c>
      <c r="J331" s="19">
        <v>0</v>
      </c>
      <c r="K331" s="24">
        <v>45532</v>
      </c>
    </row>
    <row r="332" spans="2:11" ht="28.5" customHeight="1" x14ac:dyDescent="0.25">
      <c r="B332" s="9">
        <f>ROW()-ROW(tCompras[[#Headers],[Id]])</f>
        <v>326</v>
      </c>
      <c r="C332" s="14">
        <v>45533</v>
      </c>
      <c r="D332" s="10" t="s">
        <v>48</v>
      </c>
      <c r="E332" s="57" t="s">
        <v>13</v>
      </c>
      <c r="F332" s="11">
        <v>9.9</v>
      </c>
      <c r="G332" s="9">
        <v>4</v>
      </c>
      <c r="H332" s="19">
        <v>39.6</v>
      </c>
      <c r="I332" s="22">
        <v>39.6</v>
      </c>
      <c r="J332" s="19">
        <v>0</v>
      </c>
      <c r="K332" s="24">
        <v>45533</v>
      </c>
    </row>
    <row r="333" spans="2:11" ht="28.5" customHeight="1" x14ac:dyDescent="0.25">
      <c r="B333" s="9">
        <f>ROW()-ROW(tCompras[[#Headers],[Id]])</f>
        <v>327</v>
      </c>
      <c r="C333" s="14">
        <v>45518</v>
      </c>
      <c r="D333" s="10" t="s">
        <v>49</v>
      </c>
      <c r="E333" s="57" t="s">
        <v>13</v>
      </c>
      <c r="F333" s="11">
        <v>15.2</v>
      </c>
      <c r="G333" s="9">
        <v>4</v>
      </c>
      <c r="H333" s="19">
        <v>60.8</v>
      </c>
      <c r="I333" s="22">
        <v>60.8</v>
      </c>
      <c r="J333" s="19">
        <v>0</v>
      </c>
      <c r="K333" s="24">
        <v>45518</v>
      </c>
    </row>
    <row r="334" spans="2:11" ht="28.5" customHeight="1" x14ac:dyDescent="0.25">
      <c r="B334" s="9">
        <f>ROW()-ROW(tCompras[[#Headers],[Id]])</f>
        <v>328</v>
      </c>
      <c r="C334" s="14">
        <v>45525</v>
      </c>
      <c r="D334" s="10" t="s">
        <v>50</v>
      </c>
      <c r="E334" s="57" t="s">
        <v>16</v>
      </c>
      <c r="F334" s="11">
        <v>36</v>
      </c>
      <c r="G334" s="9">
        <v>5</v>
      </c>
      <c r="H334" s="19">
        <v>180</v>
      </c>
      <c r="I334" s="22">
        <v>180</v>
      </c>
      <c r="J334" s="19">
        <v>0</v>
      </c>
      <c r="K334" s="24">
        <v>45525</v>
      </c>
    </row>
    <row r="335" spans="2:11" ht="28.5" customHeight="1" x14ac:dyDescent="0.25">
      <c r="B335" s="9">
        <f>ROW()-ROW(tCompras[[#Headers],[Id]])</f>
        <v>329</v>
      </c>
      <c r="C335" s="14">
        <v>45523</v>
      </c>
      <c r="D335" s="10" t="s">
        <v>51</v>
      </c>
      <c r="E335" s="57" t="s">
        <v>16</v>
      </c>
      <c r="F335" s="11">
        <v>15</v>
      </c>
      <c r="G335" s="9">
        <v>3</v>
      </c>
      <c r="H335" s="19">
        <v>45</v>
      </c>
      <c r="I335" s="22">
        <v>45</v>
      </c>
      <c r="J335" s="19">
        <v>0</v>
      </c>
      <c r="K335" s="24">
        <v>45523</v>
      </c>
    </row>
    <row r="336" spans="2:11" ht="28.5" customHeight="1" x14ac:dyDescent="0.25">
      <c r="B336" s="9">
        <f>ROW()-ROW(tCompras[[#Headers],[Id]])</f>
        <v>330</v>
      </c>
      <c r="C336" s="14">
        <v>45514</v>
      </c>
      <c r="D336" s="10" t="s">
        <v>52</v>
      </c>
      <c r="E336" s="57" t="s">
        <v>16</v>
      </c>
      <c r="F336" s="11">
        <v>22.4</v>
      </c>
      <c r="G336" s="9">
        <v>5</v>
      </c>
      <c r="H336" s="19">
        <v>112</v>
      </c>
      <c r="I336" s="22">
        <v>112</v>
      </c>
      <c r="J336" s="19">
        <v>0</v>
      </c>
      <c r="K336" s="24">
        <v>45514</v>
      </c>
    </row>
    <row r="337" spans="2:11" ht="28.5" customHeight="1" x14ac:dyDescent="0.25">
      <c r="B337" s="9">
        <f>ROW()-ROW(tCompras[[#Headers],[Id]])</f>
        <v>331</v>
      </c>
      <c r="C337" s="14">
        <v>45512</v>
      </c>
      <c r="D337" s="10" t="s">
        <v>38</v>
      </c>
      <c r="E337" s="57" t="s">
        <v>4</v>
      </c>
      <c r="F337" s="11">
        <v>21</v>
      </c>
      <c r="G337" s="9">
        <v>4</v>
      </c>
      <c r="H337" s="19">
        <v>84</v>
      </c>
      <c r="I337" s="22"/>
      <c r="J337" s="19">
        <v>84</v>
      </c>
      <c r="K337" s="24" t="s">
        <v>118</v>
      </c>
    </row>
    <row r="338" spans="2:11" ht="28.5" customHeight="1" x14ac:dyDescent="0.25">
      <c r="B338" s="9">
        <f>ROW()-ROW(tCompras[[#Headers],[Id]])</f>
        <v>332</v>
      </c>
      <c r="C338" s="14">
        <v>45521</v>
      </c>
      <c r="D338" s="10" t="s">
        <v>39</v>
      </c>
      <c r="E338" s="57" t="s">
        <v>4</v>
      </c>
      <c r="F338" s="11">
        <v>28.8</v>
      </c>
      <c r="G338" s="9">
        <v>3</v>
      </c>
      <c r="H338" s="19">
        <v>86.4</v>
      </c>
      <c r="I338" s="22">
        <v>86.4</v>
      </c>
      <c r="J338" s="19">
        <v>0</v>
      </c>
      <c r="K338" s="24">
        <v>45521</v>
      </c>
    </row>
    <row r="339" spans="2:11" ht="28.5" customHeight="1" x14ac:dyDescent="0.25">
      <c r="B339" s="9">
        <f>ROW()-ROW(tCompras[[#Headers],[Id]])</f>
        <v>333</v>
      </c>
      <c r="C339" s="14">
        <v>45531</v>
      </c>
      <c r="D339" s="10" t="s">
        <v>40</v>
      </c>
      <c r="E339" s="57" t="s">
        <v>4</v>
      </c>
      <c r="F339" s="11">
        <v>7.25</v>
      </c>
      <c r="G339" s="9">
        <v>5</v>
      </c>
      <c r="H339" s="19">
        <v>36.25</v>
      </c>
      <c r="I339" s="22">
        <v>36.25</v>
      </c>
      <c r="J339" s="19">
        <v>0</v>
      </c>
      <c r="K339" s="24">
        <v>45531</v>
      </c>
    </row>
    <row r="340" spans="2:11" ht="28.5" customHeight="1" x14ac:dyDescent="0.25">
      <c r="B340" s="9">
        <f>ROW()-ROW(tCompras[[#Headers],[Id]])</f>
        <v>334</v>
      </c>
      <c r="C340" s="14">
        <v>45523</v>
      </c>
      <c r="D340" s="10" t="s">
        <v>41</v>
      </c>
      <c r="E340" s="57" t="s">
        <v>7</v>
      </c>
      <c r="F340" s="11">
        <v>30.4</v>
      </c>
      <c r="G340" s="9">
        <v>2</v>
      </c>
      <c r="H340" s="19">
        <v>60.8</v>
      </c>
      <c r="I340" s="22">
        <v>60.8</v>
      </c>
      <c r="J340" s="19">
        <v>0</v>
      </c>
      <c r="K340" s="24">
        <v>45523</v>
      </c>
    </row>
    <row r="341" spans="2:11" ht="28.5" customHeight="1" x14ac:dyDescent="0.25">
      <c r="B341" s="9">
        <f>ROW()-ROW(tCompras[[#Headers],[Id]])</f>
        <v>335</v>
      </c>
      <c r="C341" s="14">
        <v>45531</v>
      </c>
      <c r="D341" s="10" t="s">
        <v>42</v>
      </c>
      <c r="E341" s="57" t="s">
        <v>7</v>
      </c>
      <c r="F341" s="11">
        <v>9.3000000000000007</v>
      </c>
      <c r="G341" s="9">
        <v>5</v>
      </c>
      <c r="H341" s="19">
        <v>46.5</v>
      </c>
      <c r="I341" s="22">
        <v>46.5</v>
      </c>
      <c r="J341" s="19">
        <v>0</v>
      </c>
      <c r="K341" s="24">
        <v>45531</v>
      </c>
    </row>
    <row r="342" spans="2:11" ht="28.5" customHeight="1" x14ac:dyDescent="0.25">
      <c r="B342" s="9">
        <f>ROW()-ROW(tCompras[[#Headers],[Id]])</f>
        <v>336</v>
      </c>
      <c r="C342" s="14">
        <v>45529</v>
      </c>
      <c r="D342" s="10" t="s">
        <v>43</v>
      </c>
      <c r="E342" s="57" t="s">
        <v>7</v>
      </c>
      <c r="F342" s="11">
        <v>5.6</v>
      </c>
      <c r="G342" s="9">
        <v>5</v>
      </c>
      <c r="H342" s="19">
        <v>28</v>
      </c>
      <c r="I342" s="22">
        <v>28</v>
      </c>
      <c r="J342" s="19">
        <v>0</v>
      </c>
      <c r="K342" s="24">
        <v>45529</v>
      </c>
    </row>
    <row r="343" spans="2:11" ht="28.5" customHeight="1" x14ac:dyDescent="0.25">
      <c r="B343" s="9">
        <f>ROW()-ROW(tCompras[[#Headers],[Id]])</f>
        <v>337</v>
      </c>
      <c r="C343" s="14">
        <v>45516</v>
      </c>
      <c r="D343" s="10" t="s">
        <v>44</v>
      </c>
      <c r="E343" s="57" t="s">
        <v>10</v>
      </c>
      <c r="F343" s="11">
        <v>3</v>
      </c>
      <c r="G343" s="9">
        <v>4</v>
      </c>
      <c r="H343" s="19">
        <v>12</v>
      </c>
      <c r="I343" s="22">
        <v>12</v>
      </c>
      <c r="J343" s="19">
        <v>0</v>
      </c>
      <c r="K343" s="24">
        <v>45516</v>
      </c>
    </row>
    <row r="344" spans="2:11" ht="28.5" customHeight="1" x14ac:dyDescent="0.25">
      <c r="B344" s="9">
        <f>ROW()-ROW(tCompras[[#Headers],[Id]])</f>
        <v>338</v>
      </c>
      <c r="C344" s="14">
        <v>45521</v>
      </c>
      <c r="D344" s="10" t="s">
        <v>45</v>
      </c>
      <c r="E344" s="57" t="s">
        <v>10</v>
      </c>
      <c r="F344" s="11">
        <v>1.5</v>
      </c>
      <c r="G344" s="9">
        <v>1</v>
      </c>
      <c r="H344" s="19">
        <v>1.5</v>
      </c>
      <c r="I344" s="22">
        <v>1.5</v>
      </c>
      <c r="J344" s="19">
        <v>0</v>
      </c>
      <c r="K344" s="24">
        <v>45521</v>
      </c>
    </row>
    <row r="345" spans="2:11" ht="28.5" customHeight="1" x14ac:dyDescent="0.25">
      <c r="B345" s="9">
        <f>ROW()-ROW(tCompras[[#Headers],[Id]])</f>
        <v>339</v>
      </c>
      <c r="C345" s="14">
        <v>45506</v>
      </c>
      <c r="D345" s="10" t="s">
        <v>46</v>
      </c>
      <c r="E345" s="57" t="s">
        <v>10</v>
      </c>
      <c r="F345" s="11">
        <v>6.2</v>
      </c>
      <c r="G345" s="9">
        <v>4</v>
      </c>
      <c r="H345" s="19">
        <v>24.8</v>
      </c>
      <c r="I345" s="22"/>
      <c r="J345" s="19">
        <v>24.8</v>
      </c>
      <c r="K345" s="24" t="s">
        <v>118</v>
      </c>
    </row>
    <row r="346" spans="2:11" ht="28.5" customHeight="1" x14ac:dyDescent="0.25">
      <c r="B346" s="9">
        <f>ROW()-ROW(tCompras[[#Headers],[Id]])</f>
        <v>340</v>
      </c>
      <c r="C346" s="14">
        <v>45521</v>
      </c>
      <c r="D346" s="10" t="s">
        <v>47</v>
      </c>
      <c r="E346" s="57" t="s">
        <v>13</v>
      </c>
      <c r="F346" s="11">
        <v>4</v>
      </c>
      <c r="G346" s="9">
        <v>3</v>
      </c>
      <c r="H346" s="19">
        <v>12</v>
      </c>
      <c r="I346" s="22"/>
      <c r="J346" s="19">
        <v>12</v>
      </c>
      <c r="K346" s="24" t="s">
        <v>118</v>
      </c>
    </row>
    <row r="347" spans="2:11" ht="28.5" customHeight="1" x14ac:dyDescent="0.25">
      <c r="B347" s="9">
        <f>ROW()-ROW(tCompras[[#Headers],[Id]])</f>
        <v>341</v>
      </c>
      <c r="C347" s="14">
        <v>45506</v>
      </c>
      <c r="D347" s="10" t="s">
        <v>48</v>
      </c>
      <c r="E347" s="57" t="s">
        <v>13</v>
      </c>
      <c r="F347" s="11">
        <v>9.9</v>
      </c>
      <c r="G347" s="9">
        <v>2</v>
      </c>
      <c r="H347" s="19">
        <v>19.8</v>
      </c>
      <c r="I347" s="22"/>
      <c r="J347" s="19">
        <v>19.8</v>
      </c>
      <c r="K347" s="24" t="s">
        <v>118</v>
      </c>
    </row>
    <row r="348" spans="2:11" ht="28.5" customHeight="1" x14ac:dyDescent="0.25">
      <c r="B348" s="9">
        <f>ROW()-ROW(tCompras[[#Headers],[Id]])</f>
        <v>342</v>
      </c>
      <c r="C348" s="14">
        <v>45532</v>
      </c>
      <c r="D348" s="10" t="s">
        <v>49</v>
      </c>
      <c r="E348" s="57" t="s">
        <v>13</v>
      </c>
      <c r="F348" s="11">
        <v>15.2</v>
      </c>
      <c r="G348" s="9">
        <v>1</v>
      </c>
      <c r="H348" s="19">
        <v>15.2</v>
      </c>
      <c r="I348" s="22">
        <v>15.2</v>
      </c>
      <c r="J348" s="19">
        <v>0</v>
      </c>
      <c r="K348" s="24">
        <v>45532</v>
      </c>
    </row>
    <row r="349" spans="2:11" ht="28.5" customHeight="1" x14ac:dyDescent="0.25">
      <c r="B349" s="9">
        <f>ROW()-ROW(tCompras[[#Headers],[Id]])</f>
        <v>343</v>
      </c>
      <c r="C349" s="14">
        <v>45533</v>
      </c>
      <c r="D349" s="10" t="s">
        <v>50</v>
      </c>
      <c r="E349" s="57" t="s">
        <v>16</v>
      </c>
      <c r="F349" s="11">
        <v>36</v>
      </c>
      <c r="G349" s="9">
        <v>4</v>
      </c>
      <c r="H349" s="19">
        <v>144</v>
      </c>
      <c r="I349" s="22">
        <v>144</v>
      </c>
      <c r="J349" s="19">
        <v>0</v>
      </c>
      <c r="K349" s="24">
        <v>45533</v>
      </c>
    </row>
    <row r="350" spans="2:11" ht="28.5" customHeight="1" x14ac:dyDescent="0.25">
      <c r="B350" s="9">
        <f>ROW()-ROW(tCompras[[#Headers],[Id]])</f>
        <v>344</v>
      </c>
      <c r="C350" s="14">
        <v>45507</v>
      </c>
      <c r="D350" s="10" t="s">
        <v>51</v>
      </c>
      <c r="E350" s="57" t="s">
        <v>16</v>
      </c>
      <c r="F350" s="11">
        <v>15</v>
      </c>
      <c r="G350" s="9">
        <v>3</v>
      </c>
      <c r="H350" s="19">
        <v>45</v>
      </c>
      <c r="I350" s="22">
        <v>45</v>
      </c>
      <c r="J350" s="19">
        <v>0</v>
      </c>
      <c r="K350" s="24">
        <v>45507</v>
      </c>
    </row>
    <row r="351" spans="2:11" ht="28.5" customHeight="1" x14ac:dyDescent="0.25">
      <c r="B351" s="9">
        <f>ROW()-ROW(tCompras[[#Headers],[Id]])</f>
        <v>345</v>
      </c>
      <c r="C351" s="14">
        <v>45509</v>
      </c>
      <c r="D351" s="10" t="s">
        <v>52</v>
      </c>
      <c r="E351" s="57" t="s">
        <v>16</v>
      </c>
      <c r="F351" s="11">
        <v>22.4</v>
      </c>
      <c r="G351" s="9">
        <v>2</v>
      </c>
      <c r="H351" s="19">
        <v>44.8</v>
      </c>
      <c r="I351" s="22">
        <v>44.8</v>
      </c>
      <c r="J351" s="19">
        <v>0</v>
      </c>
      <c r="K351" s="24">
        <v>45509</v>
      </c>
    </row>
    <row r="352" spans="2:11" ht="28.5" customHeight="1" x14ac:dyDescent="0.25">
      <c r="B352" s="9">
        <f>ROW()-ROW(tCompras[[#Headers],[Id]])</f>
        <v>346</v>
      </c>
      <c r="C352" s="14">
        <v>45528</v>
      </c>
      <c r="D352" s="10" t="s">
        <v>54</v>
      </c>
      <c r="E352" s="57" t="s">
        <v>4</v>
      </c>
      <c r="F352" s="11">
        <v>17</v>
      </c>
      <c r="G352" s="9">
        <v>1</v>
      </c>
      <c r="H352" s="19">
        <v>17</v>
      </c>
      <c r="I352" s="22">
        <v>17</v>
      </c>
      <c r="J352" s="19">
        <v>0</v>
      </c>
      <c r="K352" s="24">
        <v>45528</v>
      </c>
    </row>
    <row r="353" spans="2:11" ht="28.5" customHeight="1" x14ac:dyDescent="0.25">
      <c r="B353" s="9">
        <f>ROW()-ROW(tCompras[[#Headers],[Id]])</f>
        <v>347</v>
      </c>
      <c r="C353" s="14">
        <v>45514</v>
      </c>
      <c r="D353" s="10" t="s">
        <v>55</v>
      </c>
      <c r="E353" s="57" t="s">
        <v>7</v>
      </c>
      <c r="F353" s="11">
        <v>16.649999999999999</v>
      </c>
      <c r="G353" s="9">
        <v>1</v>
      </c>
      <c r="H353" s="19">
        <v>16.649999999999999</v>
      </c>
      <c r="I353" s="22">
        <v>16.649999999999999</v>
      </c>
      <c r="J353" s="19">
        <v>0</v>
      </c>
      <c r="K353" s="24">
        <v>45514</v>
      </c>
    </row>
    <row r="354" spans="2:11" ht="28.5" customHeight="1" x14ac:dyDescent="0.25">
      <c r="B354" s="9">
        <f>ROW()-ROW(tCompras[[#Headers],[Id]])</f>
        <v>348</v>
      </c>
      <c r="C354" s="14">
        <v>45526</v>
      </c>
      <c r="D354" s="10" t="s">
        <v>56</v>
      </c>
      <c r="E354" s="57" t="s">
        <v>10</v>
      </c>
      <c r="F354" s="11">
        <v>4.5</v>
      </c>
      <c r="G354" s="9">
        <v>3</v>
      </c>
      <c r="H354" s="19">
        <v>13.5</v>
      </c>
      <c r="I354" s="22">
        <v>13.5</v>
      </c>
      <c r="J354" s="19">
        <v>0</v>
      </c>
      <c r="K354" s="24">
        <v>45526</v>
      </c>
    </row>
    <row r="355" spans="2:11" ht="28.5" customHeight="1" x14ac:dyDescent="0.25">
      <c r="B355" s="9">
        <f>ROW()-ROW(tCompras[[#Headers],[Id]])</f>
        <v>349</v>
      </c>
      <c r="C355" s="14">
        <v>45508</v>
      </c>
      <c r="D355" s="10" t="s">
        <v>57</v>
      </c>
      <c r="E355" s="57" t="s">
        <v>13</v>
      </c>
      <c r="F355" s="11">
        <v>14</v>
      </c>
      <c r="G355" s="9">
        <v>2</v>
      </c>
      <c r="H355" s="19">
        <v>28</v>
      </c>
      <c r="I355" s="22">
        <v>28</v>
      </c>
      <c r="J355" s="19">
        <v>0</v>
      </c>
      <c r="K355" s="24">
        <v>45508</v>
      </c>
    </row>
    <row r="356" spans="2:11" ht="28.5" customHeight="1" x14ac:dyDescent="0.25">
      <c r="B356" s="9">
        <f>ROW()-ROW(tCompras[[#Headers],[Id]])</f>
        <v>350</v>
      </c>
      <c r="C356" s="14">
        <v>45521</v>
      </c>
      <c r="D356" s="10" t="s">
        <v>58</v>
      </c>
      <c r="E356" s="57" t="s">
        <v>16</v>
      </c>
      <c r="F356" s="11">
        <v>9</v>
      </c>
      <c r="G356" s="9">
        <v>1</v>
      </c>
      <c r="H356" s="19">
        <v>9</v>
      </c>
      <c r="I356" s="22"/>
      <c r="J356" s="19">
        <v>9</v>
      </c>
      <c r="K356" s="24" t="s">
        <v>118</v>
      </c>
    </row>
    <row r="357" spans="2:11" ht="28.5" customHeight="1" x14ac:dyDescent="0.25">
      <c r="B357" s="9">
        <f>ROW()-ROW(tCompras[[#Headers],[Id]])</f>
        <v>351</v>
      </c>
      <c r="C357" s="14">
        <v>45561</v>
      </c>
      <c r="D357" s="10" t="s">
        <v>38</v>
      </c>
      <c r="E357" s="57" t="s">
        <v>4</v>
      </c>
      <c r="F357" s="11">
        <v>79</v>
      </c>
      <c r="G357" s="9">
        <v>4</v>
      </c>
      <c r="H357" s="19">
        <v>316</v>
      </c>
      <c r="I357" s="22">
        <v>316</v>
      </c>
      <c r="J357" s="19">
        <v>0</v>
      </c>
      <c r="K357" s="24">
        <v>45561</v>
      </c>
    </row>
    <row r="358" spans="2:11" ht="28.5" customHeight="1" x14ac:dyDescent="0.25">
      <c r="B358" s="9">
        <f>ROW()-ROW(tCompras[[#Headers],[Id]])</f>
        <v>352</v>
      </c>
      <c r="C358" s="14">
        <v>45537</v>
      </c>
      <c r="D358" s="10" t="s">
        <v>39</v>
      </c>
      <c r="E358" s="57" t="s">
        <v>4</v>
      </c>
      <c r="F358" s="11">
        <v>28.8</v>
      </c>
      <c r="G358" s="9">
        <v>5</v>
      </c>
      <c r="H358" s="19">
        <v>144</v>
      </c>
      <c r="I358" s="22">
        <v>144</v>
      </c>
      <c r="J358" s="19">
        <v>0</v>
      </c>
      <c r="K358" s="24">
        <v>45537</v>
      </c>
    </row>
    <row r="359" spans="2:11" ht="28.5" customHeight="1" x14ac:dyDescent="0.25">
      <c r="B359" s="9">
        <f>ROW()-ROW(tCompras[[#Headers],[Id]])</f>
        <v>353</v>
      </c>
      <c r="C359" s="14">
        <v>45562</v>
      </c>
      <c r="D359" s="10" t="s">
        <v>40</v>
      </c>
      <c r="E359" s="57" t="s">
        <v>4</v>
      </c>
      <c r="F359" s="11">
        <v>7.25</v>
      </c>
      <c r="G359" s="9">
        <v>4</v>
      </c>
      <c r="H359" s="19">
        <v>29</v>
      </c>
      <c r="I359" s="22">
        <v>29</v>
      </c>
      <c r="J359" s="19">
        <v>0</v>
      </c>
      <c r="K359" s="24">
        <v>45562</v>
      </c>
    </row>
    <row r="360" spans="2:11" ht="28.5" customHeight="1" x14ac:dyDescent="0.25">
      <c r="B360" s="9">
        <f>ROW()-ROW(tCompras[[#Headers],[Id]])</f>
        <v>354</v>
      </c>
      <c r="C360" s="14">
        <v>45562</v>
      </c>
      <c r="D360" s="10" t="s">
        <v>41</v>
      </c>
      <c r="E360" s="57" t="s">
        <v>7</v>
      </c>
      <c r="F360" s="11">
        <v>30.4</v>
      </c>
      <c r="G360" s="9">
        <v>3</v>
      </c>
      <c r="H360" s="19">
        <v>91.199999999999989</v>
      </c>
      <c r="I360" s="22">
        <v>91.199999999999989</v>
      </c>
      <c r="J360" s="19">
        <v>0</v>
      </c>
      <c r="K360" s="24">
        <v>45562</v>
      </c>
    </row>
    <row r="361" spans="2:11" ht="28.5" customHeight="1" x14ac:dyDescent="0.25">
      <c r="B361" s="9">
        <f>ROW()-ROW(tCompras[[#Headers],[Id]])</f>
        <v>355</v>
      </c>
      <c r="C361" s="14">
        <v>45545</v>
      </c>
      <c r="D361" s="10" t="s">
        <v>42</v>
      </c>
      <c r="E361" s="57" t="s">
        <v>7</v>
      </c>
      <c r="F361" s="11">
        <v>9.3000000000000007</v>
      </c>
      <c r="G361" s="9">
        <v>1</v>
      </c>
      <c r="H361" s="19">
        <v>9.3000000000000007</v>
      </c>
      <c r="I361" s="22">
        <v>9.3000000000000007</v>
      </c>
      <c r="J361" s="19">
        <v>0</v>
      </c>
      <c r="K361" s="24">
        <v>45545</v>
      </c>
    </row>
    <row r="362" spans="2:11" ht="28.5" customHeight="1" x14ac:dyDescent="0.25">
      <c r="B362" s="9">
        <f>ROW()-ROW(tCompras[[#Headers],[Id]])</f>
        <v>356</v>
      </c>
      <c r="C362" s="14">
        <v>45540</v>
      </c>
      <c r="D362" s="10" t="s">
        <v>43</v>
      </c>
      <c r="E362" s="57" t="s">
        <v>7</v>
      </c>
      <c r="F362" s="11">
        <v>5.6</v>
      </c>
      <c r="G362" s="9">
        <v>4</v>
      </c>
      <c r="H362" s="19">
        <v>22.4</v>
      </c>
      <c r="I362" s="22">
        <v>22.4</v>
      </c>
      <c r="J362" s="19">
        <v>0</v>
      </c>
      <c r="K362" s="24">
        <v>45540</v>
      </c>
    </row>
    <row r="363" spans="2:11" ht="28.5" customHeight="1" x14ac:dyDescent="0.25">
      <c r="B363" s="9">
        <f>ROW()-ROW(tCompras[[#Headers],[Id]])</f>
        <v>357</v>
      </c>
      <c r="C363" s="14">
        <v>45564</v>
      </c>
      <c r="D363" s="10" t="s">
        <v>44</v>
      </c>
      <c r="E363" s="57" t="s">
        <v>10</v>
      </c>
      <c r="F363" s="11">
        <v>3</v>
      </c>
      <c r="G363" s="9">
        <v>1</v>
      </c>
      <c r="H363" s="19">
        <v>3</v>
      </c>
      <c r="I363" s="22">
        <v>3</v>
      </c>
      <c r="J363" s="19">
        <v>0</v>
      </c>
      <c r="K363" s="24">
        <v>45564</v>
      </c>
    </row>
    <row r="364" spans="2:11" ht="28.5" customHeight="1" x14ac:dyDescent="0.25">
      <c r="B364" s="9">
        <f>ROW()-ROW(tCompras[[#Headers],[Id]])</f>
        <v>358</v>
      </c>
      <c r="C364" s="14">
        <v>45547</v>
      </c>
      <c r="D364" s="10" t="s">
        <v>45</v>
      </c>
      <c r="E364" s="57" t="s">
        <v>10</v>
      </c>
      <c r="F364" s="11">
        <v>1.5</v>
      </c>
      <c r="G364" s="9">
        <v>5</v>
      </c>
      <c r="H364" s="19">
        <v>7.5</v>
      </c>
      <c r="I364" s="22">
        <v>7.5</v>
      </c>
      <c r="J364" s="19">
        <v>0</v>
      </c>
      <c r="K364" s="24">
        <v>45547</v>
      </c>
    </row>
    <row r="365" spans="2:11" ht="28.5" customHeight="1" x14ac:dyDescent="0.25">
      <c r="B365" s="9">
        <f>ROW()-ROW(tCompras[[#Headers],[Id]])</f>
        <v>359</v>
      </c>
      <c r="C365" s="14">
        <v>45564</v>
      </c>
      <c r="D365" s="10" t="s">
        <v>46</v>
      </c>
      <c r="E365" s="57" t="s">
        <v>10</v>
      </c>
      <c r="F365" s="11">
        <v>6.2</v>
      </c>
      <c r="G365" s="9">
        <v>2</v>
      </c>
      <c r="H365" s="19">
        <v>12.4</v>
      </c>
      <c r="I365" s="22">
        <v>12.4</v>
      </c>
      <c r="J365" s="19">
        <v>0</v>
      </c>
      <c r="K365" s="24">
        <v>45564</v>
      </c>
    </row>
    <row r="366" spans="2:11" ht="28.5" customHeight="1" x14ac:dyDescent="0.25">
      <c r="B366" s="9">
        <f>ROW()-ROW(tCompras[[#Headers],[Id]])</f>
        <v>360</v>
      </c>
      <c r="C366" s="14">
        <v>45563</v>
      </c>
      <c r="D366" s="10" t="s">
        <v>47</v>
      </c>
      <c r="E366" s="57" t="s">
        <v>13</v>
      </c>
      <c r="F366" s="11">
        <v>4</v>
      </c>
      <c r="G366" s="9">
        <v>1</v>
      </c>
      <c r="H366" s="19">
        <v>4</v>
      </c>
      <c r="I366" s="22">
        <v>4</v>
      </c>
      <c r="J366" s="19">
        <v>0</v>
      </c>
      <c r="K366" s="24">
        <v>45563</v>
      </c>
    </row>
    <row r="367" spans="2:11" ht="28.5" customHeight="1" x14ac:dyDescent="0.25">
      <c r="B367" s="9">
        <f>ROW()-ROW(tCompras[[#Headers],[Id]])</f>
        <v>361</v>
      </c>
      <c r="C367" s="14">
        <v>45564</v>
      </c>
      <c r="D367" s="10" t="s">
        <v>48</v>
      </c>
      <c r="E367" s="57" t="s">
        <v>13</v>
      </c>
      <c r="F367" s="11">
        <v>9.9</v>
      </c>
      <c r="G367" s="9">
        <v>4</v>
      </c>
      <c r="H367" s="19">
        <v>39.6</v>
      </c>
      <c r="I367" s="22">
        <v>39.6</v>
      </c>
      <c r="J367" s="19">
        <v>0</v>
      </c>
      <c r="K367" s="24">
        <v>45564</v>
      </c>
    </row>
    <row r="368" spans="2:11" ht="28.5" customHeight="1" x14ac:dyDescent="0.25">
      <c r="B368" s="9">
        <f>ROW()-ROW(tCompras[[#Headers],[Id]])</f>
        <v>362</v>
      </c>
      <c r="C368" s="14">
        <v>45549</v>
      </c>
      <c r="D368" s="10" t="s">
        <v>49</v>
      </c>
      <c r="E368" s="57" t="s">
        <v>13</v>
      </c>
      <c r="F368" s="11">
        <v>15.2</v>
      </c>
      <c r="G368" s="9">
        <v>4</v>
      </c>
      <c r="H368" s="19">
        <v>60.8</v>
      </c>
      <c r="I368" s="22">
        <v>60.8</v>
      </c>
      <c r="J368" s="19">
        <v>0</v>
      </c>
      <c r="K368" s="24">
        <v>45549</v>
      </c>
    </row>
    <row r="369" spans="2:11" ht="28.5" customHeight="1" x14ac:dyDescent="0.25">
      <c r="B369" s="9">
        <f>ROW()-ROW(tCompras[[#Headers],[Id]])</f>
        <v>363</v>
      </c>
      <c r="C369" s="14">
        <v>45556</v>
      </c>
      <c r="D369" s="10" t="s">
        <v>50</v>
      </c>
      <c r="E369" s="57" t="s">
        <v>16</v>
      </c>
      <c r="F369" s="11">
        <v>36</v>
      </c>
      <c r="G369" s="9">
        <v>5</v>
      </c>
      <c r="H369" s="19">
        <v>180</v>
      </c>
      <c r="I369" s="22">
        <v>180</v>
      </c>
      <c r="J369" s="19">
        <v>0</v>
      </c>
      <c r="K369" s="24">
        <v>45556</v>
      </c>
    </row>
    <row r="370" spans="2:11" ht="28.5" customHeight="1" x14ac:dyDescent="0.25">
      <c r="B370" s="9">
        <f>ROW()-ROW(tCompras[[#Headers],[Id]])</f>
        <v>364</v>
      </c>
      <c r="C370" s="14">
        <v>45554</v>
      </c>
      <c r="D370" s="10" t="s">
        <v>51</v>
      </c>
      <c r="E370" s="57" t="s">
        <v>16</v>
      </c>
      <c r="F370" s="11">
        <v>15</v>
      </c>
      <c r="G370" s="9">
        <v>3</v>
      </c>
      <c r="H370" s="19">
        <v>45</v>
      </c>
      <c r="I370" s="22">
        <v>45</v>
      </c>
      <c r="J370" s="19">
        <v>0</v>
      </c>
      <c r="K370" s="24">
        <v>45554</v>
      </c>
    </row>
    <row r="371" spans="2:11" ht="28.5" customHeight="1" x14ac:dyDescent="0.25">
      <c r="B371" s="9">
        <f>ROW()-ROW(tCompras[[#Headers],[Id]])</f>
        <v>365</v>
      </c>
      <c r="C371" s="14">
        <v>45545</v>
      </c>
      <c r="D371" s="10" t="s">
        <v>52</v>
      </c>
      <c r="E371" s="57" t="s">
        <v>16</v>
      </c>
      <c r="F371" s="11">
        <v>22.4</v>
      </c>
      <c r="G371" s="9">
        <v>5</v>
      </c>
      <c r="H371" s="19">
        <v>112</v>
      </c>
      <c r="I371" s="22">
        <v>112</v>
      </c>
      <c r="J371" s="19">
        <v>0</v>
      </c>
      <c r="K371" s="24">
        <v>45545</v>
      </c>
    </row>
    <row r="372" spans="2:11" ht="28.5" customHeight="1" x14ac:dyDescent="0.25">
      <c r="B372" s="9">
        <f>ROW()-ROW(tCompras[[#Headers],[Id]])</f>
        <v>366</v>
      </c>
      <c r="C372" s="14">
        <v>45543</v>
      </c>
      <c r="D372" s="10" t="s">
        <v>38</v>
      </c>
      <c r="E372" s="57" t="s">
        <v>4</v>
      </c>
      <c r="F372" s="11">
        <v>21</v>
      </c>
      <c r="G372" s="9">
        <v>4</v>
      </c>
      <c r="H372" s="19">
        <v>84</v>
      </c>
      <c r="I372" s="22"/>
      <c r="J372" s="19">
        <v>84</v>
      </c>
      <c r="K372" s="24" t="s">
        <v>118</v>
      </c>
    </row>
    <row r="373" spans="2:11" ht="28.5" customHeight="1" x14ac:dyDescent="0.25">
      <c r="B373" s="9">
        <f>ROW()-ROW(tCompras[[#Headers],[Id]])</f>
        <v>367</v>
      </c>
      <c r="C373" s="14">
        <v>45552</v>
      </c>
      <c r="D373" s="10" t="s">
        <v>39</v>
      </c>
      <c r="E373" s="57" t="s">
        <v>4</v>
      </c>
      <c r="F373" s="11">
        <v>28.8</v>
      </c>
      <c r="G373" s="9">
        <v>3</v>
      </c>
      <c r="H373" s="19">
        <v>86.4</v>
      </c>
      <c r="I373" s="22">
        <v>86.4</v>
      </c>
      <c r="J373" s="19">
        <v>0</v>
      </c>
      <c r="K373" s="24">
        <v>45552</v>
      </c>
    </row>
    <row r="374" spans="2:11" ht="28.5" customHeight="1" x14ac:dyDescent="0.25">
      <c r="B374" s="9">
        <f>ROW()-ROW(tCompras[[#Headers],[Id]])</f>
        <v>368</v>
      </c>
      <c r="C374" s="14">
        <v>45562</v>
      </c>
      <c r="D374" s="10" t="s">
        <v>40</v>
      </c>
      <c r="E374" s="57" t="s">
        <v>4</v>
      </c>
      <c r="F374" s="11">
        <v>7.25</v>
      </c>
      <c r="G374" s="9">
        <v>5</v>
      </c>
      <c r="H374" s="19">
        <v>36.25</v>
      </c>
      <c r="I374" s="22">
        <v>36.25</v>
      </c>
      <c r="J374" s="19">
        <v>0</v>
      </c>
      <c r="K374" s="24">
        <v>45562</v>
      </c>
    </row>
    <row r="375" spans="2:11" ht="28.5" customHeight="1" x14ac:dyDescent="0.25">
      <c r="B375" s="9">
        <f>ROW()-ROW(tCompras[[#Headers],[Id]])</f>
        <v>369</v>
      </c>
      <c r="C375" s="14">
        <v>45554</v>
      </c>
      <c r="D375" s="10" t="s">
        <v>41</v>
      </c>
      <c r="E375" s="57" t="s">
        <v>7</v>
      </c>
      <c r="F375" s="11">
        <v>30.4</v>
      </c>
      <c r="G375" s="9">
        <v>2</v>
      </c>
      <c r="H375" s="19">
        <v>60.8</v>
      </c>
      <c r="I375" s="22">
        <v>60.8</v>
      </c>
      <c r="J375" s="19">
        <v>0</v>
      </c>
      <c r="K375" s="24">
        <v>45554</v>
      </c>
    </row>
    <row r="376" spans="2:11" ht="28.5" customHeight="1" x14ac:dyDescent="0.25">
      <c r="B376" s="9">
        <f>ROW()-ROW(tCompras[[#Headers],[Id]])</f>
        <v>370</v>
      </c>
      <c r="C376" s="14">
        <v>45562</v>
      </c>
      <c r="D376" s="10" t="s">
        <v>42</v>
      </c>
      <c r="E376" s="57" t="s">
        <v>7</v>
      </c>
      <c r="F376" s="11">
        <v>9.3000000000000007</v>
      </c>
      <c r="G376" s="9">
        <v>5</v>
      </c>
      <c r="H376" s="19">
        <v>46.5</v>
      </c>
      <c r="I376" s="22">
        <v>46.5</v>
      </c>
      <c r="J376" s="19">
        <v>0</v>
      </c>
      <c r="K376" s="24">
        <v>45562</v>
      </c>
    </row>
    <row r="377" spans="2:11" ht="28.5" customHeight="1" x14ac:dyDescent="0.25">
      <c r="B377" s="9">
        <f>ROW()-ROW(tCompras[[#Headers],[Id]])</f>
        <v>371</v>
      </c>
      <c r="C377" s="14">
        <v>45560</v>
      </c>
      <c r="D377" s="10" t="s">
        <v>43</v>
      </c>
      <c r="E377" s="57" t="s">
        <v>7</v>
      </c>
      <c r="F377" s="11">
        <v>5.6</v>
      </c>
      <c r="G377" s="9">
        <v>5</v>
      </c>
      <c r="H377" s="19">
        <v>28</v>
      </c>
      <c r="I377" s="22">
        <v>28</v>
      </c>
      <c r="J377" s="19">
        <v>0</v>
      </c>
      <c r="K377" s="24">
        <v>45560</v>
      </c>
    </row>
    <row r="378" spans="2:11" ht="28.5" customHeight="1" x14ac:dyDescent="0.25">
      <c r="B378" s="9">
        <f>ROW()-ROW(tCompras[[#Headers],[Id]])</f>
        <v>372</v>
      </c>
      <c r="C378" s="14">
        <v>45547</v>
      </c>
      <c r="D378" s="10" t="s">
        <v>44</v>
      </c>
      <c r="E378" s="57" t="s">
        <v>10</v>
      </c>
      <c r="F378" s="11">
        <v>3</v>
      </c>
      <c r="G378" s="9">
        <v>4</v>
      </c>
      <c r="H378" s="19">
        <v>12</v>
      </c>
      <c r="I378" s="22">
        <v>12</v>
      </c>
      <c r="J378" s="19">
        <v>0</v>
      </c>
      <c r="K378" s="24">
        <v>45547</v>
      </c>
    </row>
    <row r="379" spans="2:11" ht="28.5" customHeight="1" x14ac:dyDescent="0.25">
      <c r="B379" s="9">
        <f>ROW()-ROW(tCompras[[#Headers],[Id]])</f>
        <v>373</v>
      </c>
      <c r="C379" s="14">
        <v>45552</v>
      </c>
      <c r="D379" s="10" t="s">
        <v>45</v>
      </c>
      <c r="E379" s="57" t="s">
        <v>10</v>
      </c>
      <c r="F379" s="11">
        <v>1.5</v>
      </c>
      <c r="G379" s="9">
        <v>1</v>
      </c>
      <c r="H379" s="19">
        <v>1.5</v>
      </c>
      <c r="I379" s="22">
        <v>1.5</v>
      </c>
      <c r="J379" s="19">
        <v>0</v>
      </c>
      <c r="K379" s="24">
        <v>45552</v>
      </c>
    </row>
    <row r="380" spans="2:11" ht="28.5" customHeight="1" x14ac:dyDescent="0.25">
      <c r="B380" s="9">
        <f>ROW()-ROW(tCompras[[#Headers],[Id]])</f>
        <v>374</v>
      </c>
      <c r="C380" s="14">
        <v>45537</v>
      </c>
      <c r="D380" s="10" t="s">
        <v>46</v>
      </c>
      <c r="E380" s="57" t="s">
        <v>10</v>
      </c>
      <c r="F380" s="11">
        <v>6.2</v>
      </c>
      <c r="G380" s="9">
        <v>4</v>
      </c>
      <c r="H380" s="19">
        <v>24.8</v>
      </c>
      <c r="I380" s="22"/>
      <c r="J380" s="19">
        <v>24.8</v>
      </c>
      <c r="K380" s="24" t="s">
        <v>118</v>
      </c>
    </row>
    <row r="381" spans="2:11" ht="28.5" customHeight="1" x14ac:dyDescent="0.25">
      <c r="B381" s="9">
        <f>ROW()-ROW(tCompras[[#Headers],[Id]])</f>
        <v>375</v>
      </c>
      <c r="C381" s="14">
        <v>45552</v>
      </c>
      <c r="D381" s="10" t="s">
        <v>47</v>
      </c>
      <c r="E381" s="57" t="s">
        <v>13</v>
      </c>
      <c r="F381" s="11">
        <v>4</v>
      </c>
      <c r="G381" s="9">
        <v>3</v>
      </c>
      <c r="H381" s="19">
        <v>12</v>
      </c>
      <c r="I381" s="22"/>
      <c r="J381" s="19">
        <v>12</v>
      </c>
      <c r="K381" s="24" t="s">
        <v>118</v>
      </c>
    </row>
    <row r="382" spans="2:11" ht="28.5" customHeight="1" x14ac:dyDescent="0.25">
      <c r="B382" s="9">
        <f>ROW()-ROW(tCompras[[#Headers],[Id]])</f>
        <v>376</v>
      </c>
      <c r="C382" s="14">
        <v>45537</v>
      </c>
      <c r="D382" s="10" t="s">
        <v>48</v>
      </c>
      <c r="E382" s="57" t="s">
        <v>13</v>
      </c>
      <c r="F382" s="11">
        <v>9.9</v>
      </c>
      <c r="G382" s="9">
        <v>2</v>
      </c>
      <c r="H382" s="19">
        <v>19.8</v>
      </c>
      <c r="I382" s="22"/>
      <c r="J382" s="19">
        <v>19.8</v>
      </c>
      <c r="K382" s="24" t="s">
        <v>118</v>
      </c>
    </row>
    <row r="383" spans="2:11" ht="28.5" customHeight="1" x14ac:dyDescent="0.25">
      <c r="B383" s="9">
        <f>ROW()-ROW(tCompras[[#Headers],[Id]])</f>
        <v>377</v>
      </c>
      <c r="C383" s="14">
        <v>45563</v>
      </c>
      <c r="D383" s="10" t="s">
        <v>49</v>
      </c>
      <c r="E383" s="57" t="s">
        <v>13</v>
      </c>
      <c r="F383" s="11">
        <v>15.2</v>
      </c>
      <c r="G383" s="9">
        <v>1</v>
      </c>
      <c r="H383" s="19">
        <v>15.2</v>
      </c>
      <c r="I383" s="22">
        <v>15.2</v>
      </c>
      <c r="J383" s="19">
        <v>0</v>
      </c>
      <c r="K383" s="24">
        <v>45563</v>
      </c>
    </row>
    <row r="384" spans="2:11" ht="28.5" customHeight="1" x14ac:dyDescent="0.25">
      <c r="B384" s="9">
        <f>ROW()-ROW(tCompras[[#Headers],[Id]])</f>
        <v>378</v>
      </c>
      <c r="C384" s="14">
        <v>45564</v>
      </c>
      <c r="D384" s="10" t="s">
        <v>50</v>
      </c>
      <c r="E384" s="57" t="s">
        <v>16</v>
      </c>
      <c r="F384" s="11">
        <v>36</v>
      </c>
      <c r="G384" s="9">
        <v>4</v>
      </c>
      <c r="H384" s="19">
        <v>144</v>
      </c>
      <c r="I384" s="22">
        <v>144</v>
      </c>
      <c r="J384" s="19">
        <v>0</v>
      </c>
      <c r="K384" s="24">
        <v>45564</v>
      </c>
    </row>
    <row r="385" spans="2:11" ht="28.5" customHeight="1" x14ac:dyDescent="0.25">
      <c r="B385" s="9">
        <f>ROW()-ROW(tCompras[[#Headers],[Id]])</f>
        <v>379</v>
      </c>
      <c r="C385" s="14">
        <v>45538</v>
      </c>
      <c r="D385" s="10" t="s">
        <v>51</v>
      </c>
      <c r="E385" s="57" t="s">
        <v>16</v>
      </c>
      <c r="F385" s="11">
        <v>15</v>
      </c>
      <c r="G385" s="9">
        <v>3</v>
      </c>
      <c r="H385" s="19">
        <v>45</v>
      </c>
      <c r="I385" s="22">
        <v>45</v>
      </c>
      <c r="J385" s="19">
        <v>0</v>
      </c>
      <c r="K385" s="24">
        <v>45538</v>
      </c>
    </row>
    <row r="386" spans="2:11" ht="28.5" customHeight="1" x14ac:dyDescent="0.25">
      <c r="B386" s="9">
        <f>ROW()-ROW(tCompras[[#Headers],[Id]])</f>
        <v>380</v>
      </c>
      <c r="C386" s="14">
        <v>45540</v>
      </c>
      <c r="D386" s="10" t="s">
        <v>52</v>
      </c>
      <c r="E386" s="57" t="s">
        <v>16</v>
      </c>
      <c r="F386" s="11">
        <v>22.4</v>
      </c>
      <c r="G386" s="9">
        <v>2</v>
      </c>
      <c r="H386" s="19">
        <v>44.8</v>
      </c>
      <c r="I386" s="22">
        <v>44.8</v>
      </c>
      <c r="J386" s="19">
        <v>0</v>
      </c>
      <c r="K386" s="24">
        <v>45540</v>
      </c>
    </row>
    <row r="387" spans="2:11" ht="28.5" customHeight="1" x14ac:dyDescent="0.25">
      <c r="B387" s="9">
        <f>ROW()-ROW(tCompras[[#Headers],[Id]])</f>
        <v>381</v>
      </c>
      <c r="C387" s="14">
        <v>45559</v>
      </c>
      <c r="D387" s="10" t="s">
        <v>54</v>
      </c>
      <c r="E387" s="57" t="s">
        <v>4</v>
      </c>
      <c r="F387" s="11">
        <v>17</v>
      </c>
      <c r="G387" s="9">
        <v>1</v>
      </c>
      <c r="H387" s="19">
        <v>17</v>
      </c>
      <c r="I387" s="22">
        <v>17</v>
      </c>
      <c r="J387" s="19">
        <v>0</v>
      </c>
      <c r="K387" s="24">
        <v>45559</v>
      </c>
    </row>
    <row r="388" spans="2:11" ht="28.5" customHeight="1" x14ac:dyDescent="0.25">
      <c r="B388" s="9">
        <f>ROW()-ROW(tCompras[[#Headers],[Id]])</f>
        <v>382</v>
      </c>
      <c r="C388" s="14">
        <v>45545</v>
      </c>
      <c r="D388" s="10" t="s">
        <v>55</v>
      </c>
      <c r="E388" s="57" t="s">
        <v>7</v>
      </c>
      <c r="F388" s="11">
        <v>16.649999999999999</v>
      </c>
      <c r="G388" s="9">
        <v>1</v>
      </c>
      <c r="H388" s="19">
        <v>16.649999999999999</v>
      </c>
      <c r="I388" s="22">
        <v>16.649999999999999</v>
      </c>
      <c r="J388" s="19">
        <v>0</v>
      </c>
      <c r="K388" s="24">
        <v>45545</v>
      </c>
    </row>
    <row r="389" spans="2:11" ht="28.5" customHeight="1" x14ac:dyDescent="0.25">
      <c r="B389" s="9">
        <f>ROW()-ROW(tCompras[[#Headers],[Id]])</f>
        <v>383</v>
      </c>
      <c r="C389" s="14">
        <v>45557</v>
      </c>
      <c r="D389" s="10" t="s">
        <v>56</v>
      </c>
      <c r="E389" s="57" t="s">
        <v>10</v>
      </c>
      <c r="F389" s="11">
        <v>4.5</v>
      </c>
      <c r="G389" s="9">
        <v>3</v>
      </c>
      <c r="H389" s="19">
        <v>13.5</v>
      </c>
      <c r="I389" s="22">
        <v>13.5</v>
      </c>
      <c r="J389" s="19">
        <v>0</v>
      </c>
      <c r="K389" s="24">
        <v>45557</v>
      </c>
    </row>
    <row r="390" spans="2:11" ht="28.5" customHeight="1" x14ac:dyDescent="0.25">
      <c r="B390" s="9">
        <f>ROW()-ROW(tCompras[[#Headers],[Id]])</f>
        <v>384</v>
      </c>
      <c r="C390" s="14">
        <v>45539</v>
      </c>
      <c r="D390" s="10" t="s">
        <v>57</v>
      </c>
      <c r="E390" s="57" t="s">
        <v>13</v>
      </c>
      <c r="F390" s="11">
        <v>14</v>
      </c>
      <c r="G390" s="9">
        <v>2</v>
      </c>
      <c r="H390" s="19">
        <v>28</v>
      </c>
      <c r="I390" s="22">
        <v>28</v>
      </c>
      <c r="J390" s="19">
        <v>0</v>
      </c>
      <c r="K390" s="24">
        <v>45539</v>
      </c>
    </row>
    <row r="391" spans="2:11" ht="28.5" customHeight="1" x14ac:dyDescent="0.25">
      <c r="B391" s="9">
        <f>ROW()-ROW(tCompras[[#Headers],[Id]])</f>
        <v>385</v>
      </c>
      <c r="C391" s="14">
        <v>45552</v>
      </c>
      <c r="D391" s="10" t="s">
        <v>58</v>
      </c>
      <c r="E391" s="57" t="s">
        <v>16</v>
      </c>
      <c r="F391" s="11">
        <v>9</v>
      </c>
      <c r="G391" s="9">
        <v>1</v>
      </c>
      <c r="H391" s="19">
        <v>9</v>
      </c>
      <c r="I391" s="22"/>
      <c r="J391" s="19">
        <v>9</v>
      </c>
      <c r="K391" s="24" t="s">
        <v>118</v>
      </c>
    </row>
    <row r="392" spans="2:11" ht="28.5" customHeight="1" x14ac:dyDescent="0.25">
      <c r="B392" s="9">
        <f>ROW()-ROW(tCompras[[#Headers],[Id]])</f>
        <v>386</v>
      </c>
      <c r="C392" s="14">
        <v>45561</v>
      </c>
      <c r="D392" s="10" t="s">
        <v>38</v>
      </c>
      <c r="E392" s="57" t="s">
        <v>4</v>
      </c>
      <c r="F392" s="11">
        <v>79</v>
      </c>
      <c r="G392" s="9">
        <v>4</v>
      </c>
      <c r="H392" s="19">
        <v>316</v>
      </c>
      <c r="I392" s="22">
        <v>316</v>
      </c>
      <c r="J392" s="19">
        <v>0</v>
      </c>
      <c r="K392" s="24">
        <v>45561</v>
      </c>
    </row>
    <row r="393" spans="2:11" ht="28.5" customHeight="1" x14ac:dyDescent="0.25">
      <c r="B393" s="9">
        <f>ROW()-ROW(tCompras[[#Headers],[Id]])</f>
        <v>387</v>
      </c>
      <c r="C393" s="14">
        <v>45537</v>
      </c>
      <c r="D393" s="10" t="s">
        <v>39</v>
      </c>
      <c r="E393" s="57" t="s">
        <v>4</v>
      </c>
      <c r="F393" s="11">
        <v>28.8</v>
      </c>
      <c r="G393" s="9">
        <v>5</v>
      </c>
      <c r="H393" s="19">
        <v>144</v>
      </c>
      <c r="I393" s="22">
        <v>144</v>
      </c>
      <c r="J393" s="19">
        <v>0</v>
      </c>
      <c r="K393" s="24">
        <v>45537</v>
      </c>
    </row>
    <row r="394" spans="2:11" ht="28.5" customHeight="1" x14ac:dyDescent="0.25">
      <c r="B394" s="9">
        <f>ROW()-ROW(tCompras[[#Headers],[Id]])</f>
        <v>388</v>
      </c>
      <c r="C394" s="14">
        <v>45562</v>
      </c>
      <c r="D394" s="10" t="s">
        <v>40</v>
      </c>
      <c r="E394" s="57" t="s">
        <v>4</v>
      </c>
      <c r="F394" s="11">
        <v>7.25</v>
      </c>
      <c r="G394" s="9">
        <v>4</v>
      </c>
      <c r="H394" s="19">
        <v>29</v>
      </c>
      <c r="I394" s="22">
        <v>29</v>
      </c>
      <c r="J394" s="19">
        <v>0</v>
      </c>
      <c r="K394" s="24">
        <v>45562</v>
      </c>
    </row>
    <row r="395" spans="2:11" ht="28.5" customHeight="1" x14ac:dyDescent="0.25">
      <c r="B395" s="9">
        <f>ROW()-ROW(tCompras[[#Headers],[Id]])</f>
        <v>389</v>
      </c>
      <c r="C395" s="14">
        <v>45562</v>
      </c>
      <c r="D395" s="10" t="s">
        <v>41</v>
      </c>
      <c r="E395" s="57" t="s">
        <v>7</v>
      </c>
      <c r="F395" s="11">
        <v>30.4</v>
      </c>
      <c r="G395" s="9">
        <v>3</v>
      </c>
      <c r="H395" s="19">
        <v>91.199999999999989</v>
      </c>
      <c r="I395" s="22">
        <v>91.199999999999989</v>
      </c>
      <c r="J395" s="19">
        <v>0</v>
      </c>
      <c r="K395" s="24">
        <v>45562</v>
      </c>
    </row>
    <row r="396" spans="2:11" ht="28.5" customHeight="1" x14ac:dyDescent="0.25">
      <c r="B396" s="9">
        <f>ROW()-ROW(tCompras[[#Headers],[Id]])</f>
        <v>390</v>
      </c>
      <c r="C396" s="14">
        <v>45545</v>
      </c>
      <c r="D396" s="10" t="s">
        <v>42</v>
      </c>
      <c r="E396" s="57" t="s">
        <v>7</v>
      </c>
      <c r="F396" s="11">
        <v>9.3000000000000007</v>
      </c>
      <c r="G396" s="9">
        <v>1</v>
      </c>
      <c r="H396" s="19">
        <v>9.3000000000000007</v>
      </c>
      <c r="I396" s="22">
        <v>9.3000000000000007</v>
      </c>
      <c r="J396" s="19">
        <v>0</v>
      </c>
      <c r="K396" s="24">
        <v>45545</v>
      </c>
    </row>
    <row r="397" spans="2:11" ht="28.5" customHeight="1" x14ac:dyDescent="0.25">
      <c r="B397" s="9">
        <f>ROW()-ROW(tCompras[[#Headers],[Id]])</f>
        <v>391</v>
      </c>
      <c r="C397" s="14">
        <v>45540</v>
      </c>
      <c r="D397" s="10" t="s">
        <v>43</v>
      </c>
      <c r="E397" s="57" t="s">
        <v>7</v>
      </c>
      <c r="F397" s="11">
        <v>5.6</v>
      </c>
      <c r="G397" s="9">
        <v>4</v>
      </c>
      <c r="H397" s="19">
        <v>22.4</v>
      </c>
      <c r="I397" s="22">
        <v>22.4</v>
      </c>
      <c r="J397" s="19">
        <v>0</v>
      </c>
      <c r="K397" s="24">
        <v>45540</v>
      </c>
    </row>
    <row r="398" spans="2:11" ht="28.5" customHeight="1" x14ac:dyDescent="0.25">
      <c r="B398" s="9">
        <f>ROW()-ROW(tCompras[[#Headers],[Id]])</f>
        <v>392</v>
      </c>
      <c r="C398" s="14">
        <v>45564</v>
      </c>
      <c r="D398" s="10" t="s">
        <v>44</v>
      </c>
      <c r="E398" s="57" t="s">
        <v>10</v>
      </c>
      <c r="F398" s="11">
        <v>3</v>
      </c>
      <c r="G398" s="9">
        <v>1</v>
      </c>
      <c r="H398" s="19">
        <v>3</v>
      </c>
      <c r="I398" s="22">
        <v>3</v>
      </c>
      <c r="J398" s="19">
        <v>0</v>
      </c>
      <c r="K398" s="24">
        <v>45564</v>
      </c>
    </row>
    <row r="399" spans="2:11" ht="28.5" customHeight="1" x14ac:dyDescent="0.25">
      <c r="B399" s="9">
        <f>ROW()-ROW(tCompras[[#Headers],[Id]])</f>
        <v>393</v>
      </c>
      <c r="C399" s="14">
        <v>45547</v>
      </c>
      <c r="D399" s="10" t="s">
        <v>45</v>
      </c>
      <c r="E399" s="57" t="s">
        <v>10</v>
      </c>
      <c r="F399" s="11">
        <v>1.5</v>
      </c>
      <c r="G399" s="9">
        <v>5</v>
      </c>
      <c r="H399" s="19">
        <v>7.5</v>
      </c>
      <c r="I399" s="22">
        <v>7.5</v>
      </c>
      <c r="J399" s="19">
        <v>0</v>
      </c>
      <c r="K399" s="24">
        <v>45547</v>
      </c>
    </row>
    <row r="400" spans="2:11" ht="28.5" customHeight="1" x14ac:dyDescent="0.25">
      <c r="B400" s="9">
        <f>ROW()-ROW(tCompras[[#Headers],[Id]])</f>
        <v>394</v>
      </c>
      <c r="C400" s="14">
        <v>45564</v>
      </c>
      <c r="D400" s="10" t="s">
        <v>46</v>
      </c>
      <c r="E400" s="57" t="s">
        <v>10</v>
      </c>
      <c r="F400" s="11">
        <v>6.2</v>
      </c>
      <c r="G400" s="9">
        <v>2</v>
      </c>
      <c r="H400" s="19">
        <v>12.4</v>
      </c>
      <c r="I400" s="22">
        <v>12.4</v>
      </c>
      <c r="J400" s="19">
        <v>0</v>
      </c>
      <c r="K400" s="24">
        <v>45564</v>
      </c>
    </row>
    <row r="401" spans="2:11" ht="28.5" customHeight="1" x14ac:dyDescent="0.25">
      <c r="B401" s="9">
        <f>ROW()-ROW(tCompras[[#Headers],[Id]])</f>
        <v>395</v>
      </c>
      <c r="C401" s="14">
        <v>45563</v>
      </c>
      <c r="D401" s="10" t="s">
        <v>47</v>
      </c>
      <c r="E401" s="57" t="s">
        <v>13</v>
      </c>
      <c r="F401" s="11">
        <v>4</v>
      </c>
      <c r="G401" s="9">
        <v>1</v>
      </c>
      <c r="H401" s="19">
        <v>4</v>
      </c>
      <c r="I401" s="22">
        <v>4</v>
      </c>
      <c r="J401" s="19">
        <v>0</v>
      </c>
      <c r="K401" s="24">
        <v>45563</v>
      </c>
    </row>
    <row r="402" spans="2:11" ht="28.5" customHeight="1" x14ac:dyDescent="0.25">
      <c r="B402" s="9">
        <f>ROW()-ROW(tCompras[[#Headers],[Id]])</f>
        <v>396</v>
      </c>
      <c r="C402" s="14">
        <v>45564</v>
      </c>
      <c r="D402" s="10" t="s">
        <v>48</v>
      </c>
      <c r="E402" s="57" t="s">
        <v>13</v>
      </c>
      <c r="F402" s="11">
        <v>9.9</v>
      </c>
      <c r="G402" s="9">
        <v>4</v>
      </c>
      <c r="H402" s="19">
        <v>39.6</v>
      </c>
      <c r="I402" s="22">
        <v>39.6</v>
      </c>
      <c r="J402" s="19">
        <v>0</v>
      </c>
      <c r="K402" s="24">
        <v>45564</v>
      </c>
    </row>
    <row r="403" spans="2:11" ht="28.5" customHeight="1" x14ac:dyDescent="0.25">
      <c r="B403" s="9">
        <f>ROW()-ROW(tCompras[[#Headers],[Id]])</f>
        <v>397</v>
      </c>
      <c r="C403" s="14">
        <v>45549</v>
      </c>
      <c r="D403" s="10" t="s">
        <v>49</v>
      </c>
      <c r="E403" s="57" t="s">
        <v>13</v>
      </c>
      <c r="F403" s="11">
        <v>15.2</v>
      </c>
      <c r="G403" s="9">
        <v>4</v>
      </c>
      <c r="H403" s="19">
        <v>60.8</v>
      </c>
      <c r="I403" s="22">
        <v>60.8</v>
      </c>
      <c r="J403" s="19">
        <v>0</v>
      </c>
      <c r="K403" s="24">
        <v>45549</v>
      </c>
    </row>
    <row r="404" spans="2:11" ht="28.5" customHeight="1" x14ac:dyDescent="0.25">
      <c r="B404" s="9">
        <f>ROW()-ROW(tCompras[[#Headers],[Id]])</f>
        <v>398</v>
      </c>
      <c r="C404" s="14">
        <v>45556</v>
      </c>
      <c r="D404" s="10" t="s">
        <v>50</v>
      </c>
      <c r="E404" s="57" t="s">
        <v>16</v>
      </c>
      <c r="F404" s="11">
        <v>36</v>
      </c>
      <c r="G404" s="9">
        <v>5</v>
      </c>
      <c r="H404" s="19">
        <v>180</v>
      </c>
      <c r="I404" s="22">
        <v>180</v>
      </c>
      <c r="J404" s="19">
        <v>0</v>
      </c>
      <c r="K404" s="24">
        <v>45556</v>
      </c>
    </row>
    <row r="405" spans="2:11" ht="28.5" customHeight="1" x14ac:dyDescent="0.25">
      <c r="B405" s="9">
        <f>ROW()-ROW(tCompras[[#Headers],[Id]])</f>
        <v>399</v>
      </c>
      <c r="C405" s="14">
        <v>45554</v>
      </c>
      <c r="D405" s="10" t="s">
        <v>51</v>
      </c>
      <c r="E405" s="57" t="s">
        <v>16</v>
      </c>
      <c r="F405" s="11">
        <v>15</v>
      </c>
      <c r="G405" s="9">
        <v>3</v>
      </c>
      <c r="H405" s="19">
        <v>45</v>
      </c>
      <c r="I405" s="22">
        <v>45</v>
      </c>
      <c r="J405" s="19">
        <v>0</v>
      </c>
      <c r="K405" s="24">
        <v>45554</v>
      </c>
    </row>
    <row r="406" spans="2:11" ht="28.5" customHeight="1" x14ac:dyDescent="0.25">
      <c r="B406" s="9">
        <f>ROW()-ROW(tCompras[[#Headers],[Id]])</f>
        <v>400</v>
      </c>
      <c r="C406" s="14">
        <v>45545</v>
      </c>
      <c r="D406" s="10" t="s">
        <v>52</v>
      </c>
      <c r="E406" s="57" t="s">
        <v>16</v>
      </c>
      <c r="F406" s="11">
        <v>22.4</v>
      </c>
      <c r="G406" s="9">
        <v>5</v>
      </c>
      <c r="H406" s="19">
        <v>112</v>
      </c>
      <c r="I406" s="22">
        <v>112</v>
      </c>
      <c r="J406" s="19">
        <v>0</v>
      </c>
      <c r="K406" s="24">
        <v>45545</v>
      </c>
    </row>
    <row r="407" spans="2:11" ht="28.5" customHeight="1" x14ac:dyDescent="0.25">
      <c r="B407" s="9">
        <f>ROW()-ROW(tCompras[[#Headers],[Id]])</f>
        <v>401</v>
      </c>
      <c r="C407" s="14">
        <v>45543</v>
      </c>
      <c r="D407" s="10" t="s">
        <v>38</v>
      </c>
      <c r="E407" s="57" t="s">
        <v>4</v>
      </c>
      <c r="F407" s="11">
        <v>21</v>
      </c>
      <c r="G407" s="9">
        <v>4</v>
      </c>
      <c r="H407" s="19">
        <v>84</v>
      </c>
      <c r="I407" s="22"/>
      <c r="J407" s="19">
        <v>84</v>
      </c>
      <c r="K407" s="24" t="s">
        <v>118</v>
      </c>
    </row>
    <row r="408" spans="2:11" ht="28.5" customHeight="1" x14ac:dyDescent="0.25">
      <c r="B408" s="9">
        <f>ROW()-ROW(tCompras[[#Headers],[Id]])</f>
        <v>402</v>
      </c>
      <c r="C408" s="14">
        <v>45552</v>
      </c>
      <c r="D408" s="10" t="s">
        <v>39</v>
      </c>
      <c r="E408" s="57" t="s">
        <v>4</v>
      </c>
      <c r="F408" s="11">
        <v>28.8</v>
      </c>
      <c r="G408" s="9">
        <v>3</v>
      </c>
      <c r="H408" s="19">
        <v>86.4</v>
      </c>
      <c r="I408" s="22">
        <v>86.4</v>
      </c>
      <c r="J408" s="19">
        <v>0</v>
      </c>
      <c r="K408" s="24">
        <v>45552</v>
      </c>
    </row>
    <row r="409" spans="2:11" ht="28.5" customHeight="1" x14ac:dyDescent="0.25">
      <c r="B409" s="9">
        <f>ROW()-ROW(tCompras[[#Headers],[Id]])</f>
        <v>403</v>
      </c>
      <c r="C409" s="14">
        <v>45562</v>
      </c>
      <c r="D409" s="10" t="s">
        <v>40</v>
      </c>
      <c r="E409" s="57" t="s">
        <v>4</v>
      </c>
      <c r="F409" s="11">
        <v>7.25</v>
      </c>
      <c r="G409" s="9">
        <v>5</v>
      </c>
      <c r="H409" s="19">
        <v>36.25</v>
      </c>
      <c r="I409" s="22">
        <v>36.25</v>
      </c>
      <c r="J409" s="19">
        <v>0</v>
      </c>
      <c r="K409" s="24">
        <v>45562</v>
      </c>
    </row>
    <row r="410" spans="2:11" ht="28.5" customHeight="1" x14ac:dyDescent="0.25">
      <c r="B410" s="9">
        <f>ROW()-ROW(tCompras[[#Headers],[Id]])</f>
        <v>404</v>
      </c>
      <c r="C410" s="14">
        <v>45554</v>
      </c>
      <c r="D410" s="10" t="s">
        <v>41</v>
      </c>
      <c r="E410" s="57" t="s">
        <v>7</v>
      </c>
      <c r="F410" s="11">
        <v>30.4</v>
      </c>
      <c r="G410" s="9">
        <v>2</v>
      </c>
      <c r="H410" s="19">
        <v>60.8</v>
      </c>
      <c r="I410" s="22">
        <v>60.8</v>
      </c>
      <c r="J410" s="19">
        <v>0</v>
      </c>
      <c r="K410" s="24">
        <v>45554</v>
      </c>
    </row>
    <row r="411" spans="2:11" ht="28.5" customHeight="1" x14ac:dyDescent="0.25">
      <c r="B411" s="9">
        <f>ROW()-ROW(tCompras[[#Headers],[Id]])</f>
        <v>405</v>
      </c>
      <c r="C411" s="14">
        <v>45562</v>
      </c>
      <c r="D411" s="10" t="s">
        <v>42</v>
      </c>
      <c r="E411" s="57" t="s">
        <v>7</v>
      </c>
      <c r="F411" s="11">
        <v>9.3000000000000007</v>
      </c>
      <c r="G411" s="9">
        <v>5</v>
      </c>
      <c r="H411" s="19">
        <v>46.5</v>
      </c>
      <c r="I411" s="22">
        <v>46.5</v>
      </c>
      <c r="J411" s="19">
        <v>0</v>
      </c>
      <c r="K411" s="24">
        <v>45562</v>
      </c>
    </row>
    <row r="412" spans="2:11" ht="28.5" customHeight="1" x14ac:dyDescent="0.25">
      <c r="B412" s="9">
        <f>ROW()-ROW(tCompras[[#Headers],[Id]])</f>
        <v>406</v>
      </c>
      <c r="C412" s="14">
        <v>45560</v>
      </c>
      <c r="D412" s="10" t="s">
        <v>43</v>
      </c>
      <c r="E412" s="57" t="s">
        <v>7</v>
      </c>
      <c r="F412" s="11">
        <v>5.6</v>
      </c>
      <c r="G412" s="9">
        <v>5</v>
      </c>
      <c r="H412" s="19">
        <v>28</v>
      </c>
      <c r="I412" s="22">
        <v>28</v>
      </c>
      <c r="J412" s="19">
        <v>0</v>
      </c>
      <c r="K412" s="24">
        <v>45560</v>
      </c>
    </row>
    <row r="413" spans="2:11" ht="28.5" customHeight="1" x14ac:dyDescent="0.25">
      <c r="B413" s="9">
        <f>ROW()-ROW(tCompras[[#Headers],[Id]])</f>
        <v>407</v>
      </c>
      <c r="C413" s="14">
        <v>45547</v>
      </c>
      <c r="D413" s="10" t="s">
        <v>44</v>
      </c>
      <c r="E413" s="57" t="s">
        <v>10</v>
      </c>
      <c r="F413" s="11">
        <v>3</v>
      </c>
      <c r="G413" s="9">
        <v>4</v>
      </c>
      <c r="H413" s="19">
        <v>12</v>
      </c>
      <c r="I413" s="22">
        <v>12</v>
      </c>
      <c r="J413" s="19">
        <v>0</v>
      </c>
      <c r="K413" s="24">
        <v>45547</v>
      </c>
    </row>
    <row r="414" spans="2:11" ht="28.5" customHeight="1" x14ac:dyDescent="0.25">
      <c r="B414" s="9">
        <f>ROW()-ROW(tCompras[[#Headers],[Id]])</f>
        <v>408</v>
      </c>
      <c r="C414" s="14">
        <v>45552</v>
      </c>
      <c r="D414" s="10" t="s">
        <v>45</v>
      </c>
      <c r="E414" s="57" t="s">
        <v>10</v>
      </c>
      <c r="F414" s="11">
        <v>1.5</v>
      </c>
      <c r="G414" s="9">
        <v>1</v>
      </c>
      <c r="H414" s="19">
        <v>1.5</v>
      </c>
      <c r="I414" s="22">
        <v>1.5</v>
      </c>
      <c r="J414" s="19">
        <v>0</v>
      </c>
      <c r="K414" s="24">
        <v>45552</v>
      </c>
    </row>
    <row r="415" spans="2:11" ht="28.5" customHeight="1" x14ac:dyDescent="0.25">
      <c r="B415" s="9">
        <f>ROW()-ROW(tCompras[[#Headers],[Id]])</f>
        <v>409</v>
      </c>
      <c r="C415" s="14">
        <v>45537</v>
      </c>
      <c r="D415" s="10" t="s">
        <v>46</v>
      </c>
      <c r="E415" s="57" t="s">
        <v>10</v>
      </c>
      <c r="F415" s="11">
        <v>6.2</v>
      </c>
      <c r="G415" s="9">
        <v>4</v>
      </c>
      <c r="H415" s="19">
        <v>24.8</v>
      </c>
      <c r="I415" s="22"/>
      <c r="J415" s="19">
        <v>24.8</v>
      </c>
      <c r="K415" s="24" t="s">
        <v>118</v>
      </c>
    </row>
    <row r="416" spans="2:11" ht="28.5" customHeight="1" x14ac:dyDescent="0.25">
      <c r="B416" s="9">
        <f>ROW()-ROW(tCompras[[#Headers],[Id]])</f>
        <v>410</v>
      </c>
      <c r="C416" s="14">
        <v>45552</v>
      </c>
      <c r="D416" s="10" t="s">
        <v>47</v>
      </c>
      <c r="E416" s="57" t="s">
        <v>13</v>
      </c>
      <c r="F416" s="11">
        <v>4</v>
      </c>
      <c r="G416" s="9">
        <v>3</v>
      </c>
      <c r="H416" s="19">
        <v>12</v>
      </c>
      <c r="I416" s="22"/>
      <c r="J416" s="19">
        <v>12</v>
      </c>
      <c r="K416" s="24" t="s">
        <v>118</v>
      </c>
    </row>
    <row r="417" spans="2:11" ht="28.5" customHeight="1" x14ac:dyDescent="0.25">
      <c r="B417" s="9">
        <f>ROW()-ROW(tCompras[[#Headers],[Id]])</f>
        <v>411</v>
      </c>
      <c r="C417" s="14">
        <v>45537</v>
      </c>
      <c r="D417" s="10" t="s">
        <v>48</v>
      </c>
      <c r="E417" s="57" t="s">
        <v>13</v>
      </c>
      <c r="F417" s="11">
        <v>9.9</v>
      </c>
      <c r="G417" s="9">
        <v>2</v>
      </c>
      <c r="H417" s="19">
        <v>19.8</v>
      </c>
      <c r="I417" s="22"/>
      <c r="J417" s="19">
        <v>19.8</v>
      </c>
      <c r="K417" s="24" t="s">
        <v>118</v>
      </c>
    </row>
    <row r="418" spans="2:11" ht="28.5" customHeight="1" x14ac:dyDescent="0.25">
      <c r="B418" s="9">
        <f>ROW()-ROW(tCompras[[#Headers],[Id]])</f>
        <v>412</v>
      </c>
      <c r="C418" s="14">
        <v>45563</v>
      </c>
      <c r="D418" s="10" t="s">
        <v>49</v>
      </c>
      <c r="E418" s="57" t="s">
        <v>13</v>
      </c>
      <c r="F418" s="11">
        <v>15.2</v>
      </c>
      <c r="G418" s="9">
        <v>1</v>
      </c>
      <c r="H418" s="19">
        <v>15.2</v>
      </c>
      <c r="I418" s="22">
        <v>15.2</v>
      </c>
      <c r="J418" s="19">
        <v>0</v>
      </c>
      <c r="K418" s="24">
        <v>45563</v>
      </c>
    </row>
    <row r="419" spans="2:11" ht="28.5" customHeight="1" x14ac:dyDescent="0.25">
      <c r="B419" s="9">
        <f>ROW()-ROW(tCompras[[#Headers],[Id]])</f>
        <v>413</v>
      </c>
      <c r="C419" s="14">
        <v>45564</v>
      </c>
      <c r="D419" s="10" t="s">
        <v>50</v>
      </c>
      <c r="E419" s="57" t="s">
        <v>16</v>
      </c>
      <c r="F419" s="11">
        <v>36</v>
      </c>
      <c r="G419" s="9">
        <v>4</v>
      </c>
      <c r="H419" s="19">
        <v>144</v>
      </c>
      <c r="I419" s="22">
        <v>144</v>
      </c>
      <c r="J419" s="19">
        <v>0</v>
      </c>
      <c r="K419" s="24">
        <v>45564</v>
      </c>
    </row>
    <row r="420" spans="2:11" ht="28.5" customHeight="1" x14ac:dyDescent="0.25">
      <c r="B420" s="9">
        <f>ROW()-ROW(tCompras[[#Headers],[Id]])</f>
        <v>414</v>
      </c>
      <c r="C420" s="14">
        <v>45538</v>
      </c>
      <c r="D420" s="10" t="s">
        <v>51</v>
      </c>
      <c r="E420" s="57" t="s">
        <v>16</v>
      </c>
      <c r="F420" s="11">
        <v>15</v>
      </c>
      <c r="G420" s="9">
        <v>3</v>
      </c>
      <c r="H420" s="19">
        <v>45</v>
      </c>
      <c r="I420" s="22">
        <v>45</v>
      </c>
      <c r="J420" s="19">
        <v>0</v>
      </c>
      <c r="K420" s="24">
        <v>45538</v>
      </c>
    </row>
    <row r="421" spans="2:11" ht="28.5" customHeight="1" x14ac:dyDescent="0.25">
      <c r="B421" s="9">
        <f>ROW()-ROW(tCompras[[#Headers],[Id]])</f>
        <v>415</v>
      </c>
      <c r="C421" s="14">
        <v>45540</v>
      </c>
      <c r="D421" s="10" t="s">
        <v>52</v>
      </c>
      <c r="E421" s="57" t="s">
        <v>16</v>
      </c>
      <c r="F421" s="11">
        <v>22.4</v>
      </c>
      <c r="G421" s="9">
        <v>2</v>
      </c>
      <c r="H421" s="19">
        <v>44.8</v>
      </c>
      <c r="I421" s="22">
        <v>44.8</v>
      </c>
      <c r="J421" s="19">
        <v>0</v>
      </c>
      <c r="K421" s="24">
        <v>45540</v>
      </c>
    </row>
    <row r="422" spans="2:11" ht="28.5" customHeight="1" x14ac:dyDescent="0.25">
      <c r="B422" s="9">
        <f>ROW()-ROW(tCompras[[#Headers],[Id]])</f>
        <v>416</v>
      </c>
      <c r="C422" s="14">
        <v>45559</v>
      </c>
      <c r="D422" s="10" t="s">
        <v>54</v>
      </c>
      <c r="E422" s="57" t="s">
        <v>4</v>
      </c>
      <c r="F422" s="11">
        <v>17</v>
      </c>
      <c r="G422" s="9">
        <v>1</v>
      </c>
      <c r="H422" s="19">
        <v>17</v>
      </c>
      <c r="I422" s="22">
        <v>17</v>
      </c>
      <c r="J422" s="19">
        <v>0</v>
      </c>
      <c r="K422" s="24">
        <v>45559</v>
      </c>
    </row>
    <row r="423" spans="2:11" ht="28.5" customHeight="1" x14ac:dyDescent="0.25">
      <c r="B423" s="9">
        <f>ROW()-ROW(tCompras[[#Headers],[Id]])</f>
        <v>417</v>
      </c>
      <c r="C423" s="14">
        <v>45545</v>
      </c>
      <c r="D423" s="10" t="s">
        <v>55</v>
      </c>
      <c r="E423" s="57" t="s">
        <v>7</v>
      </c>
      <c r="F423" s="11">
        <v>16.649999999999999</v>
      </c>
      <c r="G423" s="9">
        <v>1</v>
      </c>
      <c r="H423" s="19">
        <v>16.649999999999999</v>
      </c>
      <c r="I423" s="22">
        <v>16.649999999999999</v>
      </c>
      <c r="J423" s="19">
        <v>0</v>
      </c>
      <c r="K423" s="24">
        <v>45545</v>
      </c>
    </row>
    <row r="424" spans="2:11" ht="28.5" customHeight="1" x14ac:dyDescent="0.25">
      <c r="B424" s="9">
        <f>ROW()-ROW(tCompras[[#Headers],[Id]])</f>
        <v>418</v>
      </c>
      <c r="C424" s="14">
        <v>45557</v>
      </c>
      <c r="D424" s="10" t="s">
        <v>56</v>
      </c>
      <c r="E424" s="57" t="s">
        <v>10</v>
      </c>
      <c r="F424" s="11">
        <v>4.5</v>
      </c>
      <c r="G424" s="9">
        <v>3</v>
      </c>
      <c r="H424" s="19">
        <v>13.5</v>
      </c>
      <c r="I424" s="22">
        <v>13.5</v>
      </c>
      <c r="J424" s="19">
        <v>0</v>
      </c>
      <c r="K424" s="24">
        <v>45557</v>
      </c>
    </row>
    <row r="425" spans="2:11" ht="28.5" customHeight="1" x14ac:dyDescent="0.25">
      <c r="B425" s="9">
        <f>ROW()-ROW(tCompras[[#Headers],[Id]])</f>
        <v>419</v>
      </c>
      <c r="C425" s="14">
        <v>45539</v>
      </c>
      <c r="D425" s="10" t="s">
        <v>57</v>
      </c>
      <c r="E425" s="57" t="s">
        <v>13</v>
      </c>
      <c r="F425" s="11">
        <v>14</v>
      </c>
      <c r="G425" s="9">
        <v>2</v>
      </c>
      <c r="H425" s="19">
        <v>28</v>
      </c>
      <c r="I425" s="22">
        <v>28</v>
      </c>
      <c r="J425" s="19">
        <v>0</v>
      </c>
      <c r="K425" s="24">
        <v>45539</v>
      </c>
    </row>
    <row r="426" spans="2:11" ht="28.5" customHeight="1" x14ac:dyDescent="0.25">
      <c r="B426" s="9">
        <f>ROW()-ROW(tCompras[[#Headers],[Id]])</f>
        <v>420</v>
      </c>
      <c r="C426" s="14">
        <v>45552</v>
      </c>
      <c r="D426" s="10" t="s">
        <v>58</v>
      </c>
      <c r="E426" s="57" t="s">
        <v>16</v>
      </c>
      <c r="F426" s="11">
        <v>9</v>
      </c>
      <c r="G426" s="9">
        <v>1</v>
      </c>
      <c r="H426" s="19">
        <v>9</v>
      </c>
      <c r="I426" s="22"/>
      <c r="J426" s="19">
        <v>9</v>
      </c>
      <c r="K426" s="24" t="s">
        <v>118</v>
      </c>
    </row>
    <row r="427" spans="2:11" ht="28.5" customHeight="1" x14ac:dyDescent="0.25">
      <c r="B427" s="9">
        <f>ROW()-ROW(tCompras[[#Headers],[Id]])</f>
        <v>421</v>
      </c>
      <c r="C427" s="14">
        <v>45591</v>
      </c>
      <c r="D427" s="10" t="s">
        <v>38</v>
      </c>
      <c r="E427" s="57" t="s">
        <v>4</v>
      </c>
      <c r="F427" s="11">
        <v>79</v>
      </c>
      <c r="G427" s="9">
        <v>4</v>
      </c>
      <c r="H427" s="19">
        <v>316</v>
      </c>
      <c r="I427" s="22">
        <v>316</v>
      </c>
      <c r="J427" s="19">
        <v>0</v>
      </c>
      <c r="K427" s="24">
        <v>45591</v>
      </c>
    </row>
    <row r="428" spans="2:11" ht="28.5" customHeight="1" x14ac:dyDescent="0.25">
      <c r="B428" s="9">
        <f>ROW()-ROW(tCompras[[#Headers],[Id]])</f>
        <v>422</v>
      </c>
      <c r="C428" s="14">
        <v>45567</v>
      </c>
      <c r="D428" s="10" t="s">
        <v>39</v>
      </c>
      <c r="E428" s="57" t="s">
        <v>4</v>
      </c>
      <c r="F428" s="11">
        <v>28.8</v>
      </c>
      <c r="G428" s="9">
        <v>5</v>
      </c>
      <c r="H428" s="19">
        <v>144</v>
      </c>
      <c r="I428" s="22">
        <v>144</v>
      </c>
      <c r="J428" s="19">
        <v>0</v>
      </c>
      <c r="K428" s="24">
        <v>45567</v>
      </c>
    </row>
    <row r="429" spans="2:11" ht="28.5" customHeight="1" x14ac:dyDescent="0.25">
      <c r="B429" s="9">
        <f>ROW()-ROW(tCompras[[#Headers],[Id]])</f>
        <v>423</v>
      </c>
      <c r="C429" s="14">
        <v>45592</v>
      </c>
      <c r="D429" s="10" t="s">
        <v>40</v>
      </c>
      <c r="E429" s="57" t="s">
        <v>4</v>
      </c>
      <c r="F429" s="11">
        <v>7.25</v>
      </c>
      <c r="G429" s="9">
        <v>4</v>
      </c>
      <c r="H429" s="19">
        <v>29</v>
      </c>
      <c r="I429" s="22">
        <v>29</v>
      </c>
      <c r="J429" s="19">
        <v>0</v>
      </c>
      <c r="K429" s="24">
        <v>45592</v>
      </c>
    </row>
    <row r="430" spans="2:11" ht="28.5" customHeight="1" x14ac:dyDescent="0.25">
      <c r="B430" s="9">
        <f>ROW()-ROW(tCompras[[#Headers],[Id]])</f>
        <v>424</v>
      </c>
      <c r="C430" s="14">
        <v>45592</v>
      </c>
      <c r="D430" s="10" t="s">
        <v>41</v>
      </c>
      <c r="E430" s="57" t="s">
        <v>7</v>
      </c>
      <c r="F430" s="11">
        <v>30.4</v>
      </c>
      <c r="G430" s="9">
        <v>3</v>
      </c>
      <c r="H430" s="19">
        <v>91.199999999999989</v>
      </c>
      <c r="I430" s="22">
        <v>91.199999999999989</v>
      </c>
      <c r="J430" s="19">
        <v>0</v>
      </c>
      <c r="K430" s="24">
        <v>45592</v>
      </c>
    </row>
    <row r="431" spans="2:11" ht="28.5" customHeight="1" x14ac:dyDescent="0.25">
      <c r="B431" s="9">
        <f>ROW()-ROW(tCompras[[#Headers],[Id]])</f>
        <v>425</v>
      </c>
      <c r="C431" s="14">
        <v>45575</v>
      </c>
      <c r="D431" s="10" t="s">
        <v>42</v>
      </c>
      <c r="E431" s="57" t="s">
        <v>7</v>
      </c>
      <c r="F431" s="11">
        <v>9.3000000000000007</v>
      </c>
      <c r="G431" s="9">
        <v>1</v>
      </c>
      <c r="H431" s="19">
        <v>9.3000000000000007</v>
      </c>
      <c r="I431" s="22">
        <v>9.3000000000000007</v>
      </c>
      <c r="J431" s="19">
        <v>0</v>
      </c>
      <c r="K431" s="24">
        <v>45575</v>
      </c>
    </row>
    <row r="432" spans="2:11" ht="28.5" customHeight="1" x14ac:dyDescent="0.25">
      <c r="B432" s="9">
        <f>ROW()-ROW(tCompras[[#Headers],[Id]])</f>
        <v>426</v>
      </c>
      <c r="C432" s="14">
        <v>45570</v>
      </c>
      <c r="D432" s="10" t="s">
        <v>43</v>
      </c>
      <c r="E432" s="57" t="s">
        <v>7</v>
      </c>
      <c r="F432" s="11">
        <v>5.6</v>
      </c>
      <c r="G432" s="9">
        <v>4</v>
      </c>
      <c r="H432" s="19">
        <v>22.4</v>
      </c>
      <c r="I432" s="22">
        <v>22.4</v>
      </c>
      <c r="J432" s="19">
        <v>0</v>
      </c>
      <c r="K432" s="24">
        <v>45570</v>
      </c>
    </row>
    <row r="433" spans="2:11" ht="28.5" customHeight="1" x14ac:dyDescent="0.25">
      <c r="B433" s="9">
        <f>ROW()-ROW(tCompras[[#Headers],[Id]])</f>
        <v>427</v>
      </c>
      <c r="C433" s="14">
        <v>45594</v>
      </c>
      <c r="D433" s="10" t="s">
        <v>44</v>
      </c>
      <c r="E433" s="57" t="s">
        <v>10</v>
      </c>
      <c r="F433" s="11">
        <v>3</v>
      </c>
      <c r="G433" s="9">
        <v>1</v>
      </c>
      <c r="H433" s="19">
        <v>3</v>
      </c>
      <c r="I433" s="22">
        <v>3</v>
      </c>
      <c r="J433" s="19">
        <v>0</v>
      </c>
      <c r="K433" s="24">
        <v>45594</v>
      </c>
    </row>
    <row r="434" spans="2:11" ht="28.5" customHeight="1" x14ac:dyDescent="0.25">
      <c r="B434" s="9">
        <f>ROW()-ROW(tCompras[[#Headers],[Id]])</f>
        <v>428</v>
      </c>
      <c r="C434" s="14">
        <v>45577</v>
      </c>
      <c r="D434" s="10" t="s">
        <v>45</v>
      </c>
      <c r="E434" s="57" t="s">
        <v>10</v>
      </c>
      <c r="F434" s="11">
        <v>1.5</v>
      </c>
      <c r="G434" s="9">
        <v>5</v>
      </c>
      <c r="H434" s="19">
        <v>7.5</v>
      </c>
      <c r="I434" s="22">
        <v>7.5</v>
      </c>
      <c r="J434" s="19">
        <v>0</v>
      </c>
      <c r="K434" s="24">
        <v>45577</v>
      </c>
    </row>
    <row r="435" spans="2:11" ht="28.5" customHeight="1" x14ac:dyDescent="0.25">
      <c r="B435" s="9">
        <f>ROW()-ROW(tCompras[[#Headers],[Id]])</f>
        <v>429</v>
      </c>
      <c r="C435" s="14">
        <v>45594</v>
      </c>
      <c r="D435" s="10" t="s">
        <v>46</v>
      </c>
      <c r="E435" s="57" t="s">
        <v>10</v>
      </c>
      <c r="F435" s="11">
        <v>6.2</v>
      </c>
      <c r="G435" s="9">
        <v>2</v>
      </c>
      <c r="H435" s="19">
        <v>12.4</v>
      </c>
      <c r="I435" s="22">
        <v>12.4</v>
      </c>
      <c r="J435" s="19">
        <v>0</v>
      </c>
      <c r="K435" s="24">
        <v>45594</v>
      </c>
    </row>
    <row r="436" spans="2:11" ht="28.5" customHeight="1" x14ac:dyDescent="0.25">
      <c r="B436" s="9">
        <f>ROW()-ROW(tCompras[[#Headers],[Id]])</f>
        <v>430</v>
      </c>
      <c r="C436" s="14">
        <v>45593</v>
      </c>
      <c r="D436" s="10" t="s">
        <v>47</v>
      </c>
      <c r="E436" s="57" t="s">
        <v>13</v>
      </c>
      <c r="F436" s="11">
        <v>4</v>
      </c>
      <c r="G436" s="9">
        <v>1</v>
      </c>
      <c r="H436" s="19">
        <v>4</v>
      </c>
      <c r="I436" s="22">
        <v>4</v>
      </c>
      <c r="J436" s="19">
        <v>0</v>
      </c>
      <c r="K436" s="24">
        <v>45593</v>
      </c>
    </row>
    <row r="437" spans="2:11" ht="28.5" customHeight="1" x14ac:dyDescent="0.25">
      <c r="B437" s="9">
        <f>ROW()-ROW(tCompras[[#Headers],[Id]])</f>
        <v>431</v>
      </c>
      <c r="C437" s="14">
        <v>45594</v>
      </c>
      <c r="D437" s="10" t="s">
        <v>48</v>
      </c>
      <c r="E437" s="57" t="s">
        <v>13</v>
      </c>
      <c r="F437" s="11">
        <v>9.9</v>
      </c>
      <c r="G437" s="9">
        <v>4</v>
      </c>
      <c r="H437" s="19">
        <v>39.6</v>
      </c>
      <c r="I437" s="22">
        <v>39.6</v>
      </c>
      <c r="J437" s="19">
        <v>0</v>
      </c>
      <c r="K437" s="24">
        <v>45594</v>
      </c>
    </row>
    <row r="438" spans="2:11" ht="28.5" customHeight="1" x14ac:dyDescent="0.25">
      <c r="B438" s="9">
        <f>ROW()-ROW(tCompras[[#Headers],[Id]])</f>
        <v>432</v>
      </c>
      <c r="C438" s="14">
        <v>45579</v>
      </c>
      <c r="D438" s="10" t="s">
        <v>49</v>
      </c>
      <c r="E438" s="57" t="s">
        <v>13</v>
      </c>
      <c r="F438" s="11">
        <v>15.2</v>
      </c>
      <c r="G438" s="9">
        <v>4</v>
      </c>
      <c r="H438" s="19">
        <v>60.8</v>
      </c>
      <c r="I438" s="22">
        <v>60.8</v>
      </c>
      <c r="J438" s="19">
        <v>0</v>
      </c>
      <c r="K438" s="24">
        <v>45579</v>
      </c>
    </row>
    <row r="439" spans="2:11" ht="28.5" customHeight="1" x14ac:dyDescent="0.25">
      <c r="B439" s="9">
        <f>ROW()-ROW(tCompras[[#Headers],[Id]])</f>
        <v>433</v>
      </c>
      <c r="C439" s="14">
        <v>45586</v>
      </c>
      <c r="D439" s="10" t="s">
        <v>50</v>
      </c>
      <c r="E439" s="57" t="s">
        <v>16</v>
      </c>
      <c r="F439" s="11">
        <v>36</v>
      </c>
      <c r="G439" s="9">
        <v>5</v>
      </c>
      <c r="H439" s="19">
        <v>180</v>
      </c>
      <c r="I439" s="22">
        <v>180</v>
      </c>
      <c r="J439" s="19">
        <v>0</v>
      </c>
      <c r="K439" s="24">
        <v>45586</v>
      </c>
    </row>
    <row r="440" spans="2:11" ht="28.5" customHeight="1" x14ac:dyDescent="0.25">
      <c r="B440" s="9">
        <f>ROW()-ROW(tCompras[[#Headers],[Id]])</f>
        <v>434</v>
      </c>
      <c r="C440" s="14">
        <v>45584</v>
      </c>
      <c r="D440" s="10" t="s">
        <v>51</v>
      </c>
      <c r="E440" s="57" t="s">
        <v>16</v>
      </c>
      <c r="F440" s="11">
        <v>15</v>
      </c>
      <c r="G440" s="9">
        <v>3</v>
      </c>
      <c r="H440" s="19">
        <v>45</v>
      </c>
      <c r="I440" s="22">
        <v>45</v>
      </c>
      <c r="J440" s="19">
        <v>0</v>
      </c>
      <c r="K440" s="24">
        <v>45584</v>
      </c>
    </row>
    <row r="441" spans="2:11" ht="28.5" customHeight="1" x14ac:dyDescent="0.25">
      <c r="B441" s="9">
        <f>ROW()-ROW(tCompras[[#Headers],[Id]])</f>
        <v>435</v>
      </c>
      <c r="C441" s="14">
        <v>45575</v>
      </c>
      <c r="D441" s="10" t="s">
        <v>52</v>
      </c>
      <c r="E441" s="57" t="s">
        <v>16</v>
      </c>
      <c r="F441" s="11">
        <v>22.4</v>
      </c>
      <c r="G441" s="9">
        <v>5</v>
      </c>
      <c r="H441" s="19">
        <v>112</v>
      </c>
      <c r="I441" s="22">
        <v>112</v>
      </c>
      <c r="J441" s="19">
        <v>0</v>
      </c>
      <c r="K441" s="24">
        <v>45575</v>
      </c>
    </row>
    <row r="442" spans="2:11" ht="28.5" customHeight="1" x14ac:dyDescent="0.25">
      <c r="B442" s="9">
        <f>ROW()-ROW(tCompras[[#Headers],[Id]])</f>
        <v>436</v>
      </c>
      <c r="C442" s="14">
        <v>45573</v>
      </c>
      <c r="D442" s="10" t="s">
        <v>38</v>
      </c>
      <c r="E442" s="57" t="s">
        <v>4</v>
      </c>
      <c r="F442" s="11">
        <v>21</v>
      </c>
      <c r="G442" s="9">
        <v>4</v>
      </c>
      <c r="H442" s="19">
        <v>84</v>
      </c>
      <c r="I442" s="22"/>
      <c r="J442" s="19">
        <v>84</v>
      </c>
      <c r="K442" s="24" t="s">
        <v>118</v>
      </c>
    </row>
    <row r="443" spans="2:11" ht="28.5" customHeight="1" x14ac:dyDescent="0.25">
      <c r="B443" s="9">
        <f>ROW()-ROW(tCompras[[#Headers],[Id]])</f>
        <v>437</v>
      </c>
      <c r="C443" s="14">
        <v>45582</v>
      </c>
      <c r="D443" s="10" t="s">
        <v>39</v>
      </c>
      <c r="E443" s="57" t="s">
        <v>4</v>
      </c>
      <c r="F443" s="11">
        <v>28.8</v>
      </c>
      <c r="G443" s="9">
        <v>3</v>
      </c>
      <c r="H443" s="19">
        <v>86.4</v>
      </c>
      <c r="I443" s="22">
        <v>86.4</v>
      </c>
      <c r="J443" s="19">
        <v>0</v>
      </c>
      <c r="K443" s="24">
        <v>45582</v>
      </c>
    </row>
    <row r="444" spans="2:11" ht="28.5" customHeight="1" x14ac:dyDescent="0.25">
      <c r="B444" s="9">
        <f>ROW()-ROW(tCompras[[#Headers],[Id]])</f>
        <v>438</v>
      </c>
      <c r="C444" s="14">
        <v>45592</v>
      </c>
      <c r="D444" s="10" t="s">
        <v>40</v>
      </c>
      <c r="E444" s="57" t="s">
        <v>4</v>
      </c>
      <c r="F444" s="11">
        <v>7.25</v>
      </c>
      <c r="G444" s="9">
        <v>5</v>
      </c>
      <c r="H444" s="19">
        <v>36.25</v>
      </c>
      <c r="I444" s="22">
        <v>36.25</v>
      </c>
      <c r="J444" s="19">
        <v>0</v>
      </c>
      <c r="K444" s="24">
        <v>45592</v>
      </c>
    </row>
    <row r="445" spans="2:11" ht="28.5" customHeight="1" x14ac:dyDescent="0.25">
      <c r="B445" s="9">
        <f>ROW()-ROW(tCompras[[#Headers],[Id]])</f>
        <v>439</v>
      </c>
      <c r="C445" s="14">
        <v>45584</v>
      </c>
      <c r="D445" s="10" t="s">
        <v>41</v>
      </c>
      <c r="E445" s="57" t="s">
        <v>7</v>
      </c>
      <c r="F445" s="11">
        <v>30.4</v>
      </c>
      <c r="G445" s="9">
        <v>2</v>
      </c>
      <c r="H445" s="19">
        <v>60.8</v>
      </c>
      <c r="I445" s="22">
        <v>60.8</v>
      </c>
      <c r="J445" s="19">
        <v>0</v>
      </c>
      <c r="K445" s="24">
        <v>45584</v>
      </c>
    </row>
    <row r="446" spans="2:11" ht="28.5" customHeight="1" x14ac:dyDescent="0.25">
      <c r="B446" s="9">
        <f>ROW()-ROW(tCompras[[#Headers],[Id]])</f>
        <v>440</v>
      </c>
      <c r="C446" s="14">
        <v>45592</v>
      </c>
      <c r="D446" s="10" t="s">
        <v>42</v>
      </c>
      <c r="E446" s="57" t="s">
        <v>7</v>
      </c>
      <c r="F446" s="11">
        <v>9.3000000000000007</v>
      </c>
      <c r="G446" s="9">
        <v>5</v>
      </c>
      <c r="H446" s="19">
        <v>46.5</v>
      </c>
      <c r="I446" s="22">
        <v>46.5</v>
      </c>
      <c r="J446" s="19">
        <v>0</v>
      </c>
      <c r="K446" s="24">
        <v>45592</v>
      </c>
    </row>
    <row r="447" spans="2:11" ht="28.5" customHeight="1" x14ac:dyDescent="0.25">
      <c r="B447" s="9">
        <f>ROW()-ROW(tCompras[[#Headers],[Id]])</f>
        <v>441</v>
      </c>
      <c r="C447" s="14">
        <v>45590</v>
      </c>
      <c r="D447" s="10" t="s">
        <v>43</v>
      </c>
      <c r="E447" s="57" t="s">
        <v>7</v>
      </c>
      <c r="F447" s="11">
        <v>5.6</v>
      </c>
      <c r="G447" s="9">
        <v>5</v>
      </c>
      <c r="H447" s="19">
        <v>28</v>
      </c>
      <c r="I447" s="22">
        <v>28</v>
      </c>
      <c r="J447" s="19">
        <v>0</v>
      </c>
      <c r="K447" s="24">
        <v>45590</v>
      </c>
    </row>
    <row r="448" spans="2:11" ht="28.5" customHeight="1" x14ac:dyDescent="0.25">
      <c r="B448" s="9">
        <f>ROW()-ROW(tCompras[[#Headers],[Id]])</f>
        <v>442</v>
      </c>
      <c r="C448" s="14">
        <v>45577</v>
      </c>
      <c r="D448" s="10" t="s">
        <v>44</v>
      </c>
      <c r="E448" s="57" t="s">
        <v>10</v>
      </c>
      <c r="F448" s="11">
        <v>3</v>
      </c>
      <c r="G448" s="9">
        <v>4</v>
      </c>
      <c r="H448" s="19">
        <v>12</v>
      </c>
      <c r="I448" s="22">
        <v>12</v>
      </c>
      <c r="J448" s="19">
        <v>0</v>
      </c>
      <c r="K448" s="24">
        <v>45577</v>
      </c>
    </row>
    <row r="449" spans="2:11" ht="28.5" customHeight="1" x14ac:dyDescent="0.25">
      <c r="B449" s="9">
        <f>ROW()-ROW(tCompras[[#Headers],[Id]])</f>
        <v>443</v>
      </c>
      <c r="C449" s="14">
        <v>45582</v>
      </c>
      <c r="D449" s="10" t="s">
        <v>45</v>
      </c>
      <c r="E449" s="57" t="s">
        <v>10</v>
      </c>
      <c r="F449" s="11">
        <v>1.5</v>
      </c>
      <c r="G449" s="9">
        <v>1</v>
      </c>
      <c r="H449" s="19">
        <v>1.5</v>
      </c>
      <c r="I449" s="22">
        <v>1.5</v>
      </c>
      <c r="J449" s="19">
        <v>0</v>
      </c>
      <c r="K449" s="24">
        <v>45582</v>
      </c>
    </row>
    <row r="450" spans="2:11" ht="28.5" customHeight="1" x14ac:dyDescent="0.25">
      <c r="B450" s="9">
        <f>ROW()-ROW(tCompras[[#Headers],[Id]])</f>
        <v>444</v>
      </c>
      <c r="C450" s="14">
        <v>45567</v>
      </c>
      <c r="D450" s="10" t="s">
        <v>46</v>
      </c>
      <c r="E450" s="57" t="s">
        <v>10</v>
      </c>
      <c r="F450" s="11">
        <v>6.2</v>
      </c>
      <c r="G450" s="9">
        <v>4</v>
      </c>
      <c r="H450" s="19">
        <v>24.8</v>
      </c>
      <c r="I450" s="22"/>
      <c r="J450" s="19">
        <v>24.8</v>
      </c>
      <c r="K450" s="24" t="s">
        <v>118</v>
      </c>
    </row>
    <row r="451" spans="2:11" ht="28.5" customHeight="1" x14ac:dyDescent="0.25">
      <c r="B451" s="9">
        <f>ROW()-ROW(tCompras[[#Headers],[Id]])</f>
        <v>445</v>
      </c>
      <c r="C451" s="14">
        <v>45582</v>
      </c>
      <c r="D451" s="10" t="s">
        <v>47</v>
      </c>
      <c r="E451" s="57" t="s">
        <v>13</v>
      </c>
      <c r="F451" s="11">
        <v>4</v>
      </c>
      <c r="G451" s="9">
        <v>3</v>
      </c>
      <c r="H451" s="19">
        <v>12</v>
      </c>
      <c r="I451" s="22"/>
      <c r="J451" s="19">
        <v>12</v>
      </c>
      <c r="K451" s="24" t="s">
        <v>118</v>
      </c>
    </row>
    <row r="452" spans="2:11" ht="28.5" customHeight="1" x14ac:dyDescent="0.25">
      <c r="B452" s="9">
        <f>ROW()-ROW(tCompras[[#Headers],[Id]])</f>
        <v>446</v>
      </c>
      <c r="C452" s="14">
        <v>45567</v>
      </c>
      <c r="D452" s="10" t="s">
        <v>48</v>
      </c>
      <c r="E452" s="57" t="s">
        <v>13</v>
      </c>
      <c r="F452" s="11">
        <v>9.9</v>
      </c>
      <c r="G452" s="9">
        <v>2</v>
      </c>
      <c r="H452" s="19">
        <v>19.8</v>
      </c>
      <c r="I452" s="22"/>
      <c r="J452" s="19">
        <v>19.8</v>
      </c>
      <c r="K452" s="24" t="s">
        <v>118</v>
      </c>
    </row>
    <row r="453" spans="2:11" ht="28.5" customHeight="1" x14ac:dyDescent="0.25">
      <c r="B453" s="9">
        <f>ROW()-ROW(tCompras[[#Headers],[Id]])</f>
        <v>447</v>
      </c>
      <c r="C453" s="14">
        <v>45593</v>
      </c>
      <c r="D453" s="10" t="s">
        <v>49</v>
      </c>
      <c r="E453" s="57" t="s">
        <v>13</v>
      </c>
      <c r="F453" s="11">
        <v>15.2</v>
      </c>
      <c r="G453" s="9">
        <v>1</v>
      </c>
      <c r="H453" s="19">
        <v>15.2</v>
      </c>
      <c r="I453" s="22">
        <v>15.2</v>
      </c>
      <c r="J453" s="19">
        <v>0</v>
      </c>
      <c r="K453" s="24">
        <v>45593</v>
      </c>
    </row>
    <row r="454" spans="2:11" ht="28.5" customHeight="1" x14ac:dyDescent="0.25">
      <c r="B454" s="9">
        <f>ROW()-ROW(tCompras[[#Headers],[Id]])</f>
        <v>448</v>
      </c>
      <c r="C454" s="14">
        <v>45594</v>
      </c>
      <c r="D454" s="10" t="s">
        <v>50</v>
      </c>
      <c r="E454" s="57" t="s">
        <v>16</v>
      </c>
      <c r="F454" s="11">
        <v>36</v>
      </c>
      <c r="G454" s="9">
        <v>4</v>
      </c>
      <c r="H454" s="19">
        <v>144</v>
      </c>
      <c r="I454" s="22">
        <v>144</v>
      </c>
      <c r="J454" s="19">
        <v>0</v>
      </c>
      <c r="K454" s="24">
        <v>45594</v>
      </c>
    </row>
    <row r="455" spans="2:11" ht="28.5" customHeight="1" x14ac:dyDescent="0.25">
      <c r="B455" s="9">
        <f>ROW()-ROW(tCompras[[#Headers],[Id]])</f>
        <v>449</v>
      </c>
      <c r="C455" s="14">
        <v>45568</v>
      </c>
      <c r="D455" s="10" t="s">
        <v>51</v>
      </c>
      <c r="E455" s="57" t="s">
        <v>16</v>
      </c>
      <c r="F455" s="11">
        <v>15</v>
      </c>
      <c r="G455" s="9">
        <v>3</v>
      </c>
      <c r="H455" s="19">
        <v>45</v>
      </c>
      <c r="I455" s="22">
        <v>45</v>
      </c>
      <c r="J455" s="19">
        <v>0</v>
      </c>
      <c r="K455" s="24">
        <v>45568</v>
      </c>
    </row>
    <row r="456" spans="2:11" ht="28.5" customHeight="1" x14ac:dyDescent="0.25">
      <c r="B456" s="9">
        <f>ROW()-ROW(tCompras[[#Headers],[Id]])</f>
        <v>450</v>
      </c>
      <c r="C456" s="14">
        <v>45570</v>
      </c>
      <c r="D456" s="10" t="s">
        <v>52</v>
      </c>
      <c r="E456" s="57" t="s">
        <v>16</v>
      </c>
      <c r="F456" s="11">
        <v>22.4</v>
      </c>
      <c r="G456" s="9">
        <v>2</v>
      </c>
      <c r="H456" s="19">
        <v>44.8</v>
      </c>
      <c r="I456" s="22">
        <v>44.8</v>
      </c>
      <c r="J456" s="19">
        <v>0</v>
      </c>
      <c r="K456" s="24">
        <v>45570</v>
      </c>
    </row>
    <row r="457" spans="2:11" ht="28.5" customHeight="1" x14ac:dyDescent="0.25">
      <c r="B457" s="9">
        <f>ROW()-ROW(tCompras[[#Headers],[Id]])</f>
        <v>451</v>
      </c>
      <c r="C457" s="14">
        <v>45589</v>
      </c>
      <c r="D457" s="10" t="s">
        <v>54</v>
      </c>
      <c r="E457" s="57" t="s">
        <v>4</v>
      </c>
      <c r="F457" s="11">
        <v>17</v>
      </c>
      <c r="G457" s="9">
        <v>1</v>
      </c>
      <c r="H457" s="19">
        <v>17</v>
      </c>
      <c r="I457" s="22">
        <v>17</v>
      </c>
      <c r="J457" s="19">
        <v>0</v>
      </c>
      <c r="K457" s="24">
        <v>45589</v>
      </c>
    </row>
    <row r="458" spans="2:11" ht="28.5" customHeight="1" x14ac:dyDescent="0.25">
      <c r="B458" s="9">
        <f>ROW()-ROW(tCompras[[#Headers],[Id]])</f>
        <v>452</v>
      </c>
      <c r="C458" s="14">
        <v>45575</v>
      </c>
      <c r="D458" s="10" t="s">
        <v>55</v>
      </c>
      <c r="E458" s="57" t="s">
        <v>7</v>
      </c>
      <c r="F458" s="11">
        <v>16.649999999999999</v>
      </c>
      <c r="G458" s="9">
        <v>1</v>
      </c>
      <c r="H458" s="19">
        <v>16.649999999999999</v>
      </c>
      <c r="I458" s="22">
        <v>16.649999999999999</v>
      </c>
      <c r="J458" s="19">
        <v>0</v>
      </c>
      <c r="K458" s="24">
        <v>45575</v>
      </c>
    </row>
    <row r="459" spans="2:11" ht="28.5" customHeight="1" x14ac:dyDescent="0.25">
      <c r="B459" s="9">
        <f>ROW()-ROW(tCompras[[#Headers],[Id]])</f>
        <v>453</v>
      </c>
      <c r="C459" s="14">
        <v>45587</v>
      </c>
      <c r="D459" s="10" t="s">
        <v>56</v>
      </c>
      <c r="E459" s="57" t="s">
        <v>10</v>
      </c>
      <c r="F459" s="11">
        <v>4.5</v>
      </c>
      <c r="G459" s="9">
        <v>3</v>
      </c>
      <c r="H459" s="19">
        <v>13.5</v>
      </c>
      <c r="I459" s="22">
        <v>13.5</v>
      </c>
      <c r="J459" s="19">
        <v>0</v>
      </c>
      <c r="K459" s="24">
        <v>45587</v>
      </c>
    </row>
    <row r="460" spans="2:11" ht="28.5" customHeight="1" x14ac:dyDescent="0.25">
      <c r="B460" s="9">
        <f>ROW()-ROW(tCompras[[#Headers],[Id]])</f>
        <v>454</v>
      </c>
      <c r="C460" s="14">
        <v>45569</v>
      </c>
      <c r="D460" s="10" t="s">
        <v>57</v>
      </c>
      <c r="E460" s="57" t="s">
        <v>13</v>
      </c>
      <c r="F460" s="11">
        <v>14</v>
      </c>
      <c r="G460" s="9">
        <v>2</v>
      </c>
      <c r="H460" s="19">
        <v>28</v>
      </c>
      <c r="I460" s="22">
        <v>28</v>
      </c>
      <c r="J460" s="19">
        <v>0</v>
      </c>
      <c r="K460" s="24">
        <v>45569</v>
      </c>
    </row>
    <row r="461" spans="2:11" ht="28.5" customHeight="1" x14ac:dyDescent="0.25">
      <c r="B461" s="9">
        <f>ROW()-ROW(tCompras[[#Headers],[Id]])</f>
        <v>455</v>
      </c>
      <c r="C461" s="14">
        <v>45582</v>
      </c>
      <c r="D461" s="10" t="s">
        <v>58</v>
      </c>
      <c r="E461" s="57" t="s">
        <v>16</v>
      </c>
      <c r="F461" s="11">
        <v>9</v>
      </c>
      <c r="G461" s="9">
        <v>1</v>
      </c>
      <c r="H461" s="19">
        <v>9</v>
      </c>
      <c r="I461" s="22"/>
      <c r="J461" s="19">
        <v>9</v>
      </c>
      <c r="K461" s="24" t="s">
        <v>118</v>
      </c>
    </row>
    <row r="462" spans="2:11" ht="28.5" customHeight="1" x14ac:dyDescent="0.25">
      <c r="B462" s="9">
        <f>ROW()-ROW(tCompras[[#Headers],[Id]])</f>
        <v>456</v>
      </c>
      <c r="C462" s="14">
        <v>45591</v>
      </c>
      <c r="D462" s="10" t="s">
        <v>38</v>
      </c>
      <c r="E462" s="57" t="s">
        <v>4</v>
      </c>
      <c r="F462" s="11">
        <v>79</v>
      </c>
      <c r="G462" s="9">
        <v>4</v>
      </c>
      <c r="H462" s="19">
        <v>316</v>
      </c>
      <c r="I462" s="22">
        <v>316</v>
      </c>
      <c r="J462" s="19">
        <v>0</v>
      </c>
      <c r="K462" s="24">
        <v>45591</v>
      </c>
    </row>
    <row r="463" spans="2:11" ht="28.5" customHeight="1" x14ac:dyDescent="0.25">
      <c r="B463" s="9">
        <f>ROW()-ROW(tCompras[[#Headers],[Id]])</f>
        <v>457</v>
      </c>
      <c r="C463" s="14">
        <v>45567</v>
      </c>
      <c r="D463" s="10" t="s">
        <v>39</v>
      </c>
      <c r="E463" s="57" t="s">
        <v>4</v>
      </c>
      <c r="F463" s="11">
        <v>28.8</v>
      </c>
      <c r="G463" s="9">
        <v>5</v>
      </c>
      <c r="H463" s="19">
        <v>144</v>
      </c>
      <c r="I463" s="22">
        <v>144</v>
      </c>
      <c r="J463" s="19">
        <v>0</v>
      </c>
      <c r="K463" s="24">
        <v>45567</v>
      </c>
    </row>
    <row r="464" spans="2:11" ht="28.5" customHeight="1" x14ac:dyDescent="0.25">
      <c r="B464" s="9">
        <f>ROW()-ROW(tCompras[[#Headers],[Id]])</f>
        <v>458</v>
      </c>
      <c r="C464" s="14">
        <v>45592</v>
      </c>
      <c r="D464" s="10" t="s">
        <v>40</v>
      </c>
      <c r="E464" s="57" t="s">
        <v>4</v>
      </c>
      <c r="F464" s="11">
        <v>7.25</v>
      </c>
      <c r="G464" s="9">
        <v>4</v>
      </c>
      <c r="H464" s="19">
        <v>29</v>
      </c>
      <c r="I464" s="22">
        <v>29</v>
      </c>
      <c r="J464" s="19">
        <v>0</v>
      </c>
      <c r="K464" s="24">
        <v>45592</v>
      </c>
    </row>
    <row r="465" spans="2:11" ht="28.5" customHeight="1" x14ac:dyDescent="0.25">
      <c r="B465" s="9">
        <f>ROW()-ROW(tCompras[[#Headers],[Id]])</f>
        <v>459</v>
      </c>
      <c r="C465" s="14">
        <v>45592</v>
      </c>
      <c r="D465" s="10" t="s">
        <v>41</v>
      </c>
      <c r="E465" s="57" t="s">
        <v>7</v>
      </c>
      <c r="F465" s="11">
        <v>30.4</v>
      </c>
      <c r="G465" s="9">
        <v>3</v>
      </c>
      <c r="H465" s="19">
        <v>91.199999999999989</v>
      </c>
      <c r="I465" s="22">
        <v>91.199999999999989</v>
      </c>
      <c r="J465" s="19">
        <v>0</v>
      </c>
      <c r="K465" s="24">
        <v>45592</v>
      </c>
    </row>
    <row r="466" spans="2:11" ht="28.5" customHeight="1" x14ac:dyDescent="0.25">
      <c r="B466" s="9">
        <f>ROW()-ROW(tCompras[[#Headers],[Id]])</f>
        <v>460</v>
      </c>
      <c r="C466" s="14">
        <v>45575</v>
      </c>
      <c r="D466" s="10" t="s">
        <v>42</v>
      </c>
      <c r="E466" s="57" t="s">
        <v>7</v>
      </c>
      <c r="F466" s="11">
        <v>9.3000000000000007</v>
      </c>
      <c r="G466" s="9">
        <v>1</v>
      </c>
      <c r="H466" s="19">
        <v>9.3000000000000007</v>
      </c>
      <c r="I466" s="22">
        <v>9.3000000000000007</v>
      </c>
      <c r="J466" s="19">
        <v>0</v>
      </c>
      <c r="K466" s="24">
        <v>45575</v>
      </c>
    </row>
    <row r="467" spans="2:11" ht="28.5" customHeight="1" x14ac:dyDescent="0.25">
      <c r="B467" s="9">
        <f>ROW()-ROW(tCompras[[#Headers],[Id]])</f>
        <v>461</v>
      </c>
      <c r="C467" s="14">
        <v>45570</v>
      </c>
      <c r="D467" s="10" t="s">
        <v>43</v>
      </c>
      <c r="E467" s="57" t="s">
        <v>7</v>
      </c>
      <c r="F467" s="11">
        <v>5.6</v>
      </c>
      <c r="G467" s="9">
        <v>4</v>
      </c>
      <c r="H467" s="19">
        <v>22.4</v>
      </c>
      <c r="I467" s="22">
        <v>22.4</v>
      </c>
      <c r="J467" s="19">
        <v>0</v>
      </c>
      <c r="K467" s="24">
        <v>45570</v>
      </c>
    </row>
    <row r="468" spans="2:11" ht="28.5" customHeight="1" x14ac:dyDescent="0.25">
      <c r="B468" s="9">
        <f>ROW()-ROW(tCompras[[#Headers],[Id]])</f>
        <v>462</v>
      </c>
      <c r="C468" s="14">
        <v>45594</v>
      </c>
      <c r="D468" s="10" t="s">
        <v>44</v>
      </c>
      <c r="E468" s="57" t="s">
        <v>10</v>
      </c>
      <c r="F468" s="11">
        <v>3</v>
      </c>
      <c r="G468" s="9">
        <v>1</v>
      </c>
      <c r="H468" s="19">
        <v>3</v>
      </c>
      <c r="I468" s="22">
        <v>3</v>
      </c>
      <c r="J468" s="19">
        <v>0</v>
      </c>
      <c r="K468" s="24">
        <v>45594</v>
      </c>
    </row>
    <row r="469" spans="2:11" ht="28.5" customHeight="1" x14ac:dyDescent="0.25">
      <c r="B469" s="9">
        <f>ROW()-ROW(tCompras[[#Headers],[Id]])</f>
        <v>463</v>
      </c>
      <c r="C469" s="14">
        <v>45577</v>
      </c>
      <c r="D469" s="10" t="s">
        <v>45</v>
      </c>
      <c r="E469" s="57" t="s">
        <v>10</v>
      </c>
      <c r="F469" s="11">
        <v>1.5</v>
      </c>
      <c r="G469" s="9">
        <v>5</v>
      </c>
      <c r="H469" s="19">
        <v>7.5</v>
      </c>
      <c r="I469" s="22">
        <v>7.5</v>
      </c>
      <c r="J469" s="19">
        <v>0</v>
      </c>
      <c r="K469" s="24">
        <v>45577</v>
      </c>
    </row>
    <row r="470" spans="2:11" ht="28.5" customHeight="1" x14ac:dyDescent="0.25">
      <c r="B470" s="9">
        <f>ROW()-ROW(tCompras[[#Headers],[Id]])</f>
        <v>464</v>
      </c>
      <c r="C470" s="14">
        <v>45594</v>
      </c>
      <c r="D470" s="10" t="s">
        <v>46</v>
      </c>
      <c r="E470" s="57" t="s">
        <v>10</v>
      </c>
      <c r="F470" s="11">
        <v>6.2</v>
      </c>
      <c r="G470" s="9">
        <v>2</v>
      </c>
      <c r="H470" s="19">
        <v>12.4</v>
      </c>
      <c r="I470" s="22">
        <v>12.4</v>
      </c>
      <c r="J470" s="19">
        <v>0</v>
      </c>
      <c r="K470" s="24">
        <v>45594</v>
      </c>
    </row>
    <row r="471" spans="2:11" ht="28.5" customHeight="1" x14ac:dyDescent="0.25">
      <c r="B471" s="9">
        <f>ROW()-ROW(tCompras[[#Headers],[Id]])</f>
        <v>465</v>
      </c>
      <c r="C471" s="14">
        <v>45593</v>
      </c>
      <c r="D471" s="10" t="s">
        <v>47</v>
      </c>
      <c r="E471" s="57" t="s">
        <v>13</v>
      </c>
      <c r="F471" s="11">
        <v>4</v>
      </c>
      <c r="G471" s="9">
        <v>1</v>
      </c>
      <c r="H471" s="19">
        <v>4</v>
      </c>
      <c r="I471" s="22">
        <v>4</v>
      </c>
      <c r="J471" s="19">
        <v>0</v>
      </c>
      <c r="K471" s="24">
        <v>45593</v>
      </c>
    </row>
    <row r="472" spans="2:11" ht="28.5" customHeight="1" x14ac:dyDescent="0.25">
      <c r="B472" s="9">
        <f>ROW()-ROW(tCompras[[#Headers],[Id]])</f>
        <v>466</v>
      </c>
      <c r="C472" s="14">
        <v>45594</v>
      </c>
      <c r="D472" s="10" t="s">
        <v>48</v>
      </c>
      <c r="E472" s="57" t="s">
        <v>13</v>
      </c>
      <c r="F472" s="11">
        <v>9.9</v>
      </c>
      <c r="G472" s="9">
        <v>4</v>
      </c>
      <c r="H472" s="19">
        <v>39.6</v>
      </c>
      <c r="I472" s="22">
        <v>39.6</v>
      </c>
      <c r="J472" s="19">
        <v>0</v>
      </c>
      <c r="K472" s="24">
        <v>45594</v>
      </c>
    </row>
    <row r="473" spans="2:11" ht="28.5" customHeight="1" x14ac:dyDescent="0.25">
      <c r="B473" s="9">
        <f>ROW()-ROW(tCompras[[#Headers],[Id]])</f>
        <v>467</v>
      </c>
      <c r="C473" s="14">
        <v>45579</v>
      </c>
      <c r="D473" s="10" t="s">
        <v>49</v>
      </c>
      <c r="E473" s="57" t="s">
        <v>13</v>
      </c>
      <c r="F473" s="11">
        <v>15.2</v>
      </c>
      <c r="G473" s="9">
        <v>4</v>
      </c>
      <c r="H473" s="19">
        <v>60.8</v>
      </c>
      <c r="I473" s="22">
        <v>60.8</v>
      </c>
      <c r="J473" s="19">
        <v>0</v>
      </c>
      <c r="K473" s="24">
        <v>45579</v>
      </c>
    </row>
    <row r="474" spans="2:11" ht="28.5" customHeight="1" x14ac:dyDescent="0.25">
      <c r="B474" s="9">
        <f>ROW()-ROW(tCompras[[#Headers],[Id]])</f>
        <v>468</v>
      </c>
      <c r="C474" s="14">
        <v>45586</v>
      </c>
      <c r="D474" s="10" t="s">
        <v>50</v>
      </c>
      <c r="E474" s="57" t="s">
        <v>16</v>
      </c>
      <c r="F474" s="11">
        <v>36</v>
      </c>
      <c r="G474" s="9">
        <v>5</v>
      </c>
      <c r="H474" s="19">
        <v>180</v>
      </c>
      <c r="I474" s="22">
        <v>180</v>
      </c>
      <c r="J474" s="19">
        <v>0</v>
      </c>
      <c r="K474" s="24">
        <v>45586</v>
      </c>
    </row>
    <row r="475" spans="2:11" ht="28.5" customHeight="1" x14ac:dyDescent="0.25">
      <c r="B475" s="9">
        <f>ROW()-ROW(tCompras[[#Headers],[Id]])</f>
        <v>469</v>
      </c>
      <c r="C475" s="14">
        <v>45584</v>
      </c>
      <c r="D475" s="10" t="s">
        <v>51</v>
      </c>
      <c r="E475" s="57" t="s">
        <v>16</v>
      </c>
      <c r="F475" s="11">
        <v>15</v>
      </c>
      <c r="G475" s="9">
        <v>3</v>
      </c>
      <c r="H475" s="19">
        <v>45</v>
      </c>
      <c r="I475" s="22">
        <v>45</v>
      </c>
      <c r="J475" s="19">
        <v>0</v>
      </c>
      <c r="K475" s="24">
        <v>45584</v>
      </c>
    </row>
    <row r="476" spans="2:11" ht="28.5" customHeight="1" x14ac:dyDescent="0.25">
      <c r="B476" s="9">
        <f>ROW()-ROW(tCompras[[#Headers],[Id]])</f>
        <v>470</v>
      </c>
      <c r="C476" s="14">
        <v>45575</v>
      </c>
      <c r="D476" s="10" t="s">
        <v>52</v>
      </c>
      <c r="E476" s="57" t="s">
        <v>16</v>
      </c>
      <c r="F476" s="11">
        <v>22.4</v>
      </c>
      <c r="G476" s="9">
        <v>5</v>
      </c>
      <c r="H476" s="19">
        <v>112</v>
      </c>
      <c r="I476" s="22">
        <v>112</v>
      </c>
      <c r="J476" s="19">
        <v>0</v>
      </c>
      <c r="K476" s="24">
        <v>45575</v>
      </c>
    </row>
    <row r="477" spans="2:11" ht="28.5" customHeight="1" x14ac:dyDescent="0.25">
      <c r="B477" s="9">
        <f>ROW()-ROW(tCompras[[#Headers],[Id]])</f>
        <v>471</v>
      </c>
      <c r="C477" s="14">
        <v>45573</v>
      </c>
      <c r="D477" s="10" t="s">
        <v>38</v>
      </c>
      <c r="E477" s="57" t="s">
        <v>4</v>
      </c>
      <c r="F477" s="11">
        <v>21</v>
      </c>
      <c r="G477" s="9">
        <v>4</v>
      </c>
      <c r="H477" s="19">
        <v>84</v>
      </c>
      <c r="I477" s="22"/>
      <c r="J477" s="19">
        <v>84</v>
      </c>
      <c r="K477" s="24" t="s">
        <v>118</v>
      </c>
    </row>
    <row r="478" spans="2:11" ht="28.5" customHeight="1" x14ac:dyDescent="0.25">
      <c r="B478" s="9">
        <f>ROW()-ROW(tCompras[[#Headers],[Id]])</f>
        <v>472</v>
      </c>
      <c r="C478" s="14">
        <v>45582</v>
      </c>
      <c r="D478" s="10" t="s">
        <v>39</v>
      </c>
      <c r="E478" s="57" t="s">
        <v>4</v>
      </c>
      <c r="F478" s="11">
        <v>28.8</v>
      </c>
      <c r="G478" s="9">
        <v>3</v>
      </c>
      <c r="H478" s="19">
        <v>86.4</v>
      </c>
      <c r="I478" s="22">
        <v>86.4</v>
      </c>
      <c r="J478" s="19">
        <v>0</v>
      </c>
      <c r="K478" s="24">
        <v>45582</v>
      </c>
    </row>
    <row r="479" spans="2:11" ht="28.5" customHeight="1" x14ac:dyDescent="0.25">
      <c r="B479" s="9">
        <f>ROW()-ROW(tCompras[[#Headers],[Id]])</f>
        <v>473</v>
      </c>
      <c r="C479" s="14">
        <v>45592</v>
      </c>
      <c r="D479" s="10" t="s">
        <v>40</v>
      </c>
      <c r="E479" s="57" t="s">
        <v>4</v>
      </c>
      <c r="F479" s="11">
        <v>7.25</v>
      </c>
      <c r="G479" s="9">
        <v>5</v>
      </c>
      <c r="H479" s="19">
        <v>36.25</v>
      </c>
      <c r="I479" s="22">
        <v>36.25</v>
      </c>
      <c r="J479" s="19">
        <v>0</v>
      </c>
      <c r="K479" s="24">
        <v>45592</v>
      </c>
    </row>
    <row r="480" spans="2:11" ht="28.5" customHeight="1" x14ac:dyDescent="0.25">
      <c r="B480" s="9">
        <f>ROW()-ROW(tCompras[[#Headers],[Id]])</f>
        <v>474</v>
      </c>
      <c r="C480" s="14">
        <v>45584</v>
      </c>
      <c r="D480" s="10" t="s">
        <v>41</v>
      </c>
      <c r="E480" s="57" t="s">
        <v>7</v>
      </c>
      <c r="F480" s="11">
        <v>30.4</v>
      </c>
      <c r="G480" s="9">
        <v>2</v>
      </c>
      <c r="H480" s="19">
        <v>60.8</v>
      </c>
      <c r="I480" s="22">
        <v>60.8</v>
      </c>
      <c r="J480" s="19">
        <v>0</v>
      </c>
      <c r="K480" s="24">
        <v>45584</v>
      </c>
    </row>
    <row r="481" spans="2:11" ht="28.5" customHeight="1" x14ac:dyDescent="0.25">
      <c r="B481" s="9">
        <f>ROW()-ROW(tCompras[[#Headers],[Id]])</f>
        <v>475</v>
      </c>
      <c r="C481" s="14">
        <v>45592</v>
      </c>
      <c r="D481" s="10" t="s">
        <v>42</v>
      </c>
      <c r="E481" s="57" t="s">
        <v>7</v>
      </c>
      <c r="F481" s="11">
        <v>9.3000000000000007</v>
      </c>
      <c r="G481" s="9">
        <v>5</v>
      </c>
      <c r="H481" s="19">
        <v>46.5</v>
      </c>
      <c r="I481" s="22">
        <v>46.5</v>
      </c>
      <c r="J481" s="19">
        <v>0</v>
      </c>
      <c r="K481" s="24">
        <v>45592</v>
      </c>
    </row>
    <row r="482" spans="2:11" ht="28.5" customHeight="1" x14ac:dyDescent="0.25">
      <c r="B482" s="9">
        <f>ROW()-ROW(tCompras[[#Headers],[Id]])</f>
        <v>476</v>
      </c>
      <c r="C482" s="14">
        <v>45590</v>
      </c>
      <c r="D482" s="10" t="s">
        <v>43</v>
      </c>
      <c r="E482" s="57" t="s">
        <v>7</v>
      </c>
      <c r="F482" s="11">
        <v>5.6</v>
      </c>
      <c r="G482" s="9">
        <v>5</v>
      </c>
      <c r="H482" s="19">
        <v>28</v>
      </c>
      <c r="I482" s="22">
        <v>28</v>
      </c>
      <c r="J482" s="19">
        <v>0</v>
      </c>
      <c r="K482" s="24">
        <v>45590</v>
      </c>
    </row>
    <row r="483" spans="2:11" ht="28.5" customHeight="1" x14ac:dyDescent="0.25">
      <c r="B483" s="9">
        <f>ROW()-ROW(tCompras[[#Headers],[Id]])</f>
        <v>477</v>
      </c>
      <c r="C483" s="14">
        <v>45577</v>
      </c>
      <c r="D483" s="10" t="s">
        <v>44</v>
      </c>
      <c r="E483" s="57" t="s">
        <v>10</v>
      </c>
      <c r="F483" s="11">
        <v>3</v>
      </c>
      <c r="G483" s="9">
        <v>4</v>
      </c>
      <c r="H483" s="19">
        <v>12</v>
      </c>
      <c r="I483" s="22">
        <v>12</v>
      </c>
      <c r="J483" s="19">
        <v>0</v>
      </c>
      <c r="K483" s="24">
        <v>45577</v>
      </c>
    </row>
    <row r="484" spans="2:11" ht="28.5" customHeight="1" x14ac:dyDescent="0.25">
      <c r="B484" s="9">
        <f>ROW()-ROW(tCompras[[#Headers],[Id]])</f>
        <v>478</v>
      </c>
      <c r="C484" s="14">
        <v>45582</v>
      </c>
      <c r="D484" s="10" t="s">
        <v>45</v>
      </c>
      <c r="E484" s="57" t="s">
        <v>10</v>
      </c>
      <c r="F484" s="11">
        <v>1.5</v>
      </c>
      <c r="G484" s="9">
        <v>1</v>
      </c>
      <c r="H484" s="19">
        <v>1.5</v>
      </c>
      <c r="I484" s="22">
        <v>1.5</v>
      </c>
      <c r="J484" s="19">
        <v>0</v>
      </c>
      <c r="K484" s="24">
        <v>45582</v>
      </c>
    </row>
    <row r="485" spans="2:11" ht="28.5" customHeight="1" x14ac:dyDescent="0.25">
      <c r="B485" s="9">
        <f>ROW()-ROW(tCompras[[#Headers],[Id]])</f>
        <v>479</v>
      </c>
      <c r="C485" s="14">
        <v>45567</v>
      </c>
      <c r="D485" s="10" t="s">
        <v>46</v>
      </c>
      <c r="E485" s="57" t="s">
        <v>10</v>
      </c>
      <c r="F485" s="11">
        <v>6.2</v>
      </c>
      <c r="G485" s="9">
        <v>4</v>
      </c>
      <c r="H485" s="19">
        <v>24.8</v>
      </c>
      <c r="I485" s="22"/>
      <c r="J485" s="19">
        <v>24.8</v>
      </c>
      <c r="K485" s="24" t="s">
        <v>118</v>
      </c>
    </row>
    <row r="486" spans="2:11" ht="28.5" customHeight="1" x14ac:dyDescent="0.25">
      <c r="B486" s="9">
        <f>ROW()-ROW(tCompras[[#Headers],[Id]])</f>
        <v>480</v>
      </c>
      <c r="C486" s="14">
        <v>45582</v>
      </c>
      <c r="D486" s="10" t="s">
        <v>47</v>
      </c>
      <c r="E486" s="57" t="s">
        <v>13</v>
      </c>
      <c r="F486" s="11">
        <v>4</v>
      </c>
      <c r="G486" s="9">
        <v>3</v>
      </c>
      <c r="H486" s="19">
        <v>12</v>
      </c>
      <c r="I486" s="22"/>
      <c r="J486" s="19">
        <v>12</v>
      </c>
      <c r="K486" s="24" t="s">
        <v>118</v>
      </c>
    </row>
    <row r="487" spans="2:11" ht="28.5" customHeight="1" x14ac:dyDescent="0.25">
      <c r="B487" s="9">
        <f>ROW()-ROW(tCompras[[#Headers],[Id]])</f>
        <v>481</v>
      </c>
      <c r="C487" s="14">
        <v>45567</v>
      </c>
      <c r="D487" s="10" t="s">
        <v>48</v>
      </c>
      <c r="E487" s="57" t="s">
        <v>13</v>
      </c>
      <c r="F487" s="11">
        <v>9.9</v>
      </c>
      <c r="G487" s="9">
        <v>2</v>
      </c>
      <c r="H487" s="19">
        <v>19.8</v>
      </c>
      <c r="I487" s="22"/>
      <c r="J487" s="19">
        <v>19.8</v>
      </c>
      <c r="K487" s="24" t="s">
        <v>118</v>
      </c>
    </row>
    <row r="488" spans="2:11" ht="28.5" customHeight="1" x14ac:dyDescent="0.25">
      <c r="B488" s="9">
        <f>ROW()-ROW(tCompras[[#Headers],[Id]])</f>
        <v>482</v>
      </c>
      <c r="C488" s="14">
        <v>45593</v>
      </c>
      <c r="D488" s="10" t="s">
        <v>49</v>
      </c>
      <c r="E488" s="57" t="s">
        <v>13</v>
      </c>
      <c r="F488" s="11">
        <v>15.2</v>
      </c>
      <c r="G488" s="9">
        <v>1</v>
      </c>
      <c r="H488" s="19">
        <v>15.2</v>
      </c>
      <c r="I488" s="22">
        <v>15.2</v>
      </c>
      <c r="J488" s="19">
        <v>0</v>
      </c>
      <c r="K488" s="24">
        <v>45593</v>
      </c>
    </row>
    <row r="489" spans="2:11" ht="28.5" customHeight="1" x14ac:dyDescent="0.25">
      <c r="B489" s="9">
        <f>ROW()-ROW(tCompras[[#Headers],[Id]])</f>
        <v>483</v>
      </c>
      <c r="C489" s="14">
        <v>45594</v>
      </c>
      <c r="D489" s="10" t="s">
        <v>50</v>
      </c>
      <c r="E489" s="57" t="s">
        <v>16</v>
      </c>
      <c r="F489" s="11">
        <v>36</v>
      </c>
      <c r="G489" s="9">
        <v>4</v>
      </c>
      <c r="H489" s="19">
        <v>144</v>
      </c>
      <c r="I489" s="22">
        <v>144</v>
      </c>
      <c r="J489" s="19">
        <v>0</v>
      </c>
      <c r="K489" s="24">
        <v>45594</v>
      </c>
    </row>
    <row r="490" spans="2:11" ht="28.5" customHeight="1" x14ac:dyDescent="0.25">
      <c r="B490" s="9">
        <f>ROW()-ROW(tCompras[[#Headers],[Id]])</f>
        <v>484</v>
      </c>
      <c r="C490" s="14">
        <v>45568</v>
      </c>
      <c r="D490" s="10" t="s">
        <v>51</v>
      </c>
      <c r="E490" s="57" t="s">
        <v>16</v>
      </c>
      <c r="F490" s="11">
        <v>15</v>
      </c>
      <c r="G490" s="9">
        <v>3</v>
      </c>
      <c r="H490" s="19">
        <v>45</v>
      </c>
      <c r="I490" s="22">
        <v>45</v>
      </c>
      <c r="J490" s="19">
        <v>0</v>
      </c>
      <c r="K490" s="24">
        <v>45568</v>
      </c>
    </row>
    <row r="491" spans="2:11" ht="28.5" customHeight="1" x14ac:dyDescent="0.25">
      <c r="B491" s="9">
        <f>ROW()-ROW(tCompras[[#Headers],[Id]])</f>
        <v>485</v>
      </c>
      <c r="C491" s="14">
        <v>45570</v>
      </c>
      <c r="D491" s="10" t="s">
        <v>52</v>
      </c>
      <c r="E491" s="57" t="s">
        <v>16</v>
      </c>
      <c r="F491" s="11">
        <v>22.4</v>
      </c>
      <c r="G491" s="9">
        <v>2</v>
      </c>
      <c r="H491" s="19">
        <v>44.8</v>
      </c>
      <c r="I491" s="22">
        <v>44.8</v>
      </c>
      <c r="J491" s="19">
        <v>0</v>
      </c>
      <c r="K491" s="24">
        <v>45570</v>
      </c>
    </row>
    <row r="492" spans="2:11" ht="28.5" customHeight="1" x14ac:dyDescent="0.25">
      <c r="B492" s="9">
        <f>ROW()-ROW(tCompras[[#Headers],[Id]])</f>
        <v>486</v>
      </c>
      <c r="C492" s="14">
        <v>45589</v>
      </c>
      <c r="D492" s="10" t="s">
        <v>54</v>
      </c>
      <c r="E492" s="57" t="s">
        <v>4</v>
      </c>
      <c r="F492" s="11">
        <v>17</v>
      </c>
      <c r="G492" s="9">
        <v>1</v>
      </c>
      <c r="H492" s="19">
        <v>17</v>
      </c>
      <c r="I492" s="22">
        <v>17</v>
      </c>
      <c r="J492" s="19">
        <v>0</v>
      </c>
      <c r="K492" s="24">
        <v>45589</v>
      </c>
    </row>
    <row r="493" spans="2:11" ht="28.5" customHeight="1" x14ac:dyDescent="0.25">
      <c r="B493" s="9">
        <f>ROW()-ROW(tCompras[[#Headers],[Id]])</f>
        <v>487</v>
      </c>
      <c r="C493" s="14">
        <v>45575</v>
      </c>
      <c r="D493" s="10" t="s">
        <v>55</v>
      </c>
      <c r="E493" s="57" t="s">
        <v>7</v>
      </c>
      <c r="F493" s="11">
        <v>16.649999999999999</v>
      </c>
      <c r="G493" s="9">
        <v>1</v>
      </c>
      <c r="H493" s="19">
        <v>16.649999999999999</v>
      </c>
      <c r="I493" s="22">
        <v>16.649999999999999</v>
      </c>
      <c r="J493" s="19">
        <v>0</v>
      </c>
      <c r="K493" s="24">
        <v>45575</v>
      </c>
    </row>
    <row r="494" spans="2:11" ht="28.5" customHeight="1" x14ac:dyDescent="0.25">
      <c r="B494" s="9">
        <f>ROW()-ROW(tCompras[[#Headers],[Id]])</f>
        <v>488</v>
      </c>
      <c r="C494" s="14">
        <v>45587</v>
      </c>
      <c r="D494" s="10" t="s">
        <v>56</v>
      </c>
      <c r="E494" s="57" t="s">
        <v>10</v>
      </c>
      <c r="F494" s="11">
        <v>4.5</v>
      </c>
      <c r="G494" s="9">
        <v>3</v>
      </c>
      <c r="H494" s="19">
        <v>13.5</v>
      </c>
      <c r="I494" s="22">
        <v>13.5</v>
      </c>
      <c r="J494" s="19">
        <v>0</v>
      </c>
      <c r="K494" s="24">
        <v>45587</v>
      </c>
    </row>
    <row r="495" spans="2:11" ht="28.5" customHeight="1" x14ac:dyDescent="0.25">
      <c r="B495" s="9">
        <f>ROW()-ROW(tCompras[[#Headers],[Id]])</f>
        <v>489</v>
      </c>
      <c r="C495" s="14">
        <v>45569</v>
      </c>
      <c r="D495" s="10" t="s">
        <v>57</v>
      </c>
      <c r="E495" s="57" t="s">
        <v>13</v>
      </c>
      <c r="F495" s="11">
        <v>14</v>
      </c>
      <c r="G495" s="9">
        <v>2</v>
      </c>
      <c r="H495" s="19">
        <v>28</v>
      </c>
      <c r="I495" s="22">
        <v>28</v>
      </c>
      <c r="J495" s="19">
        <v>0</v>
      </c>
      <c r="K495" s="24">
        <v>45569</v>
      </c>
    </row>
    <row r="496" spans="2:11" ht="28.5" customHeight="1" x14ac:dyDescent="0.25">
      <c r="B496" s="9">
        <f>ROW()-ROW(tCompras[[#Headers],[Id]])</f>
        <v>490</v>
      </c>
      <c r="C496" s="14">
        <v>45582</v>
      </c>
      <c r="D496" s="10" t="s">
        <v>58</v>
      </c>
      <c r="E496" s="57" t="s">
        <v>16</v>
      </c>
      <c r="F496" s="11">
        <v>9</v>
      </c>
      <c r="G496" s="9">
        <v>1</v>
      </c>
      <c r="H496" s="19">
        <v>9</v>
      </c>
      <c r="I496" s="22"/>
      <c r="J496" s="19">
        <v>9</v>
      </c>
      <c r="K496" s="24" t="s">
        <v>118</v>
      </c>
    </row>
    <row r="497" spans="2:11" ht="28.5" customHeight="1" x14ac:dyDescent="0.25">
      <c r="B497" s="9">
        <f>ROW()-ROW(tCompras[[#Headers],[Id]])</f>
        <v>491</v>
      </c>
      <c r="C497" s="14">
        <v>45622</v>
      </c>
      <c r="D497" s="10" t="s">
        <v>38</v>
      </c>
      <c r="E497" s="57" t="s">
        <v>4</v>
      </c>
      <c r="F497" s="11">
        <v>79</v>
      </c>
      <c r="G497" s="9">
        <v>4</v>
      </c>
      <c r="H497" s="19">
        <v>316</v>
      </c>
      <c r="I497" s="22">
        <v>316</v>
      </c>
      <c r="J497" s="19">
        <v>0</v>
      </c>
      <c r="K497" s="24">
        <v>45622</v>
      </c>
    </row>
    <row r="498" spans="2:11" ht="28.5" customHeight="1" x14ac:dyDescent="0.25">
      <c r="B498" s="9">
        <f>ROW()-ROW(tCompras[[#Headers],[Id]])</f>
        <v>492</v>
      </c>
      <c r="C498" s="14">
        <v>45598</v>
      </c>
      <c r="D498" s="10" t="s">
        <v>39</v>
      </c>
      <c r="E498" s="57" t="s">
        <v>4</v>
      </c>
      <c r="F498" s="11">
        <v>28.8</v>
      </c>
      <c r="G498" s="9">
        <v>5</v>
      </c>
      <c r="H498" s="19">
        <v>144</v>
      </c>
      <c r="I498" s="22">
        <v>144</v>
      </c>
      <c r="J498" s="19">
        <v>0</v>
      </c>
      <c r="K498" s="24">
        <v>45598</v>
      </c>
    </row>
    <row r="499" spans="2:11" ht="28.5" customHeight="1" x14ac:dyDescent="0.25">
      <c r="B499" s="9">
        <f>ROW()-ROW(tCompras[[#Headers],[Id]])</f>
        <v>493</v>
      </c>
      <c r="C499" s="14">
        <v>45623</v>
      </c>
      <c r="D499" s="10" t="s">
        <v>40</v>
      </c>
      <c r="E499" s="57" t="s">
        <v>4</v>
      </c>
      <c r="F499" s="11">
        <v>7.25</v>
      </c>
      <c r="G499" s="9">
        <v>4</v>
      </c>
      <c r="H499" s="19">
        <v>29</v>
      </c>
      <c r="I499" s="22">
        <v>29</v>
      </c>
      <c r="J499" s="19">
        <v>0</v>
      </c>
      <c r="K499" s="24">
        <v>45623</v>
      </c>
    </row>
    <row r="500" spans="2:11" ht="28.5" customHeight="1" x14ac:dyDescent="0.25">
      <c r="B500" s="9">
        <f>ROW()-ROW(tCompras[[#Headers],[Id]])</f>
        <v>494</v>
      </c>
      <c r="C500" s="14">
        <v>45623</v>
      </c>
      <c r="D500" s="10" t="s">
        <v>41</v>
      </c>
      <c r="E500" s="57" t="s">
        <v>7</v>
      </c>
      <c r="F500" s="11">
        <v>30.4</v>
      </c>
      <c r="G500" s="9">
        <v>3</v>
      </c>
      <c r="H500" s="19">
        <v>91.199999999999989</v>
      </c>
      <c r="I500" s="22">
        <v>91.199999999999989</v>
      </c>
      <c r="J500" s="19">
        <v>0</v>
      </c>
      <c r="K500" s="24">
        <v>45623</v>
      </c>
    </row>
    <row r="501" spans="2:11" ht="28.5" customHeight="1" x14ac:dyDescent="0.25">
      <c r="B501" s="9">
        <f>ROW()-ROW(tCompras[[#Headers],[Id]])</f>
        <v>495</v>
      </c>
      <c r="C501" s="14">
        <v>45606</v>
      </c>
      <c r="D501" s="10" t="s">
        <v>42</v>
      </c>
      <c r="E501" s="57" t="s">
        <v>7</v>
      </c>
      <c r="F501" s="11">
        <v>9.3000000000000007</v>
      </c>
      <c r="G501" s="9">
        <v>1</v>
      </c>
      <c r="H501" s="19">
        <v>9.3000000000000007</v>
      </c>
      <c r="I501" s="22">
        <v>9.3000000000000007</v>
      </c>
      <c r="J501" s="19">
        <v>0</v>
      </c>
      <c r="K501" s="24">
        <v>45606</v>
      </c>
    </row>
    <row r="502" spans="2:11" ht="28.5" customHeight="1" x14ac:dyDescent="0.25">
      <c r="B502" s="9">
        <f>ROW()-ROW(tCompras[[#Headers],[Id]])</f>
        <v>496</v>
      </c>
      <c r="C502" s="14">
        <v>45601</v>
      </c>
      <c r="D502" s="10" t="s">
        <v>43</v>
      </c>
      <c r="E502" s="57" t="s">
        <v>7</v>
      </c>
      <c r="F502" s="11">
        <v>5.6</v>
      </c>
      <c r="G502" s="9">
        <v>4</v>
      </c>
      <c r="H502" s="19">
        <v>22.4</v>
      </c>
      <c r="I502" s="22">
        <v>22.4</v>
      </c>
      <c r="J502" s="19">
        <v>0</v>
      </c>
      <c r="K502" s="24">
        <v>45601</v>
      </c>
    </row>
    <row r="503" spans="2:11" ht="28.5" customHeight="1" x14ac:dyDescent="0.25">
      <c r="B503" s="9">
        <f>ROW()-ROW(tCompras[[#Headers],[Id]])</f>
        <v>497</v>
      </c>
      <c r="C503" s="14">
        <v>45625</v>
      </c>
      <c r="D503" s="10" t="s">
        <v>44</v>
      </c>
      <c r="E503" s="57" t="s">
        <v>10</v>
      </c>
      <c r="F503" s="11">
        <v>3</v>
      </c>
      <c r="G503" s="9">
        <v>1</v>
      </c>
      <c r="H503" s="19">
        <v>3</v>
      </c>
      <c r="I503" s="22">
        <v>3</v>
      </c>
      <c r="J503" s="19">
        <v>0</v>
      </c>
      <c r="K503" s="24">
        <v>45625</v>
      </c>
    </row>
    <row r="504" spans="2:11" ht="28.5" customHeight="1" x14ac:dyDescent="0.25">
      <c r="B504" s="9">
        <f>ROW()-ROW(tCompras[[#Headers],[Id]])</f>
        <v>498</v>
      </c>
      <c r="C504" s="14">
        <v>45608</v>
      </c>
      <c r="D504" s="10" t="s">
        <v>45</v>
      </c>
      <c r="E504" s="57" t="s">
        <v>10</v>
      </c>
      <c r="F504" s="11">
        <v>1.5</v>
      </c>
      <c r="G504" s="9">
        <v>5</v>
      </c>
      <c r="H504" s="19">
        <v>7.5</v>
      </c>
      <c r="I504" s="22">
        <v>7.5</v>
      </c>
      <c r="J504" s="19">
        <v>0</v>
      </c>
      <c r="K504" s="24">
        <v>45608</v>
      </c>
    </row>
    <row r="505" spans="2:11" ht="28.5" customHeight="1" x14ac:dyDescent="0.25">
      <c r="B505" s="9">
        <f>ROW()-ROW(tCompras[[#Headers],[Id]])</f>
        <v>499</v>
      </c>
      <c r="C505" s="14">
        <v>45625</v>
      </c>
      <c r="D505" s="10" t="s">
        <v>46</v>
      </c>
      <c r="E505" s="57" t="s">
        <v>10</v>
      </c>
      <c r="F505" s="11">
        <v>6.2</v>
      </c>
      <c r="G505" s="9">
        <v>2</v>
      </c>
      <c r="H505" s="19">
        <v>12.4</v>
      </c>
      <c r="I505" s="22">
        <v>12.4</v>
      </c>
      <c r="J505" s="19">
        <v>0</v>
      </c>
      <c r="K505" s="24">
        <v>45625</v>
      </c>
    </row>
    <row r="506" spans="2:11" ht="28.5" customHeight="1" x14ac:dyDescent="0.25">
      <c r="B506" s="9">
        <f>ROW()-ROW(tCompras[[#Headers],[Id]])</f>
        <v>500</v>
      </c>
      <c r="C506" s="14">
        <v>45624</v>
      </c>
      <c r="D506" s="10" t="s">
        <v>47</v>
      </c>
      <c r="E506" s="57" t="s">
        <v>13</v>
      </c>
      <c r="F506" s="11">
        <v>4</v>
      </c>
      <c r="G506" s="9">
        <v>1</v>
      </c>
      <c r="H506" s="19">
        <v>4</v>
      </c>
      <c r="I506" s="22">
        <v>4</v>
      </c>
      <c r="J506" s="19">
        <v>0</v>
      </c>
      <c r="K506" s="24">
        <v>45624</v>
      </c>
    </row>
    <row r="507" spans="2:11" ht="28.5" customHeight="1" x14ac:dyDescent="0.25">
      <c r="B507" s="9">
        <f>ROW()-ROW(tCompras[[#Headers],[Id]])</f>
        <v>501</v>
      </c>
      <c r="C507" s="14">
        <v>45625</v>
      </c>
      <c r="D507" s="10" t="s">
        <v>48</v>
      </c>
      <c r="E507" s="57" t="s">
        <v>13</v>
      </c>
      <c r="F507" s="11">
        <v>9.9</v>
      </c>
      <c r="G507" s="9">
        <v>4</v>
      </c>
      <c r="H507" s="19">
        <v>39.6</v>
      </c>
      <c r="I507" s="22">
        <v>39.6</v>
      </c>
      <c r="J507" s="19">
        <v>0</v>
      </c>
      <c r="K507" s="24">
        <v>45625</v>
      </c>
    </row>
    <row r="508" spans="2:11" ht="28.5" customHeight="1" x14ac:dyDescent="0.25">
      <c r="B508" s="9">
        <f>ROW()-ROW(tCompras[[#Headers],[Id]])</f>
        <v>502</v>
      </c>
      <c r="C508" s="14">
        <v>45610</v>
      </c>
      <c r="D508" s="10" t="s">
        <v>49</v>
      </c>
      <c r="E508" s="57" t="s">
        <v>13</v>
      </c>
      <c r="F508" s="11">
        <v>15.2</v>
      </c>
      <c r="G508" s="9">
        <v>4</v>
      </c>
      <c r="H508" s="19">
        <v>60.8</v>
      </c>
      <c r="I508" s="22">
        <v>60.8</v>
      </c>
      <c r="J508" s="19">
        <v>0</v>
      </c>
      <c r="K508" s="24">
        <v>45610</v>
      </c>
    </row>
    <row r="509" spans="2:11" ht="28.5" customHeight="1" x14ac:dyDescent="0.25">
      <c r="B509" s="9">
        <f>ROW()-ROW(tCompras[[#Headers],[Id]])</f>
        <v>503</v>
      </c>
      <c r="C509" s="14">
        <v>45617</v>
      </c>
      <c r="D509" s="10" t="s">
        <v>50</v>
      </c>
      <c r="E509" s="57" t="s">
        <v>16</v>
      </c>
      <c r="F509" s="11">
        <v>36</v>
      </c>
      <c r="G509" s="9">
        <v>5</v>
      </c>
      <c r="H509" s="19">
        <v>180</v>
      </c>
      <c r="I509" s="22">
        <v>180</v>
      </c>
      <c r="J509" s="19">
        <v>0</v>
      </c>
      <c r="K509" s="24">
        <v>45617</v>
      </c>
    </row>
    <row r="510" spans="2:11" ht="28.5" customHeight="1" x14ac:dyDescent="0.25">
      <c r="B510" s="9">
        <f>ROW()-ROW(tCompras[[#Headers],[Id]])</f>
        <v>504</v>
      </c>
      <c r="C510" s="14">
        <v>45615</v>
      </c>
      <c r="D510" s="10" t="s">
        <v>51</v>
      </c>
      <c r="E510" s="57" t="s">
        <v>16</v>
      </c>
      <c r="F510" s="11">
        <v>15</v>
      </c>
      <c r="G510" s="9">
        <v>3</v>
      </c>
      <c r="H510" s="19">
        <v>45</v>
      </c>
      <c r="I510" s="22">
        <v>45</v>
      </c>
      <c r="J510" s="19">
        <v>0</v>
      </c>
      <c r="K510" s="24">
        <v>45615</v>
      </c>
    </row>
    <row r="511" spans="2:11" ht="28.5" customHeight="1" x14ac:dyDescent="0.25">
      <c r="B511" s="9">
        <f>ROW()-ROW(tCompras[[#Headers],[Id]])</f>
        <v>505</v>
      </c>
      <c r="C511" s="14">
        <v>45606</v>
      </c>
      <c r="D511" s="10" t="s">
        <v>52</v>
      </c>
      <c r="E511" s="57" t="s">
        <v>16</v>
      </c>
      <c r="F511" s="11">
        <v>22.4</v>
      </c>
      <c r="G511" s="9">
        <v>5</v>
      </c>
      <c r="H511" s="19">
        <v>112</v>
      </c>
      <c r="I511" s="22">
        <v>112</v>
      </c>
      <c r="J511" s="19">
        <v>0</v>
      </c>
      <c r="K511" s="24">
        <v>45606</v>
      </c>
    </row>
    <row r="512" spans="2:11" ht="28.5" customHeight="1" x14ac:dyDescent="0.25">
      <c r="B512" s="9">
        <f>ROW()-ROW(tCompras[[#Headers],[Id]])</f>
        <v>506</v>
      </c>
      <c r="C512" s="14">
        <v>45604</v>
      </c>
      <c r="D512" s="10" t="s">
        <v>38</v>
      </c>
      <c r="E512" s="57" t="s">
        <v>4</v>
      </c>
      <c r="F512" s="11">
        <v>21</v>
      </c>
      <c r="G512" s="9">
        <v>4</v>
      </c>
      <c r="H512" s="19">
        <v>84</v>
      </c>
      <c r="I512" s="22"/>
      <c r="J512" s="19">
        <v>84</v>
      </c>
      <c r="K512" s="24" t="s">
        <v>118</v>
      </c>
    </row>
    <row r="513" spans="2:11" ht="28.5" customHeight="1" x14ac:dyDescent="0.25">
      <c r="B513" s="9">
        <f>ROW()-ROW(tCompras[[#Headers],[Id]])</f>
        <v>507</v>
      </c>
      <c r="C513" s="14">
        <v>45613</v>
      </c>
      <c r="D513" s="10" t="s">
        <v>39</v>
      </c>
      <c r="E513" s="57" t="s">
        <v>4</v>
      </c>
      <c r="F513" s="11">
        <v>28.8</v>
      </c>
      <c r="G513" s="9">
        <v>3</v>
      </c>
      <c r="H513" s="19">
        <v>86.4</v>
      </c>
      <c r="I513" s="22">
        <v>86.4</v>
      </c>
      <c r="J513" s="19">
        <v>0</v>
      </c>
      <c r="K513" s="24">
        <v>45613</v>
      </c>
    </row>
    <row r="514" spans="2:11" ht="28.5" customHeight="1" x14ac:dyDescent="0.25">
      <c r="B514" s="9">
        <f>ROW()-ROW(tCompras[[#Headers],[Id]])</f>
        <v>508</v>
      </c>
      <c r="C514" s="14">
        <v>45623</v>
      </c>
      <c r="D514" s="10" t="s">
        <v>40</v>
      </c>
      <c r="E514" s="57" t="s">
        <v>4</v>
      </c>
      <c r="F514" s="11">
        <v>7.25</v>
      </c>
      <c r="G514" s="9">
        <v>5</v>
      </c>
      <c r="H514" s="19">
        <v>36.25</v>
      </c>
      <c r="I514" s="22">
        <v>36.25</v>
      </c>
      <c r="J514" s="19">
        <v>0</v>
      </c>
      <c r="K514" s="24">
        <v>45623</v>
      </c>
    </row>
    <row r="515" spans="2:11" ht="28.5" customHeight="1" x14ac:dyDescent="0.25">
      <c r="B515" s="9">
        <f>ROW()-ROW(tCompras[[#Headers],[Id]])</f>
        <v>509</v>
      </c>
      <c r="C515" s="14">
        <v>45615</v>
      </c>
      <c r="D515" s="10" t="s">
        <v>41</v>
      </c>
      <c r="E515" s="57" t="s">
        <v>7</v>
      </c>
      <c r="F515" s="11">
        <v>30.4</v>
      </c>
      <c r="G515" s="9">
        <v>2</v>
      </c>
      <c r="H515" s="19">
        <v>60.8</v>
      </c>
      <c r="I515" s="22">
        <v>60.8</v>
      </c>
      <c r="J515" s="19">
        <v>0</v>
      </c>
      <c r="K515" s="24">
        <v>45615</v>
      </c>
    </row>
    <row r="516" spans="2:11" ht="28.5" customHeight="1" x14ac:dyDescent="0.25">
      <c r="B516" s="9">
        <f>ROW()-ROW(tCompras[[#Headers],[Id]])</f>
        <v>510</v>
      </c>
      <c r="C516" s="14">
        <v>45623</v>
      </c>
      <c r="D516" s="10" t="s">
        <v>42</v>
      </c>
      <c r="E516" s="57" t="s">
        <v>7</v>
      </c>
      <c r="F516" s="11">
        <v>9.3000000000000007</v>
      </c>
      <c r="G516" s="9">
        <v>5</v>
      </c>
      <c r="H516" s="19">
        <v>46.5</v>
      </c>
      <c r="I516" s="22">
        <v>46.5</v>
      </c>
      <c r="J516" s="19">
        <v>0</v>
      </c>
      <c r="K516" s="24">
        <v>45623</v>
      </c>
    </row>
    <row r="517" spans="2:11" ht="28.5" customHeight="1" x14ac:dyDescent="0.25">
      <c r="B517" s="9">
        <f>ROW()-ROW(tCompras[[#Headers],[Id]])</f>
        <v>511</v>
      </c>
      <c r="C517" s="14">
        <v>45621</v>
      </c>
      <c r="D517" s="10" t="s">
        <v>43</v>
      </c>
      <c r="E517" s="57" t="s">
        <v>7</v>
      </c>
      <c r="F517" s="11">
        <v>5.6</v>
      </c>
      <c r="G517" s="9">
        <v>5</v>
      </c>
      <c r="H517" s="19">
        <v>28</v>
      </c>
      <c r="I517" s="22">
        <v>28</v>
      </c>
      <c r="J517" s="19">
        <v>0</v>
      </c>
      <c r="K517" s="24">
        <v>45621</v>
      </c>
    </row>
    <row r="518" spans="2:11" ht="28.5" customHeight="1" x14ac:dyDescent="0.25">
      <c r="B518" s="9">
        <f>ROW()-ROW(tCompras[[#Headers],[Id]])</f>
        <v>512</v>
      </c>
      <c r="C518" s="14">
        <v>45608</v>
      </c>
      <c r="D518" s="10" t="s">
        <v>44</v>
      </c>
      <c r="E518" s="57" t="s">
        <v>10</v>
      </c>
      <c r="F518" s="11">
        <v>3</v>
      </c>
      <c r="G518" s="9">
        <v>4</v>
      </c>
      <c r="H518" s="19">
        <v>12</v>
      </c>
      <c r="I518" s="22">
        <v>12</v>
      </c>
      <c r="J518" s="19">
        <v>0</v>
      </c>
      <c r="K518" s="24">
        <v>45608</v>
      </c>
    </row>
    <row r="519" spans="2:11" ht="28.5" customHeight="1" x14ac:dyDescent="0.25">
      <c r="B519" s="9">
        <f>ROW()-ROW(tCompras[[#Headers],[Id]])</f>
        <v>513</v>
      </c>
      <c r="C519" s="14">
        <v>45613</v>
      </c>
      <c r="D519" s="10" t="s">
        <v>45</v>
      </c>
      <c r="E519" s="57" t="s">
        <v>10</v>
      </c>
      <c r="F519" s="11">
        <v>1.5</v>
      </c>
      <c r="G519" s="9">
        <v>1</v>
      </c>
      <c r="H519" s="19">
        <v>1.5</v>
      </c>
      <c r="I519" s="22">
        <v>1.5</v>
      </c>
      <c r="J519" s="19">
        <v>0</v>
      </c>
      <c r="K519" s="24">
        <v>45613</v>
      </c>
    </row>
    <row r="520" spans="2:11" ht="28.5" customHeight="1" x14ac:dyDescent="0.25">
      <c r="B520" s="9">
        <f>ROW()-ROW(tCompras[[#Headers],[Id]])</f>
        <v>514</v>
      </c>
      <c r="C520" s="14">
        <v>45598</v>
      </c>
      <c r="D520" s="10" t="s">
        <v>46</v>
      </c>
      <c r="E520" s="57" t="s">
        <v>10</v>
      </c>
      <c r="F520" s="11">
        <v>6.2</v>
      </c>
      <c r="G520" s="9">
        <v>4</v>
      </c>
      <c r="H520" s="19">
        <v>24.8</v>
      </c>
      <c r="I520" s="22"/>
      <c r="J520" s="19">
        <v>24.8</v>
      </c>
      <c r="K520" s="24" t="s">
        <v>118</v>
      </c>
    </row>
    <row r="521" spans="2:11" ht="28.5" customHeight="1" x14ac:dyDescent="0.25">
      <c r="B521" s="9">
        <f>ROW()-ROW(tCompras[[#Headers],[Id]])</f>
        <v>515</v>
      </c>
      <c r="C521" s="14">
        <v>45613</v>
      </c>
      <c r="D521" s="10" t="s">
        <v>47</v>
      </c>
      <c r="E521" s="57" t="s">
        <v>13</v>
      </c>
      <c r="F521" s="11">
        <v>4</v>
      </c>
      <c r="G521" s="9">
        <v>3</v>
      </c>
      <c r="H521" s="19">
        <v>12</v>
      </c>
      <c r="I521" s="22"/>
      <c r="J521" s="19">
        <v>12</v>
      </c>
      <c r="K521" s="24" t="s">
        <v>118</v>
      </c>
    </row>
    <row r="522" spans="2:11" ht="28.5" customHeight="1" x14ac:dyDescent="0.25">
      <c r="B522" s="9">
        <f>ROW()-ROW(tCompras[[#Headers],[Id]])</f>
        <v>516</v>
      </c>
      <c r="C522" s="14">
        <v>45598</v>
      </c>
      <c r="D522" s="10" t="s">
        <v>48</v>
      </c>
      <c r="E522" s="57" t="s">
        <v>13</v>
      </c>
      <c r="F522" s="11">
        <v>9.9</v>
      </c>
      <c r="G522" s="9">
        <v>2</v>
      </c>
      <c r="H522" s="19">
        <v>19.8</v>
      </c>
      <c r="I522" s="22"/>
      <c r="J522" s="19">
        <v>19.8</v>
      </c>
      <c r="K522" s="24" t="s">
        <v>118</v>
      </c>
    </row>
    <row r="523" spans="2:11" ht="28.5" customHeight="1" x14ac:dyDescent="0.25">
      <c r="B523" s="9">
        <f>ROW()-ROW(tCompras[[#Headers],[Id]])</f>
        <v>517</v>
      </c>
      <c r="C523" s="14">
        <v>45624</v>
      </c>
      <c r="D523" s="10" t="s">
        <v>49</v>
      </c>
      <c r="E523" s="57" t="s">
        <v>13</v>
      </c>
      <c r="F523" s="11">
        <v>15.2</v>
      </c>
      <c r="G523" s="9">
        <v>1</v>
      </c>
      <c r="H523" s="19">
        <v>15.2</v>
      </c>
      <c r="I523" s="22">
        <v>15.2</v>
      </c>
      <c r="J523" s="19">
        <v>0</v>
      </c>
      <c r="K523" s="24">
        <v>45624</v>
      </c>
    </row>
    <row r="524" spans="2:11" ht="28.5" customHeight="1" x14ac:dyDescent="0.25">
      <c r="B524" s="9">
        <f>ROW()-ROW(tCompras[[#Headers],[Id]])</f>
        <v>518</v>
      </c>
      <c r="C524" s="14">
        <v>45625</v>
      </c>
      <c r="D524" s="10" t="s">
        <v>50</v>
      </c>
      <c r="E524" s="57" t="s">
        <v>16</v>
      </c>
      <c r="F524" s="11">
        <v>36</v>
      </c>
      <c r="G524" s="9">
        <v>4</v>
      </c>
      <c r="H524" s="19">
        <v>144</v>
      </c>
      <c r="I524" s="22">
        <v>144</v>
      </c>
      <c r="J524" s="19">
        <v>0</v>
      </c>
      <c r="K524" s="24">
        <v>45625</v>
      </c>
    </row>
    <row r="525" spans="2:11" ht="28.5" customHeight="1" x14ac:dyDescent="0.25">
      <c r="B525" s="9">
        <f>ROW()-ROW(tCompras[[#Headers],[Id]])</f>
        <v>519</v>
      </c>
      <c r="C525" s="14">
        <v>45599</v>
      </c>
      <c r="D525" s="10" t="s">
        <v>51</v>
      </c>
      <c r="E525" s="57" t="s">
        <v>16</v>
      </c>
      <c r="F525" s="11">
        <v>15</v>
      </c>
      <c r="G525" s="9">
        <v>3</v>
      </c>
      <c r="H525" s="19">
        <v>45</v>
      </c>
      <c r="I525" s="22">
        <v>45</v>
      </c>
      <c r="J525" s="19">
        <v>0</v>
      </c>
      <c r="K525" s="24">
        <v>45599</v>
      </c>
    </row>
    <row r="526" spans="2:11" ht="28.5" customHeight="1" x14ac:dyDescent="0.25">
      <c r="B526" s="9">
        <f>ROW()-ROW(tCompras[[#Headers],[Id]])</f>
        <v>520</v>
      </c>
      <c r="C526" s="14">
        <v>45601</v>
      </c>
      <c r="D526" s="10" t="s">
        <v>52</v>
      </c>
      <c r="E526" s="57" t="s">
        <v>16</v>
      </c>
      <c r="F526" s="11">
        <v>22.4</v>
      </c>
      <c r="G526" s="9">
        <v>2</v>
      </c>
      <c r="H526" s="19">
        <v>44.8</v>
      </c>
      <c r="I526" s="22">
        <v>44.8</v>
      </c>
      <c r="J526" s="19">
        <v>0</v>
      </c>
      <c r="K526" s="24">
        <v>45601</v>
      </c>
    </row>
    <row r="527" spans="2:11" ht="28.5" customHeight="1" x14ac:dyDescent="0.25">
      <c r="B527" s="9">
        <f>ROW()-ROW(tCompras[[#Headers],[Id]])</f>
        <v>521</v>
      </c>
      <c r="C527" s="14">
        <v>45620</v>
      </c>
      <c r="D527" s="10" t="s">
        <v>54</v>
      </c>
      <c r="E527" s="57" t="s">
        <v>4</v>
      </c>
      <c r="F527" s="11">
        <v>17</v>
      </c>
      <c r="G527" s="9">
        <v>1</v>
      </c>
      <c r="H527" s="19">
        <v>17</v>
      </c>
      <c r="I527" s="22">
        <v>17</v>
      </c>
      <c r="J527" s="19">
        <v>0</v>
      </c>
      <c r="K527" s="24">
        <v>45620</v>
      </c>
    </row>
    <row r="528" spans="2:11" ht="28.5" customHeight="1" x14ac:dyDescent="0.25">
      <c r="B528" s="9">
        <f>ROW()-ROW(tCompras[[#Headers],[Id]])</f>
        <v>522</v>
      </c>
      <c r="C528" s="14">
        <v>45606</v>
      </c>
      <c r="D528" s="10" t="s">
        <v>55</v>
      </c>
      <c r="E528" s="57" t="s">
        <v>7</v>
      </c>
      <c r="F528" s="11">
        <v>16.649999999999999</v>
      </c>
      <c r="G528" s="9">
        <v>1</v>
      </c>
      <c r="H528" s="19">
        <v>16.649999999999999</v>
      </c>
      <c r="I528" s="22">
        <v>16.649999999999999</v>
      </c>
      <c r="J528" s="19">
        <v>0</v>
      </c>
      <c r="K528" s="24">
        <v>45606</v>
      </c>
    </row>
    <row r="529" spans="2:11" ht="28.5" customHeight="1" x14ac:dyDescent="0.25">
      <c r="B529" s="9">
        <f>ROW()-ROW(tCompras[[#Headers],[Id]])</f>
        <v>523</v>
      </c>
      <c r="C529" s="14">
        <v>45618</v>
      </c>
      <c r="D529" s="10" t="s">
        <v>56</v>
      </c>
      <c r="E529" s="57" t="s">
        <v>10</v>
      </c>
      <c r="F529" s="11">
        <v>4.5</v>
      </c>
      <c r="G529" s="9">
        <v>3</v>
      </c>
      <c r="H529" s="19">
        <v>13.5</v>
      </c>
      <c r="I529" s="22">
        <v>13.5</v>
      </c>
      <c r="J529" s="19">
        <v>0</v>
      </c>
      <c r="K529" s="24">
        <v>45618</v>
      </c>
    </row>
    <row r="530" spans="2:11" ht="28.5" customHeight="1" x14ac:dyDescent="0.25">
      <c r="B530" s="9">
        <f>ROW()-ROW(tCompras[[#Headers],[Id]])</f>
        <v>524</v>
      </c>
      <c r="C530" s="14">
        <v>45600</v>
      </c>
      <c r="D530" s="10" t="s">
        <v>57</v>
      </c>
      <c r="E530" s="57" t="s">
        <v>13</v>
      </c>
      <c r="F530" s="11">
        <v>14</v>
      </c>
      <c r="G530" s="9">
        <v>2</v>
      </c>
      <c r="H530" s="19">
        <v>28</v>
      </c>
      <c r="I530" s="22">
        <v>28</v>
      </c>
      <c r="J530" s="19">
        <v>0</v>
      </c>
      <c r="K530" s="24">
        <v>45600</v>
      </c>
    </row>
    <row r="531" spans="2:11" ht="28.5" customHeight="1" x14ac:dyDescent="0.25">
      <c r="B531" s="9">
        <f>ROW()-ROW(tCompras[[#Headers],[Id]])</f>
        <v>525</v>
      </c>
      <c r="C531" s="14">
        <v>45613</v>
      </c>
      <c r="D531" s="10" t="s">
        <v>58</v>
      </c>
      <c r="E531" s="57" t="s">
        <v>16</v>
      </c>
      <c r="F531" s="11">
        <v>9</v>
      </c>
      <c r="G531" s="9">
        <v>1</v>
      </c>
      <c r="H531" s="19">
        <v>9</v>
      </c>
      <c r="I531" s="22"/>
      <c r="J531" s="19">
        <v>9</v>
      </c>
      <c r="K531" s="24" t="s">
        <v>118</v>
      </c>
    </row>
    <row r="532" spans="2:11" ht="28.5" customHeight="1" x14ac:dyDescent="0.25">
      <c r="B532" s="9">
        <f>ROW()-ROW(tCompras[[#Headers],[Id]])</f>
        <v>526</v>
      </c>
      <c r="C532" s="14">
        <v>45622</v>
      </c>
      <c r="D532" s="10" t="s">
        <v>38</v>
      </c>
      <c r="E532" s="57" t="s">
        <v>4</v>
      </c>
      <c r="F532" s="11">
        <v>79</v>
      </c>
      <c r="G532" s="9">
        <v>4</v>
      </c>
      <c r="H532" s="19">
        <v>316</v>
      </c>
      <c r="I532" s="22">
        <v>316</v>
      </c>
      <c r="J532" s="19">
        <v>0</v>
      </c>
      <c r="K532" s="24">
        <v>45622</v>
      </c>
    </row>
    <row r="533" spans="2:11" ht="28.5" customHeight="1" x14ac:dyDescent="0.25">
      <c r="B533" s="9">
        <f>ROW()-ROW(tCompras[[#Headers],[Id]])</f>
        <v>527</v>
      </c>
      <c r="C533" s="14">
        <v>45598</v>
      </c>
      <c r="D533" s="10" t="s">
        <v>39</v>
      </c>
      <c r="E533" s="57" t="s">
        <v>4</v>
      </c>
      <c r="F533" s="11">
        <v>28.8</v>
      </c>
      <c r="G533" s="9">
        <v>5</v>
      </c>
      <c r="H533" s="19">
        <v>144</v>
      </c>
      <c r="I533" s="22">
        <v>144</v>
      </c>
      <c r="J533" s="19">
        <v>0</v>
      </c>
      <c r="K533" s="24">
        <v>45598</v>
      </c>
    </row>
    <row r="534" spans="2:11" ht="28.5" customHeight="1" x14ac:dyDescent="0.25">
      <c r="B534" s="9">
        <f>ROW()-ROW(tCompras[[#Headers],[Id]])</f>
        <v>528</v>
      </c>
      <c r="C534" s="14">
        <v>45623</v>
      </c>
      <c r="D534" s="10" t="s">
        <v>40</v>
      </c>
      <c r="E534" s="57" t="s">
        <v>4</v>
      </c>
      <c r="F534" s="11">
        <v>7.25</v>
      </c>
      <c r="G534" s="9">
        <v>4</v>
      </c>
      <c r="H534" s="19">
        <v>29</v>
      </c>
      <c r="I534" s="22">
        <v>29</v>
      </c>
      <c r="J534" s="19">
        <v>0</v>
      </c>
      <c r="K534" s="24">
        <v>45623</v>
      </c>
    </row>
    <row r="535" spans="2:11" ht="28.5" customHeight="1" x14ac:dyDescent="0.25">
      <c r="B535" s="9">
        <f>ROW()-ROW(tCompras[[#Headers],[Id]])</f>
        <v>529</v>
      </c>
      <c r="C535" s="14">
        <v>45623</v>
      </c>
      <c r="D535" s="10" t="s">
        <v>41</v>
      </c>
      <c r="E535" s="57" t="s">
        <v>7</v>
      </c>
      <c r="F535" s="11">
        <v>30.4</v>
      </c>
      <c r="G535" s="9">
        <v>3</v>
      </c>
      <c r="H535" s="19">
        <v>91.199999999999989</v>
      </c>
      <c r="I535" s="22">
        <v>91.199999999999989</v>
      </c>
      <c r="J535" s="19">
        <v>0</v>
      </c>
      <c r="K535" s="24">
        <v>45623</v>
      </c>
    </row>
    <row r="536" spans="2:11" ht="28.5" customHeight="1" x14ac:dyDescent="0.25">
      <c r="B536" s="9">
        <f>ROW()-ROW(tCompras[[#Headers],[Id]])</f>
        <v>530</v>
      </c>
      <c r="C536" s="14">
        <v>45606</v>
      </c>
      <c r="D536" s="10" t="s">
        <v>42</v>
      </c>
      <c r="E536" s="57" t="s">
        <v>7</v>
      </c>
      <c r="F536" s="11">
        <v>9.3000000000000007</v>
      </c>
      <c r="G536" s="9">
        <v>1</v>
      </c>
      <c r="H536" s="19">
        <v>9.3000000000000007</v>
      </c>
      <c r="I536" s="22">
        <v>9.3000000000000007</v>
      </c>
      <c r="J536" s="19">
        <v>0</v>
      </c>
      <c r="K536" s="24">
        <v>45606</v>
      </c>
    </row>
    <row r="537" spans="2:11" ht="28.5" customHeight="1" x14ac:dyDescent="0.25">
      <c r="B537" s="9">
        <f>ROW()-ROW(tCompras[[#Headers],[Id]])</f>
        <v>531</v>
      </c>
      <c r="C537" s="14">
        <v>45601</v>
      </c>
      <c r="D537" s="10" t="s">
        <v>43</v>
      </c>
      <c r="E537" s="57" t="s">
        <v>7</v>
      </c>
      <c r="F537" s="11">
        <v>5.6</v>
      </c>
      <c r="G537" s="9">
        <v>4</v>
      </c>
      <c r="H537" s="19">
        <v>22.4</v>
      </c>
      <c r="I537" s="22">
        <v>22.4</v>
      </c>
      <c r="J537" s="19">
        <v>0</v>
      </c>
      <c r="K537" s="24">
        <v>45601</v>
      </c>
    </row>
    <row r="538" spans="2:11" ht="28.5" customHeight="1" x14ac:dyDescent="0.25">
      <c r="B538" s="9">
        <f>ROW()-ROW(tCompras[[#Headers],[Id]])</f>
        <v>532</v>
      </c>
      <c r="C538" s="14">
        <v>45625</v>
      </c>
      <c r="D538" s="10" t="s">
        <v>44</v>
      </c>
      <c r="E538" s="57" t="s">
        <v>10</v>
      </c>
      <c r="F538" s="11">
        <v>3</v>
      </c>
      <c r="G538" s="9">
        <v>1</v>
      </c>
      <c r="H538" s="19">
        <v>3</v>
      </c>
      <c r="I538" s="22">
        <v>3</v>
      </c>
      <c r="J538" s="19">
        <v>0</v>
      </c>
      <c r="K538" s="24">
        <v>45625</v>
      </c>
    </row>
    <row r="539" spans="2:11" ht="28.5" customHeight="1" x14ac:dyDescent="0.25">
      <c r="B539" s="9">
        <f>ROW()-ROW(tCompras[[#Headers],[Id]])</f>
        <v>533</v>
      </c>
      <c r="C539" s="14">
        <v>45608</v>
      </c>
      <c r="D539" s="10" t="s">
        <v>45</v>
      </c>
      <c r="E539" s="57" t="s">
        <v>10</v>
      </c>
      <c r="F539" s="11">
        <v>1.5</v>
      </c>
      <c r="G539" s="9">
        <v>5</v>
      </c>
      <c r="H539" s="19">
        <v>7.5</v>
      </c>
      <c r="I539" s="22">
        <v>7.5</v>
      </c>
      <c r="J539" s="19">
        <v>0</v>
      </c>
      <c r="K539" s="24">
        <v>45608</v>
      </c>
    </row>
    <row r="540" spans="2:11" ht="28.5" customHeight="1" x14ac:dyDescent="0.25">
      <c r="B540" s="9">
        <f>ROW()-ROW(tCompras[[#Headers],[Id]])</f>
        <v>534</v>
      </c>
      <c r="C540" s="14">
        <v>45625</v>
      </c>
      <c r="D540" s="10" t="s">
        <v>46</v>
      </c>
      <c r="E540" s="57" t="s">
        <v>10</v>
      </c>
      <c r="F540" s="11">
        <v>6.2</v>
      </c>
      <c r="G540" s="9">
        <v>2</v>
      </c>
      <c r="H540" s="19">
        <v>12.4</v>
      </c>
      <c r="I540" s="22">
        <v>12.4</v>
      </c>
      <c r="J540" s="19">
        <v>0</v>
      </c>
      <c r="K540" s="24">
        <v>45625</v>
      </c>
    </row>
    <row r="541" spans="2:11" ht="28.5" customHeight="1" x14ac:dyDescent="0.25">
      <c r="B541" s="9">
        <f>ROW()-ROW(tCompras[[#Headers],[Id]])</f>
        <v>535</v>
      </c>
      <c r="C541" s="14">
        <v>45624</v>
      </c>
      <c r="D541" s="10" t="s">
        <v>47</v>
      </c>
      <c r="E541" s="57" t="s">
        <v>13</v>
      </c>
      <c r="F541" s="11">
        <v>4</v>
      </c>
      <c r="G541" s="9">
        <v>1</v>
      </c>
      <c r="H541" s="19">
        <v>4</v>
      </c>
      <c r="I541" s="22">
        <v>4</v>
      </c>
      <c r="J541" s="19">
        <v>0</v>
      </c>
      <c r="K541" s="24">
        <v>45624</v>
      </c>
    </row>
    <row r="542" spans="2:11" ht="28.5" customHeight="1" x14ac:dyDescent="0.25">
      <c r="B542" s="9">
        <f>ROW()-ROW(tCompras[[#Headers],[Id]])</f>
        <v>536</v>
      </c>
      <c r="C542" s="14">
        <v>45625</v>
      </c>
      <c r="D542" s="10" t="s">
        <v>48</v>
      </c>
      <c r="E542" s="57" t="s">
        <v>13</v>
      </c>
      <c r="F542" s="11">
        <v>9.9</v>
      </c>
      <c r="G542" s="9">
        <v>4</v>
      </c>
      <c r="H542" s="19">
        <v>39.6</v>
      </c>
      <c r="I542" s="22">
        <v>39.6</v>
      </c>
      <c r="J542" s="19">
        <v>0</v>
      </c>
      <c r="K542" s="24">
        <v>45625</v>
      </c>
    </row>
    <row r="543" spans="2:11" ht="28.5" customHeight="1" x14ac:dyDescent="0.25">
      <c r="B543" s="9">
        <f>ROW()-ROW(tCompras[[#Headers],[Id]])</f>
        <v>537</v>
      </c>
      <c r="C543" s="14">
        <v>45610</v>
      </c>
      <c r="D543" s="10" t="s">
        <v>49</v>
      </c>
      <c r="E543" s="57" t="s">
        <v>13</v>
      </c>
      <c r="F543" s="11">
        <v>15.2</v>
      </c>
      <c r="G543" s="9">
        <v>4</v>
      </c>
      <c r="H543" s="19">
        <v>60.8</v>
      </c>
      <c r="I543" s="22">
        <v>60.8</v>
      </c>
      <c r="J543" s="19">
        <v>0</v>
      </c>
      <c r="K543" s="24">
        <v>45610</v>
      </c>
    </row>
    <row r="544" spans="2:11" ht="28.5" customHeight="1" x14ac:dyDescent="0.25">
      <c r="B544" s="9">
        <f>ROW()-ROW(tCompras[[#Headers],[Id]])</f>
        <v>538</v>
      </c>
      <c r="C544" s="14">
        <v>45617</v>
      </c>
      <c r="D544" s="10" t="s">
        <v>50</v>
      </c>
      <c r="E544" s="57" t="s">
        <v>16</v>
      </c>
      <c r="F544" s="11">
        <v>36</v>
      </c>
      <c r="G544" s="9">
        <v>5</v>
      </c>
      <c r="H544" s="19">
        <v>180</v>
      </c>
      <c r="I544" s="22">
        <v>180</v>
      </c>
      <c r="J544" s="19">
        <v>0</v>
      </c>
      <c r="K544" s="24">
        <v>45617</v>
      </c>
    </row>
    <row r="545" spans="2:11" ht="28.5" customHeight="1" x14ac:dyDescent="0.25">
      <c r="B545" s="9">
        <f>ROW()-ROW(tCompras[[#Headers],[Id]])</f>
        <v>539</v>
      </c>
      <c r="C545" s="14">
        <v>45615</v>
      </c>
      <c r="D545" s="10" t="s">
        <v>51</v>
      </c>
      <c r="E545" s="57" t="s">
        <v>16</v>
      </c>
      <c r="F545" s="11">
        <v>15</v>
      </c>
      <c r="G545" s="9">
        <v>3</v>
      </c>
      <c r="H545" s="19">
        <v>45</v>
      </c>
      <c r="I545" s="22">
        <v>45</v>
      </c>
      <c r="J545" s="19">
        <v>0</v>
      </c>
      <c r="K545" s="24">
        <v>45615</v>
      </c>
    </row>
    <row r="546" spans="2:11" ht="28.5" customHeight="1" x14ac:dyDescent="0.25">
      <c r="B546" s="9">
        <f>ROW()-ROW(tCompras[[#Headers],[Id]])</f>
        <v>540</v>
      </c>
      <c r="C546" s="14">
        <v>45606</v>
      </c>
      <c r="D546" s="10" t="s">
        <v>52</v>
      </c>
      <c r="E546" s="57" t="s">
        <v>16</v>
      </c>
      <c r="F546" s="11">
        <v>22.4</v>
      </c>
      <c r="G546" s="9">
        <v>5</v>
      </c>
      <c r="H546" s="19">
        <v>112</v>
      </c>
      <c r="I546" s="22">
        <v>112</v>
      </c>
      <c r="J546" s="19">
        <v>0</v>
      </c>
      <c r="K546" s="24">
        <v>45606</v>
      </c>
    </row>
    <row r="547" spans="2:11" ht="28.5" customHeight="1" x14ac:dyDescent="0.25">
      <c r="B547" s="9">
        <f>ROW()-ROW(tCompras[[#Headers],[Id]])</f>
        <v>541</v>
      </c>
      <c r="C547" s="14">
        <v>45604</v>
      </c>
      <c r="D547" s="10" t="s">
        <v>38</v>
      </c>
      <c r="E547" s="57" t="s">
        <v>4</v>
      </c>
      <c r="F547" s="11">
        <v>21</v>
      </c>
      <c r="G547" s="9">
        <v>4</v>
      </c>
      <c r="H547" s="19">
        <v>84</v>
      </c>
      <c r="I547" s="22"/>
      <c r="J547" s="19">
        <v>84</v>
      </c>
      <c r="K547" s="24" t="s">
        <v>118</v>
      </c>
    </row>
    <row r="548" spans="2:11" ht="28.5" customHeight="1" x14ac:dyDescent="0.25">
      <c r="B548" s="9">
        <f>ROW()-ROW(tCompras[[#Headers],[Id]])</f>
        <v>542</v>
      </c>
      <c r="C548" s="14">
        <v>45613</v>
      </c>
      <c r="D548" s="10" t="s">
        <v>39</v>
      </c>
      <c r="E548" s="57" t="s">
        <v>4</v>
      </c>
      <c r="F548" s="11">
        <v>28.8</v>
      </c>
      <c r="G548" s="9">
        <v>3</v>
      </c>
      <c r="H548" s="19">
        <v>86.4</v>
      </c>
      <c r="I548" s="22">
        <v>86.4</v>
      </c>
      <c r="J548" s="19">
        <v>0</v>
      </c>
      <c r="K548" s="24">
        <v>45613</v>
      </c>
    </row>
    <row r="549" spans="2:11" ht="28.5" customHeight="1" x14ac:dyDescent="0.25">
      <c r="B549" s="9">
        <f>ROW()-ROW(tCompras[[#Headers],[Id]])</f>
        <v>543</v>
      </c>
      <c r="C549" s="14">
        <v>45623</v>
      </c>
      <c r="D549" s="10" t="s">
        <v>40</v>
      </c>
      <c r="E549" s="57" t="s">
        <v>4</v>
      </c>
      <c r="F549" s="11">
        <v>7.25</v>
      </c>
      <c r="G549" s="9">
        <v>5</v>
      </c>
      <c r="H549" s="19">
        <v>36.25</v>
      </c>
      <c r="I549" s="22">
        <v>36.25</v>
      </c>
      <c r="J549" s="19">
        <v>0</v>
      </c>
      <c r="K549" s="24">
        <v>45623</v>
      </c>
    </row>
    <row r="550" spans="2:11" ht="28.5" customHeight="1" x14ac:dyDescent="0.25">
      <c r="B550" s="9">
        <f>ROW()-ROW(tCompras[[#Headers],[Id]])</f>
        <v>544</v>
      </c>
      <c r="C550" s="14">
        <v>45615</v>
      </c>
      <c r="D550" s="10" t="s">
        <v>41</v>
      </c>
      <c r="E550" s="57" t="s">
        <v>7</v>
      </c>
      <c r="F550" s="11">
        <v>30.4</v>
      </c>
      <c r="G550" s="9">
        <v>2</v>
      </c>
      <c r="H550" s="19">
        <v>60.8</v>
      </c>
      <c r="I550" s="22">
        <v>60.8</v>
      </c>
      <c r="J550" s="19">
        <v>0</v>
      </c>
      <c r="K550" s="24">
        <v>45615</v>
      </c>
    </row>
    <row r="551" spans="2:11" ht="28.5" customHeight="1" x14ac:dyDescent="0.25">
      <c r="B551" s="9">
        <f>ROW()-ROW(tCompras[[#Headers],[Id]])</f>
        <v>545</v>
      </c>
      <c r="C551" s="14">
        <v>45623</v>
      </c>
      <c r="D551" s="10" t="s">
        <v>42</v>
      </c>
      <c r="E551" s="57" t="s">
        <v>7</v>
      </c>
      <c r="F551" s="11">
        <v>9.3000000000000007</v>
      </c>
      <c r="G551" s="9">
        <v>5</v>
      </c>
      <c r="H551" s="19">
        <v>46.5</v>
      </c>
      <c r="I551" s="22">
        <v>46.5</v>
      </c>
      <c r="J551" s="19">
        <v>0</v>
      </c>
      <c r="K551" s="24">
        <v>45623</v>
      </c>
    </row>
    <row r="552" spans="2:11" ht="28.5" customHeight="1" x14ac:dyDescent="0.25">
      <c r="B552" s="9">
        <f>ROW()-ROW(tCompras[[#Headers],[Id]])</f>
        <v>546</v>
      </c>
      <c r="C552" s="14">
        <v>45621</v>
      </c>
      <c r="D552" s="10" t="s">
        <v>43</v>
      </c>
      <c r="E552" s="57" t="s">
        <v>7</v>
      </c>
      <c r="F552" s="11">
        <v>5.6</v>
      </c>
      <c r="G552" s="9">
        <v>5</v>
      </c>
      <c r="H552" s="19">
        <v>28</v>
      </c>
      <c r="I552" s="22">
        <v>28</v>
      </c>
      <c r="J552" s="19">
        <v>0</v>
      </c>
      <c r="K552" s="24">
        <v>45621</v>
      </c>
    </row>
    <row r="553" spans="2:11" ht="28.5" customHeight="1" x14ac:dyDescent="0.25">
      <c r="B553" s="9">
        <f>ROW()-ROW(tCompras[[#Headers],[Id]])</f>
        <v>547</v>
      </c>
      <c r="C553" s="14">
        <v>45608</v>
      </c>
      <c r="D553" s="10" t="s">
        <v>44</v>
      </c>
      <c r="E553" s="57" t="s">
        <v>10</v>
      </c>
      <c r="F553" s="11">
        <v>3</v>
      </c>
      <c r="G553" s="9">
        <v>4</v>
      </c>
      <c r="H553" s="19">
        <v>12</v>
      </c>
      <c r="I553" s="22">
        <v>12</v>
      </c>
      <c r="J553" s="19">
        <v>0</v>
      </c>
      <c r="K553" s="24">
        <v>45608</v>
      </c>
    </row>
    <row r="554" spans="2:11" ht="28.5" customHeight="1" x14ac:dyDescent="0.25">
      <c r="B554" s="9">
        <f>ROW()-ROW(tCompras[[#Headers],[Id]])</f>
        <v>548</v>
      </c>
      <c r="C554" s="14">
        <v>45613</v>
      </c>
      <c r="D554" s="10" t="s">
        <v>45</v>
      </c>
      <c r="E554" s="57" t="s">
        <v>10</v>
      </c>
      <c r="F554" s="11">
        <v>1.5</v>
      </c>
      <c r="G554" s="9">
        <v>1</v>
      </c>
      <c r="H554" s="19">
        <v>1.5</v>
      </c>
      <c r="I554" s="22">
        <v>1.5</v>
      </c>
      <c r="J554" s="19">
        <v>0</v>
      </c>
      <c r="K554" s="24">
        <v>45613</v>
      </c>
    </row>
    <row r="555" spans="2:11" ht="28.5" customHeight="1" x14ac:dyDescent="0.25">
      <c r="B555" s="9">
        <f>ROW()-ROW(tCompras[[#Headers],[Id]])</f>
        <v>549</v>
      </c>
      <c r="C555" s="14">
        <v>45598</v>
      </c>
      <c r="D555" s="10" t="s">
        <v>46</v>
      </c>
      <c r="E555" s="57" t="s">
        <v>10</v>
      </c>
      <c r="F555" s="11">
        <v>6.2</v>
      </c>
      <c r="G555" s="9">
        <v>4</v>
      </c>
      <c r="H555" s="19">
        <v>24.8</v>
      </c>
      <c r="I555" s="22"/>
      <c r="J555" s="19">
        <v>24.8</v>
      </c>
      <c r="K555" s="24" t="s">
        <v>118</v>
      </c>
    </row>
    <row r="556" spans="2:11" ht="28.5" customHeight="1" x14ac:dyDescent="0.25">
      <c r="B556" s="9">
        <f>ROW()-ROW(tCompras[[#Headers],[Id]])</f>
        <v>550</v>
      </c>
      <c r="C556" s="14">
        <v>45613</v>
      </c>
      <c r="D556" s="10" t="s">
        <v>47</v>
      </c>
      <c r="E556" s="57" t="s">
        <v>13</v>
      </c>
      <c r="F556" s="11">
        <v>4</v>
      </c>
      <c r="G556" s="9">
        <v>3</v>
      </c>
      <c r="H556" s="19">
        <v>12</v>
      </c>
      <c r="I556" s="22"/>
      <c r="J556" s="19">
        <v>12</v>
      </c>
      <c r="K556" s="24" t="s">
        <v>118</v>
      </c>
    </row>
    <row r="557" spans="2:11" ht="28.5" customHeight="1" x14ac:dyDescent="0.25">
      <c r="B557" s="9">
        <f>ROW()-ROW(tCompras[[#Headers],[Id]])</f>
        <v>551</v>
      </c>
      <c r="C557" s="14">
        <v>45598</v>
      </c>
      <c r="D557" s="10" t="s">
        <v>48</v>
      </c>
      <c r="E557" s="57" t="s">
        <v>13</v>
      </c>
      <c r="F557" s="11">
        <v>9.9</v>
      </c>
      <c r="G557" s="9">
        <v>2</v>
      </c>
      <c r="H557" s="19">
        <v>19.8</v>
      </c>
      <c r="I557" s="22"/>
      <c r="J557" s="19">
        <v>19.8</v>
      </c>
      <c r="K557" s="24" t="s">
        <v>118</v>
      </c>
    </row>
    <row r="558" spans="2:11" ht="28.5" customHeight="1" x14ac:dyDescent="0.25">
      <c r="B558" s="9">
        <f>ROW()-ROW(tCompras[[#Headers],[Id]])</f>
        <v>552</v>
      </c>
      <c r="C558" s="14">
        <v>45624</v>
      </c>
      <c r="D558" s="10" t="s">
        <v>49</v>
      </c>
      <c r="E558" s="57" t="s">
        <v>13</v>
      </c>
      <c r="F558" s="11">
        <v>15.2</v>
      </c>
      <c r="G558" s="9">
        <v>1</v>
      </c>
      <c r="H558" s="19">
        <v>15.2</v>
      </c>
      <c r="I558" s="22">
        <v>15.2</v>
      </c>
      <c r="J558" s="19">
        <v>0</v>
      </c>
      <c r="K558" s="24">
        <v>45624</v>
      </c>
    </row>
    <row r="559" spans="2:11" ht="28.5" customHeight="1" x14ac:dyDescent="0.25">
      <c r="B559" s="9">
        <f>ROW()-ROW(tCompras[[#Headers],[Id]])</f>
        <v>553</v>
      </c>
      <c r="C559" s="14">
        <v>45625</v>
      </c>
      <c r="D559" s="10" t="s">
        <v>50</v>
      </c>
      <c r="E559" s="57" t="s">
        <v>16</v>
      </c>
      <c r="F559" s="11">
        <v>36</v>
      </c>
      <c r="G559" s="9">
        <v>4</v>
      </c>
      <c r="H559" s="19">
        <v>144</v>
      </c>
      <c r="I559" s="22">
        <v>144</v>
      </c>
      <c r="J559" s="19">
        <v>0</v>
      </c>
      <c r="K559" s="24">
        <v>45625</v>
      </c>
    </row>
    <row r="560" spans="2:11" ht="28.5" customHeight="1" x14ac:dyDescent="0.25">
      <c r="B560" s="9">
        <f>ROW()-ROW(tCompras[[#Headers],[Id]])</f>
        <v>554</v>
      </c>
      <c r="C560" s="14">
        <v>45599</v>
      </c>
      <c r="D560" s="10" t="s">
        <v>51</v>
      </c>
      <c r="E560" s="57" t="s">
        <v>16</v>
      </c>
      <c r="F560" s="11">
        <v>15</v>
      </c>
      <c r="G560" s="9">
        <v>3</v>
      </c>
      <c r="H560" s="19">
        <v>45</v>
      </c>
      <c r="I560" s="22">
        <v>45</v>
      </c>
      <c r="J560" s="19">
        <v>0</v>
      </c>
      <c r="K560" s="24">
        <v>45599</v>
      </c>
    </row>
    <row r="561" spans="2:11" ht="28.5" customHeight="1" x14ac:dyDescent="0.25">
      <c r="B561" s="9">
        <f>ROW()-ROW(tCompras[[#Headers],[Id]])</f>
        <v>555</v>
      </c>
      <c r="C561" s="14">
        <v>45601</v>
      </c>
      <c r="D561" s="10" t="s">
        <v>52</v>
      </c>
      <c r="E561" s="57" t="s">
        <v>16</v>
      </c>
      <c r="F561" s="11">
        <v>22.4</v>
      </c>
      <c r="G561" s="9">
        <v>2</v>
      </c>
      <c r="H561" s="19">
        <v>44.8</v>
      </c>
      <c r="I561" s="22">
        <v>44.8</v>
      </c>
      <c r="J561" s="19">
        <v>0</v>
      </c>
      <c r="K561" s="24">
        <v>45601</v>
      </c>
    </row>
    <row r="562" spans="2:11" ht="28.5" customHeight="1" x14ac:dyDescent="0.25">
      <c r="B562" s="9">
        <f>ROW()-ROW(tCompras[[#Headers],[Id]])</f>
        <v>556</v>
      </c>
      <c r="C562" s="14">
        <v>45620</v>
      </c>
      <c r="D562" s="10" t="s">
        <v>54</v>
      </c>
      <c r="E562" s="57" t="s">
        <v>4</v>
      </c>
      <c r="F562" s="11">
        <v>17</v>
      </c>
      <c r="G562" s="9">
        <v>1</v>
      </c>
      <c r="H562" s="19">
        <v>17</v>
      </c>
      <c r="I562" s="22">
        <v>17</v>
      </c>
      <c r="J562" s="19">
        <v>0</v>
      </c>
      <c r="K562" s="24">
        <v>45620</v>
      </c>
    </row>
    <row r="563" spans="2:11" ht="28.5" customHeight="1" x14ac:dyDescent="0.25">
      <c r="B563" s="9">
        <f>ROW()-ROW(tCompras[[#Headers],[Id]])</f>
        <v>557</v>
      </c>
      <c r="C563" s="14">
        <v>45606</v>
      </c>
      <c r="D563" s="10" t="s">
        <v>55</v>
      </c>
      <c r="E563" s="57" t="s">
        <v>7</v>
      </c>
      <c r="F563" s="11">
        <v>16.649999999999999</v>
      </c>
      <c r="G563" s="9">
        <v>1</v>
      </c>
      <c r="H563" s="19">
        <v>16.649999999999999</v>
      </c>
      <c r="I563" s="22">
        <v>16.649999999999999</v>
      </c>
      <c r="J563" s="19">
        <v>0</v>
      </c>
      <c r="K563" s="24">
        <v>45606</v>
      </c>
    </row>
    <row r="564" spans="2:11" ht="28.5" customHeight="1" x14ac:dyDescent="0.25">
      <c r="B564" s="9">
        <f>ROW()-ROW(tCompras[[#Headers],[Id]])</f>
        <v>558</v>
      </c>
      <c r="C564" s="14">
        <v>45618</v>
      </c>
      <c r="D564" s="10" t="s">
        <v>56</v>
      </c>
      <c r="E564" s="57" t="s">
        <v>10</v>
      </c>
      <c r="F564" s="11">
        <v>4.5</v>
      </c>
      <c r="G564" s="9">
        <v>3</v>
      </c>
      <c r="H564" s="19">
        <v>13.5</v>
      </c>
      <c r="I564" s="22">
        <v>13.5</v>
      </c>
      <c r="J564" s="19">
        <v>0</v>
      </c>
      <c r="K564" s="24">
        <v>45618</v>
      </c>
    </row>
    <row r="565" spans="2:11" ht="28.5" customHeight="1" x14ac:dyDescent="0.25">
      <c r="B565" s="9">
        <f>ROW()-ROW(tCompras[[#Headers],[Id]])</f>
        <v>559</v>
      </c>
      <c r="C565" s="14">
        <v>45600</v>
      </c>
      <c r="D565" s="10" t="s">
        <v>57</v>
      </c>
      <c r="E565" s="57" t="s">
        <v>13</v>
      </c>
      <c r="F565" s="11">
        <v>14</v>
      </c>
      <c r="G565" s="9">
        <v>2</v>
      </c>
      <c r="H565" s="19">
        <v>28</v>
      </c>
      <c r="I565" s="22">
        <v>28</v>
      </c>
      <c r="J565" s="19">
        <v>0</v>
      </c>
      <c r="K565" s="24">
        <v>45600</v>
      </c>
    </row>
    <row r="566" spans="2:11" ht="28.5" customHeight="1" x14ac:dyDescent="0.25">
      <c r="B566" s="9">
        <f>ROW()-ROW(tCompras[[#Headers],[Id]])</f>
        <v>560</v>
      </c>
      <c r="C566" s="14">
        <v>45613</v>
      </c>
      <c r="D566" s="10" t="s">
        <v>58</v>
      </c>
      <c r="E566" s="57" t="s">
        <v>16</v>
      </c>
      <c r="F566" s="11">
        <v>9</v>
      </c>
      <c r="G566" s="9">
        <v>1</v>
      </c>
      <c r="H566" s="19">
        <v>9</v>
      </c>
      <c r="I566" s="22"/>
      <c r="J566" s="19">
        <v>9</v>
      </c>
      <c r="K566" s="24" t="s">
        <v>118</v>
      </c>
    </row>
    <row r="567" spans="2:11" ht="28.5" customHeight="1" x14ac:dyDescent="0.25">
      <c r="B567" s="9">
        <f>ROW()-ROW(tCompras[[#Headers],[Id]])</f>
        <v>561</v>
      </c>
      <c r="C567" s="14">
        <v>45652</v>
      </c>
      <c r="D567" s="10" t="s">
        <v>38</v>
      </c>
      <c r="E567" s="57" t="s">
        <v>4</v>
      </c>
      <c r="F567" s="11">
        <v>79</v>
      </c>
      <c r="G567" s="9">
        <v>4</v>
      </c>
      <c r="H567" s="19">
        <v>316</v>
      </c>
      <c r="I567" s="22">
        <v>316</v>
      </c>
      <c r="J567" s="19">
        <v>0</v>
      </c>
      <c r="K567" s="24">
        <v>45652</v>
      </c>
    </row>
    <row r="568" spans="2:11" ht="28.5" customHeight="1" x14ac:dyDescent="0.25">
      <c r="B568" s="9">
        <f>ROW()-ROW(tCompras[[#Headers],[Id]])</f>
        <v>562</v>
      </c>
      <c r="C568" s="14">
        <v>45628</v>
      </c>
      <c r="D568" s="10" t="s">
        <v>39</v>
      </c>
      <c r="E568" s="57" t="s">
        <v>4</v>
      </c>
      <c r="F568" s="11">
        <v>28.8</v>
      </c>
      <c r="G568" s="9">
        <v>5</v>
      </c>
      <c r="H568" s="19">
        <v>144</v>
      </c>
      <c r="I568" s="22">
        <v>144</v>
      </c>
      <c r="J568" s="19">
        <v>0</v>
      </c>
      <c r="K568" s="24">
        <v>45628</v>
      </c>
    </row>
    <row r="569" spans="2:11" ht="28.5" customHeight="1" x14ac:dyDescent="0.25">
      <c r="B569" s="9">
        <f>ROW()-ROW(tCompras[[#Headers],[Id]])</f>
        <v>563</v>
      </c>
      <c r="C569" s="14">
        <v>45653</v>
      </c>
      <c r="D569" s="10" t="s">
        <v>40</v>
      </c>
      <c r="E569" s="57" t="s">
        <v>4</v>
      </c>
      <c r="F569" s="11">
        <v>7.25</v>
      </c>
      <c r="G569" s="9">
        <v>4</v>
      </c>
      <c r="H569" s="19">
        <v>29</v>
      </c>
      <c r="I569" s="22">
        <v>29</v>
      </c>
      <c r="J569" s="19">
        <v>0</v>
      </c>
      <c r="K569" s="24">
        <v>45653</v>
      </c>
    </row>
    <row r="570" spans="2:11" ht="28.5" customHeight="1" x14ac:dyDescent="0.25">
      <c r="B570" s="9">
        <f>ROW()-ROW(tCompras[[#Headers],[Id]])</f>
        <v>564</v>
      </c>
      <c r="C570" s="14">
        <v>45653</v>
      </c>
      <c r="D570" s="10" t="s">
        <v>41</v>
      </c>
      <c r="E570" s="57" t="s">
        <v>7</v>
      </c>
      <c r="F570" s="11">
        <v>30.4</v>
      </c>
      <c r="G570" s="9">
        <v>3</v>
      </c>
      <c r="H570" s="19">
        <v>91.199999999999989</v>
      </c>
      <c r="I570" s="22">
        <v>91.199999999999989</v>
      </c>
      <c r="J570" s="19">
        <v>0</v>
      </c>
      <c r="K570" s="24">
        <v>45653</v>
      </c>
    </row>
    <row r="571" spans="2:11" ht="28.5" customHeight="1" x14ac:dyDescent="0.25">
      <c r="B571" s="9">
        <f>ROW()-ROW(tCompras[[#Headers],[Id]])</f>
        <v>565</v>
      </c>
      <c r="C571" s="14">
        <v>45636</v>
      </c>
      <c r="D571" s="10" t="s">
        <v>42</v>
      </c>
      <c r="E571" s="57" t="s">
        <v>7</v>
      </c>
      <c r="F571" s="11">
        <v>9.3000000000000007</v>
      </c>
      <c r="G571" s="9">
        <v>1</v>
      </c>
      <c r="H571" s="19">
        <v>9.3000000000000007</v>
      </c>
      <c r="I571" s="22">
        <v>9.3000000000000007</v>
      </c>
      <c r="J571" s="19">
        <v>0</v>
      </c>
      <c r="K571" s="24">
        <v>45636</v>
      </c>
    </row>
    <row r="572" spans="2:11" ht="28.5" customHeight="1" x14ac:dyDescent="0.25">
      <c r="B572" s="9">
        <f>ROW()-ROW(tCompras[[#Headers],[Id]])</f>
        <v>566</v>
      </c>
      <c r="C572" s="14">
        <v>45631</v>
      </c>
      <c r="D572" s="10" t="s">
        <v>43</v>
      </c>
      <c r="E572" s="57" t="s">
        <v>7</v>
      </c>
      <c r="F572" s="11">
        <v>5.6</v>
      </c>
      <c r="G572" s="9">
        <v>4</v>
      </c>
      <c r="H572" s="19">
        <v>22.4</v>
      </c>
      <c r="I572" s="22">
        <v>22.4</v>
      </c>
      <c r="J572" s="19">
        <v>0</v>
      </c>
      <c r="K572" s="24">
        <v>45631</v>
      </c>
    </row>
    <row r="573" spans="2:11" ht="28.5" customHeight="1" x14ac:dyDescent="0.25">
      <c r="B573" s="9">
        <f>ROW()-ROW(tCompras[[#Headers],[Id]])</f>
        <v>567</v>
      </c>
      <c r="C573" s="14">
        <v>45655</v>
      </c>
      <c r="D573" s="10" t="s">
        <v>44</v>
      </c>
      <c r="E573" s="57" t="s">
        <v>10</v>
      </c>
      <c r="F573" s="11">
        <v>3</v>
      </c>
      <c r="G573" s="9">
        <v>1</v>
      </c>
      <c r="H573" s="19">
        <v>3</v>
      </c>
      <c r="I573" s="22">
        <v>3</v>
      </c>
      <c r="J573" s="19">
        <v>0</v>
      </c>
      <c r="K573" s="24">
        <v>45655</v>
      </c>
    </row>
    <row r="574" spans="2:11" ht="28.5" customHeight="1" x14ac:dyDescent="0.25">
      <c r="B574" s="9">
        <f>ROW()-ROW(tCompras[[#Headers],[Id]])</f>
        <v>568</v>
      </c>
      <c r="C574" s="14">
        <v>45638</v>
      </c>
      <c r="D574" s="10" t="s">
        <v>45</v>
      </c>
      <c r="E574" s="57" t="s">
        <v>10</v>
      </c>
      <c r="F574" s="11">
        <v>1.5</v>
      </c>
      <c r="G574" s="9">
        <v>5</v>
      </c>
      <c r="H574" s="19">
        <v>7.5</v>
      </c>
      <c r="I574" s="22">
        <v>7.5</v>
      </c>
      <c r="J574" s="19">
        <v>0</v>
      </c>
      <c r="K574" s="24">
        <v>45638</v>
      </c>
    </row>
    <row r="575" spans="2:11" ht="28.5" customHeight="1" x14ac:dyDescent="0.25">
      <c r="B575" s="9">
        <f>ROW()-ROW(tCompras[[#Headers],[Id]])</f>
        <v>569</v>
      </c>
      <c r="C575" s="14">
        <v>45655</v>
      </c>
      <c r="D575" s="10" t="s">
        <v>46</v>
      </c>
      <c r="E575" s="57" t="s">
        <v>10</v>
      </c>
      <c r="F575" s="11">
        <v>6.2</v>
      </c>
      <c r="G575" s="9">
        <v>2</v>
      </c>
      <c r="H575" s="19">
        <v>12.4</v>
      </c>
      <c r="I575" s="22">
        <v>12.4</v>
      </c>
      <c r="J575" s="19">
        <v>0</v>
      </c>
      <c r="K575" s="24">
        <v>45655</v>
      </c>
    </row>
    <row r="576" spans="2:11" ht="28.5" customHeight="1" x14ac:dyDescent="0.25">
      <c r="B576" s="9">
        <f>ROW()-ROW(tCompras[[#Headers],[Id]])</f>
        <v>570</v>
      </c>
      <c r="C576" s="14">
        <v>45654</v>
      </c>
      <c r="D576" s="10" t="s">
        <v>47</v>
      </c>
      <c r="E576" s="57" t="s">
        <v>13</v>
      </c>
      <c r="F576" s="11">
        <v>4</v>
      </c>
      <c r="G576" s="9">
        <v>1</v>
      </c>
      <c r="H576" s="19">
        <v>4</v>
      </c>
      <c r="I576" s="22">
        <v>4</v>
      </c>
      <c r="J576" s="19">
        <v>0</v>
      </c>
      <c r="K576" s="24">
        <v>45654</v>
      </c>
    </row>
    <row r="577" spans="2:11" ht="28.5" customHeight="1" x14ac:dyDescent="0.25">
      <c r="B577" s="9">
        <f>ROW()-ROW(tCompras[[#Headers],[Id]])</f>
        <v>571</v>
      </c>
      <c r="C577" s="14">
        <v>45655</v>
      </c>
      <c r="D577" s="10" t="s">
        <v>48</v>
      </c>
      <c r="E577" s="57" t="s">
        <v>13</v>
      </c>
      <c r="F577" s="11">
        <v>9.9</v>
      </c>
      <c r="G577" s="9">
        <v>4</v>
      </c>
      <c r="H577" s="19">
        <v>39.6</v>
      </c>
      <c r="I577" s="22">
        <v>39.6</v>
      </c>
      <c r="J577" s="19">
        <v>0</v>
      </c>
      <c r="K577" s="24">
        <v>45655</v>
      </c>
    </row>
    <row r="578" spans="2:11" ht="28.5" customHeight="1" x14ac:dyDescent="0.25">
      <c r="B578" s="9">
        <f>ROW()-ROW(tCompras[[#Headers],[Id]])</f>
        <v>572</v>
      </c>
      <c r="C578" s="14">
        <v>45640</v>
      </c>
      <c r="D578" s="10" t="s">
        <v>49</v>
      </c>
      <c r="E578" s="57" t="s">
        <v>13</v>
      </c>
      <c r="F578" s="11">
        <v>15.2</v>
      </c>
      <c r="G578" s="9">
        <v>4</v>
      </c>
      <c r="H578" s="19">
        <v>60.8</v>
      </c>
      <c r="I578" s="22">
        <v>60.8</v>
      </c>
      <c r="J578" s="19">
        <v>0</v>
      </c>
      <c r="K578" s="24">
        <v>45640</v>
      </c>
    </row>
    <row r="579" spans="2:11" ht="28.5" customHeight="1" x14ac:dyDescent="0.25">
      <c r="B579" s="9">
        <f>ROW()-ROW(tCompras[[#Headers],[Id]])</f>
        <v>573</v>
      </c>
      <c r="C579" s="14">
        <v>45647</v>
      </c>
      <c r="D579" s="10" t="s">
        <v>50</v>
      </c>
      <c r="E579" s="57" t="s">
        <v>16</v>
      </c>
      <c r="F579" s="11">
        <v>36</v>
      </c>
      <c r="G579" s="9">
        <v>5</v>
      </c>
      <c r="H579" s="19">
        <v>180</v>
      </c>
      <c r="I579" s="22">
        <v>180</v>
      </c>
      <c r="J579" s="19">
        <v>0</v>
      </c>
      <c r="K579" s="24">
        <v>45647</v>
      </c>
    </row>
    <row r="580" spans="2:11" ht="28.5" customHeight="1" x14ac:dyDescent="0.25">
      <c r="B580" s="9">
        <f>ROW()-ROW(tCompras[[#Headers],[Id]])</f>
        <v>574</v>
      </c>
      <c r="C580" s="14">
        <v>45645</v>
      </c>
      <c r="D580" s="10" t="s">
        <v>51</v>
      </c>
      <c r="E580" s="57" t="s">
        <v>16</v>
      </c>
      <c r="F580" s="11">
        <v>15</v>
      </c>
      <c r="G580" s="9">
        <v>3</v>
      </c>
      <c r="H580" s="19">
        <v>45</v>
      </c>
      <c r="I580" s="22">
        <v>45</v>
      </c>
      <c r="J580" s="19">
        <v>0</v>
      </c>
      <c r="K580" s="24">
        <v>45645</v>
      </c>
    </row>
    <row r="581" spans="2:11" ht="28.5" customHeight="1" x14ac:dyDescent="0.25">
      <c r="B581" s="9">
        <f>ROW()-ROW(tCompras[[#Headers],[Id]])</f>
        <v>575</v>
      </c>
      <c r="C581" s="14">
        <v>45636</v>
      </c>
      <c r="D581" s="10" t="s">
        <v>52</v>
      </c>
      <c r="E581" s="57" t="s">
        <v>16</v>
      </c>
      <c r="F581" s="11">
        <v>22.4</v>
      </c>
      <c r="G581" s="9">
        <v>5</v>
      </c>
      <c r="H581" s="19">
        <v>112</v>
      </c>
      <c r="I581" s="22">
        <v>112</v>
      </c>
      <c r="J581" s="19">
        <v>0</v>
      </c>
      <c r="K581" s="24">
        <v>45636</v>
      </c>
    </row>
    <row r="582" spans="2:11" ht="28.5" customHeight="1" x14ac:dyDescent="0.25">
      <c r="B582" s="9">
        <f>ROW()-ROW(tCompras[[#Headers],[Id]])</f>
        <v>576</v>
      </c>
      <c r="C582" s="14">
        <v>45634</v>
      </c>
      <c r="D582" s="10" t="s">
        <v>38</v>
      </c>
      <c r="E582" s="57" t="s">
        <v>4</v>
      </c>
      <c r="F582" s="11">
        <v>21</v>
      </c>
      <c r="G582" s="9">
        <v>4</v>
      </c>
      <c r="H582" s="19">
        <v>84</v>
      </c>
      <c r="I582" s="22"/>
      <c r="J582" s="19">
        <v>84</v>
      </c>
      <c r="K582" s="24" t="s">
        <v>118</v>
      </c>
    </row>
    <row r="583" spans="2:11" ht="28.5" customHeight="1" x14ac:dyDescent="0.25">
      <c r="B583" s="9">
        <f>ROW()-ROW(tCompras[[#Headers],[Id]])</f>
        <v>577</v>
      </c>
      <c r="C583" s="14">
        <v>45643</v>
      </c>
      <c r="D583" s="10" t="s">
        <v>39</v>
      </c>
      <c r="E583" s="57" t="s">
        <v>4</v>
      </c>
      <c r="F583" s="11">
        <v>28.8</v>
      </c>
      <c r="G583" s="9">
        <v>3</v>
      </c>
      <c r="H583" s="19">
        <v>86.4</v>
      </c>
      <c r="I583" s="22">
        <v>86.4</v>
      </c>
      <c r="J583" s="19">
        <v>0</v>
      </c>
      <c r="K583" s="24">
        <v>45643</v>
      </c>
    </row>
    <row r="584" spans="2:11" ht="28.5" customHeight="1" x14ac:dyDescent="0.25">
      <c r="B584" s="9">
        <f>ROW()-ROW(tCompras[[#Headers],[Id]])</f>
        <v>578</v>
      </c>
      <c r="C584" s="14">
        <v>45653</v>
      </c>
      <c r="D584" s="10" t="s">
        <v>40</v>
      </c>
      <c r="E584" s="57" t="s">
        <v>4</v>
      </c>
      <c r="F584" s="11">
        <v>7.25</v>
      </c>
      <c r="G584" s="9">
        <v>5</v>
      </c>
      <c r="H584" s="19">
        <v>36.25</v>
      </c>
      <c r="I584" s="22">
        <v>36.25</v>
      </c>
      <c r="J584" s="19">
        <v>0</v>
      </c>
      <c r="K584" s="24">
        <v>45653</v>
      </c>
    </row>
    <row r="585" spans="2:11" ht="28.5" customHeight="1" x14ac:dyDescent="0.25">
      <c r="B585" s="9">
        <f>ROW()-ROW(tCompras[[#Headers],[Id]])</f>
        <v>579</v>
      </c>
      <c r="C585" s="14">
        <v>45645</v>
      </c>
      <c r="D585" s="10" t="s">
        <v>41</v>
      </c>
      <c r="E585" s="57" t="s">
        <v>7</v>
      </c>
      <c r="F585" s="11">
        <v>30.4</v>
      </c>
      <c r="G585" s="9">
        <v>2</v>
      </c>
      <c r="H585" s="19">
        <v>60.8</v>
      </c>
      <c r="I585" s="22">
        <v>60.8</v>
      </c>
      <c r="J585" s="19">
        <v>0</v>
      </c>
      <c r="K585" s="24">
        <v>45645</v>
      </c>
    </row>
    <row r="586" spans="2:11" ht="28.5" customHeight="1" x14ac:dyDescent="0.25">
      <c r="B586" s="9">
        <f>ROW()-ROW(tCompras[[#Headers],[Id]])</f>
        <v>580</v>
      </c>
      <c r="C586" s="14">
        <v>45653</v>
      </c>
      <c r="D586" s="10" t="s">
        <v>42</v>
      </c>
      <c r="E586" s="57" t="s">
        <v>7</v>
      </c>
      <c r="F586" s="11">
        <v>9.3000000000000007</v>
      </c>
      <c r="G586" s="9">
        <v>5</v>
      </c>
      <c r="H586" s="19">
        <v>46.5</v>
      </c>
      <c r="I586" s="22">
        <v>46.5</v>
      </c>
      <c r="J586" s="19">
        <v>0</v>
      </c>
      <c r="K586" s="24">
        <v>45653</v>
      </c>
    </row>
    <row r="587" spans="2:11" ht="28.5" customHeight="1" x14ac:dyDescent="0.25">
      <c r="B587" s="9">
        <f>ROW()-ROW(tCompras[[#Headers],[Id]])</f>
        <v>581</v>
      </c>
      <c r="C587" s="14">
        <v>45651</v>
      </c>
      <c r="D587" s="10" t="s">
        <v>43</v>
      </c>
      <c r="E587" s="57" t="s">
        <v>7</v>
      </c>
      <c r="F587" s="11">
        <v>5.6</v>
      </c>
      <c r="G587" s="9">
        <v>5</v>
      </c>
      <c r="H587" s="19">
        <v>28</v>
      </c>
      <c r="I587" s="22">
        <v>28</v>
      </c>
      <c r="J587" s="19">
        <v>0</v>
      </c>
      <c r="K587" s="24">
        <v>45651</v>
      </c>
    </row>
    <row r="588" spans="2:11" ht="28.5" customHeight="1" x14ac:dyDescent="0.25">
      <c r="B588" s="9">
        <f>ROW()-ROW(tCompras[[#Headers],[Id]])</f>
        <v>582</v>
      </c>
      <c r="C588" s="14">
        <v>45638</v>
      </c>
      <c r="D588" s="10" t="s">
        <v>44</v>
      </c>
      <c r="E588" s="57" t="s">
        <v>10</v>
      </c>
      <c r="F588" s="11">
        <v>3</v>
      </c>
      <c r="G588" s="9">
        <v>4</v>
      </c>
      <c r="H588" s="19">
        <v>12</v>
      </c>
      <c r="I588" s="22">
        <v>12</v>
      </c>
      <c r="J588" s="19">
        <v>0</v>
      </c>
      <c r="K588" s="24">
        <v>45638</v>
      </c>
    </row>
    <row r="589" spans="2:11" ht="28.5" customHeight="1" x14ac:dyDescent="0.25">
      <c r="B589" s="9">
        <f>ROW()-ROW(tCompras[[#Headers],[Id]])</f>
        <v>583</v>
      </c>
      <c r="C589" s="14">
        <v>45643</v>
      </c>
      <c r="D589" s="10" t="s">
        <v>45</v>
      </c>
      <c r="E589" s="57" t="s">
        <v>10</v>
      </c>
      <c r="F589" s="11">
        <v>1.5</v>
      </c>
      <c r="G589" s="9">
        <v>1</v>
      </c>
      <c r="H589" s="19">
        <v>1.5</v>
      </c>
      <c r="I589" s="22">
        <v>1.5</v>
      </c>
      <c r="J589" s="19">
        <v>0</v>
      </c>
      <c r="K589" s="24">
        <v>45643</v>
      </c>
    </row>
    <row r="590" spans="2:11" ht="28.5" customHeight="1" x14ac:dyDescent="0.25">
      <c r="B590" s="9">
        <f>ROW()-ROW(tCompras[[#Headers],[Id]])</f>
        <v>584</v>
      </c>
      <c r="C590" s="14">
        <v>45628</v>
      </c>
      <c r="D590" s="10" t="s">
        <v>46</v>
      </c>
      <c r="E590" s="57" t="s">
        <v>10</v>
      </c>
      <c r="F590" s="11">
        <v>6.2</v>
      </c>
      <c r="G590" s="9">
        <v>4</v>
      </c>
      <c r="H590" s="19">
        <v>24.8</v>
      </c>
      <c r="I590" s="22"/>
      <c r="J590" s="19">
        <v>24.8</v>
      </c>
      <c r="K590" s="24" t="s">
        <v>118</v>
      </c>
    </row>
    <row r="591" spans="2:11" ht="28.5" customHeight="1" x14ac:dyDescent="0.25">
      <c r="B591" s="9">
        <f>ROW()-ROW(tCompras[[#Headers],[Id]])</f>
        <v>585</v>
      </c>
      <c r="C591" s="14">
        <v>45643</v>
      </c>
      <c r="D591" s="10" t="s">
        <v>47</v>
      </c>
      <c r="E591" s="57" t="s">
        <v>13</v>
      </c>
      <c r="F591" s="11">
        <v>4</v>
      </c>
      <c r="G591" s="9">
        <v>3</v>
      </c>
      <c r="H591" s="19">
        <v>12</v>
      </c>
      <c r="I591" s="22"/>
      <c r="J591" s="19">
        <v>12</v>
      </c>
      <c r="K591" s="24" t="s">
        <v>118</v>
      </c>
    </row>
    <row r="592" spans="2:11" ht="28.5" customHeight="1" x14ac:dyDescent="0.25">
      <c r="B592" s="9">
        <f>ROW()-ROW(tCompras[[#Headers],[Id]])</f>
        <v>586</v>
      </c>
      <c r="C592" s="14">
        <v>45628</v>
      </c>
      <c r="D592" s="10" t="s">
        <v>48</v>
      </c>
      <c r="E592" s="57" t="s">
        <v>13</v>
      </c>
      <c r="F592" s="11">
        <v>9.9</v>
      </c>
      <c r="G592" s="9">
        <v>2</v>
      </c>
      <c r="H592" s="19">
        <v>19.8</v>
      </c>
      <c r="I592" s="22"/>
      <c r="J592" s="19">
        <v>19.8</v>
      </c>
      <c r="K592" s="24" t="s">
        <v>118</v>
      </c>
    </row>
    <row r="593" spans="2:11" ht="28.5" customHeight="1" x14ac:dyDescent="0.25">
      <c r="B593" s="9">
        <f>ROW()-ROW(tCompras[[#Headers],[Id]])</f>
        <v>587</v>
      </c>
      <c r="C593" s="14">
        <v>45654</v>
      </c>
      <c r="D593" s="10" t="s">
        <v>49</v>
      </c>
      <c r="E593" s="57" t="s">
        <v>13</v>
      </c>
      <c r="F593" s="11">
        <v>15.2</v>
      </c>
      <c r="G593" s="9">
        <v>1</v>
      </c>
      <c r="H593" s="19">
        <v>15.2</v>
      </c>
      <c r="I593" s="22">
        <v>15.2</v>
      </c>
      <c r="J593" s="19">
        <v>0</v>
      </c>
      <c r="K593" s="24">
        <v>45654</v>
      </c>
    </row>
    <row r="594" spans="2:11" ht="28.5" customHeight="1" x14ac:dyDescent="0.25">
      <c r="B594" s="9">
        <f>ROW()-ROW(tCompras[[#Headers],[Id]])</f>
        <v>588</v>
      </c>
      <c r="C594" s="14">
        <v>45655</v>
      </c>
      <c r="D594" s="10" t="s">
        <v>50</v>
      </c>
      <c r="E594" s="57" t="s">
        <v>16</v>
      </c>
      <c r="F594" s="11">
        <v>36</v>
      </c>
      <c r="G594" s="9">
        <v>4</v>
      </c>
      <c r="H594" s="19">
        <v>144</v>
      </c>
      <c r="I594" s="22">
        <v>144</v>
      </c>
      <c r="J594" s="19">
        <v>0</v>
      </c>
      <c r="K594" s="24">
        <v>45655</v>
      </c>
    </row>
    <row r="595" spans="2:11" ht="28.5" customHeight="1" x14ac:dyDescent="0.25">
      <c r="B595" s="9">
        <f>ROW()-ROW(tCompras[[#Headers],[Id]])</f>
        <v>589</v>
      </c>
      <c r="C595" s="14">
        <v>45629</v>
      </c>
      <c r="D595" s="10" t="s">
        <v>51</v>
      </c>
      <c r="E595" s="57" t="s">
        <v>16</v>
      </c>
      <c r="F595" s="11">
        <v>15</v>
      </c>
      <c r="G595" s="9">
        <v>3</v>
      </c>
      <c r="H595" s="19">
        <v>45</v>
      </c>
      <c r="I595" s="22">
        <v>45</v>
      </c>
      <c r="J595" s="19">
        <v>0</v>
      </c>
      <c r="K595" s="24">
        <v>45629</v>
      </c>
    </row>
    <row r="596" spans="2:11" ht="28.5" customHeight="1" x14ac:dyDescent="0.25">
      <c r="B596" s="9">
        <f>ROW()-ROW(tCompras[[#Headers],[Id]])</f>
        <v>590</v>
      </c>
      <c r="C596" s="14">
        <v>45631</v>
      </c>
      <c r="D596" s="10" t="s">
        <v>52</v>
      </c>
      <c r="E596" s="57" t="s">
        <v>16</v>
      </c>
      <c r="F596" s="11">
        <v>22.4</v>
      </c>
      <c r="G596" s="9">
        <v>2</v>
      </c>
      <c r="H596" s="19">
        <v>44.8</v>
      </c>
      <c r="I596" s="22">
        <v>44.8</v>
      </c>
      <c r="J596" s="19">
        <v>0</v>
      </c>
      <c r="K596" s="24">
        <v>45631</v>
      </c>
    </row>
    <row r="597" spans="2:11" ht="28.5" customHeight="1" x14ac:dyDescent="0.25">
      <c r="B597" s="9">
        <f>ROW()-ROW(tCompras[[#Headers],[Id]])</f>
        <v>591</v>
      </c>
      <c r="C597" s="14">
        <v>45650</v>
      </c>
      <c r="D597" s="10" t="s">
        <v>54</v>
      </c>
      <c r="E597" s="57" t="s">
        <v>4</v>
      </c>
      <c r="F597" s="11">
        <v>17</v>
      </c>
      <c r="G597" s="9">
        <v>1</v>
      </c>
      <c r="H597" s="19">
        <v>17</v>
      </c>
      <c r="I597" s="22">
        <v>17</v>
      </c>
      <c r="J597" s="19">
        <v>0</v>
      </c>
      <c r="K597" s="24">
        <v>45650</v>
      </c>
    </row>
    <row r="598" spans="2:11" ht="28.5" customHeight="1" x14ac:dyDescent="0.25">
      <c r="B598" s="9">
        <f>ROW()-ROW(tCompras[[#Headers],[Id]])</f>
        <v>592</v>
      </c>
      <c r="C598" s="14">
        <v>45636</v>
      </c>
      <c r="D598" s="10" t="s">
        <v>55</v>
      </c>
      <c r="E598" s="57" t="s">
        <v>7</v>
      </c>
      <c r="F598" s="11">
        <v>16.649999999999999</v>
      </c>
      <c r="G598" s="9">
        <v>1</v>
      </c>
      <c r="H598" s="19">
        <v>16.649999999999999</v>
      </c>
      <c r="I598" s="22">
        <v>16.649999999999999</v>
      </c>
      <c r="J598" s="19">
        <v>0</v>
      </c>
      <c r="K598" s="24">
        <v>45636</v>
      </c>
    </row>
    <row r="599" spans="2:11" ht="28.5" customHeight="1" x14ac:dyDescent="0.25">
      <c r="B599" s="9">
        <f>ROW()-ROW(tCompras[[#Headers],[Id]])</f>
        <v>593</v>
      </c>
      <c r="C599" s="14">
        <v>45648</v>
      </c>
      <c r="D599" s="10" t="s">
        <v>56</v>
      </c>
      <c r="E599" s="57" t="s">
        <v>10</v>
      </c>
      <c r="F599" s="11">
        <v>4.5</v>
      </c>
      <c r="G599" s="9">
        <v>3</v>
      </c>
      <c r="H599" s="19">
        <v>13.5</v>
      </c>
      <c r="I599" s="22">
        <v>13.5</v>
      </c>
      <c r="J599" s="19">
        <v>0</v>
      </c>
      <c r="K599" s="24">
        <v>45648</v>
      </c>
    </row>
    <row r="600" spans="2:11" ht="28.5" customHeight="1" x14ac:dyDescent="0.25">
      <c r="B600" s="9">
        <f>ROW()-ROW(tCompras[[#Headers],[Id]])</f>
        <v>594</v>
      </c>
      <c r="C600" s="14">
        <v>45630</v>
      </c>
      <c r="D600" s="10" t="s">
        <v>57</v>
      </c>
      <c r="E600" s="57" t="s">
        <v>13</v>
      </c>
      <c r="F600" s="11">
        <v>14</v>
      </c>
      <c r="G600" s="9">
        <v>2</v>
      </c>
      <c r="H600" s="19">
        <v>28</v>
      </c>
      <c r="I600" s="22">
        <v>28</v>
      </c>
      <c r="J600" s="19">
        <v>0</v>
      </c>
      <c r="K600" s="24">
        <v>45630</v>
      </c>
    </row>
    <row r="601" spans="2:11" ht="28.5" customHeight="1" x14ac:dyDescent="0.25">
      <c r="B601" s="9">
        <f>ROW()-ROW(tCompras[[#Headers],[Id]])</f>
        <v>595</v>
      </c>
      <c r="C601" s="14">
        <v>45643</v>
      </c>
      <c r="D601" s="10" t="s">
        <v>58</v>
      </c>
      <c r="E601" s="57" t="s">
        <v>16</v>
      </c>
      <c r="F601" s="11">
        <v>9</v>
      </c>
      <c r="G601" s="9">
        <v>1</v>
      </c>
      <c r="H601" s="19">
        <v>9</v>
      </c>
      <c r="I601" s="22"/>
      <c r="J601" s="19">
        <v>9</v>
      </c>
      <c r="K601" s="24" t="s">
        <v>118</v>
      </c>
    </row>
    <row r="602" spans="2:11" ht="28.5" customHeight="1" x14ac:dyDescent="0.25">
      <c r="B602" s="9">
        <f>ROW()-ROW(tCompras[[#Headers],[Id]])</f>
        <v>596</v>
      </c>
      <c r="C602" s="14">
        <v>45652</v>
      </c>
      <c r="D602" s="10" t="s">
        <v>38</v>
      </c>
      <c r="E602" s="57" t="s">
        <v>4</v>
      </c>
      <c r="F602" s="11">
        <v>79</v>
      </c>
      <c r="G602" s="9">
        <v>4</v>
      </c>
      <c r="H602" s="19">
        <v>316</v>
      </c>
      <c r="I602" s="22">
        <v>316</v>
      </c>
      <c r="J602" s="19">
        <v>0</v>
      </c>
      <c r="K602" s="24">
        <v>45652</v>
      </c>
    </row>
    <row r="603" spans="2:11" ht="28.5" customHeight="1" x14ac:dyDescent="0.25">
      <c r="B603" s="9">
        <f>ROW()-ROW(tCompras[[#Headers],[Id]])</f>
        <v>597</v>
      </c>
      <c r="C603" s="14">
        <v>45628</v>
      </c>
      <c r="D603" s="10" t="s">
        <v>39</v>
      </c>
      <c r="E603" s="57" t="s">
        <v>4</v>
      </c>
      <c r="F603" s="11">
        <v>28.8</v>
      </c>
      <c r="G603" s="9">
        <v>5</v>
      </c>
      <c r="H603" s="19">
        <v>144</v>
      </c>
      <c r="I603" s="22">
        <v>144</v>
      </c>
      <c r="J603" s="19">
        <v>0</v>
      </c>
      <c r="K603" s="24">
        <v>45628</v>
      </c>
    </row>
    <row r="604" spans="2:11" ht="28.5" customHeight="1" x14ac:dyDescent="0.25">
      <c r="B604" s="9">
        <f>ROW()-ROW(tCompras[[#Headers],[Id]])</f>
        <v>598</v>
      </c>
      <c r="C604" s="14">
        <v>45653</v>
      </c>
      <c r="D604" s="10" t="s">
        <v>40</v>
      </c>
      <c r="E604" s="57" t="s">
        <v>4</v>
      </c>
      <c r="F604" s="11">
        <v>7.25</v>
      </c>
      <c r="G604" s="9">
        <v>4</v>
      </c>
      <c r="H604" s="19">
        <v>29</v>
      </c>
      <c r="I604" s="22">
        <v>29</v>
      </c>
      <c r="J604" s="19">
        <v>0</v>
      </c>
      <c r="K604" s="24">
        <v>45653</v>
      </c>
    </row>
    <row r="605" spans="2:11" ht="28.5" customHeight="1" x14ac:dyDescent="0.25">
      <c r="B605" s="9">
        <f>ROW()-ROW(tCompras[[#Headers],[Id]])</f>
        <v>599</v>
      </c>
      <c r="C605" s="14">
        <v>45653</v>
      </c>
      <c r="D605" s="10" t="s">
        <v>41</v>
      </c>
      <c r="E605" s="57" t="s">
        <v>7</v>
      </c>
      <c r="F605" s="11">
        <v>30.4</v>
      </c>
      <c r="G605" s="9">
        <v>3</v>
      </c>
      <c r="H605" s="19">
        <v>91.199999999999989</v>
      </c>
      <c r="I605" s="22">
        <v>91.199999999999989</v>
      </c>
      <c r="J605" s="19">
        <v>0</v>
      </c>
      <c r="K605" s="24">
        <v>45653</v>
      </c>
    </row>
    <row r="606" spans="2:11" ht="28.5" customHeight="1" x14ac:dyDescent="0.25">
      <c r="B606" s="9">
        <f>ROW()-ROW(tCompras[[#Headers],[Id]])</f>
        <v>600</v>
      </c>
      <c r="C606" s="14">
        <v>45636</v>
      </c>
      <c r="D606" s="10" t="s">
        <v>42</v>
      </c>
      <c r="E606" s="57" t="s">
        <v>7</v>
      </c>
      <c r="F606" s="11">
        <v>9.3000000000000007</v>
      </c>
      <c r="G606" s="9">
        <v>1</v>
      </c>
      <c r="H606" s="19">
        <v>9.3000000000000007</v>
      </c>
      <c r="I606" s="22">
        <v>9.3000000000000007</v>
      </c>
      <c r="J606" s="19">
        <v>0</v>
      </c>
      <c r="K606" s="24">
        <v>45636</v>
      </c>
    </row>
    <row r="607" spans="2:11" ht="28.5" customHeight="1" x14ac:dyDescent="0.25">
      <c r="B607" s="9">
        <f>ROW()-ROW(tCompras[[#Headers],[Id]])</f>
        <v>601</v>
      </c>
      <c r="C607" s="14">
        <v>45631</v>
      </c>
      <c r="D607" s="10" t="s">
        <v>43</v>
      </c>
      <c r="E607" s="57" t="s">
        <v>7</v>
      </c>
      <c r="F607" s="11">
        <v>5.6</v>
      </c>
      <c r="G607" s="9">
        <v>4</v>
      </c>
      <c r="H607" s="19">
        <v>22.4</v>
      </c>
      <c r="I607" s="22">
        <v>22.4</v>
      </c>
      <c r="J607" s="19">
        <v>0</v>
      </c>
      <c r="K607" s="24">
        <v>45631</v>
      </c>
    </row>
    <row r="608" spans="2:11" ht="28.5" customHeight="1" x14ac:dyDescent="0.25">
      <c r="B608" s="9">
        <f>ROW()-ROW(tCompras[[#Headers],[Id]])</f>
        <v>602</v>
      </c>
      <c r="C608" s="14">
        <v>45655</v>
      </c>
      <c r="D608" s="10" t="s">
        <v>44</v>
      </c>
      <c r="E608" s="57" t="s">
        <v>10</v>
      </c>
      <c r="F608" s="11">
        <v>3</v>
      </c>
      <c r="G608" s="9">
        <v>1</v>
      </c>
      <c r="H608" s="19">
        <v>3</v>
      </c>
      <c r="I608" s="22">
        <v>3</v>
      </c>
      <c r="J608" s="19">
        <v>0</v>
      </c>
      <c r="K608" s="24">
        <v>45655</v>
      </c>
    </row>
    <row r="609" spans="2:11" ht="28.5" customHeight="1" x14ac:dyDescent="0.25">
      <c r="B609" s="9">
        <f>ROW()-ROW(tCompras[[#Headers],[Id]])</f>
        <v>603</v>
      </c>
      <c r="C609" s="14">
        <v>45638</v>
      </c>
      <c r="D609" s="10" t="s">
        <v>45</v>
      </c>
      <c r="E609" s="57" t="s">
        <v>10</v>
      </c>
      <c r="F609" s="11">
        <v>1.5</v>
      </c>
      <c r="G609" s="9">
        <v>5</v>
      </c>
      <c r="H609" s="19">
        <v>7.5</v>
      </c>
      <c r="I609" s="22">
        <v>7.5</v>
      </c>
      <c r="J609" s="19">
        <v>0</v>
      </c>
      <c r="K609" s="24">
        <v>45638</v>
      </c>
    </row>
    <row r="610" spans="2:11" ht="28.5" customHeight="1" x14ac:dyDescent="0.25">
      <c r="B610" s="9">
        <f>ROW()-ROW(tCompras[[#Headers],[Id]])</f>
        <v>604</v>
      </c>
      <c r="C610" s="14">
        <v>45655</v>
      </c>
      <c r="D610" s="10" t="s">
        <v>46</v>
      </c>
      <c r="E610" s="57" t="s">
        <v>10</v>
      </c>
      <c r="F610" s="11">
        <v>6.2</v>
      </c>
      <c r="G610" s="9">
        <v>2</v>
      </c>
      <c r="H610" s="19">
        <v>12.4</v>
      </c>
      <c r="I610" s="22">
        <v>12.4</v>
      </c>
      <c r="J610" s="19">
        <v>0</v>
      </c>
      <c r="K610" s="24">
        <v>45655</v>
      </c>
    </row>
    <row r="611" spans="2:11" ht="28.5" customHeight="1" x14ac:dyDescent="0.25">
      <c r="B611" s="9">
        <f>ROW()-ROW(tCompras[[#Headers],[Id]])</f>
        <v>605</v>
      </c>
      <c r="C611" s="14">
        <v>45654</v>
      </c>
      <c r="D611" s="10" t="s">
        <v>47</v>
      </c>
      <c r="E611" s="57" t="s">
        <v>13</v>
      </c>
      <c r="F611" s="11">
        <v>4</v>
      </c>
      <c r="G611" s="9">
        <v>1</v>
      </c>
      <c r="H611" s="19">
        <v>4</v>
      </c>
      <c r="I611" s="22">
        <v>4</v>
      </c>
      <c r="J611" s="19">
        <v>0</v>
      </c>
      <c r="K611" s="24">
        <v>45654</v>
      </c>
    </row>
    <row r="612" spans="2:11" ht="28.5" customHeight="1" x14ac:dyDescent="0.25">
      <c r="B612" s="9">
        <f>ROW()-ROW(tCompras[[#Headers],[Id]])</f>
        <v>606</v>
      </c>
      <c r="C612" s="14">
        <v>45655</v>
      </c>
      <c r="D612" s="10" t="s">
        <v>48</v>
      </c>
      <c r="E612" s="57" t="s">
        <v>13</v>
      </c>
      <c r="F612" s="11">
        <v>9.9</v>
      </c>
      <c r="G612" s="9">
        <v>4</v>
      </c>
      <c r="H612" s="19">
        <v>39.6</v>
      </c>
      <c r="I612" s="22">
        <v>39.6</v>
      </c>
      <c r="J612" s="19">
        <v>0</v>
      </c>
      <c r="K612" s="24">
        <v>45655</v>
      </c>
    </row>
    <row r="613" spans="2:11" ht="28.5" customHeight="1" x14ac:dyDescent="0.25">
      <c r="B613" s="9">
        <f>ROW()-ROW(tCompras[[#Headers],[Id]])</f>
        <v>607</v>
      </c>
      <c r="C613" s="14">
        <v>45640</v>
      </c>
      <c r="D613" s="10" t="s">
        <v>49</v>
      </c>
      <c r="E613" s="57" t="s">
        <v>13</v>
      </c>
      <c r="F613" s="11">
        <v>15.2</v>
      </c>
      <c r="G613" s="9">
        <v>4</v>
      </c>
      <c r="H613" s="19">
        <v>60.8</v>
      </c>
      <c r="I613" s="22">
        <v>60.8</v>
      </c>
      <c r="J613" s="19">
        <v>0</v>
      </c>
      <c r="K613" s="24">
        <v>45640</v>
      </c>
    </row>
    <row r="614" spans="2:11" ht="28.5" customHeight="1" x14ac:dyDescent="0.25">
      <c r="B614" s="9">
        <f>ROW()-ROW(tCompras[[#Headers],[Id]])</f>
        <v>608</v>
      </c>
      <c r="C614" s="14">
        <v>45647</v>
      </c>
      <c r="D614" s="10" t="s">
        <v>50</v>
      </c>
      <c r="E614" s="57" t="s">
        <v>16</v>
      </c>
      <c r="F614" s="11">
        <v>36</v>
      </c>
      <c r="G614" s="9">
        <v>5</v>
      </c>
      <c r="H614" s="19">
        <v>180</v>
      </c>
      <c r="I614" s="22">
        <v>180</v>
      </c>
      <c r="J614" s="19">
        <v>0</v>
      </c>
      <c r="K614" s="24">
        <v>45647</v>
      </c>
    </row>
    <row r="615" spans="2:11" ht="28.5" customHeight="1" x14ac:dyDescent="0.25">
      <c r="B615" s="9">
        <f>ROW()-ROW(tCompras[[#Headers],[Id]])</f>
        <v>609</v>
      </c>
      <c r="C615" s="14">
        <v>45645</v>
      </c>
      <c r="D615" s="10" t="s">
        <v>51</v>
      </c>
      <c r="E615" s="57" t="s">
        <v>16</v>
      </c>
      <c r="F615" s="11">
        <v>15</v>
      </c>
      <c r="G615" s="9">
        <v>3</v>
      </c>
      <c r="H615" s="19">
        <v>45</v>
      </c>
      <c r="I615" s="22">
        <v>45</v>
      </c>
      <c r="J615" s="19">
        <v>0</v>
      </c>
      <c r="K615" s="24">
        <v>45645</v>
      </c>
    </row>
    <row r="616" spans="2:11" ht="28.5" customHeight="1" x14ac:dyDescent="0.25">
      <c r="B616" s="9">
        <f>ROW()-ROW(tCompras[[#Headers],[Id]])</f>
        <v>610</v>
      </c>
      <c r="C616" s="14">
        <v>45636</v>
      </c>
      <c r="D616" s="10" t="s">
        <v>52</v>
      </c>
      <c r="E616" s="57" t="s">
        <v>16</v>
      </c>
      <c r="F616" s="11">
        <v>22.4</v>
      </c>
      <c r="G616" s="9">
        <v>5</v>
      </c>
      <c r="H616" s="19">
        <v>112</v>
      </c>
      <c r="I616" s="22">
        <v>112</v>
      </c>
      <c r="J616" s="19">
        <v>0</v>
      </c>
      <c r="K616" s="24">
        <v>45636</v>
      </c>
    </row>
    <row r="617" spans="2:11" ht="28.5" customHeight="1" x14ac:dyDescent="0.25">
      <c r="B617" s="9">
        <f>ROW()-ROW(tCompras[[#Headers],[Id]])</f>
        <v>611</v>
      </c>
      <c r="C617" s="14">
        <v>45634</v>
      </c>
      <c r="D617" s="10" t="s">
        <v>38</v>
      </c>
      <c r="E617" s="57" t="s">
        <v>4</v>
      </c>
      <c r="F617" s="11">
        <v>21</v>
      </c>
      <c r="G617" s="9">
        <v>4</v>
      </c>
      <c r="H617" s="19">
        <v>84</v>
      </c>
      <c r="I617" s="22"/>
      <c r="J617" s="19">
        <v>84</v>
      </c>
      <c r="K617" s="24" t="s">
        <v>118</v>
      </c>
    </row>
    <row r="618" spans="2:11" ht="28.5" customHeight="1" x14ac:dyDescent="0.25">
      <c r="B618" s="9">
        <f>ROW()-ROW(tCompras[[#Headers],[Id]])</f>
        <v>612</v>
      </c>
      <c r="C618" s="14">
        <v>45643</v>
      </c>
      <c r="D618" s="10" t="s">
        <v>39</v>
      </c>
      <c r="E618" s="57" t="s">
        <v>4</v>
      </c>
      <c r="F618" s="11">
        <v>28.8</v>
      </c>
      <c r="G618" s="9">
        <v>3</v>
      </c>
      <c r="H618" s="19">
        <v>86.4</v>
      </c>
      <c r="I618" s="22">
        <v>86.4</v>
      </c>
      <c r="J618" s="19">
        <v>0</v>
      </c>
      <c r="K618" s="24">
        <v>45643</v>
      </c>
    </row>
    <row r="619" spans="2:11" ht="28.5" customHeight="1" x14ac:dyDescent="0.25">
      <c r="B619" s="9">
        <f>ROW()-ROW(tCompras[[#Headers],[Id]])</f>
        <v>613</v>
      </c>
      <c r="C619" s="14">
        <v>45653</v>
      </c>
      <c r="D619" s="10" t="s">
        <v>40</v>
      </c>
      <c r="E619" s="57" t="s">
        <v>4</v>
      </c>
      <c r="F619" s="11">
        <v>7.25</v>
      </c>
      <c r="G619" s="9">
        <v>5</v>
      </c>
      <c r="H619" s="19">
        <v>36.25</v>
      </c>
      <c r="I619" s="22">
        <v>36.25</v>
      </c>
      <c r="J619" s="19">
        <v>0</v>
      </c>
      <c r="K619" s="24">
        <v>45653</v>
      </c>
    </row>
    <row r="620" spans="2:11" ht="28.5" customHeight="1" x14ac:dyDescent="0.25">
      <c r="B620" s="9">
        <f>ROW()-ROW(tCompras[[#Headers],[Id]])</f>
        <v>614</v>
      </c>
      <c r="C620" s="14">
        <v>45645</v>
      </c>
      <c r="D620" s="10" t="s">
        <v>41</v>
      </c>
      <c r="E620" s="57" t="s">
        <v>7</v>
      </c>
      <c r="F620" s="11">
        <v>30.4</v>
      </c>
      <c r="G620" s="9">
        <v>2</v>
      </c>
      <c r="H620" s="19">
        <v>60.8</v>
      </c>
      <c r="I620" s="22">
        <v>60.8</v>
      </c>
      <c r="J620" s="19">
        <v>0</v>
      </c>
      <c r="K620" s="24">
        <v>45645</v>
      </c>
    </row>
    <row r="621" spans="2:11" ht="28.5" customHeight="1" x14ac:dyDescent="0.25">
      <c r="B621" s="9">
        <f>ROW()-ROW(tCompras[[#Headers],[Id]])</f>
        <v>615</v>
      </c>
      <c r="C621" s="14">
        <v>45653</v>
      </c>
      <c r="D621" s="10" t="s">
        <v>42</v>
      </c>
      <c r="E621" s="57" t="s">
        <v>7</v>
      </c>
      <c r="F621" s="11">
        <v>9.3000000000000007</v>
      </c>
      <c r="G621" s="9">
        <v>5</v>
      </c>
      <c r="H621" s="19">
        <v>46.5</v>
      </c>
      <c r="I621" s="22">
        <v>46.5</v>
      </c>
      <c r="J621" s="19">
        <v>0</v>
      </c>
      <c r="K621" s="24">
        <v>45653</v>
      </c>
    </row>
    <row r="622" spans="2:11" ht="28.5" customHeight="1" x14ac:dyDescent="0.25">
      <c r="B622" s="9">
        <f>ROW()-ROW(tCompras[[#Headers],[Id]])</f>
        <v>616</v>
      </c>
      <c r="C622" s="14">
        <v>45651</v>
      </c>
      <c r="D622" s="10" t="s">
        <v>43</v>
      </c>
      <c r="E622" s="57" t="s">
        <v>7</v>
      </c>
      <c r="F622" s="11">
        <v>5.6</v>
      </c>
      <c r="G622" s="9">
        <v>5</v>
      </c>
      <c r="H622" s="19">
        <v>28</v>
      </c>
      <c r="I622" s="22">
        <v>28</v>
      </c>
      <c r="J622" s="19">
        <v>0</v>
      </c>
      <c r="K622" s="24">
        <v>45651</v>
      </c>
    </row>
    <row r="623" spans="2:11" ht="28.5" customHeight="1" x14ac:dyDescent="0.25">
      <c r="B623" s="9">
        <f>ROW()-ROW(tCompras[[#Headers],[Id]])</f>
        <v>617</v>
      </c>
      <c r="C623" s="14">
        <v>45638</v>
      </c>
      <c r="D623" s="10" t="s">
        <v>44</v>
      </c>
      <c r="E623" s="57" t="s">
        <v>10</v>
      </c>
      <c r="F623" s="11">
        <v>3</v>
      </c>
      <c r="G623" s="9">
        <v>4</v>
      </c>
      <c r="H623" s="19">
        <v>12</v>
      </c>
      <c r="I623" s="22">
        <v>12</v>
      </c>
      <c r="J623" s="19">
        <v>0</v>
      </c>
      <c r="K623" s="24">
        <v>45638</v>
      </c>
    </row>
    <row r="624" spans="2:11" ht="28.5" customHeight="1" x14ac:dyDescent="0.25">
      <c r="B624" s="9">
        <f>ROW()-ROW(tCompras[[#Headers],[Id]])</f>
        <v>618</v>
      </c>
      <c r="C624" s="14">
        <v>45643</v>
      </c>
      <c r="D624" s="10" t="s">
        <v>45</v>
      </c>
      <c r="E624" s="57" t="s">
        <v>10</v>
      </c>
      <c r="F624" s="11">
        <v>1.5</v>
      </c>
      <c r="G624" s="9">
        <v>1</v>
      </c>
      <c r="H624" s="19">
        <v>1.5</v>
      </c>
      <c r="I624" s="22">
        <v>1.5</v>
      </c>
      <c r="J624" s="19">
        <v>0</v>
      </c>
      <c r="K624" s="24">
        <v>45643</v>
      </c>
    </row>
    <row r="625" spans="2:11" ht="28.5" customHeight="1" x14ac:dyDescent="0.25">
      <c r="B625" s="9">
        <f>ROW()-ROW(tCompras[[#Headers],[Id]])</f>
        <v>619</v>
      </c>
      <c r="C625" s="14">
        <v>45628</v>
      </c>
      <c r="D625" s="10" t="s">
        <v>46</v>
      </c>
      <c r="E625" s="57" t="s">
        <v>10</v>
      </c>
      <c r="F625" s="11">
        <v>6.2</v>
      </c>
      <c r="G625" s="9">
        <v>4</v>
      </c>
      <c r="H625" s="19">
        <v>24.8</v>
      </c>
      <c r="I625" s="22"/>
      <c r="J625" s="19">
        <v>24.8</v>
      </c>
      <c r="K625" s="24" t="s">
        <v>118</v>
      </c>
    </row>
    <row r="626" spans="2:11" ht="28.5" customHeight="1" x14ac:dyDescent="0.25">
      <c r="B626" s="9">
        <f>ROW()-ROW(tCompras[[#Headers],[Id]])</f>
        <v>620</v>
      </c>
      <c r="C626" s="14">
        <v>45643</v>
      </c>
      <c r="D626" s="10" t="s">
        <v>47</v>
      </c>
      <c r="E626" s="57" t="s">
        <v>13</v>
      </c>
      <c r="F626" s="11">
        <v>4</v>
      </c>
      <c r="G626" s="9">
        <v>3</v>
      </c>
      <c r="H626" s="19">
        <v>12</v>
      </c>
      <c r="I626" s="22"/>
      <c r="J626" s="19">
        <v>12</v>
      </c>
      <c r="K626" s="24" t="s">
        <v>118</v>
      </c>
    </row>
    <row r="627" spans="2:11" ht="28.5" customHeight="1" x14ac:dyDescent="0.25">
      <c r="B627" s="9">
        <f>ROW()-ROW(tCompras[[#Headers],[Id]])</f>
        <v>621</v>
      </c>
      <c r="C627" s="14">
        <v>45628</v>
      </c>
      <c r="D627" s="10" t="s">
        <v>48</v>
      </c>
      <c r="E627" s="57" t="s">
        <v>13</v>
      </c>
      <c r="F627" s="11">
        <v>9.9</v>
      </c>
      <c r="G627" s="9">
        <v>2</v>
      </c>
      <c r="H627" s="19">
        <v>19.8</v>
      </c>
      <c r="I627" s="22"/>
      <c r="J627" s="19">
        <v>19.8</v>
      </c>
      <c r="K627" s="24" t="s">
        <v>118</v>
      </c>
    </row>
    <row r="628" spans="2:11" ht="28.5" customHeight="1" x14ac:dyDescent="0.25">
      <c r="B628" s="9">
        <f>ROW()-ROW(tCompras[[#Headers],[Id]])</f>
        <v>622</v>
      </c>
      <c r="C628" s="14">
        <v>45654</v>
      </c>
      <c r="D628" s="10" t="s">
        <v>49</v>
      </c>
      <c r="E628" s="57" t="s">
        <v>13</v>
      </c>
      <c r="F628" s="11">
        <v>15.2</v>
      </c>
      <c r="G628" s="9">
        <v>1</v>
      </c>
      <c r="H628" s="19">
        <v>15.2</v>
      </c>
      <c r="I628" s="22">
        <v>15.2</v>
      </c>
      <c r="J628" s="19">
        <v>0</v>
      </c>
      <c r="K628" s="24">
        <v>45654</v>
      </c>
    </row>
    <row r="629" spans="2:11" ht="28.5" customHeight="1" x14ac:dyDescent="0.25">
      <c r="B629" s="9">
        <f>ROW()-ROW(tCompras[[#Headers],[Id]])</f>
        <v>623</v>
      </c>
      <c r="C629" s="14">
        <v>45655</v>
      </c>
      <c r="D629" s="10" t="s">
        <v>50</v>
      </c>
      <c r="E629" s="57" t="s">
        <v>16</v>
      </c>
      <c r="F629" s="11">
        <v>36</v>
      </c>
      <c r="G629" s="9">
        <v>4</v>
      </c>
      <c r="H629" s="19">
        <v>144</v>
      </c>
      <c r="I629" s="22">
        <v>144</v>
      </c>
      <c r="J629" s="19">
        <v>0</v>
      </c>
      <c r="K629" s="24">
        <v>45655</v>
      </c>
    </row>
    <row r="630" spans="2:11" ht="28.5" customHeight="1" x14ac:dyDescent="0.25">
      <c r="B630" s="9">
        <f>ROW()-ROW(tCompras[[#Headers],[Id]])</f>
        <v>624</v>
      </c>
      <c r="C630" s="14">
        <v>45629</v>
      </c>
      <c r="D630" s="10" t="s">
        <v>51</v>
      </c>
      <c r="E630" s="57" t="s">
        <v>16</v>
      </c>
      <c r="F630" s="11">
        <v>15</v>
      </c>
      <c r="G630" s="9">
        <v>3</v>
      </c>
      <c r="H630" s="19">
        <v>45</v>
      </c>
      <c r="I630" s="22">
        <v>45</v>
      </c>
      <c r="J630" s="19">
        <v>0</v>
      </c>
      <c r="K630" s="24">
        <v>45629</v>
      </c>
    </row>
    <row r="631" spans="2:11" ht="28.5" customHeight="1" x14ac:dyDescent="0.25">
      <c r="B631" s="9">
        <f>ROW()-ROW(tCompras[[#Headers],[Id]])</f>
        <v>625</v>
      </c>
      <c r="C631" s="14">
        <v>45631</v>
      </c>
      <c r="D631" s="10" t="s">
        <v>52</v>
      </c>
      <c r="E631" s="57" t="s">
        <v>16</v>
      </c>
      <c r="F631" s="11">
        <v>22.4</v>
      </c>
      <c r="G631" s="9">
        <v>2</v>
      </c>
      <c r="H631" s="19">
        <v>44.8</v>
      </c>
      <c r="I631" s="22">
        <v>44.8</v>
      </c>
      <c r="J631" s="19">
        <v>0</v>
      </c>
      <c r="K631" s="24">
        <v>45631</v>
      </c>
    </row>
    <row r="632" spans="2:11" ht="28.5" customHeight="1" x14ac:dyDescent="0.25">
      <c r="B632" s="9">
        <f>ROW()-ROW(tCompras[[#Headers],[Id]])</f>
        <v>626</v>
      </c>
      <c r="C632" s="14">
        <v>45650</v>
      </c>
      <c r="D632" s="10" t="s">
        <v>54</v>
      </c>
      <c r="E632" s="57" t="s">
        <v>4</v>
      </c>
      <c r="F632" s="11">
        <v>17</v>
      </c>
      <c r="G632" s="9">
        <v>1</v>
      </c>
      <c r="H632" s="19">
        <v>17</v>
      </c>
      <c r="I632" s="22">
        <v>17</v>
      </c>
      <c r="J632" s="19">
        <v>0</v>
      </c>
      <c r="K632" s="24">
        <v>45650</v>
      </c>
    </row>
    <row r="633" spans="2:11" ht="28.5" customHeight="1" x14ac:dyDescent="0.25">
      <c r="B633" s="9">
        <f>ROW()-ROW(tCompras[[#Headers],[Id]])</f>
        <v>627</v>
      </c>
      <c r="C633" s="14">
        <v>45636</v>
      </c>
      <c r="D633" s="10" t="s">
        <v>55</v>
      </c>
      <c r="E633" s="57" t="s">
        <v>7</v>
      </c>
      <c r="F633" s="11">
        <v>16.649999999999999</v>
      </c>
      <c r="G633" s="9">
        <v>1</v>
      </c>
      <c r="H633" s="19">
        <v>16.649999999999999</v>
      </c>
      <c r="I633" s="22">
        <v>16.649999999999999</v>
      </c>
      <c r="J633" s="19">
        <v>0</v>
      </c>
      <c r="K633" s="24">
        <v>45636</v>
      </c>
    </row>
    <row r="634" spans="2:11" ht="28.5" customHeight="1" x14ac:dyDescent="0.25">
      <c r="B634" s="9">
        <f>ROW()-ROW(tCompras[[#Headers],[Id]])</f>
        <v>628</v>
      </c>
      <c r="C634" s="14">
        <v>45648</v>
      </c>
      <c r="D634" s="10" t="s">
        <v>56</v>
      </c>
      <c r="E634" s="57" t="s">
        <v>10</v>
      </c>
      <c r="F634" s="11">
        <v>4.5</v>
      </c>
      <c r="G634" s="9">
        <v>3</v>
      </c>
      <c r="H634" s="19">
        <v>13.5</v>
      </c>
      <c r="I634" s="22">
        <v>13.5</v>
      </c>
      <c r="J634" s="19">
        <v>0</v>
      </c>
      <c r="K634" s="24">
        <v>45648</v>
      </c>
    </row>
    <row r="635" spans="2:11" ht="28.5" customHeight="1" x14ac:dyDescent="0.25">
      <c r="B635" s="9">
        <f>ROW()-ROW(tCompras[[#Headers],[Id]])</f>
        <v>629</v>
      </c>
      <c r="C635" s="14">
        <v>45630</v>
      </c>
      <c r="D635" s="10" t="s">
        <v>57</v>
      </c>
      <c r="E635" s="57" t="s">
        <v>13</v>
      </c>
      <c r="F635" s="11">
        <v>14</v>
      </c>
      <c r="G635" s="9">
        <v>7</v>
      </c>
      <c r="H635" s="19">
        <v>28</v>
      </c>
      <c r="I635" s="22">
        <v>28</v>
      </c>
      <c r="J635" s="19">
        <v>0</v>
      </c>
      <c r="K635" s="24">
        <v>45630</v>
      </c>
    </row>
    <row r="636" spans="2:11" ht="28.5" customHeight="1" x14ac:dyDescent="0.25">
      <c r="B636" s="9">
        <f>ROW()-ROW(tCompras[[#Headers],[Id]])</f>
        <v>630</v>
      </c>
      <c r="C636" s="14">
        <v>45643</v>
      </c>
      <c r="D636" s="10" t="s">
        <v>58</v>
      </c>
      <c r="E636" s="57" t="s">
        <v>16</v>
      </c>
      <c r="F636" s="11">
        <v>9</v>
      </c>
      <c r="G636" s="9">
        <v>1</v>
      </c>
      <c r="H636" s="19">
        <v>9</v>
      </c>
      <c r="I636" s="22"/>
      <c r="J636" s="19">
        <v>9</v>
      </c>
      <c r="K636" s="24" t="s">
        <v>118</v>
      </c>
    </row>
    <row r="637" spans="2:11" ht="28.5" customHeight="1" x14ac:dyDescent="0.25">
      <c r="B637" s="1"/>
      <c r="C637" s="2"/>
      <c r="D637" s="2"/>
      <c r="E637" s="8"/>
      <c r="F637" s="1"/>
    </row>
    <row r="638" spans="2:11" ht="28.5" customHeight="1" x14ac:dyDescent="0.25">
      <c r="B638" s="1"/>
      <c r="C638" s="2"/>
      <c r="D638" s="2"/>
      <c r="E638" s="8"/>
      <c r="F638" s="1"/>
    </row>
    <row r="639" spans="2:11" ht="28.5" customHeight="1" x14ac:dyDescent="0.25">
      <c r="B639" s="1"/>
      <c r="C639" s="2"/>
      <c r="D639" s="2"/>
      <c r="E639" s="8"/>
      <c r="F639" s="1"/>
    </row>
    <row r="640" spans="2:11" ht="28.5" customHeight="1" x14ac:dyDescent="0.25">
      <c r="B640" s="1"/>
      <c r="C640" s="2"/>
      <c r="D640" s="2"/>
      <c r="E640" s="8"/>
      <c r="F640" s="1"/>
    </row>
    <row r="641" spans="2:6" ht="28.5" customHeight="1" x14ac:dyDescent="0.25">
      <c r="B641" s="1"/>
      <c r="C641" s="2"/>
      <c r="D641" s="2"/>
      <c r="E641" s="8"/>
      <c r="F641" s="1"/>
    </row>
    <row r="642" spans="2:6" ht="28.5" customHeight="1" x14ac:dyDescent="0.25">
      <c r="B642" s="1"/>
      <c r="C642" s="2"/>
      <c r="D642" s="2"/>
      <c r="E642" s="8"/>
      <c r="F642" s="1"/>
    </row>
    <row r="643" spans="2:6" ht="28.5" customHeight="1" x14ac:dyDescent="0.25">
      <c r="B643" s="1"/>
      <c r="C643" s="2"/>
      <c r="D643" s="2"/>
      <c r="E643" s="8"/>
      <c r="F643" s="1"/>
    </row>
    <row r="644" spans="2:6" ht="28.5" customHeight="1" x14ac:dyDescent="0.25">
      <c r="B644" s="1"/>
      <c r="C644" s="2"/>
      <c r="D644" s="2"/>
      <c r="E644" s="8"/>
      <c r="F644" s="1"/>
    </row>
    <row r="645" spans="2:6" ht="28.5" customHeight="1" x14ac:dyDescent="0.25">
      <c r="B645" s="1"/>
      <c r="C645" s="2"/>
      <c r="D645" s="2"/>
      <c r="E645" s="8"/>
      <c r="F645" s="1"/>
    </row>
    <row r="646" spans="2:6" ht="28.5" customHeight="1" x14ac:dyDescent="0.25">
      <c r="B646" s="1"/>
      <c r="C646" s="2"/>
      <c r="D646" s="2"/>
      <c r="E646" s="8"/>
      <c r="F646" s="1"/>
    </row>
    <row r="647" spans="2:6" ht="28.5" customHeight="1" x14ac:dyDescent="0.25">
      <c r="B647" s="1"/>
      <c r="C647" s="2"/>
      <c r="D647" s="2"/>
      <c r="E647" s="8"/>
      <c r="F647" s="1"/>
    </row>
    <row r="648" spans="2:6" ht="28.5" customHeight="1" x14ac:dyDescent="0.25">
      <c r="B648" s="1"/>
      <c r="C648" s="2"/>
      <c r="D648" s="2"/>
      <c r="E648" s="8"/>
      <c r="F648" s="1"/>
    </row>
    <row r="649" spans="2:6" ht="28.5" customHeight="1" x14ac:dyDescent="0.25">
      <c r="B649" s="1"/>
      <c r="C649" s="2"/>
      <c r="D649" s="2"/>
      <c r="E649" s="8"/>
      <c r="F649" s="1"/>
    </row>
    <row r="650" spans="2:6" ht="28.5" customHeight="1" x14ac:dyDescent="0.25">
      <c r="B650" s="1"/>
      <c r="C650" s="2"/>
      <c r="D650" s="2"/>
      <c r="E650" s="8"/>
      <c r="F650" s="1"/>
    </row>
    <row r="651" spans="2:6" ht="28.5" customHeight="1" x14ac:dyDescent="0.25">
      <c r="B651" s="1"/>
      <c r="C651" s="2"/>
      <c r="D651" s="2"/>
      <c r="E651" s="8"/>
      <c r="F651" s="1"/>
    </row>
    <row r="652" spans="2:6" ht="28.5" customHeight="1" x14ac:dyDescent="0.25">
      <c r="B652" s="1"/>
      <c r="C652" s="2"/>
      <c r="D652" s="2"/>
      <c r="E652" s="8"/>
      <c r="F652" s="1"/>
    </row>
    <row r="653" spans="2:6" ht="28.5" customHeight="1" x14ac:dyDescent="0.25">
      <c r="B653" s="1"/>
      <c r="C653" s="2"/>
      <c r="D653" s="2"/>
      <c r="E653" s="8"/>
      <c r="F653" s="1"/>
    </row>
    <row r="654" spans="2:6" ht="28.5" customHeight="1" x14ac:dyDescent="0.25">
      <c r="B654" s="1"/>
      <c r="C654" s="2"/>
      <c r="D654" s="2"/>
      <c r="E654" s="8"/>
      <c r="F654" s="1"/>
    </row>
    <row r="655" spans="2:6" ht="28.5" customHeight="1" x14ac:dyDescent="0.25">
      <c r="B655" s="1"/>
      <c r="C655" s="2"/>
      <c r="D655" s="2"/>
      <c r="E655" s="8"/>
      <c r="F655" s="1"/>
    </row>
    <row r="656" spans="2:6" ht="28.5" customHeight="1" x14ac:dyDescent="0.25">
      <c r="B656" s="1"/>
      <c r="C656" s="2"/>
      <c r="D656" s="2"/>
      <c r="E656" s="8"/>
      <c r="F656" s="1"/>
    </row>
    <row r="657" spans="2:6" ht="28.5" customHeight="1" x14ac:dyDescent="0.25">
      <c r="B657" s="1"/>
      <c r="C657" s="2"/>
      <c r="D657" s="2"/>
      <c r="E657" s="8"/>
      <c r="F657" s="1"/>
    </row>
    <row r="658" spans="2:6" ht="28.5" customHeight="1" x14ac:dyDescent="0.25">
      <c r="B658" s="1"/>
      <c r="C658" s="2"/>
      <c r="D658" s="2"/>
      <c r="E658" s="8"/>
      <c r="F658" s="1"/>
    </row>
    <row r="659" spans="2:6" ht="28.5" customHeight="1" x14ac:dyDescent="0.25">
      <c r="B659" s="1"/>
      <c r="C659" s="2"/>
      <c r="D659" s="2"/>
      <c r="E659" s="8"/>
      <c r="F659" s="1"/>
    </row>
    <row r="660" spans="2:6" ht="28.5" customHeight="1" x14ac:dyDescent="0.25">
      <c r="B660" s="1"/>
      <c r="C660" s="2"/>
      <c r="D660" s="2"/>
      <c r="E660" s="8"/>
      <c r="F660" s="1"/>
    </row>
    <row r="661" spans="2:6" ht="28.5" customHeight="1" x14ac:dyDescent="0.25">
      <c r="B661" s="1"/>
      <c r="C661" s="2"/>
      <c r="D661" s="2"/>
      <c r="E661" s="8"/>
      <c r="F661" s="1"/>
    </row>
    <row r="662" spans="2:6" ht="28.5" customHeight="1" x14ac:dyDescent="0.25">
      <c r="B662" s="1"/>
      <c r="C662" s="2"/>
      <c r="D662" s="2"/>
      <c r="E662" s="8"/>
      <c r="F662" s="1"/>
    </row>
    <row r="663" spans="2:6" ht="28.5" customHeight="1" x14ac:dyDescent="0.25">
      <c r="B663" s="1"/>
      <c r="C663" s="2"/>
      <c r="D663" s="2"/>
      <c r="E663" s="8"/>
      <c r="F663" s="1"/>
    </row>
    <row r="664" spans="2:6" ht="28.5" customHeight="1" x14ac:dyDescent="0.25">
      <c r="B664" s="1"/>
      <c r="C664" s="2"/>
      <c r="D664" s="2"/>
      <c r="E664" s="8"/>
      <c r="F664" s="1"/>
    </row>
    <row r="665" spans="2:6" ht="28.5" customHeight="1" x14ac:dyDescent="0.25">
      <c r="B665" s="1"/>
      <c r="C665" s="2"/>
      <c r="D665" s="2"/>
      <c r="E665" s="8"/>
      <c r="F665" s="1"/>
    </row>
    <row r="666" spans="2:6" ht="28.5" customHeight="1" x14ac:dyDescent="0.25">
      <c r="B666" s="1"/>
      <c r="C666" s="2"/>
      <c r="D666" s="2"/>
      <c r="E666" s="8"/>
      <c r="F666" s="1"/>
    </row>
    <row r="667" spans="2:6" ht="28.5" customHeight="1" x14ac:dyDescent="0.25">
      <c r="B667" s="1"/>
      <c r="C667" s="2"/>
      <c r="D667" s="2"/>
      <c r="E667" s="8"/>
      <c r="F667" s="1"/>
    </row>
    <row r="668" spans="2:6" ht="28.5" customHeight="1" x14ac:dyDescent="0.25">
      <c r="B668" s="1"/>
      <c r="C668" s="2"/>
      <c r="D668" s="2"/>
      <c r="E668" s="8"/>
      <c r="F668" s="1"/>
    </row>
    <row r="669" spans="2:6" ht="28.5" customHeight="1" x14ac:dyDescent="0.25">
      <c r="B669" s="1"/>
      <c r="C669" s="2"/>
      <c r="D669" s="2"/>
      <c r="E669" s="8"/>
      <c r="F669" s="1"/>
    </row>
    <row r="670" spans="2:6" ht="28.5" customHeight="1" x14ac:dyDescent="0.25">
      <c r="B670" s="1"/>
      <c r="C670" s="2"/>
      <c r="D670" s="2"/>
      <c r="E670" s="8"/>
      <c r="F670" s="1"/>
    </row>
    <row r="671" spans="2:6" ht="28.5" customHeight="1" x14ac:dyDescent="0.25">
      <c r="B671" s="1"/>
      <c r="C671" s="2"/>
      <c r="D671" s="2"/>
      <c r="E671" s="8"/>
      <c r="F671" s="1"/>
    </row>
    <row r="672" spans="2:6" ht="28.5" customHeight="1" x14ac:dyDescent="0.25">
      <c r="B672" s="1"/>
      <c r="C672" s="2"/>
      <c r="D672" s="2"/>
      <c r="E672" s="8"/>
      <c r="F672" s="1"/>
    </row>
    <row r="673" spans="2:6" ht="28.5" customHeight="1" x14ac:dyDescent="0.25">
      <c r="B673" s="1"/>
      <c r="C673" s="2"/>
      <c r="D673" s="2"/>
      <c r="E673" s="8"/>
      <c r="F673" s="1"/>
    </row>
    <row r="674" spans="2:6" ht="28.5" customHeight="1" x14ac:dyDescent="0.25">
      <c r="B674" s="1"/>
      <c r="C674" s="2"/>
      <c r="D674" s="2"/>
      <c r="E674" s="8"/>
      <c r="F674" s="1"/>
    </row>
    <row r="675" spans="2:6" ht="28.5" customHeight="1" x14ac:dyDescent="0.25">
      <c r="B675" s="1"/>
      <c r="C675" s="2"/>
      <c r="D675" s="2"/>
      <c r="E675" s="8"/>
      <c r="F675" s="1"/>
    </row>
    <row r="676" spans="2:6" ht="28.5" customHeight="1" x14ac:dyDescent="0.25">
      <c r="B676" s="1"/>
      <c r="C676" s="2"/>
      <c r="D676" s="2"/>
      <c r="E676" s="8"/>
      <c r="F676" s="1"/>
    </row>
    <row r="677" spans="2:6" ht="28.5" customHeight="1" x14ac:dyDescent="0.25">
      <c r="B677" s="1"/>
      <c r="C677" s="2"/>
      <c r="D677" s="2"/>
      <c r="E677" s="8"/>
      <c r="F677" s="1"/>
    </row>
    <row r="678" spans="2:6" ht="28.5" customHeight="1" x14ac:dyDescent="0.25">
      <c r="B678" s="1"/>
      <c r="C678" s="2"/>
      <c r="D678" s="2"/>
      <c r="E678" s="8"/>
      <c r="F678" s="1"/>
    </row>
    <row r="679" spans="2:6" ht="28.5" customHeight="1" x14ac:dyDescent="0.25">
      <c r="B679" s="1"/>
      <c r="C679" s="2"/>
      <c r="D679" s="2"/>
      <c r="E679" s="8"/>
      <c r="F679" s="1"/>
    </row>
    <row r="680" spans="2:6" ht="28.5" customHeight="1" x14ac:dyDescent="0.25">
      <c r="B680" s="1"/>
      <c r="C680" s="2"/>
      <c r="D680" s="2"/>
      <c r="E680" s="8"/>
      <c r="F680" s="1"/>
    </row>
    <row r="681" spans="2:6" ht="28.5" customHeight="1" x14ac:dyDescent="0.25">
      <c r="B681" s="1"/>
      <c r="C681" s="2"/>
      <c r="D681" s="2"/>
      <c r="E681" s="8"/>
      <c r="F681" s="1"/>
    </row>
    <row r="682" spans="2:6" ht="28.5" customHeight="1" x14ac:dyDescent="0.25">
      <c r="B682" s="1"/>
      <c r="C682" s="2"/>
      <c r="D682" s="2"/>
      <c r="E682" s="8"/>
      <c r="F682" s="1"/>
    </row>
    <row r="683" spans="2:6" ht="28.5" customHeight="1" x14ac:dyDescent="0.25">
      <c r="B683" s="1"/>
      <c r="C683" s="2"/>
      <c r="D683" s="2"/>
      <c r="E683" s="8"/>
      <c r="F683" s="1"/>
    </row>
    <row r="684" spans="2:6" ht="28.5" customHeight="1" x14ac:dyDescent="0.25">
      <c r="B684" s="1"/>
      <c r="C684" s="2"/>
      <c r="D684" s="2"/>
      <c r="E684" s="8"/>
      <c r="F684" s="1"/>
    </row>
    <row r="685" spans="2:6" ht="28.5" customHeight="1" x14ac:dyDescent="0.25">
      <c r="B685" s="1"/>
      <c r="C685" s="2"/>
      <c r="D685" s="2"/>
      <c r="E685" s="8"/>
      <c r="F685" s="1"/>
    </row>
    <row r="686" spans="2:6" ht="28.5" customHeight="1" x14ac:dyDescent="0.25">
      <c r="B686" s="1"/>
      <c r="C686" s="2"/>
      <c r="D686" s="2"/>
      <c r="E686" s="8"/>
      <c r="F686" s="1"/>
    </row>
    <row r="687" spans="2:6" ht="28.5" customHeight="1" x14ac:dyDescent="0.25">
      <c r="B687" s="1"/>
      <c r="C687" s="2"/>
      <c r="D687" s="2"/>
      <c r="E687" s="8"/>
      <c r="F687" s="1"/>
    </row>
    <row r="688" spans="2:6" ht="28.5" customHeight="1" x14ac:dyDescent="0.25">
      <c r="B688" s="1"/>
      <c r="C688" s="2"/>
      <c r="D688" s="2"/>
      <c r="E688" s="8"/>
      <c r="F688" s="1"/>
    </row>
    <row r="689" spans="2:6" ht="28.5" customHeight="1" x14ac:dyDescent="0.25">
      <c r="B689" s="1"/>
      <c r="C689" s="2"/>
      <c r="D689" s="2"/>
      <c r="E689" s="8"/>
      <c r="F689" s="1"/>
    </row>
    <row r="690" spans="2:6" ht="28.5" customHeight="1" x14ac:dyDescent="0.25">
      <c r="B690" s="1"/>
      <c r="C690" s="2"/>
      <c r="D690" s="2"/>
      <c r="E690" s="8"/>
      <c r="F690" s="1"/>
    </row>
    <row r="691" spans="2:6" ht="28.5" customHeight="1" x14ac:dyDescent="0.25">
      <c r="B691" s="1"/>
      <c r="C691" s="2"/>
      <c r="D691" s="2"/>
      <c r="E691" s="8"/>
      <c r="F691" s="1"/>
    </row>
    <row r="692" spans="2:6" ht="28.5" customHeight="1" x14ac:dyDescent="0.25">
      <c r="B692" s="1"/>
      <c r="C692" s="2"/>
      <c r="D692" s="2"/>
      <c r="E692" s="8"/>
      <c r="F692" s="1"/>
    </row>
    <row r="693" spans="2:6" ht="28.5" customHeight="1" x14ac:dyDescent="0.25">
      <c r="B693" s="1"/>
      <c r="C693" s="2"/>
      <c r="D693" s="2"/>
      <c r="E693" s="8"/>
      <c r="F693" s="1"/>
    </row>
    <row r="694" spans="2:6" ht="28.5" customHeight="1" x14ac:dyDescent="0.25">
      <c r="B694" s="1"/>
      <c r="C694" s="2"/>
      <c r="D694" s="2"/>
      <c r="E694" s="8"/>
      <c r="F694" s="1"/>
    </row>
    <row r="695" spans="2:6" ht="28.5" customHeight="1" x14ac:dyDescent="0.25">
      <c r="B695" s="1"/>
      <c r="C695" s="2"/>
      <c r="D695" s="2"/>
      <c r="E695" s="8"/>
      <c r="F695" s="1"/>
    </row>
    <row r="696" spans="2:6" ht="28.5" customHeight="1" x14ac:dyDescent="0.25">
      <c r="B696" s="1"/>
      <c r="C696" s="2"/>
      <c r="D696" s="2"/>
      <c r="E696" s="8"/>
      <c r="F696" s="1"/>
    </row>
    <row r="697" spans="2:6" ht="28.5" customHeight="1" x14ac:dyDescent="0.25">
      <c r="B697" s="1"/>
      <c r="C697" s="2"/>
      <c r="D697" s="2"/>
      <c r="E697" s="8"/>
      <c r="F697" s="1"/>
    </row>
    <row r="698" spans="2:6" ht="28.5" customHeight="1" x14ac:dyDescent="0.25">
      <c r="B698" s="1"/>
      <c r="C698" s="2"/>
      <c r="D698" s="2"/>
      <c r="E698" s="8"/>
      <c r="F698" s="1"/>
    </row>
    <row r="699" spans="2:6" ht="28.5" customHeight="1" x14ac:dyDescent="0.25">
      <c r="B699" s="1"/>
      <c r="C699" s="2"/>
      <c r="D699" s="2"/>
      <c r="E699" s="8"/>
      <c r="F699" s="1"/>
    </row>
    <row r="700" spans="2:6" ht="28.5" customHeight="1" x14ac:dyDescent="0.25">
      <c r="B700" s="1"/>
      <c r="C700" s="2"/>
      <c r="D700" s="2"/>
      <c r="E700" s="8"/>
      <c r="F700" s="1"/>
    </row>
    <row r="701" spans="2:6" ht="28.5" customHeight="1" x14ac:dyDescent="0.25">
      <c r="B701" s="1"/>
      <c r="C701" s="2"/>
      <c r="D701" s="2"/>
      <c r="E701" s="8"/>
      <c r="F701" s="1"/>
    </row>
    <row r="702" spans="2:6" ht="28.5" customHeight="1" x14ac:dyDescent="0.25">
      <c r="B702" s="1"/>
      <c r="C702" s="2"/>
      <c r="D702" s="2"/>
      <c r="E702" s="8"/>
      <c r="F702" s="1"/>
    </row>
    <row r="703" spans="2:6" ht="28.5" customHeight="1" x14ac:dyDescent="0.25">
      <c r="B703" s="1"/>
      <c r="C703" s="2"/>
      <c r="D703" s="2"/>
      <c r="E703" s="8"/>
      <c r="F703" s="1"/>
    </row>
    <row r="704" spans="2:6" ht="28.5" customHeight="1" x14ac:dyDescent="0.25">
      <c r="B704" s="1"/>
      <c r="C704" s="2"/>
      <c r="D704" s="2"/>
      <c r="E704" s="8"/>
      <c r="F704" s="1"/>
    </row>
    <row r="705" spans="2:6" ht="28.5" customHeight="1" x14ac:dyDescent="0.25">
      <c r="B705" s="1"/>
      <c r="C705" s="2"/>
      <c r="D705" s="2"/>
      <c r="E705" s="8"/>
      <c r="F705" s="1"/>
    </row>
    <row r="706" spans="2:6" ht="28.5" customHeight="1" x14ac:dyDescent="0.25">
      <c r="B706" s="1"/>
      <c r="C706" s="2"/>
      <c r="D706" s="2"/>
      <c r="E706" s="8"/>
      <c r="F706" s="1"/>
    </row>
    <row r="707" spans="2:6" ht="28.5" customHeight="1" x14ac:dyDescent="0.25">
      <c r="B707" s="1"/>
      <c r="C707" s="2"/>
      <c r="D707" s="2"/>
      <c r="E707" s="8"/>
      <c r="F707" s="1"/>
    </row>
    <row r="708" spans="2:6" ht="28.5" customHeight="1" x14ac:dyDescent="0.25">
      <c r="B708" s="1"/>
      <c r="C708" s="2"/>
      <c r="D708" s="2"/>
      <c r="E708" s="8"/>
      <c r="F708" s="1"/>
    </row>
    <row r="709" spans="2:6" ht="28.5" customHeight="1" x14ac:dyDescent="0.25">
      <c r="B709" s="1"/>
      <c r="C709" s="2"/>
      <c r="D709" s="2"/>
      <c r="E709" s="8"/>
      <c r="F709" s="1"/>
    </row>
    <row r="710" spans="2:6" ht="28.5" customHeight="1" x14ac:dyDescent="0.25">
      <c r="B710" s="1"/>
      <c r="C710" s="2"/>
      <c r="D710" s="2"/>
      <c r="E710" s="8"/>
      <c r="F710" s="1"/>
    </row>
    <row r="711" spans="2:6" ht="28.5" customHeight="1" x14ac:dyDescent="0.25">
      <c r="B711" s="1"/>
      <c r="C711" s="2"/>
      <c r="D711" s="2"/>
      <c r="E711" s="8"/>
      <c r="F711" s="1"/>
    </row>
    <row r="712" spans="2:6" ht="28.5" customHeight="1" x14ac:dyDescent="0.25">
      <c r="B712" s="1"/>
      <c r="C712" s="2"/>
      <c r="D712" s="2"/>
      <c r="E712" s="8"/>
      <c r="F712" s="1"/>
    </row>
    <row r="713" spans="2:6" ht="28.5" customHeight="1" x14ac:dyDescent="0.25">
      <c r="B713" s="1"/>
      <c r="C713" s="2"/>
      <c r="D713" s="2"/>
      <c r="E713" s="8"/>
      <c r="F713" s="1"/>
    </row>
    <row r="714" spans="2:6" ht="28.5" customHeight="1" x14ac:dyDescent="0.25">
      <c r="B714" s="1"/>
      <c r="C714" s="2"/>
      <c r="D714" s="2"/>
      <c r="E714" s="8"/>
      <c r="F714" s="1"/>
    </row>
    <row r="715" spans="2:6" ht="28.5" customHeight="1" x14ac:dyDescent="0.25">
      <c r="B715" s="1"/>
      <c r="C715" s="2"/>
      <c r="D715" s="2"/>
      <c r="E715" s="8"/>
      <c r="F715" s="1"/>
    </row>
    <row r="716" spans="2:6" ht="28.5" customHeight="1" x14ac:dyDescent="0.25">
      <c r="B716" s="1"/>
      <c r="C716" s="2"/>
      <c r="D716" s="2"/>
      <c r="E716" s="8"/>
      <c r="F716" s="1"/>
    </row>
    <row r="717" spans="2:6" ht="28.5" customHeight="1" x14ac:dyDescent="0.25">
      <c r="B717" s="1"/>
      <c r="C717" s="2"/>
      <c r="D717" s="2"/>
      <c r="E717" s="8"/>
      <c r="F717" s="1"/>
    </row>
    <row r="718" spans="2:6" ht="28.5" customHeight="1" x14ac:dyDescent="0.25">
      <c r="B718" s="1"/>
      <c r="C718" s="2"/>
      <c r="D718" s="2"/>
      <c r="E718" s="8"/>
      <c r="F718" s="1"/>
    </row>
    <row r="719" spans="2:6" ht="28.5" customHeight="1" x14ac:dyDescent="0.25">
      <c r="B719" s="1"/>
      <c r="C719" s="2"/>
      <c r="D719" s="2"/>
      <c r="E719" s="8"/>
      <c r="F719" s="1"/>
    </row>
    <row r="720" spans="2:6" ht="28.5" customHeight="1" x14ac:dyDescent="0.25">
      <c r="B720" s="1"/>
      <c r="C720" s="2"/>
      <c r="D720" s="2"/>
      <c r="E720" s="8"/>
      <c r="F720" s="1"/>
    </row>
    <row r="721" spans="2:6" ht="28.5" customHeight="1" x14ac:dyDescent="0.25">
      <c r="B721" s="1"/>
      <c r="C721" s="2"/>
      <c r="D721" s="2"/>
      <c r="E721" s="8"/>
      <c r="F721" s="1"/>
    </row>
    <row r="722" spans="2:6" ht="28.5" customHeight="1" x14ac:dyDescent="0.25">
      <c r="B722" s="1"/>
      <c r="C722" s="2"/>
      <c r="D722" s="2"/>
      <c r="E722" s="8"/>
      <c r="F722" s="1"/>
    </row>
    <row r="723" spans="2:6" ht="28.5" customHeight="1" x14ac:dyDescent="0.25">
      <c r="B723" s="1"/>
      <c r="C723" s="2"/>
      <c r="D723" s="2"/>
      <c r="E723" s="8"/>
      <c r="F723" s="1"/>
    </row>
    <row r="724" spans="2:6" ht="28.5" customHeight="1" x14ac:dyDescent="0.25">
      <c r="B724" s="1"/>
      <c r="C724" s="2"/>
      <c r="D724" s="2"/>
      <c r="E724" s="8"/>
      <c r="F724" s="1"/>
    </row>
    <row r="725" spans="2:6" ht="28.5" customHeight="1" x14ac:dyDescent="0.25">
      <c r="B725" s="1"/>
      <c r="C725" s="2"/>
      <c r="D725" s="2"/>
      <c r="E725" s="8"/>
      <c r="F725" s="1"/>
    </row>
    <row r="726" spans="2:6" ht="28.5" customHeight="1" x14ac:dyDescent="0.25">
      <c r="B726" s="1"/>
      <c r="C726" s="2"/>
      <c r="D726" s="2"/>
      <c r="E726" s="8"/>
      <c r="F726" s="1"/>
    </row>
    <row r="727" spans="2:6" ht="28.5" customHeight="1" x14ac:dyDescent="0.25">
      <c r="B727" s="1"/>
      <c r="C727" s="2"/>
      <c r="D727" s="2"/>
      <c r="E727" s="8"/>
      <c r="F727" s="1"/>
    </row>
    <row r="728" spans="2:6" ht="28.5" customHeight="1" x14ac:dyDescent="0.25">
      <c r="B728" s="1"/>
      <c r="C728" s="2"/>
      <c r="D728" s="2"/>
      <c r="E728" s="8"/>
      <c r="F728" s="1"/>
    </row>
    <row r="729" spans="2:6" ht="28.5" customHeight="1" x14ac:dyDescent="0.25">
      <c r="B729" s="1"/>
      <c r="C729" s="2"/>
      <c r="D729" s="2"/>
      <c r="E729" s="8"/>
      <c r="F729" s="1"/>
    </row>
    <row r="730" spans="2:6" ht="28.5" customHeight="1" x14ac:dyDescent="0.25">
      <c r="B730" s="1"/>
      <c r="C730" s="2"/>
      <c r="D730" s="2"/>
      <c r="E730" s="8"/>
      <c r="F730" s="1"/>
    </row>
    <row r="731" spans="2:6" ht="28.5" customHeight="1" x14ac:dyDescent="0.25">
      <c r="B731" s="1"/>
      <c r="C731" s="2"/>
      <c r="D731" s="2"/>
      <c r="E731" s="8"/>
      <c r="F731" s="1"/>
    </row>
    <row r="732" spans="2:6" ht="28.5" customHeight="1" x14ac:dyDescent="0.25">
      <c r="B732" s="1"/>
      <c r="C732" s="2"/>
      <c r="D732" s="2"/>
      <c r="E732" s="8"/>
      <c r="F732" s="1"/>
    </row>
    <row r="733" spans="2:6" ht="28.5" customHeight="1" x14ac:dyDescent="0.25">
      <c r="B733" s="1"/>
      <c r="C733" s="2"/>
      <c r="D733" s="2"/>
      <c r="E733" s="8"/>
      <c r="F733" s="1"/>
    </row>
    <row r="734" spans="2:6" ht="28.5" customHeight="1" x14ac:dyDescent="0.25">
      <c r="B734" s="1"/>
      <c r="C734" s="2"/>
      <c r="D734" s="2"/>
      <c r="E734" s="8"/>
      <c r="F734" s="1"/>
    </row>
    <row r="735" spans="2:6" ht="28.5" customHeight="1" x14ac:dyDescent="0.25">
      <c r="B735" s="1"/>
      <c r="C735" s="2"/>
      <c r="D735" s="2"/>
      <c r="E735" s="8"/>
      <c r="F735" s="1"/>
    </row>
    <row r="736" spans="2:6" ht="28.5" customHeight="1" x14ac:dyDescent="0.25">
      <c r="B736" s="1"/>
      <c r="C736" s="2"/>
      <c r="D736" s="2"/>
      <c r="E736" s="8"/>
      <c r="F736" s="1"/>
    </row>
    <row r="737" spans="2:6" ht="28.5" customHeight="1" x14ac:dyDescent="0.25">
      <c r="B737" s="1"/>
      <c r="C737" s="2"/>
      <c r="D737" s="2"/>
      <c r="E737" s="8"/>
      <c r="F737" s="1"/>
    </row>
    <row r="738" spans="2:6" ht="28.5" customHeight="1" x14ac:dyDescent="0.25">
      <c r="B738" s="1"/>
      <c r="C738" s="2"/>
      <c r="D738" s="2"/>
      <c r="E738" s="8"/>
      <c r="F738" s="1"/>
    </row>
    <row r="739" spans="2:6" ht="28.5" customHeight="1" x14ac:dyDescent="0.25">
      <c r="B739" s="1"/>
      <c r="C739" s="2"/>
      <c r="D739" s="2"/>
      <c r="E739" s="8"/>
      <c r="F739" s="1"/>
    </row>
    <row r="740" spans="2:6" ht="28.5" customHeight="1" x14ac:dyDescent="0.25">
      <c r="B740" s="1"/>
      <c r="C740" s="2"/>
      <c r="D740" s="2"/>
      <c r="E740" s="8"/>
      <c r="F740" s="1"/>
    </row>
    <row r="741" spans="2:6" ht="28.5" customHeight="1" x14ac:dyDescent="0.25">
      <c r="B741" s="1"/>
      <c r="C741" s="2"/>
      <c r="D741" s="2"/>
      <c r="E741" s="8"/>
      <c r="F741" s="1"/>
    </row>
    <row r="742" spans="2:6" ht="28.5" customHeight="1" x14ac:dyDescent="0.25">
      <c r="B742" s="1"/>
      <c r="C742" s="2"/>
      <c r="D742" s="2"/>
      <c r="E742" s="8"/>
      <c r="F742" s="1"/>
    </row>
    <row r="743" spans="2:6" ht="28.5" customHeight="1" x14ac:dyDescent="0.25">
      <c r="B743" s="1"/>
      <c r="C743" s="2"/>
      <c r="D743" s="2"/>
      <c r="E743" s="8"/>
      <c r="F743" s="1"/>
    </row>
    <row r="744" spans="2:6" ht="28.5" customHeight="1" x14ac:dyDescent="0.25">
      <c r="B744" s="1"/>
      <c r="C744" s="2"/>
      <c r="D744" s="2"/>
      <c r="E744" s="8"/>
      <c r="F744" s="1"/>
    </row>
    <row r="745" spans="2:6" ht="28.5" customHeight="1" x14ac:dyDescent="0.25">
      <c r="B745" s="1"/>
      <c r="C745" s="2"/>
      <c r="D745" s="2"/>
      <c r="E745" s="8"/>
      <c r="F745" s="1"/>
    </row>
    <row r="746" spans="2:6" ht="28.5" customHeight="1" x14ac:dyDescent="0.25">
      <c r="B746" s="1"/>
      <c r="C746" s="2"/>
      <c r="D746" s="2"/>
      <c r="E746" s="8"/>
      <c r="F746" s="1"/>
    </row>
    <row r="747" spans="2:6" ht="28.5" customHeight="1" x14ac:dyDescent="0.25">
      <c r="B747" s="1"/>
      <c r="C747" s="2"/>
      <c r="D747" s="2"/>
      <c r="E747" s="8"/>
      <c r="F747" s="1"/>
    </row>
    <row r="748" spans="2:6" ht="28.5" customHeight="1" x14ac:dyDescent="0.25">
      <c r="B748" s="1"/>
      <c r="C748" s="2"/>
      <c r="D748" s="2"/>
      <c r="E748" s="8"/>
      <c r="F748" s="1"/>
    </row>
    <row r="749" spans="2:6" ht="28.5" customHeight="1" x14ac:dyDescent="0.25">
      <c r="B749" s="1"/>
      <c r="C749" s="2"/>
      <c r="D749" s="2"/>
      <c r="E749" s="8"/>
      <c r="F749" s="1"/>
    </row>
    <row r="750" spans="2:6" ht="28.5" customHeight="1" x14ac:dyDescent="0.25">
      <c r="B750" s="1"/>
      <c r="C750" s="2"/>
      <c r="D750" s="2"/>
      <c r="E750" s="8"/>
      <c r="F750" s="1"/>
    </row>
    <row r="751" spans="2:6" ht="28.5" customHeight="1" x14ac:dyDescent="0.25">
      <c r="B751" s="1"/>
      <c r="C751" s="2"/>
      <c r="D751" s="2"/>
      <c r="E751" s="8"/>
      <c r="F751" s="1"/>
    </row>
    <row r="752" spans="2:6" ht="28.5" customHeight="1" x14ac:dyDescent="0.25">
      <c r="B752" s="1"/>
      <c r="C752" s="2"/>
      <c r="D752" s="2"/>
      <c r="E752" s="8"/>
      <c r="F752" s="1"/>
    </row>
    <row r="753" spans="2:6" ht="28.5" customHeight="1" x14ac:dyDescent="0.25">
      <c r="B753" s="1"/>
      <c r="C753" s="2"/>
      <c r="D753" s="2"/>
      <c r="E753" s="8"/>
      <c r="F753" s="1"/>
    </row>
    <row r="754" spans="2:6" ht="28.5" customHeight="1" x14ac:dyDescent="0.25">
      <c r="B754" s="1"/>
      <c r="C754" s="2"/>
      <c r="D754" s="2"/>
      <c r="E754" s="8"/>
      <c r="F754" s="1"/>
    </row>
    <row r="755" spans="2:6" ht="28.5" customHeight="1" x14ac:dyDescent="0.25">
      <c r="B755" s="1"/>
      <c r="C755" s="2"/>
      <c r="D755" s="2"/>
      <c r="E755" s="8"/>
      <c r="F755" s="1"/>
    </row>
    <row r="756" spans="2:6" ht="28.5" customHeight="1" x14ac:dyDescent="0.25">
      <c r="B756" s="1"/>
      <c r="C756" s="2"/>
      <c r="D756" s="2"/>
      <c r="E756" s="8"/>
      <c r="F756" s="1"/>
    </row>
    <row r="757" spans="2:6" ht="28.5" customHeight="1" x14ac:dyDescent="0.25">
      <c r="B757" s="1"/>
      <c r="C757" s="2"/>
      <c r="D757" s="2"/>
      <c r="E757" s="8"/>
      <c r="F757" s="1"/>
    </row>
    <row r="758" spans="2:6" ht="28.5" customHeight="1" x14ac:dyDescent="0.25">
      <c r="B758" s="1"/>
      <c r="C758" s="2"/>
      <c r="D758" s="2"/>
      <c r="E758" s="8"/>
      <c r="F758" s="1"/>
    </row>
    <row r="759" spans="2:6" ht="28.5" customHeight="1" x14ac:dyDescent="0.25">
      <c r="B759" s="1"/>
      <c r="C759" s="2"/>
      <c r="D759" s="2"/>
      <c r="E759" s="8"/>
      <c r="F759" s="1"/>
    </row>
    <row r="760" spans="2:6" ht="28.5" customHeight="1" x14ac:dyDescent="0.25">
      <c r="B760" s="1"/>
      <c r="C760" s="2"/>
      <c r="D760" s="2"/>
      <c r="E760" s="8"/>
      <c r="F760" s="1"/>
    </row>
    <row r="761" spans="2:6" ht="28.5" customHeight="1" x14ac:dyDescent="0.25">
      <c r="B761" s="1"/>
      <c r="C761" s="2"/>
      <c r="D761" s="2"/>
      <c r="E761" s="8"/>
      <c r="F761" s="1"/>
    </row>
    <row r="762" spans="2:6" ht="28.5" customHeight="1" x14ac:dyDescent="0.25">
      <c r="B762" s="1"/>
      <c r="C762" s="2"/>
      <c r="D762" s="2"/>
      <c r="E762" s="8"/>
      <c r="F762" s="1"/>
    </row>
    <row r="763" spans="2:6" ht="28.5" customHeight="1" x14ac:dyDescent="0.25">
      <c r="B763" s="1"/>
      <c r="C763" s="2"/>
      <c r="D763" s="2"/>
      <c r="E763" s="8"/>
      <c r="F763" s="1"/>
    </row>
    <row r="764" spans="2:6" ht="28.5" customHeight="1" x14ac:dyDescent="0.25">
      <c r="B764" s="1"/>
      <c r="C764" s="2"/>
      <c r="D764" s="2"/>
      <c r="E764" s="8"/>
      <c r="F764" s="1"/>
    </row>
    <row r="765" spans="2:6" ht="28.5" customHeight="1" x14ac:dyDescent="0.25">
      <c r="B765" s="1"/>
      <c r="C765" s="2"/>
      <c r="D765" s="2"/>
      <c r="E765" s="8"/>
      <c r="F765" s="1"/>
    </row>
    <row r="766" spans="2:6" ht="28.5" customHeight="1" x14ac:dyDescent="0.25">
      <c r="B766" s="1"/>
      <c r="C766" s="2"/>
      <c r="D766" s="2"/>
      <c r="E766" s="8"/>
      <c r="F766" s="1"/>
    </row>
    <row r="767" spans="2:6" ht="28.5" customHeight="1" x14ac:dyDescent="0.25">
      <c r="B767" s="1"/>
      <c r="C767" s="2"/>
      <c r="D767" s="2"/>
      <c r="E767" s="8"/>
      <c r="F767" s="1"/>
    </row>
    <row r="768" spans="2:6" ht="28.5" customHeight="1" x14ac:dyDescent="0.25">
      <c r="B768" s="1"/>
      <c r="C768" s="2"/>
      <c r="D768" s="2"/>
      <c r="E768" s="8"/>
      <c r="F768" s="1"/>
    </row>
    <row r="769" spans="2:6" ht="28.5" customHeight="1" x14ac:dyDescent="0.25">
      <c r="B769" s="1"/>
      <c r="C769" s="2"/>
      <c r="D769" s="2"/>
      <c r="E769" s="8"/>
      <c r="F769" s="1"/>
    </row>
    <row r="770" spans="2:6" ht="28.5" customHeight="1" x14ac:dyDescent="0.25">
      <c r="B770" s="1"/>
      <c r="C770" s="2"/>
      <c r="D770" s="2"/>
      <c r="E770" s="8"/>
      <c r="F770" s="1"/>
    </row>
    <row r="771" spans="2:6" ht="28.5" customHeight="1" x14ac:dyDescent="0.25">
      <c r="B771" s="1"/>
      <c r="C771" s="2"/>
      <c r="D771" s="2"/>
      <c r="E771" s="8"/>
      <c r="F771" s="1"/>
    </row>
    <row r="772" spans="2:6" ht="28.5" customHeight="1" x14ac:dyDescent="0.25">
      <c r="B772" s="1"/>
      <c r="C772" s="2"/>
      <c r="D772" s="2"/>
      <c r="E772" s="8"/>
      <c r="F772" s="1"/>
    </row>
    <row r="773" spans="2:6" ht="28.5" customHeight="1" x14ac:dyDescent="0.25">
      <c r="B773" s="1"/>
      <c r="C773" s="2"/>
      <c r="D773" s="2"/>
      <c r="E773" s="8"/>
      <c r="F773" s="1"/>
    </row>
    <row r="774" spans="2:6" ht="28.5" customHeight="1" x14ac:dyDescent="0.25">
      <c r="B774" s="1"/>
      <c r="C774" s="2"/>
      <c r="D774" s="2"/>
      <c r="E774" s="8"/>
      <c r="F774" s="1"/>
    </row>
    <row r="775" spans="2:6" ht="28.5" customHeight="1" x14ac:dyDescent="0.25">
      <c r="B775" s="1"/>
      <c r="C775" s="2"/>
      <c r="D775" s="2"/>
      <c r="E775" s="8"/>
      <c r="F775" s="1"/>
    </row>
    <row r="776" spans="2:6" ht="28.5" customHeight="1" x14ac:dyDescent="0.25">
      <c r="B776" s="1"/>
      <c r="C776" s="2"/>
      <c r="D776" s="2"/>
      <c r="E776" s="8"/>
      <c r="F776" s="1"/>
    </row>
    <row r="777" spans="2:6" ht="28.5" customHeight="1" x14ac:dyDescent="0.25">
      <c r="B777" s="1"/>
      <c r="C777" s="2"/>
      <c r="D777" s="2"/>
      <c r="E777" s="8"/>
      <c r="F777" s="1"/>
    </row>
    <row r="778" spans="2:6" ht="28.5" customHeight="1" x14ac:dyDescent="0.25">
      <c r="B778" s="1"/>
      <c r="C778" s="2"/>
      <c r="D778" s="2"/>
      <c r="E778" s="8"/>
      <c r="F778" s="1"/>
    </row>
    <row r="779" spans="2:6" ht="28.5" customHeight="1" x14ac:dyDescent="0.25">
      <c r="B779" s="1"/>
      <c r="C779" s="2"/>
      <c r="D779" s="2"/>
      <c r="E779" s="8"/>
      <c r="F779" s="1"/>
    </row>
    <row r="780" spans="2:6" ht="28.5" customHeight="1" x14ac:dyDescent="0.25">
      <c r="B780" s="1"/>
      <c r="C780" s="2"/>
      <c r="D780" s="2"/>
      <c r="E780" s="8"/>
      <c r="F780" s="1"/>
    </row>
    <row r="781" spans="2:6" ht="28.5" customHeight="1" x14ac:dyDescent="0.25">
      <c r="B781" s="1"/>
      <c r="C781" s="2"/>
      <c r="D781" s="2"/>
      <c r="E781" s="8"/>
      <c r="F781" s="1"/>
    </row>
    <row r="782" spans="2:6" ht="28.5" customHeight="1" x14ac:dyDescent="0.25">
      <c r="B782" s="1"/>
      <c r="C782" s="2"/>
      <c r="D782" s="2"/>
      <c r="E782" s="8"/>
      <c r="F782" s="1"/>
    </row>
    <row r="783" spans="2:6" ht="28.5" customHeight="1" x14ac:dyDescent="0.25">
      <c r="B783" s="1"/>
      <c r="C783" s="2"/>
      <c r="D783" s="2"/>
      <c r="E783" s="8"/>
      <c r="F783" s="1"/>
    </row>
    <row r="784" spans="2:6" ht="28.5" customHeight="1" x14ac:dyDescent="0.25">
      <c r="B784" s="1"/>
      <c r="C784" s="2"/>
      <c r="D784" s="2"/>
      <c r="E784" s="8"/>
      <c r="F784" s="1"/>
    </row>
    <row r="785" spans="2:6" ht="28.5" customHeight="1" x14ac:dyDescent="0.25">
      <c r="B785" s="1"/>
      <c r="C785" s="2"/>
      <c r="D785" s="2"/>
      <c r="E785" s="8"/>
      <c r="F785" s="1"/>
    </row>
    <row r="786" spans="2:6" ht="28.5" customHeight="1" x14ac:dyDescent="0.25">
      <c r="B786" s="1"/>
      <c r="C786" s="2"/>
      <c r="D786" s="2"/>
      <c r="E786" s="8"/>
      <c r="F786" s="1"/>
    </row>
    <row r="787" spans="2:6" ht="28.5" customHeight="1" x14ac:dyDescent="0.25">
      <c r="B787" s="1"/>
      <c r="C787" s="2"/>
      <c r="D787" s="2"/>
      <c r="E787" s="8"/>
      <c r="F787" s="1"/>
    </row>
    <row r="788" spans="2:6" ht="28.5" customHeight="1" x14ac:dyDescent="0.25">
      <c r="B788" s="1"/>
      <c r="C788" s="2"/>
      <c r="D788" s="2"/>
      <c r="E788" s="8"/>
      <c r="F788" s="1"/>
    </row>
    <row r="789" spans="2:6" ht="28.5" customHeight="1" x14ac:dyDescent="0.25">
      <c r="B789" s="1"/>
      <c r="C789" s="2"/>
      <c r="D789" s="2"/>
      <c r="E789" s="8"/>
      <c r="F789" s="1"/>
    </row>
    <row r="790" spans="2:6" ht="28.5" customHeight="1" x14ac:dyDescent="0.25">
      <c r="B790" s="1"/>
      <c r="C790" s="2"/>
      <c r="D790" s="2"/>
      <c r="E790" s="8"/>
      <c r="F790" s="1"/>
    </row>
    <row r="791" spans="2:6" ht="28.5" customHeight="1" x14ac:dyDescent="0.25">
      <c r="B791" s="1"/>
      <c r="C791" s="2"/>
      <c r="D791" s="2"/>
      <c r="E791" s="8"/>
      <c r="F791" s="1"/>
    </row>
    <row r="792" spans="2:6" ht="28.5" customHeight="1" x14ac:dyDescent="0.25">
      <c r="B792" s="1"/>
      <c r="C792" s="2"/>
      <c r="D792" s="2"/>
      <c r="E792" s="8"/>
      <c r="F792" s="1"/>
    </row>
    <row r="793" spans="2:6" ht="28.5" customHeight="1" x14ac:dyDescent="0.25">
      <c r="B793" s="1"/>
      <c r="C793" s="2"/>
      <c r="D793" s="2"/>
      <c r="E793" s="8"/>
      <c r="F793" s="1"/>
    </row>
    <row r="794" spans="2:6" ht="28.5" customHeight="1" x14ac:dyDescent="0.25">
      <c r="B794" s="1"/>
      <c r="C794" s="2"/>
      <c r="D794" s="2"/>
      <c r="E794" s="8"/>
      <c r="F794" s="1"/>
    </row>
    <row r="795" spans="2:6" ht="28.5" customHeight="1" x14ac:dyDescent="0.25">
      <c r="B795" s="1"/>
      <c r="C795" s="2"/>
      <c r="D795" s="2"/>
      <c r="E795" s="8"/>
      <c r="F795" s="1"/>
    </row>
    <row r="796" spans="2:6" ht="28.5" customHeight="1" x14ac:dyDescent="0.25">
      <c r="B796" s="1"/>
      <c r="C796" s="2"/>
      <c r="D796" s="2"/>
      <c r="E796" s="8"/>
      <c r="F796" s="1"/>
    </row>
    <row r="797" spans="2:6" ht="28.5" customHeight="1" x14ac:dyDescent="0.25">
      <c r="B797" s="1"/>
      <c r="C797" s="2"/>
      <c r="D797" s="2"/>
      <c r="E797" s="8"/>
      <c r="F797" s="1"/>
    </row>
    <row r="798" spans="2:6" ht="28.5" customHeight="1" x14ac:dyDescent="0.25">
      <c r="B798" s="1"/>
      <c r="C798" s="2"/>
      <c r="D798" s="2"/>
      <c r="E798" s="8"/>
      <c r="F798" s="1"/>
    </row>
    <row r="799" spans="2:6" ht="28.5" customHeight="1" x14ac:dyDescent="0.25">
      <c r="B799" s="1"/>
      <c r="C799" s="2"/>
      <c r="D799" s="2"/>
      <c r="E799" s="8"/>
      <c r="F799" s="1"/>
    </row>
    <row r="800" spans="2:6" ht="28.5" customHeight="1" x14ac:dyDescent="0.25">
      <c r="B800" s="1"/>
      <c r="C800" s="2"/>
      <c r="D800" s="2"/>
      <c r="E800" s="8"/>
      <c r="F800" s="1"/>
    </row>
    <row r="801" spans="2:6" ht="28.5" customHeight="1" x14ac:dyDescent="0.25">
      <c r="B801" s="1"/>
      <c r="C801" s="2"/>
      <c r="D801" s="2"/>
      <c r="E801" s="8"/>
      <c r="F801" s="1"/>
    </row>
    <row r="802" spans="2:6" ht="28.5" customHeight="1" x14ac:dyDescent="0.25">
      <c r="B802" s="1"/>
      <c r="C802" s="2"/>
      <c r="D802" s="2"/>
      <c r="E802" s="8"/>
      <c r="F802" s="1"/>
    </row>
    <row r="803" spans="2:6" ht="28.5" customHeight="1" x14ac:dyDescent="0.25">
      <c r="B803" s="1"/>
      <c r="C803" s="2"/>
      <c r="D803" s="2"/>
      <c r="E803" s="8"/>
      <c r="F803" s="1"/>
    </row>
    <row r="804" spans="2:6" ht="28.5" customHeight="1" x14ac:dyDescent="0.25">
      <c r="B804" s="1"/>
      <c r="C804" s="2"/>
      <c r="D804" s="2"/>
      <c r="E804" s="8"/>
      <c r="F804" s="1"/>
    </row>
    <row r="805" spans="2:6" ht="28.5" customHeight="1" x14ac:dyDescent="0.25">
      <c r="B805" s="1"/>
      <c r="C805" s="2"/>
      <c r="D805" s="2"/>
      <c r="E805" s="8"/>
      <c r="F805" s="1"/>
    </row>
    <row r="806" spans="2:6" ht="28.5" customHeight="1" x14ac:dyDescent="0.25">
      <c r="B806" s="1"/>
      <c r="C806" s="2"/>
      <c r="D806" s="2"/>
      <c r="E806" s="8"/>
      <c r="F806" s="1"/>
    </row>
    <row r="807" spans="2:6" ht="28.5" customHeight="1" x14ac:dyDescent="0.25">
      <c r="B807" s="1"/>
      <c r="C807" s="2"/>
      <c r="D807" s="2"/>
      <c r="E807" s="8"/>
      <c r="F807" s="1"/>
    </row>
    <row r="808" spans="2:6" ht="28.5" customHeight="1" x14ac:dyDescent="0.25">
      <c r="B808" s="1"/>
      <c r="C808" s="2"/>
      <c r="D808" s="2"/>
      <c r="E808" s="8"/>
      <c r="F808" s="1"/>
    </row>
    <row r="809" spans="2:6" ht="28.5" customHeight="1" x14ac:dyDescent="0.25">
      <c r="B809" s="1"/>
      <c r="C809" s="2"/>
      <c r="D809" s="2"/>
      <c r="E809" s="8"/>
      <c r="F809" s="1"/>
    </row>
    <row r="810" spans="2:6" ht="28.5" customHeight="1" x14ac:dyDescent="0.25">
      <c r="B810" s="1"/>
      <c r="C810" s="2"/>
      <c r="D810" s="2"/>
      <c r="E810" s="8"/>
      <c r="F810" s="1"/>
    </row>
    <row r="811" spans="2:6" ht="28.5" customHeight="1" x14ac:dyDescent="0.25">
      <c r="B811" s="1"/>
      <c r="C811" s="2"/>
      <c r="D811" s="2"/>
      <c r="E811" s="8"/>
      <c r="F811" s="1"/>
    </row>
    <row r="812" spans="2:6" ht="28.5" customHeight="1" x14ac:dyDescent="0.25">
      <c r="B812" s="1"/>
      <c r="C812" s="2"/>
      <c r="D812" s="2"/>
      <c r="E812" s="8"/>
      <c r="F812" s="1"/>
    </row>
    <row r="813" spans="2:6" ht="28.5" customHeight="1" x14ac:dyDescent="0.25">
      <c r="B813" s="1"/>
      <c r="C813" s="2"/>
      <c r="D813" s="2"/>
      <c r="E813" s="8"/>
      <c r="F813" s="1"/>
    </row>
    <row r="814" spans="2:6" ht="28.5" customHeight="1" x14ac:dyDescent="0.25">
      <c r="B814" s="1"/>
      <c r="C814" s="2"/>
      <c r="D814" s="2"/>
      <c r="E814" s="8"/>
      <c r="F814" s="1"/>
    </row>
    <row r="815" spans="2:6" ht="28.5" customHeight="1" x14ac:dyDescent="0.25">
      <c r="B815" s="1"/>
      <c r="C815" s="2"/>
      <c r="D815" s="2"/>
      <c r="E815" s="8"/>
      <c r="F815" s="1"/>
    </row>
    <row r="816" spans="2:6" ht="28.5" customHeight="1" x14ac:dyDescent="0.25">
      <c r="B816" s="1"/>
      <c r="C816" s="2"/>
      <c r="D816" s="2"/>
      <c r="E816" s="8"/>
      <c r="F816" s="1"/>
    </row>
    <row r="817" spans="2:6" ht="28.5" customHeight="1" x14ac:dyDescent="0.25">
      <c r="B817" s="1"/>
      <c r="C817" s="2"/>
      <c r="D817" s="2"/>
      <c r="E817" s="8"/>
      <c r="F817" s="1"/>
    </row>
    <row r="818" spans="2:6" ht="28.5" customHeight="1" x14ac:dyDescent="0.25">
      <c r="B818" s="1"/>
      <c r="C818" s="2"/>
      <c r="D818" s="2"/>
      <c r="E818" s="8"/>
      <c r="F818" s="1"/>
    </row>
    <row r="819" spans="2:6" ht="28.5" customHeight="1" x14ac:dyDescent="0.25">
      <c r="B819" s="1"/>
      <c r="C819" s="2"/>
      <c r="D819" s="2"/>
      <c r="E819" s="8"/>
      <c r="F819" s="1"/>
    </row>
    <row r="820" spans="2:6" ht="28.5" customHeight="1" x14ac:dyDescent="0.25">
      <c r="B820" s="1"/>
      <c r="C820" s="2"/>
      <c r="D820" s="2"/>
      <c r="E820" s="8"/>
      <c r="F820" s="1"/>
    </row>
    <row r="821" spans="2:6" ht="28.5" customHeight="1" x14ac:dyDescent="0.25">
      <c r="B821" s="1"/>
      <c r="C821" s="2"/>
      <c r="D821" s="2"/>
      <c r="E821" s="8"/>
      <c r="F821" s="1"/>
    </row>
    <row r="822" spans="2:6" ht="28.5" customHeight="1" x14ac:dyDescent="0.25">
      <c r="B822" s="1"/>
      <c r="C822" s="2"/>
      <c r="D822" s="2"/>
      <c r="E822" s="8"/>
      <c r="F822" s="1"/>
    </row>
    <row r="823" spans="2:6" ht="28.5" customHeight="1" x14ac:dyDescent="0.25">
      <c r="B823" s="1"/>
      <c r="C823" s="2"/>
      <c r="D823" s="2"/>
      <c r="E823" s="8"/>
      <c r="F823" s="1"/>
    </row>
    <row r="824" spans="2:6" ht="28.5" customHeight="1" x14ac:dyDescent="0.25">
      <c r="B824" s="1"/>
      <c r="C824" s="2"/>
      <c r="D824" s="2"/>
      <c r="E824" s="8"/>
      <c r="F824" s="1"/>
    </row>
    <row r="825" spans="2:6" ht="28.5" customHeight="1" x14ac:dyDescent="0.25">
      <c r="B825" s="1"/>
      <c r="C825" s="2"/>
      <c r="D825" s="2"/>
      <c r="E825" s="8"/>
      <c r="F825" s="1"/>
    </row>
    <row r="826" spans="2:6" ht="28.5" customHeight="1" x14ac:dyDescent="0.25">
      <c r="B826" s="1"/>
      <c r="C826" s="2"/>
      <c r="D826" s="2"/>
      <c r="E826" s="8"/>
      <c r="F826" s="1"/>
    </row>
    <row r="827" spans="2:6" ht="28.5" customHeight="1" x14ac:dyDescent="0.25">
      <c r="B827" s="1"/>
      <c r="C827" s="2"/>
      <c r="D827" s="2"/>
      <c r="E827" s="8"/>
      <c r="F827" s="1"/>
    </row>
    <row r="828" spans="2:6" ht="28.5" customHeight="1" x14ac:dyDescent="0.25">
      <c r="B828" s="1"/>
      <c r="C828" s="2"/>
      <c r="D828" s="2"/>
      <c r="E828" s="8"/>
      <c r="F828" s="1"/>
    </row>
    <row r="829" spans="2:6" ht="28.5" customHeight="1" x14ac:dyDescent="0.25">
      <c r="B829" s="1"/>
      <c r="C829" s="2"/>
      <c r="D829" s="2"/>
      <c r="E829" s="8"/>
      <c r="F829" s="1"/>
    </row>
    <row r="830" spans="2:6" ht="28.5" customHeight="1" x14ac:dyDescent="0.25">
      <c r="B830" s="1"/>
      <c r="C830" s="2"/>
      <c r="D830" s="2"/>
      <c r="E830" s="8"/>
      <c r="F830" s="1"/>
    </row>
    <row r="831" spans="2:6" ht="28.5" customHeight="1" x14ac:dyDescent="0.25">
      <c r="B831" s="1"/>
      <c r="C831" s="2"/>
      <c r="D831" s="2"/>
      <c r="E831" s="8"/>
      <c r="F831" s="1"/>
    </row>
    <row r="832" spans="2:6" ht="28.5" customHeight="1" x14ac:dyDescent="0.25">
      <c r="B832" s="1"/>
      <c r="C832" s="2"/>
      <c r="D832" s="2"/>
      <c r="E832" s="8"/>
      <c r="F832" s="1"/>
    </row>
    <row r="833" spans="2:6" ht="28.5" customHeight="1" x14ac:dyDescent="0.25">
      <c r="B833" s="1"/>
      <c r="C833" s="2"/>
      <c r="D833" s="2"/>
      <c r="E833" s="8"/>
      <c r="F833" s="1"/>
    </row>
    <row r="834" spans="2:6" ht="28.5" customHeight="1" x14ac:dyDescent="0.25">
      <c r="B834" s="1"/>
      <c r="C834" s="2"/>
      <c r="D834" s="2"/>
      <c r="E834" s="8"/>
      <c r="F834" s="1"/>
    </row>
    <row r="835" spans="2:6" ht="28.5" customHeight="1" x14ac:dyDescent="0.25">
      <c r="B835" s="1"/>
      <c r="C835" s="2"/>
      <c r="D835" s="2"/>
      <c r="E835" s="8"/>
      <c r="F835" s="1"/>
    </row>
    <row r="836" spans="2:6" ht="28.5" customHeight="1" x14ac:dyDescent="0.25">
      <c r="B836" s="1"/>
      <c r="C836" s="2"/>
      <c r="D836" s="2"/>
      <c r="E836" s="8"/>
      <c r="F836" s="1"/>
    </row>
    <row r="837" spans="2:6" ht="28.5" customHeight="1" x14ac:dyDescent="0.25">
      <c r="B837" s="1"/>
      <c r="C837" s="2"/>
      <c r="D837" s="2"/>
      <c r="E837" s="8"/>
      <c r="F837" s="1"/>
    </row>
    <row r="838" spans="2:6" ht="28.5" customHeight="1" x14ac:dyDescent="0.25">
      <c r="B838" s="1"/>
      <c r="C838" s="2"/>
      <c r="D838" s="2"/>
      <c r="E838" s="8"/>
      <c r="F838" s="1"/>
    </row>
    <row r="839" spans="2:6" ht="28.5" customHeight="1" x14ac:dyDescent="0.25">
      <c r="B839" s="1"/>
      <c r="C839" s="2"/>
      <c r="D839" s="2"/>
      <c r="E839" s="8"/>
      <c r="F839" s="1"/>
    </row>
    <row r="840" spans="2:6" ht="28.5" customHeight="1" x14ac:dyDescent="0.25">
      <c r="B840" s="1"/>
      <c r="C840" s="2"/>
      <c r="D840" s="2"/>
      <c r="E840" s="8"/>
      <c r="F840" s="1"/>
    </row>
    <row r="841" spans="2:6" ht="28.5" customHeight="1" x14ac:dyDescent="0.25">
      <c r="B841" s="1"/>
      <c r="C841" s="2"/>
      <c r="D841" s="2"/>
      <c r="E841" s="8"/>
      <c r="F841" s="1"/>
    </row>
    <row r="842" spans="2:6" ht="28.5" customHeight="1" x14ac:dyDescent="0.25">
      <c r="B842" s="1"/>
      <c r="C842" s="2"/>
      <c r="D842" s="2"/>
      <c r="E842" s="8"/>
      <c r="F842" s="1"/>
    </row>
    <row r="843" spans="2:6" ht="28.5" customHeight="1" x14ac:dyDescent="0.25">
      <c r="B843" s="1"/>
      <c r="C843" s="2"/>
      <c r="D843" s="2"/>
      <c r="E843" s="8"/>
      <c r="F843" s="1"/>
    </row>
    <row r="844" spans="2:6" ht="28.5" customHeight="1" x14ac:dyDescent="0.25">
      <c r="B844" s="1"/>
      <c r="C844" s="2"/>
      <c r="D844" s="2"/>
      <c r="E844" s="8"/>
      <c r="F844" s="1"/>
    </row>
    <row r="845" spans="2:6" ht="28.5" customHeight="1" x14ac:dyDescent="0.25">
      <c r="B845" s="1"/>
      <c r="C845" s="2"/>
      <c r="D845" s="2"/>
      <c r="E845" s="8"/>
      <c r="F845" s="1"/>
    </row>
    <row r="846" spans="2:6" ht="28.5" customHeight="1" x14ac:dyDescent="0.25">
      <c r="B846" s="1"/>
      <c r="C846" s="2"/>
      <c r="D846" s="2"/>
      <c r="E846" s="8"/>
      <c r="F846" s="1"/>
    </row>
    <row r="847" spans="2:6" ht="28.5" customHeight="1" x14ac:dyDescent="0.25">
      <c r="B847" s="1"/>
      <c r="C847" s="2"/>
      <c r="D847" s="2"/>
      <c r="E847" s="8"/>
      <c r="F847" s="1"/>
    </row>
    <row r="848" spans="2:6" ht="28.5" customHeight="1" x14ac:dyDescent="0.25">
      <c r="B848" s="1"/>
      <c r="C848" s="2"/>
      <c r="D848" s="2"/>
      <c r="E848" s="8"/>
      <c r="F848" s="1"/>
    </row>
    <row r="849" spans="2:6" ht="28.5" customHeight="1" x14ac:dyDescent="0.25">
      <c r="B849" s="1"/>
      <c r="C849" s="2"/>
      <c r="D849" s="2"/>
      <c r="E849" s="8"/>
      <c r="F849" s="1"/>
    </row>
    <row r="850" spans="2:6" ht="28.5" customHeight="1" x14ac:dyDescent="0.25">
      <c r="B850" s="1"/>
      <c r="C850" s="2"/>
      <c r="D850" s="2"/>
      <c r="E850" s="8"/>
      <c r="F850" s="1"/>
    </row>
    <row r="851" spans="2:6" ht="28.5" customHeight="1" x14ac:dyDescent="0.25">
      <c r="B851" s="1"/>
      <c r="C851" s="2"/>
      <c r="D851" s="2"/>
      <c r="E851" s="8"/>
      <c r="F851" s="1"/>
    </row>
    <row r="852" spans="2:6" ht="28.5" customHeight="1" x14ac:dyDescent="0.25">
      <c r="B852" s="1"/>
      <c r="C852" s="2"/>
      <c r="D852" s="2"/>
      <c r="E852" s="8"/>
      <c r="F852" s="1"/>
    </row>
    <row r="853" spans="2:6" ht="28.5" customHeight="1" x14ac:dyDescent="0.25">
      <c r="B853" s="1"/>
      <c r="C853" s="2"/>
      <c r="D853" s="2"/>
      <c r="E853" s="8"/>
      <c r="F853" s="1"/>
    </row>
    <row r="854" spans="2:6" ht="28.5" customHeight="1" x14ac:dyDescent="0.25">
      <c r="B854" s="1"/>
      <c r="C854" s="2"/>
      <c r="D854" s="2"/>
      <c r="E854" s="8"/>
      <c r="F854" s="1"/>
    </row>
    <row r="855" spans="2:6" ht="28.5" customHeight="1" x14ac:dyDescent="0.25">
      <c r="B855" s="1"/>
      <c r="C855" s="2"/>
      <c r="D855" s="2"/>
      <c r="E855" s="8"/>
      <c r="F855" s="1"/>
    </row>
    <row r="856" spans="2:6" ht="28.5" customHeight="1" x14ac:dyDescent="0.25">
      <c r="B856" s="1"/>
      <c r="C856" s="2"/>
      <c r="D856" s="2"/>
      <c r="E856" s="8"/>
      <c r="F856" s="1"/>
    </row>
    <row r="857" spans="2:6" ht="28.5" customHeight="1" x14ac:dyDescent="0.25">
      <c r="B857" s="1"/>
      <c r="C857" s="2"/>
      <c r="D857" s="2"/>
      <c r="E857" s="8"/>
      <c r="F857" s="1"/>
    </row>
    <row r="858" spans="2:6" ht="28.5" customHeight="1" x14ac:dyDescent="0.25">
      <c r="B858" s="1"/>
      <c r="C858" s="2"/>
      <c r="D858" s="2"/>
      <c r="E858" s="8"/>
      <c r="F858" s="1"/>
    </row>
    <row r="859" spans="2:6" ht="28.5" customHeight="1" x14ac:dyDescent="0.25">
      <c r="B859" s="1"/>
      <c r="C859" s="2"/>
      <c r="D859" s="2"/>
      <c r="E859" s="8"/>
      <c r="F859" s="1"/>
    </row>
    <row r="860" spans="2:6" ht="28.5" customHeight="1" x14ac:dyDescent="0.25">
      <c r="B860" s="1"/>
      <c r="C860" s="2"/>
      <c r="D860" s="2"/>
      <c r="E860" s="8"/>
      <c r="F860" s="1"/>
    </row>
    <row r="861" spans="2:6" ht="28.5" customHeight="1" x14ac:dyDescent="0.25">
      <c r="B861" s="1"/>
      <c r="C861" s="2"/>
      <c r="D861" s="2"/>
      <c r="E861" s="8"/>
      <c r="F861" s="1"/>
    </row>
    <row r="862" spans="2:6" ht="28.5" customHeight="1" x14ac:dyDescent="0.25">
      <c r="B862" s="1"/>
      <c r="C862" s="2"/>
      <c r="D862" s="2"/>
      <c r="E862" s="8"/>
      <c r="F862" s="1"/>
    </row>
    <row r="863" spans="2:6" ht="28.5" customHeight="1" x14ac:dyDescent="0.25">
      <c r="B863" s="1"/>
      <c r="C863" s="2"/>
      <c r="D863" s="2"/>
      <c r="E863" s="8"/>
      <c r="F863" s="1"/>
    </row>
    <row r="864" spans="2:6" ht="28.5" customHeight="1" x14ac:dyDescent="0.25">
      <c r="B864" s="1"/>
      <c r="C864" s="2"/>
      <c r="D864" s="2"/>
      <c r="E864" s="8"/>
      <c r="F864" s="1"/>
    </row>
    <row r="865" spans="2:6" ht="28.5" customHeight="1" x14ac:dyDescent="0.25">
      <c r="B865" s="1"/>
      <c r="C865" s="2"/>
      <c r="D865" s="2"/>
      <c r="E865" s="8"/>
      <c r="F865" s="1"/>
    </row>
    <row r="866" spans="2:6" ht="28.5" customHeight="1" x14ac:dyDescent="0.25">
      <c r="B866" s="1"/>
      <c r="C866" s="2"/>
      <c r="D866" s="2"/>
      <c r="E866" s="8"/>
      <c r="F866" s="1"/>
    </row>
    <row r="867" spans="2:6" ht="28.5" customHeight="1" x14ac:dyDescent="0.25">
      <c r="B867" s="1"/>
      <c r="C867" s="2"/>
      <c r="D867" s="2"/>
      <c r="E867" s="8"/>
      <c r="F867" s="1"/>
    </row>
    <row r="868" spans="2:6" ht="28.5" customHeight="1" x14ac:dyDescent="0.25">
      <c r="B868" s="1"/>
      <c r="C868" s="2"/>
      <c r="D868" s="2"/>
      <c r="E868" s="8"/>
      <c r="F868" s="1"/>
    </row>
    <row r="869" spans="2:6" ht="28.5" customHeight="1" x14ac:dyDescent="0.25">
      <c r="B869" s="1"/>
      <c r="C869" s="2"/>
      <c r="D869" s="2"/>
      <c r="E869" s="8"/>
      <c r="F869" s="1"/>
    </row>
    <row r="870" spans="2:6" ht="28.5" customHeight="1" x14ac:dyDescent="0.25">
      <c r="B870" s="1"/>
      <c r="C870" s="2"/>
      <c r="D870" s="2"/>
      <c r="E870" s="8"/>
      <c r="F870" s="1"/>
    </row>
    <row r="871" spans="2:6" ht="28.5" customHeight="1" x14ac:dyDescent="0.25">
      <c r="B871" s="1"/>
      <c r="C871" s="2"/>
      <c r="D871" s="2"/>
      <c r="E871" s="8"/>
      <c r="F871" s="1"/>
    </row>
    <row r="872" spans="2:6" ht="28.5" customHeight="1" x14ac:dyDescent="0.25">
      <c r="B872" s="1"/>
      <c r="C872" s="2"/>
      <c r="D872" s="2"/>
      <c r="E872" s="8"/>
      <c r="F872" s="1"/>
    </row>
    <row r="873" spans="2:6" ht="28.5" customHeight="1" x14ac:dyDescent="0.25">
      <c r="B873" s="1"/>
      <c r="C873" s="2"/>
      <c r="D873" s="2"/>
      <c r="E873" s="8"/>
      <c r="F873" s="1"/>
    </row>
    <row r="874" spans="2:6" ht="28.5" customHeight="1" x14ac:dyDescent="0.25">
      <c r="B874" s="1"/>
      <c r="C874" s="2"/>
      <c r="D874" s="2"/>
      <c r="E874" s="8"/>
      <c r="F874" s="1"/>
    </row>
    <row r="875" spans="2:6" ht="28.5" customHeight="1" x14ac:dyDescent="0.25">
      <c r="B875" s="1"/>
      <c r="C875" s="2"/>
      <c r="D875" s="2"/>
      <c r="E875" s="8"/>
      <c r="F875" s="1"/>
    </row>
    <row r="876" spans="2:6" ht="28.5" customHeight="1" x14ac:dyDescent="0.25">
      <c r="B876" s="1"/>
      <c r="C876" s="2"/>
      <c r="D876" s="2"/>
      <c r="E876" s="8"/>
      <c r="F876" s="1"/>
    </row>
    <row r="877" spans="2:6" ht="28.5" customHeight="1" x14ac:dyDescent="0.25">
      <c r="B877" s="1"/>
      <c r="C877" s="2"/>
      <c r="D877" s="2"/>
      <c r="E877" s="8"/>
      <c r="F877" s="1"/>
    </row>
    <row r="878" spans="2:6" ht="28.5" customHeight="1" x14ac:dyDescent="0.25">
      <c r="B878" s="1"/>
      <c r="C878" s="2"/>
      <c r="D878" s="2"/>
      <c r="E878" s="8"/>
      <c r="F878" s="1"/>
    </row>
    <row r="879" spans="2:6" ht="28.5" customHeight="1" x14ac:dyDescent="0.25">
      <c r="B879" s="1"/>
      <c r="C879" s="2"/>
      <c r="D879" s="2"/>
      <c r="E879" s="8"/>
      <c r="F879" s="1"/>
    </row>
    <row r="880" spans="2:6" ht="28.5" customHeight="1" x14ac:dyDescent="0.25">
      <c r="B880" s="1"/>
      <c r="C880" s="2"/>
      <c r="D880" s="2"/>
      <c r="E880" s="8"/>
      <c r="F880" s="1"/>
    </row>
    <row r="881" spans="2:6" ht="28.5" customHeight="1" x14ac:dyDescent="0.25">
      <c r="B881" s="1"/>
      <c r="C881" s="2"/>
      <c r="D881" s="2"/>
      <c r="E881" s="8"/>
      <c r="F881" s="1"/>
    </row>
    <row r="882" spans="2:6" ht="28.5" customHeight="1" x14ac:dyDescent="0.25">
      <c r="B882" s="1"/>
      <c r="C882" s="2"/>
      <c r="D882" s="2"/>
      <c r="E882" s="8"/>
      <c r="F882" s="1"/>
    </row>
    <row r="883" spans="2:6" ht="28.5" customHeight="1" x14ac:dyDescent="0.25">
      <c r="B883" s="1"/>
      <c r="C883" s="2"/>
      <c r="D883" s="2"/>
      <c r="E883" s="8"/>
      <c r="F883" s="1"/>
    </row>
    <row r="884" spans="2:6" ht="28.5" customHeight="1" x14ac:dyDescent="0.25">
      <c r="B884" s="1"/>
      <c r="C884" s="2"/>
      <c r="D884" s="2"/>
      <c r="E884" s="8"/>
      <c r="F884" s="1"/>
    </row>
    <row r="885" spans="2:6" ht="28.5" customHeight="1" x14ac:dyDescent="0.25">
      <c r="B885" s="1"/>
      <c r="C885" s="2"/>
      <c r="D885" s="2"/>
      <c r="E885" s="8"/>
      <c r="F885" s="1"/>
    </row>
    <row r="886" spans="2:6" ht="28.5" customHeight="1" x14ac:dyDescent="0.25">
      <c r="B886" s="1"/>
      <c r="C886" s="2"/>
      <c r="D886" s="2"/>
      <c r="E886" s="8"/>
      <c r="F886" s="1"/>
    </row>
    <row r="887" spans="2:6" ht="28.5" customHeight="1" x14ac:dyDescent="0.25">
      <c r="B887" s="1"/>
      <c r="C887" s="2"/>
      <c r="D887" s="2"/>
      <c r="E887" s="8"/>
      <c r="F887" s="1"/>
    </row>
    <row r="888" spans="2:6" ht="28.5" customHeight="1" x14ac:dyDescent="0.25">
      <c r="B888" s="1"/>
      <c r="C888" s="2"/>
      <c r="D888" s="2"/>
      <c r="E888" s="8"/>
      <c r="F888" s="1"/>
    </row>
    <row r="889" spans="2:6" ht="28.5" customHeight="1" x14ac:dyDescent="0.25">
      <c r="B889" s="1"/>
      <c r="C889" s="2"/>
      <c r="D889" s="2"/>
      <c r="E889" s="8"/>
      <c r="F889" s="1"/>
    </row>
    <row r="890" spans="2:6" ht="28.5" customHeight="1" x14ac:dyDescent="0.25">
      <c r="B890" s="1"/>
      <c r="C890" s="2"/>
      <c r="D890" s="2"/>
      <c r="E890" s="8"/>
      <c r="F890" s="1"/>
    </row>
    <row r="891" spans="2:6" ht="28.5" customHeight="1" x14ac:dyDescent="0.25">
      <c r="B891" s="1"/>
      <c r="C891" s="2"/>
      <c r="D891" s="2"/>
      <c r="E891" s="8"/>
      <c r="F891" s="1"/>
    </row>
    <row r="892" spans="2:6" ht="28.5" customHeight="1" x14ac:dyDescent="0.25">
      <c r="B892" s="1"/>
      <c r="C892" s="2"/>
      <c r="D892" s="2"/>
      <c r="E892" s="8"/>
      <c r="F892" s="1"/>
    </row>
    <row r="893" spans="2:6" ht="28.5" customHeight="1" x14ac:dyDescent="0.25">
      <c r="B893" s="1"/>
      <c r="C893" s="2"/>
      <c r="D893" s="2"/>
      <c r="E893" s="8"/>
      <c r="F893" s="1"/>
    </row>
    <row r="894" spans="2:6" ht="28.5" customHeight="1" x14ac:dyDescent="0.25">
      <c r="B894" s="1"/>
      <c r="C894" s="2"/>
      <c r="D894" s="2"/>
      <c r="E894" s="8"/>
      <c r="F894" s="1"/>
    </row>
    <row r="895" spans="2:6" ht="28.5" customHeight="1" x14ac:dyDescent="0.25">
      <c r="B895" s="1"/>
      <c r="C895" s="2"/>
      <c r="D895" s="2"/>
      <c r="E895" s="8"/>
      <c r="F895" s="1"/>
    </row>
    <row r="896" spans="2:6" ht="28.5" customHeight="1" x14ac:dyDescent="0.25">
      <c r="B896" s="1"/>
      <c r="C896" s="2"/>
      <c r="D896" s="2"/>
      <c r="E896" s="8"/>
      <c r="F896" s="1"/>
    </row>
    <row r="897" spans="2:6" ht="28.5" customHeight="1" x14ac:dyDescent="0.25">
      <c r="B897" s="1"/>
      <c r="C897" s="2"/>
      <c r="D897" s="2"/>
      <c r="E897" s="8"/>
      <c r="F897" s="1"/>
    </row>
    <row r="898" spans="2:6" ht="28.5" customHeight="1" x14ac:dyDescent="0.25">
      <c r="B898" s="1"/>
      <c r="C898" s="2"/>
      <c r="D898" s="2"/>
      <c r="E898" s="8"/>
      <c r="F898" s="1"/>
    </row>
    <row r="899" spans="2:6" ht="28.5" customHeight="1" x14ac:dyDescent="0.25">
      <c r="B899" s="1"/>
      <c r="C899" s="2"/>
      <c r="D899" s="2"/>
      <c r="E899" s="8"/>
      <c r="F899" s="1"/>
    </row>
    <row r="900" spans="2:6" ht="28.5" customHeight="1" x14ac:dyDescent="0.25">
      <c r="B900" s="1"/>
      <c r="C900" s="2"/>
      <c r="D900" s="2"/>
      <c r="E900" s="8"/>
      <c r="F900" s="1"/>
    </row>
    <row r="901" spans="2:6" ht="28.5" customHeight="1" x14ac:dyDescent="0.25">
      <c r="B901" s="1"/>
      <c r="C901" s="2"/>
      <c r="D901" s="2"/>
      <c r="E901" s="8"/>
      <c r="F901" s="1"/>
    </row>
    <row r="902" spans="2:6" ht="28.5" customHeight="1" x14ac:dyDescent="0.25">
      <c r="B902" s="1"/>
      <c r="C902" s="2"/>
      <c r="D902" s="2"/>
      <c r="E902" s="8"/>
      <c r="F902" s="1"/>
    </row>
    <row r="903" spans="2:6" ht="28.5" customHeight="1" x14ac:dyDescent="0.25">
      <c r="B903" s="1"/>
      <c r="C903" s="2"/>
      <c r="D903" s="2"/>
      <c r="E903" s="8"/>
      <c r="F903" s="1"/>
    </row>
    <row r="904" spans="2:6" ht="28.5" customHeight="1" x14ac:dyDescent="0.25">
      <c r="B904" s="1"/>
      <c r="C904" s="2"/>
      <c r="D904" s="2"/>
      <c r="E904" s="8"/>
      <c r="F904" s="1"/>
    </row>
    <row r="905" spans="2:6" ht="28.5" customHeight="1" x14ac:dyDescent="0.25">
      <c r="B905" s="1"/>
      <c r="C905" s="2"/>
      <c r="D905" s="2"/>
      <c r="E905" s="8"/>
      <c r="F905" s="1"/>
    </row>
    <row r="906" spans="2:6" ht="28.5" customHeight="1" x14ac:dyDescent="0.25">
      <c r="B906" s="1"/>
      <c r="C906" s="2"/>
      <c r="D906" s="2"/>
      <c r="E906" s="8"/>
      <c r="F906" s="1"/>
    </row>
    <row r="907" spans="2:6" ht="28.5" customHeight="1" x14ac:dyDescent="0.25">
      <c r="B907" s="1"/>
      <c r="C907" s="2"/>
      <c r="D907" s="2"/>
      <c r="E907" s="8"/>
      <c r="F907" s="1"/>
    </row>
    <row r="908" spans="2:6" ht="28.5" customHeight="1" x14ac:dyDescent="0.25">
      <c r="B908" s="1"/>
      <c r="C908" s="2"/>
      <c r="D908" s="2"/>
      <c r="E908" s="8"/>
      <c r="F908" s="1"/>
    </row>
    <row r="909" spans="2:6" ht="28.5" customHeight="1" x14ac:dyDescent="0.25">
      <c r="B909" s="1"/>
      <c r="C909" s="2"/>
      <c r="D909" s="2"/>
      <c r="E909" s="8"/>
      <c r="F909" s="1"/>
    </row>
    <row r="910" spans="2:6" ht="28.5" customHeight="1" x14ac:dyDescent="0.25">
      <c r="B910" s="1"/>
      <c r="C910" s="2"/>
      <c r="D910" s="2"/>
      <c r="E910" s="8"/>
      <c r="F910" s="1"/>
    </row>
    <row r="911" spans="2:6" ht="28.5" customHeight="1" x14ac:dyDescent="0.25">
      <c r="B911" s="1"/>
      <c r="C911" s="2"/>
      <c r="D911" s="2"/>
      <c r="E911" s="8"/>
      <c r="F911" s="1"/>
    </row>
    <row r="912" spans="2:6" ht="28.5" customHeight="1" x14ac:dyDescent="0.25">
      <c r="B912" s="1"/>
      <c r="C912" s="2"/>
      <c r="D912" s="2"/>
      <c r="E912" s="8"/>
      <c r="F912" s="1"/>
    </row>
    <row r="913" spans="2:6" ht="28.5" customHeight="1" x14ac:dyDescent="0.25">
      <c r="B913" s="1"/>
      <c r="C913" s="2"/>
      <c r="D913" s="2"/>
      <c r="E913" s="8"/>
      <c r="F913" s="1"/>
    </row>
    <row r="914" spans="2:6" ht="28.5" customHeight="1" x14ac:dyDescent="0.25">
      <c r="B914" s="1"/>
      <c r="C914" s="2"/>
      <c r="D914" s="2"/>
      <c r="E914" s="8"/>
      <c r="F914" s="1"/>
    </row>
    <row r="915" spans="2:6" ht="28.5" customHeight="1" x14ac:dyDescent="0.25">
      <c r="B915" s="1"/>
      <c r="C915" s="2"/>
      <c r="D915" s="2"/>
      <c r="E915" s="8"/>
      <c r="F915" s="1"/>
    </row>
    <row r="916" spans="2:6" ht="28.5" customHeight="1" x14ac:dyDescent="0.25">
      <c r="B916" s="1"/>
      <c r="C916" s="2"/>
      <c r="D916" s="2"/>
      <c r="E916" s="8"/>
      <c r="F916" s="1"/>
    </row>
    <row r="917" spans="2:6" ht="28.5" customHeight="1" x14ac:dyDescent="0.25">
      <c r="B917" s="1"/>
      <c r="C917" s="2"/>
      <c r="D917" s="2"/>
      <c r="E917" s="8"/>
      <c r="F917" s="1"/>
    </row>
    <row r="918" spans="2:6" ht="28.5" customHeight="1" x14ac:dyDescent="0.25">
      <c r="B918" s="1"/>
      <c r="C918" s="2"/>
      <c r="D918" s="2"/>
      <c r="E918" s="8"/>
      <c r="F918" s="1"/>
    </row>
    <row r="919" spans="2:6" ht="28.5" customHeight="1" x14ac:dyDescent="0.25">
      <c r="B919" s="1"/>
      <c r="C919" s="2"/>
      <c r="D919" s="2"/>
      <c r="E919" s="8"/>
      <c r="F919" s="1"/>
    </row>
    <row r="920" spans="2:6" ht="28.5" customHeight="1" x14ac:dyDescent="0.25">
      <c r="B920" s="1"/>
      <c r="C920" s="2"/>
      <c r="D920" s="2"/>
      <c r="E920" s="8"/>
      <c r="F920" s="1"/>
    </row>
    <row r="921" spans="2:6" ht="28.5" customHeight="1" x14ac:dyDescent="0.25">
      <c r="B921" s="1"/>
      <c r="C921" s="2"/>
      <c r="D921" s="2"/>
      <c r="E921" s="8"/>
      <c r="F921" s="1"/>
    </row>
    <row r="922" spans="2:6" ht="28.5" customHeight="1" x14ac:dyDescent="0.25">
      <c r="B922" s="1"/>
      <c r="C922" s="2"/>
      <c r="D922" s="2"/>
      <c r="E922" s="8"/>
      <c r="F922" s="1"/>
    </row>
    <row r="923" spans="2:6" ht="28.5" customHeight="1" x14ac:dyDescent="0.25">
      <c r="B923" s="1"/>
      <c r="C923" s="2"/>
      <c r="D923" s="2"/>
      <c r="E923" s="8"/>
      <c r="F923" s="1"/>
    </row>
    <row r="924" spans="2:6" ht="28.5" customHeight="1" x14ac:dyDescent="0.25">
      <c r="B924" s="1"/>
      <c r="C924" s="2"/>
      <c r="D924" s="2"/>
      <c r="E924" s="8"/>
      <c r="F924" s="1"/>
    </row>
    <row r="925" spans="2:6" ht="28.5" customHeight="1" x14ac:dyDescent="0.25">
      <c r="B925" s="1"/>
      <c r="C925" s="2"/>
      <c r="D925" s="2"/>
      <c r="E925" s="8"/>
      <c r="F925" s="1"/>
    </row>
    <row r="926" spans="2:6" ht="28.5" customHeight="1" x14ac:dyDescent="0.25">
      <c r="B926" s="1"/>
      <c r="C926" s="2"/>
      <c r="D926" s="2"/>
      <c r="E926" s="8"/>
      <c r="F926" s="1"/>
    </row>
    <row r="927" spans="2:6" ht="28.5" customHeight="1" x14ac:dyDescent="0.25">
      <c r="B927" s="1"/>
      <c r="C927" s="2"/>
      <c r="D927" s="2"/>
      <c r="E927" s="8"/>
      <c r="F927" s="1"/>
    </row>
    <row r="928" spans="2:6" ht="28.5" customHeight="1" x14ac:dyDescent="0.25">
      <c r="B928" s="1"/>
      <c r="C928" s="2"/>
      <c r="D928" s="2"/>
      <c r="E928" s="8"/>
      <c r="F928" s="1"/>
    </row>
    <row r="929" spans="2:6" ht="28.5" customHeight="1" x14ac:dyDescent="0.25">
      <c r="B929" s="1"/>
      <c r="C929" s="2"/>
      <c r="D929" s="2"/>
      <c r="E929" s="8"/>
      <c r="F929" s="1"/>
    </row>
    <row r="930" spans="2:6" ht="28.5" customHeight="1" x14ac:dyDescent="0.25">
      <c r="B930" s="1"/>
      <c r="C930" s="2"/>
      <c r="D930" s="2"/>
      <c r="E930" s="8"/>
      <c r="F930" s="1"/>
    </row>
    <row r="931" spans="2:6" ht="28.5" customHeight="1" x14ac:dyDescent="0.25">
      <c r="B931" s="1"/>
      <c r="C931" s="2"/>
      <c r="D931" s="2"/>
      <c r="E931" s="8"/>
      <c r="F931" s="1"/>
    </row>
    <row r="932" spans="2:6" ht="28.5" customHeight="1" x14ac:dyDescent="0.25">
      <c r="B932" s="1"/>
      <c r="C932" s="2"/>
      <c r="D932" s="2"/>
      <c r="E932" s="8"/>
      <c r="F932" s="1"/>
    </row>
    <row r="933" spans="2:6" ht="28.5" customHeight="1" x14ac:dyDescent="0.25">
      <c r="B933" s="1"/>
      <c r="C933" s="2"/>
      <c r="D933" s="2"/>
      <c r="E933" s="8"/>
      <c r="F933" s="1"/>
    </row>
    <row r="934" spans="2:6" ht="28.5" customHeight="1" x14ac:dyDescent="0.25">
      <c r="B934" s="1"/>
      <c r="C934" s="2"/>
      <c r="D934" s="2"/>
      <c r="E934" s="8"/>
      <c r="F934" s="1"/>
    </row>
    <row r="935" spans="2:6" ht="28.5" customHeight="1" x14ac:dyDescent="0.25">
      <c r="B935" s="1"/>
      <c r="C935" s="2"/>
      <c r="D935" s="2"/>
      <c r="E935" s="8"/>
      <c r="F935" s="1"/>
    </row>
    <row r="936" spans="2:6" ht="28.5" customHeight="1" x14ac:dyDescent="0.25">
      <c r="B936" s="1"/>
      <c r="C936" s="2"/>
      <c r="D936" s="2"/>
      <c r="E936" s="8"/>
      <c r="F936" s="1"/>
    </row>
    <row r="937" spans="2:6" ht="28.5" customHeight="1" x14ac:dyDescent="0.25">
      <c r="B937" s="1"/>
      <c r="C937" s="2"/>
      <c r="D937" s="2"/>
      <c r="E937" s="8"/>
      <c r="F937" s="1"/>
    </row>
    <row r="938" spans="2:6" ht="28.5" customHeight="1" x14ac:dyDescent="0.25">
      <c r="B938" s="1"/>
      <c r="C938" s="2"/>
      <c r="D938" s="2"/>
      <c r="E938" s="8"/>
      <c r="F938" s="1"/>
    </row>
    <row r="939" spans="2:6" ht="28.5" customHeight="1" x14ac:dyDescent="0.25">
      <c r="B939" s="1"/>
      <c r="C939" s="2"/>
      <c r="D939" s="2"/>
      <c r="E939" s="8"/>
      <c r="F939" s="1"/>
    </row>
    <row r="940" spans="2:6" ht="28.5" customHeight="1" x14ac:dyDescent="0.25">
      <c r="B940" s="1"/>
      <c r="C940" s="2"/>
      <c r="D940" s="2"/>
      <c r="E940" s="8"/>
      <c r="F940" s="1"/>
    </row>
    <row r="941" spans="2:6" ht="28.5" customHeight="1" x14ac:dyDescent="0.25">
      <c r="B941" s="1"/>
      <c r="C941" s="2"/>
      <c r="D941" s="2"/>
      <c r="E941" s="8"/>
      <c r="F941" s="1"/>
    </row>
    <row r="942" spans="2:6" ht="28.5" customHeight="1" x14ac:dyDescent="0.25">
      <c r="B942" s="1"/>
      <c r="C942" s="2"/>
      <c r="D942" s="2"/>
      <c r="E942" s="8"/>
      <c r="F942" s="1"/>
    </row>
    <row r="943" spans="2:6" ht="28.5" customHeight="1" x14ac:dyDescent="0.25">
      <c r="B943" s="1"/>
      <c r="C943" s="2"/>
      <c r="D943" s="2"/>
      <c r="E943" s="8"/>
      <c r="F943" s="1"/>
    </row>
    <row r="944" spans="2:6" ht="28.5" customHeight="1" x14ac:dyDescent="0.25">
      <c r="B944" s="1"/>
      <c r="C944" s="2"/>
      <c r="D944" s="2"/>
      <c r="E944" s="8"/>
      <c r="F944" s="1"/>
    </row>
    <row r="945" spans="2:6" ht="28.5" customHeight="1" x14ac:dyDescent="0.25">
      <c r="B945" s="1"/>
      <c r="C945" s="2"/>
      <c r="D945" s="2"/>
      <c r="E945" s="8"/>
      <c r="F945" s="1"/>
    </row>
    <row r="946" spans="2:6" ht="28.5" customHeight="1" x14ac:dyDescent="0.25">
      <c r="B946" s="1"/>
      <c r="C946" s="2"/>
      <c r="D946" s="2"/>
      <c r="E946" s="8"/>
      <c r="F946" s="1"/>
    </row>
    <row r="947" spans="2:6" ht="28.5" customHeight="1" x14ac:dyDescent="0.25">
      <c r="B947" s="1"/>
      <c r="C947" s="2"/>
      <c r="D947" s="2"/>
      <c r="E947" s="8"/>
      <c r="F947" s="1"/>
    </row>
    <row r="948" spans="2:6" ht="28.5" customHeight="1" x14ac:dyDescent="0.25">
      <c r="B948" s="1"/>
      <c r="C948" s="2"/>
      <c r="D948" s="2"/>
      <c r="E948" s="8"/>
      <c r="F948" s="1"/>
    </row>
    <row r="949" spans="2:6" ht="28.5" customHeight="1" x14ac:dyDescent="0.25">
      <c r="B949" s="1"/>
      <c r="C949" s="2"/>
      <c r="D949" s="2"/>
      <c r="E949" s="8"/>
      <c r="F949" s="1"/>
    </row>
    <row r="950" spans="2:6" ht="28.5" customHeight="1" x14ac:dyDescent="0.25">
      <c r="B950" s="1"/>
      <c r="C950" s="2"/>
      <c r="D950" s="2"/>
      <c r="E950" s="8"/>
      <c r="F950" s="1"/>
    </row>
    <row r="951" spans="2:6" ht="28.5" customHeight="1" x14ac:dyDescent="0.25">
      <c r="B951" s="1"/>
      <c r="C951" s="2"/>
      <c r="D951" s="2"/>
      <c r="E951" s="8"/>
      <c r="F951" s="1"/>
    </row>
    <row r="952" spans="2:6" ht="28.5" customHeight="1" x14ac:dyDescent="0.25">
      <c r="B952" s="1"/>
      <c r="C952" s="2"/>
      <c r="D952" s="2"/>
      <c r="E952" s="8"/>
      <c r="F952" s="1"/>
    </row>
    <row r="953" spans="2:6" ht="28.5" customHeight="1" x14ac:dyDescent="0.25">
      <c r="B953" s="1"/>
      <c r="C953" s="2"/>
      <c r="D953" s="2"/>
      <c r="E953" s="8"/>
      <c r="F953" s="1"/>
    </row>
    <row r="954" spans="2:6" ht="28.5" customHeight="1" x14ac:dyDescent="0.25">
      <c r="B954" s="1"/>
      <c r="C954" s="2"/>
      <c r="D954" s="2"/>
      <c r="E954" s="8"/>
      <c r="F954" s="1"/>
    </row>
    <row r="955" spans="2:6" ht="28.5" customHeight="1" x14ac:dyDescent="0.25">
      <c r="B955" s="1"/>
      <c r="C955" s="2"/>
      <c r="D955" s="2"/>
      <c r="E955" s="8"/>
      <c r="F955" s="1"/>
    </row>
    <row r="956" spans="2:6" ht="28.5" customHeight="1" x14ac:dyDescent="0.25">
      <c r="B956" s="1"/>
      <c r="C956" s="2"/>
      <c r="D956" s="2"/>
      <c r="E956" s="8"/>
      <c r="F956" s="1"/>
    </row>
    <row r="957" spans="2:6" ht="28.5" customHeight="1" x14ac:dyDescent="0.25">
      <c r="B957" s="1"/>
      <c r="C957" s="2"/>
      <c r="D957" s="2"/>
      <c r="E957" s="8"/>
      <c r="F957" s="1"/>
    </row>
    <row r="958" spans="2:6" ht="28.5" customHeight="1" x14ac:dyDescent="0.25">
      <c r="B958" s="1"/>
      <c r="C958" s="2"/>
      <c r="D958" s="2"/>
      <c r="E958" s="8"/>
      <c r="F958" s="1"/>
    </row>
    <row r="959" spans="2:6" ht="28.5" customHeight="1" x14ac:dyDescent="0.25">
      <c r="B959" s="1"/>
      <c r="C959" s="2"/>
      <c r="D959" s="2"/>
      <c r="E959" s="8"/>
      <c r="F959" s="1"/>
    </row>
    <row r="960" spans="2:6" ht="28.5" customHeight="1" x14ac:dyDescent="0.25">
      <c r="B960" s="1"/>
      <c r="C960" s="2"/>
      <c r="D960" s="2"/>
      <c r="E960" s="8"/>
      <c r="F960" s="1"/>
    </row>
    <row r="961" spans="2:6" ht="28.5" customHeight="1" x14ac:dyDescent="0.25">
      <c r="B961" s="1"/>
      <c r="C961" s="2"/>
      <c r="D961" s="2"/>
      <c r="E961" s="8"/>
      <c r="F961" s="1"/>
    </row>
    <row r="962" spans="2:6" ht="28.5" customHeight="1" x14ac:dyDescent="0.25">
      <c r="B962" s="1"/>
      <c r="C962" s="2"/>
      <c r="D962" s="2"/>
      <c r="E962" s="8"/>
      <c r="F962" s="1"/>
    </row>
    <row r="963" spans="2:6" ht="28.5" customHeight="1" x14ac:dyDescent="0.25">
      <c r="B963" s="1"/>
      <c r="C963" s="2"/>
      <c r="D963" s="2"/>
      <c r="E963" s="8"/>
      <c r="F963" s="1"/>
    </row>
    <row r="964" spans="2:6" ht="28.5" customHeight="1" x14ac:dyDescent="0.25">
      <c r="B964" s="1"/>
      <c r="C964" s="2"/>
      <c r="D964" s="2"/>
      <c r="E964" s="8"/>
      <c r="F964" s="1"/>
    </row>
    <row r="965" spans="2:6" ht="28.5" customHeight="1" x14ac:dyDescent="0.25">
      <c r="B965" s="1"/>
      <c r="C965" s="2"/>
      <c r="D965" s="2"/>
      <c r="E965" s="8"/>
      <c r="F965" s="1"/>
    </row>
    <row r="966" spans="2:6" ht="28.5" customHeight="1" x14ac:dyDescent="0.25">
      <c r="B966" s="1"/>
      <c r="C966" s="2"/>
      <c r="D966" s="2"/>
      <c r="E966" s="8"/>
      <c r="F966" s="1"/>
    </row>
    <row r="967" spans="2:6" ht="28.5" customHeight="1" x14ac:dyDescent="0.25">
      <c r="B967" s="1"/>
      <c r="C967" s="2"/>
      <c r="D967" s="2"/>
      <c r="E967" s="8"/>
      <c r="F967" s="1"/>
    </row>
    <row r="968" spans="2:6" ht="28.5" customHeight="1" x14ac:dyDescent="0.25">
      <c r="B968" s="1"/>
      <c r="C968" s="2"/>
      <c r="D968" s="2"/>
      <c r="E968" s="8"/>
      <c r="F968" s="1"/>
    </row>
    <row r="969" spans="2:6" ht="28.5" customHeight="1" x14ac:dyDescent="0.25">
      <c r="B969" s="1"/>
      <c r="C969" s="2"/>
      <c r="D969" s="2"/>
      <c r="E969" s="8"/>
      <c r="F969" s="1"/>
    </row>
    <row r="970" spans="2:6" ht="28.5" customHeight="1" x14ac:dyDescent="0.25">
      <c r="B970" s="1"/>
      <c r="C970" s="2"/>
      <c r="D970" s="2"/>
      <c r="E970" s="8"/>
      <c r="F970" s="1"/>
    </row>
    <row r="971" spans="2:6" ht="28.5" customHeight="1" x14ac:dyDescent="0.25">
      <c r="B971" s="1"/>
      <c r="C971" s="2"/>
      <c r="D971" s="2"/>
      <c r="E971" s="8"/>
      <c r="F971" s="1"/>
    </row>
    <row r="972" spans="2:6" ht="28.5" customHeight="1" x14ac:dyDescent="0.25">
      <c r="B972" s="1"/>
      <c r="C972" s="2"/>
      <c r="D972" s="2"/>
      <c r="E972" s="8"/>
      <c r="F972" s="1"/>
    </row>
    <row r="973" spans="2:6" ht="28.5" customHeight="1" x14ac:dyDescent="0.25">
      <c r="B973" s="1"/>
      <c r="C973" s="2"/>
      <c r="D973" s="2"/>
      <c r="E973" s="8"/>
      <c r="F973" s="1"/>
    </row>
    <row r="974" spans="2:6" ht="28.5" customHeight="1" x14ac:dyDescent="0.25">
      <c r="B974" s="1"/>
      <c r="C974" s="2"/>
      <c r="D974" s="2"/>
      <c r="E974" s="8"/>
      <c r="F974" s="1"/>
    </row>
    <row r="975" spans="2:6" ht="28.5" customHeight="1" x14ac:dyDescent="0.25">
      <c r="B975" s="1"/>
      <c r="C975" s="2"/>
      <c r="D975" s="2"/>
      <c r="E975" s="8"/>
      <c r="F975" s="1"/>
    </row>
    <row r="976" spans="2:6" ht="28.5" customHeight="1" x14ac:dyDescent="0.25">
      <c r="B976" s="1"/>
      <c r="C976" s="2"/>
      <c r="D976" s="2"/>
      <c r="E976" s="8"/>
      <c r="F976" s="1"/>
    </row>
    <row r="977" spans="2:6" ht="28.5" customHeight="1" x14ac:dyDescent="0.25">
      <c r="B977" s="1"/>
      <c r="C977" s="2"/>
      <c r="D977" s="2"/>
      <c r="E977" s="8"/>
      <c r="F977" s="1"/>
    </row>
    <row r="978" spans="2:6" ht="28.5" customHeight="1" x14ac:dyDescent="0.25">
      <c r="B978" s="1"/>
      <c r="C978" s="2"/>
      <c r="D978" s="2"/>
      <c r="E978" s="8"/>
      <c r="F978" s="1"/>
    </row>
    <row r="979" spans="2:6" ht="28.5" customHeight="1" x14ac:dyDescent="0.25">
      <c r="B979" s="1"/>
      <c r="C979" s="2"/>
      <c r="D979" s="2"/>
      <c r="E979" s="8"/>
      <c r="F979" s="1"/>
    </row>
    <row r="980" spans="2:6" ht="28.5" customHeight="1" x14ac:dyDescent="0.25">
      <c r="B980" s="1"/>
      <c r="C980" s="2"/>
      <c r="D980" s="2"/>
      <c r="E980" s="8"/>
      <c r="F980" s="1"/>
    </row>
    <row r="981" spans="2:6" ht="28.5" customHeight="1" x14ac:dyDescent="0.25">
      <c r="B981" s="1"/>
      <c r="C981" s="2"/>
      <c r="D981" s="2"/>
      <c r="E981" s="8"/>
      <c r="F981" s="1"/>
    </row>
    <row r="982" spans="2:6" ht="28.5" customHeight="1" x14ac:dyDescent="0.25">
      <c r="B982" s="1"/>
      <c r="C982" s="2"/>
      <c r="D982" s="2"/>
      <c r="E982" s="8"/>
      <c r="F982" s="1"/>
    </row>
    <row r="983" spans="2:6" ht="28.5" customHeight="1" x14ac:dyDescent="0.25">
      <c r="B983" s="1"/>
      <c r="C983" s="2"/>
      <c r="D983" s="2"/>
      <c r="E983" s="8"/>
      <c r="F983" s="1"/>
    </row>
    <row r="984" spans="2:6" ht="28.5" customHeight="1" x14ac:dyDescent="0.25">
      <c r="B984" s="1"/>
      <c r="C984" s="2"/>
      <c r="D984" s="2"/>
      <c r="E984" s="8"/>
      <c r="F984" s="1"/>
    </row>
    <row r="985" spans="2:6" ht="28.5" customHeight="1" x14ac:dyDescent="0.25">
      <c r="B985" s="1"/>
      <c r="C985" s="2"/>
      <c r="D985" s="2"/>
      <c r="E985" s="8"/>
      <c r="F985" s="1"/>
    </row>
    <row r="986" spans="2:6" ht="28.5" customHeight="1" x14ac:dyDescent="0.25">
      <c r="B986" s="1"/>
      <c r="C986" s="2"/>
      <c r="D986" s="2"/>
      <c r="E986" s="8"/>
      <c r="F986" s="1"/>
    </row>
    <row r="987" spans="2:6" ht="28.5" customHeight="1" x14ac:dyDescent="0.25">
      <c r="B987" s="1"/>
      <c r="C987" s="2"/>
      <c r="D987" s="2"/>
      <c r="E987" s="8"/>
      <c r="F987" s="1"/>
    </row>
    <row r="988" spans="2:6" ht="28.5" customHeight="1" x14ac:dyDescent="0.25">
      <c r="B988" s="1"/>
      <c r="C988" s="2"/>
      <c r="D988" s="2"/>
      <c r="E988" s="8"/>
      <c r="F988" s="1"/>
    </row>
    <row r="989" spans="2:6" ht="28.5" customHeight="1" x14ac:dyDescent="0.25">
      <c r="B989" s="1"/>
      <c r="C989" s="2"/>
      <c r="D989" s="2"/>
      <c r="E989" s="8"/>
      <c r="F989" s="1"/>
    </row>
    <row r="990" spans="2:6" ht="28.5" customHeight="1" x14ac:dyDescent="0.25">
      <c r="B990" s="1"/>
      <c r="C990" s="2"/>
      <c r="D990" s="2"/>
      <c r="E990" s="8"/>
      <c r="F990" s="1"/>
    </row>
    <row r="991" spans="2:6" ht="28.5" customHeight="1" x14ac:dyDescent="0.25">
      <c r="B991" s="1"/>
      <c r="C991" s="2"/>
      <c r="D991" s="2"/>
      <c r="E991" s="8"/>
      <c r="F991" s="1"/>
    </row>
    <row r="992" spans="2:6" ht="28.5" customHeight="1" x14ac:dyDescent="0.25">
      <c r="B992" s="1"/>
      <c r="C992" s="2"/>
      <c r="D992" s="2"/>
      <c r="E992" s="8"/>
      <c r="F992" s="1"/>
    </row>
    <row r="993" spans="2:6" ht="28.5" customHeight="1" x14ac:dyDescent="0.25">
      <c r="B993" s="1"/>
      <c r="C993" s="2"/>
      <c r="D993" s="2"/>
      <c r="E993" s="8"/>
      <c r="F993" s="1"/>
    </row>
    <row r="994" spans="2:6" ht="28.5" customHeight="1" x14ac:dyDescent="0.25">
      <c r="B994" s="1"/>
      <c r="C994" s="2"/>
      <c r="D994" s="2"/>
      <c r="E994" s="8"/>
      <c r="F994" s="1"/>
    </row>
    <row r="995" spans="2:6" ht="28.5" customHeight="1" x14ac:dyDescent="0.25">
      <c r="B995" s="1"/>
      <c r="C995" s="2"/>
      <c r="D995" s="2"/>
      <c r="E995" s="8"/>
      <c r="F995" s="1"/>
    </row>
    <row r="996" spans="2:6" ht="28.5" customHeight="1" x14ac:dyDescent="0.25">
      <c r="B996" s="1"/>
      <c r="C996" s="2"/>
      <c r="D996" s="2"/>
      <c r="E996" s="8"/>
      <c r="F996" s="1"/>
    </row>
    <row r="997" spans="2:6" ht="28.5" customHeight="1" x14ac:dyDescent="0.25">
      <c r="B997" s="1"/>
      <c r="C997" s="2"/>
      <c r="D997" s="2"/>
      <c r="E997" s="8"/>
      <c r="F997" s="1"/>
    </row>
    <row r="998" spans="2:6" ht="28.5" customHeight="1" x14ac:dyDescent="0.25">
      <c r="B998" s="1"/>
      <c r="C998" s="2"/>
      <c r="D998" s="2"/>
      <c r="E998" s="8"/>
      <c r="F998" s="1"/>
    </row>
    <row r="999" spans="2:6" ht="28.5" customHeight="1" x14ac:dyDescent="0.25">
      <c r="B999" s="1"/>
      <c r="C999" s="2"/>
      <c r="D999" s="2"/>
      <c r="E999" s="8"/>
      <c r="F999" s="1"/>
    </row>
    <row r="1000" spans="2:6" ht="28.5" customHeight="1" x14ac:dyDescent="0.25">
      <c r="B1000" s="1"/>
      <c r="C1000" s="2"/>
      <c r="D1000" s="2"/>
      <c r="E1000" s="8"/>
      <c r="F1000" s="1"/>
    </row>
    <row r="1001" spans="2:6" ht="28.5" customHeight="1" x14ac:dyDescent="0.25">
      <c r="B1001" s="1"/>
      <c r="C1001" s="2"/>
      <c r="D1001" s="2"/>
      <c r="E1001" s="8"/>
      <c r="F1001" s="1"/>
    </row>
    <row r="1002" spans="2:6" ht="28.5" customHeight="1" x14ac:dyDescent="0.25">
      <c r="B1002" s="1"/>
      <c r="C1002" s="2"/>
      <c r="D1002" s="2"/>
      <c r="E1002" s="8"/>
      <c r="F1002" s="1"/>
    </row>
    <row r="1003" spans="2:6" ht="28.5" customHeight="1" x14ac:dyDescent="0.25">
      <c r="B1003" s="1"/>
      <c r="C1003" s="2"/>
      <c r="D1003" s="2"/>
      <c r="E1003" s="8"/>
      <c r="F1003" s="1"/>
    </row>
    <row r="1004" spans="2:6" ht="28.5" customHeight="1" x14ac:dyDescent="0.25">
      <c r="B1004" s="1"/>
      <c r="C1004" s="2"/>
      <c r="D1004" s="2"/>
      <c r="E1004" s="8"/>
      <c r="F1004" s="1"/>
    </row>
    <row r="1005" spans="2:6" ht="28.5" customHeight="1" x14ac:dyDescent="0.25">
      <c r="B1005" s="1"/>
      <c r="C1005" s="2"/>
      <c r="D1005" s="2"/>
      <c r="E1005" s="8"/>
      <c r="F1005" s="1"/>
    </row>
    <row r="1006" spans="2:6" ht="28.5" customHeight="1" x14ac:dyDescent="0.25">
      <c r="B1006" s="1"/>
      <c r="C1006" s="2"/>
      <c r="D1006" s="2"/>
      <c r="E1006" s="8"/>
      <c r="F1006" s="1"/>
    </row>
    <row r="1007" spans="2:6" ht="28.5" customHeight="1" x14ac:dyDescent="0.25">
      <c r="B1007" s="1"/>
      <c r="C1007" s="2"/>
      <c r="D1007" s="2"/>
      <c r="E1007" s="8"/>
      <c r="F1007" s="1"/>
    </row>
    <row r="1008" spans="2:6" ht="28.5" customHeight="1" x14ac:dyDescent="0.25">
      <c r="B1008" s="1"/>
      <c r="C1008" s="2"/>
      <c r="D1008" s="2"/>
      <c r="E1008" s="8"/>
      <c r="F1008" s="1"/>
    </row>
    <row r="1009" spans="2:6" ht="28.5" customHeight="1" x14ac:dyDescent="0.25">
      <c r="B1009" s="1"/>
      <c r="C1009" s="2"/>
      <c r="D1009" s="2"/>
      <c r="E1009" s="8"/>
      <c r="F1009" s="1"/>
    </row>
    <row r="1010" spans="2:6" ht="28.5" customHeight="1" x14ac:dyDescent="0.25">
      <c r="B1010" s="1"/>
      <c r="C1010" s="2"/>
      <c r="D1010" s="2"/>
      <c r="E1010" s="8"/>
      <c r="F1010" s="1"/>
    </row>
    <row r="1011" spans="2:6" ht="28.5" customHeight="1" x14ac:dyDescent="0.25">
      <c r="B1011" s="1"/>
      <c r="C1011" s="2"/>
      <c r="D1011" s="2"/>
      <c r="E1011" s="8"/>
      <c r="F1011" s="1"/>
    </row>
    <row r="1012" spans="2:6" ht="28.5" customHeight="1" x14ac:dyDescent="0.25">
      <c r="B1012" s="1"/>
      <c r="C1012" s="2"/>
      <c r="D1012" s="2"/>
      <c r="E1012" s="8"/>
      <c r="F1012" s="1"/>
    </row>
    <row r="1013" spans="2:6" ht="28.5" customHeight="1" x14ac:dyDescent="0.25">
      <c r="B1013" s="1"/>
      <c r="C1013" s="2"/>
      <c r="D1013" s="2"/>
      <c r="E1013" s="8"/>
      <c r="F1013" s="1"/>
    </row>
    <row r="1014" spans="2:6" ht="28.5" customHeight="1" x14ac:dyDescent="0.25">
      <c r="B1014" s="1"/>
      <c r="C1014" s="2"/>
      <c r="D1014" s="2"/>
      <c r="E1014" s="8"/>
      <c r="F1014" s="1"/>
    </row>
    <row r="1015" spans="2:6" ht="28.5" customHeight="1" x14ac:dyDescent="0.25">
      <c r="B1015" s="1"/>
      <c r="C1015" s="2"/>
      <c r="D1015" s="2"/>
      <c r="E1015" s="8"/>
      <c r="F1015" s="1"/>
    </row>
    <row r="1016" spans="2:6" ht="28.5" customHeight="1" x14ac:dyDescent="0.25">
      <c r="B1016" s="1"/>
      <c r="C1016" s="2"/>
      <c r="D1016" s="2"/>
      <c r="E1016" s="8"/>
      <c r="F1016" s="1"/>
    </row>
    <row r="1017" spans="2:6" ht="28.5" customHeight="1" x14ac:dyDescent="0.25">
      <c r="B1017" s="1"/>
      <c r="C1017" s="2"/>
      <c r="D1017" s="2"/>
      <c r="E1017" s="8"/>
      <c r="F1017" s="1"/>
    </row>
    <row r="1018" spans="2:6" ht="28.5" customHeight="1" x14ac:dyDescent="0.25">
      <c r="B1018" s="1"/>
      <c r="C1018" s="2"/>
      <c r="D1018" s="2"/>
      <c r="E1018" s="8"/>
      <c r="F1018" s="1"/>
    </row>
    <row r="1019" spans="2:6" ht="28.5" customHeight="1" x14ac:dyDescent="0.25">
      <c r="B1019" s="1"/>
      <c r="C1019" s="2"/>
      <c r="D1019" s="2"/>
      <c r="E1019" s="8"/>
      <c r="F1019" s="1"/>
    </row>
    <row r="1020" spans="2:6" ht="28.5" customHeight="1" x14ac:dyDescent="0.25">
      <c r="B1020" s="1"/>
      <c r="C1020" s="2"/>
      <c r="D1020" s="2"/>
      <c r="E1020" s="8"/>
      <c r="F1020" s="1"/>
    </row>
    <row r="1021" spans="2:6" ht="28.5" customHeight="1" x14ac:dyDescent="0.25">
      <c r="B1021" s="1"/>
      <c r="C1021" s="2"/>
      <c r="D1021" s="2"/>
      <c r="E1021" s="8"/>
      <c r="F1021" s="1"/>
    </row>
    <row r="1022" spans="2:6" ht="28.5" customHeight="1" x14ac:dyDescent="0.25">
      <c r="B1022" s="1"/>
      <c r="C1022" s="2"/>
      <c r="D1022" s="2"/>
      <c r="E1022" s="8"/>
      <c r="F1022" s="1"/>
    </row>
    <row r="1023" spans="2:6" ht="28.5" customHeight="1" x14ac:dyDescent="0.25">
      <c r="B1023" s="1"/>
      <c r="C1023" s="2"/>
      <c r="D1023" s="2"/>
      <c r="E1023" s="8"/>
      <c r="F1023" s="1"/>
    </row>
    <row r="1024" spans="2:6" ht="28.5" customHeight="1" x14ac:dyDescent="0.25">
      <c r="B1024" s="1"/>
      <c r="C1024" s="2"/>
      <c r="D1024" s="2"/>
      <c r="E1024" s="8"/>
      <c r="F1024" s="1"/>
    </row>
    <row r="1025" spans="2:6" ht="28.5" customHeight="1" x14ac:dyDescent="0.25">
      <c r="B1025" s="1"/>
      <c r="C1025" s="2"/>
      <c r="D1025" s="2"/>
      <c r="E1025" s="8"/>
      <c r="F1025" s="1"/>
    </row>
    <row r="1026" spans="2:6" ht="28.5" customHeight="1" x14ac:dyDescent="0.25">
      <c r="B1026" s="1"/>
      <c r="C1026" s="2"/>
      <c r="D1026" s="2"/>
      <c r="E1026" s="8"/>
      <c r="F1026" s="1"/>
    </row>
    <row r="1027" spans="2:6" ht="28.5" customHeight="1" x14ac:dyDescent="0.25">
      <c r="B1027" s="1"/>
      <c r="C1027" s="2"/>
      <c r="D1027" s="2"/>
      <c r="E1027" s="8"/>
      <c r="F1027" s="1"/>
    </row>
    <row r="1028" spans="2:6" ht="28.5" customHeight="1" x14ac:dyDescent="0.25">
      <c r="B1028" s="1"/>
      <c r="C1028" s="2"/>
      <c r="D1028" s="2"/>
      <c r="E1028" s="8"/>
      <c r="F1028" s="1"/>
    </row>
    <row r="1029" spans="2:6" ht="28.5" customHeight="1" x14ac:dyDescent="0.25">
      <c r="B1029" s="1"/>
      <c r="C1029" s="2"/>
      <c r="D1029" s="2"/>
      <c r="E1029" s="8"/>
      <c r="F1029" s="1"/>
    </row>
    <row r="1030" spans="2:6" ht="28.5" customHeight="1" x14ac:dyDescent="0.25">
      <c r="B1030" s="1"/>
      <c r="C1030" s="2"/>
      <c r="D1030" s="2"/>
      <c r="E1030" s="8"/>
      <c r="F1030" s="1"/>
    </row>
    <row r="1031" spans="2:6" ht="28.5" customHeight="1" x14ac:dyDescent="0.25">
      <c r="B1031" s="1"/>
      <c r="C1031" s="2"/>
      <c r="D1031" s="2"/>
      <c r="E1031" s="8"/>
      <c r="F1031" s="1"/>
    </row>
    <row r="1032" spans="2:6" ht="28.5" customHeight="1" x14ac:dyDescent="0.25">
      <c r="B1032" s="1"/>
      <c r="C1032" s="2"/>
      <c r="D1032" s="2"/>
      <c r="E1032" s="8"/>
      <c r="F1032" s="1"/>
    </row>
    <row r="1033" spans="2:6" ht="28.5" customHeight="1" x14ac:dyDescent="0.25">
      <c r="B1033" s="1"/>
      <c r="C1033" s="2"/>
      <c r="D1033" s="2"/>
      <c r="E1033" s="8"/>
      <c r="F1033" s="1"/>
    </row>
    <row r="1034" spans="2:6" ht="28.5" customHeight="1" x14ac:dyDescent="0.25">
      <c r="B1034" s="1"/>
      <c r="C1034" s="2"/>
      <c r="D1034" s="2"/>
      <c r="E1034" s="8"/>
      <c r="F1034" s="1"/>
    </row>
    <row r="1035" spans="2:6" ht="28.5" customHeight="1" x14ac:dyDescent="0.25">
      <c r="B1035" s="1"/>
      <c r="C1035" s="2"/>
      <c r="D1035" s="2"/>
      <c r="E1035" s="8"/>
      <c r="F1035" s="1"/>
    </row>
    <row r="1036" spans="2:6" ht="28.5" customHeight="1" x14ac:dyDescent="0.25">
      <c r="B1036" s="1"/>
      <c r="C1036" s="2"/>
      <c r="D1036" s="2"/>
      <c r="E1036" s="8"/>
      <c r="F1036" s="1"/>
    </row>
    <row r="1037" spans="2:6" ht="28.5" customHeight="1" x14ac:dyDescent="0.25">
      <c r="B1037" s="1"/>
      <c r="C1037" s="2"/>
      <c r="D1037" s="2"/>
      <c r="E1037" s="8"/>
      <c r="F1037" s="1"/>
    </row>
    <row r="1038" spans="2:6" ht="28.5" customHeight="1" x14ac:dyDescent="0.25">
      <c r="B1038" s="1"/>
      <c r="C1038" s="2"/>
      <c r="D1038" s="2"/>
      <c r="E1038" s="8"/>
      <c r="F1038" s="1"/>
    </row>
    <row r="1039" spans="2:6" ht="28.5" customHeight="1" x14ac:dyDescent="0.25">
      <c r="B1039" s="1"/>
      <c r="C1039" s="2"/>
      <c r="D1039" s="2"/>
      <c r="E1039" s="8"/>
      <c r="F1039" s="1"/>
    </row>
    <row r="1040" spans="2:6" ht="28.5" customHeight="1" x14ac:dyDescent="0.25">
      <c r="B1040" s="1"/>
      <c r="C1040" s="2"/>
      <c r="D1040" s="2"/>
      <c r="E1040" s="8"/>
      <c r="F1040" s="1"/>
    </row>
    <row r="1041" spans="2:6" ht="28.5" customHeight="1" x14ac:dyDescent="0.25">
      <c r="B1041" s="1"/>
      <c r="C1041" s="2"/>
      <c r="D1041" s="2"/>
      <c r="E1041" s="8"/>
      <c r="F1041" s="1"/>
    </row>
    <row r="1042" spans="2:6" ht="28.5" customHeight="1" x14ac:dyDescent="0.25">
      <c r="B1042" s="1"/>
      <c r="C1042" s="2"/>
      <c r="D1042" s="2"/>
      <c r="E1042" s="8"/>
      <c r="F1042" s="1"/>
    </row>
    <row r="1043" spans="2:6" ht="28.5" customHeight="1" x14ac:dyDescent="0.25">
      <c r="B1043" s="1"/>
      <c r="C1043" s="2"/>
      <c r="D1043" s="2"/>
      <c r="E1043" s="8"/>
      <c r="F1043" s="1"/>
    </row>
    <row r="1044" spans="2:6" ht="28.5" customHeight="1" x14ac:dyDescent="0.25">
      <c r="B1044" s="1"/>
      <c r="C1044" s="2"/>
      <c r="D1044" s="2"/>
      <c r="E1044" s="8"/>
      <c r="F1044" s="1"/>
    </row>
    <row r="1045" spans="2:6" ht="28.5" customHeight="1" x14ac:dyDescent="0.25">
      <c r="B1045" s="1"/>
      <c r="C1045" s="2"/>
      <c r="D1045" s="2"/>
      <c r="E1045" s="8"/>
      <c r="F1045" s="1"/>
    </row>
    <row r="1046" spans="2:6" ht="28.5" customHeight="1" x14ac:dyDescent="0.25">
      <c r="B1046" s="1"/>
      <c r="C1046" s="2"/>
      <c r="D1046" s="2"/>
      <c r="E1046" s="8"/>
      <c r="F1046" s="1"/>
    </row>
    <row r="1047" spans="2:6" ht="28.5" customHeight="1" x14ac:dyDescent="0.25">
      <c r="B1047" s="1"/>
      <c r="C1047" s="2"/>
      <c r="D1047" s="2"/>
      <c r="E1047" s="8"/>
      <c r="F1047" s="1"/>
    </row>
    <row r="1048" spans="2:6" ht="28.5" customHeight="1" x14ac:dyDescent="0.25">
      <c r="B1048" s="1"/>
      <c r="C1048" s="2"/>
      <c r="D1048" s="2"/>
      <c r="E1048" s="8"/>
      <c r="F1048" s="1"/>
    </row>
    <row r="1049" spans="2:6" ht="28.5" customHeight="1" x14ac:dyDescent="0.25">
      <c r="B1049" s="1"/>
      <c r="C1049" s="2"/>
      <c r="D1049" s="2"/>
      <c r="E1049" s="8"/>
      <c r="F1049" s="1"/>
    </row>
    <row r="1050" spans="2:6" ht="28.5" customHeight="1" x14ac:dyDescent="0.25">
      <c r="B1050" s="1"/>
      <c r="C1050" s="2"/>
      <c r="D1050" s="2"/>
      <c r="E1050" s="8"/>
      <c r="F1050" s="1"/>
    </row>
    <row r="1051" spans="2:6" ht="28.5" customHeight="1" x14ac:dyDescent="0.25">
      <c r="B1051" s="1"/>
      <c r="C1051" s="2"/>
      <c r="D1051" s="2"/>
      <c r="E1051" s="8"/>
      <c r="F1051" s="1"/>
    </row>
    <row r="1052" spans="2:6" ht="28.5" customHeight="1" x14ac:dyDescent="0.25">
      <c r="B1052" s="1"/>
      <c r="C1052" s="2"/>
      <c r="D1052" s="2"/>
      <c r="E1052" s="8"/>
      <c r="F1052" s="1"/>
    </row>
    <row r="1053" spans="2:6" ht="28.5" customHeight="1" x14ac:dyDescent="0.25">
      <c r="B1053" s="1"/>
      <c r="C1053" s="2"/>
      <c r="D1053" s="2"/>
      <c r="E1053" s="8"/>
      <c r="F1053" s="1"/>
    </row>
    <row r="1054" spans="2:6" ht="28.5" customHeight="1" x14ac:dyDescent="0.25">
      <c r="B1054" s="1"/>
      <c r="C1054" s="2"/>
      <c r="D1054" s="2"/>
      <c r="E1054" s="8"/>
      <c r="F1054" s="1"/>
    </row>
  </sheetData>
  <dataValidations count="1">
    <dataValidation type="list" allowBlank="1" showInputMessage="1" showErrorMessage="1" sqref="D7:D636" xr:uid="{EF72201F-71FD-4A1C-A024-00D680AB3340}">
      <formula1>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4722-825C-43A1-B93E-B9964D193883}">
  <dimension ref="A1:AI1054"/>
  <sheetViews>
    <sheetView showGridLines="0" zoomScaleNormal="100" workbookViewId="0">
      <pane ySplit="6" topLeftCell="A63" activePane="bottomLeft" state="frozen"/>
      <selection pane="bottomLeft" activeCell="F68" sqref="F68:F76"/>
    </sheetView>
  </sheetViews>
  <sheetFormatPr defaultRowHeight="15" x14ac:dyDescent="0.25"/>
  <cols>
    <col min="3" max="3" width="16.140625" customWidth="1"/>
    <col min="4" max="4" width="22.140625" customWidth="1"/>
    <col min="5" max="5" width="20.140625" customWidth="1"/>
    <col min="6" max="6" width="24.42578125" customWidth="1"/>
    <col min="7" max="7" width="29.7109375" customWidth="1"/>
    <col min="8" max="9" width="17.85546875" customWidth="1"/>
    <col min="10" max="10" width="13.5703125" customWidth="1"/>
    <col min="11" max="11" width="14.5703125" bestFit="1" customWidth="1"/>
    <col min="12" max="12" width="14.7109375" bestFit="1" customWidth="1"/>
    <col min="13" max="13" width="13.7109375" bestFit="1" customWidth="1"/>
    <col min="14" max="14" width="12.42578125" bestFit="1" customWidth="1"/>
    <col min="15" max="15" width="15.7109375" bestFit="1" customWidth="1"/>
    <col min="16" max="16" width="13.7109375" bestFit="1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3" spans="1:35" ht="22.5" x14ac:dyDescent="0.3">
      <c r="B3" s="6" t="s">
        <v>64</v>
      </c>
      <c r="K3" s="26">
        <f>SUM(tVendas[Valor Total])</f>
        <v>65351</v>
      </c>
      <c r="L3" s="26">
        <f>SUM(tVendas[Valor Pago])</f>
        <v>41212</v>
      </c>
      <c r="M3" s="26">
        <f>SUM(tVendas[Restante])</f>
        <v>24139</v>
      </c>
      <c r="P3" s="26">
        <f>SUM(tVendas[Comissão])</f>
        <v>17191.250000000011</v>
      </c>
    </row>
    <row r="4" spans="1:35" ht="3.7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6" spans="1:35" s="1" customFormat="1" ht="28.5" customHeight="1" x14ac:dyDescent="0.25">
      <c r="B6" s="9" t="s">
        <v>0</v>
      </c>
      <c r="C6" s="9" t="s">
        <v>63</v>
      </c>
      <c r="D6" s="9" t="s">
        <v>445</v>
      </c>
      <c r="E6" s="9" t="s">
        <v>446</v>
      </c>
      <c r="F6" s="9" t="s">
        <v>134</v>
      </c>
      <c r="G6" s="9" t="s">
        <v>35</v>
      </c>
      <c r="H6" s="9" t="s">
        <v>61</v>
      </c>
      <c r="I6" s="9" t="s">
        <v>62</v>
      </c>
      <c r="J6" s="9" t="s">
        <v>37</v>
      </c>
      <c r="K6" s="9" t="s">
        <v>65</v>
      </c>
      <c r="L6" s="9" t="s">
        <v>66</v>
      </c>
      <c r="M6" s="9" t="s">
        <v>67</v>
      </c>
      <c r="N6" s="23" t="s">
        <v>68</v>
      </c>
      <c r="O6" s="9" t="s">
        <v>53</v>
      </c>
      <c r="P6" s="9" t="s">
        <v>36</v>
      </c>
    </row>
    <row r="7" spans="1:35" ht="28.5" customHeight="1" x14ac:dyDescent="0.25">
      <c r="A7" s="1"/>
      <c r="B7" s="9">
        <f>ROW()-ROW(tVendas[[#Headers],[Id]])</f>
        <v>1</v>
      </c>
      <c r="C7" s="14">
        <v>45317</v>
      </c>
      <c r="D7" s="14" t="s">
        <v>135</v>
      </c>
      <c r="E7" s="58" t="str">
        <f>_xlfn.XLOOKUP(tVendas[[#This Row],[Nome Cliente]],tClientes[Nome],tClientes[Fone])</f>
        <v>(11) 91234-5678</v>
      </c>
      <c r="F7" s="58" t="str">
        <f>_xlfn.XLOOKUP(tVendas[[#This Row],[Nome Cliente]],tClientes[Nome],tClientes[Fone 2])</f>
        <v>(11) 93456-7890</v>
      </c>
      <c r="G7" s="10" t="s">
        <v>38</v>
      </c>
      <c r="H7" s="32" t="str">
        <f>_xlfn.XLOOKUP(tVendas[[#This Row],[Produto]],tProdutos[Produto],tProdutos[Fornecedor],"Não Encontrado")</f>
        <v>Jequiti</v>
      </c>
      <c r="I7" s="16">
        <v>2</v>
      </c>
      <c r="J7" s="11">
        <v>100</v>
      </c>
      <c r="K7" s="17">
        <f>tVendas[[#This Row],[Qtde]]*tVendas[[#This Row],[Preço]]</f>
        <v>200</v>
      </c>
      <c r="L7" s="21">
        <v>200</v>
      </c>
      <c r="M7" s="19">
        <f>tVendas[[#This Row],[Valor Total]]-tVendas[[#This Row],[Valor Pago]]</f>
        <v>0</v>
      </c>
      <c r="N7" s="24">
        <v>45317</v>
      </c>
      <c r="O7" s="38">
        <f>_xlfn.XLOOKUP(tVendas[[#This Row],[Produto]],tProdutos[Produto],tProdutos[Comissão %])/100</f>
        <v>0.21</v>
      </c>
      <c r="P7" s="20">
        <f>tVendas[[#This Row],[Valor Total]]*tVendas[[#This Row],[Comissão %]]</f>
        <v>42</v>
      </c>
    </row>
    <row r="8" spans="1:35" ht="28.5" customHeight="1" x14ac:dyDescent="0.25">
      <c r="A8" s="1"/>
      <c r="B8" s="9">
        <f>ROW()-ROW(tVendas[[#Headers],[Id]])</f>
        <v>2</v>
      </c>
      <c r="C8" s="14">
        <v>45293</v>
      </c>
      <c r="D8" s="14" t="s">
        <v>142</v>
      </c>
      <c r="E8" s="58" t="str">
        <f>_xlfn.XLOOKUP(tVendas[[#This Row],[Nome Cliente]],tClientes[Nome],tClientes[Fone])</f>
        <v>(21) 99876-5432</v>
      </c>
      <c r="F8" s="58" t="str">
        <f>_xlfn.XLOOKUP(tVendas[[#This Row],[Nome Cliente]],tClientes[Nome],tClientes[Fone 2])</f>
        <v>(21) 92345-6789</v>
      </c>
      <c r="G8" s="10" t="s">
        <v>39</v>
      </c>
      <c r="H8" s="32" t="str">
        <f>_xlfn.XLOOKUP(tVendas[[#This Row],[Produto]],tProdutos[Produto],tProdutos[Fornecedor],"Não Encontrado")</f>
        <v>Jequiti</v>
      </c>
      <c r="I8" s="16">
        <v>2</v>
      </c>
      <c r="J8" s="11">
        <v>120</v>
      </c>
      <c r="K8" s="17">
        <f>tVendas[[#This Row],[Qtde]]*tVendas[[#This Row],[Preço]]</f>
        <v>240</v>
      </c>
      <c r="L8" s="21">
        <v>240</v>
      </c>
      <c r="M8" s="19">
        <f>tVendas[[#This Row],[Valor Total]]-tVendas[[#This Row],[Valor Pago]]</f>
        <v>0</v>
      </c>
      <c r="N8" s="24">
        <v>45293</v>
      </c>
      <c r="O8" s="38">
        <f>_xlfn.XLOOKUP(tVendas[[#This Row],[Produto]],tProdutos[Produto],tProdutos[Comissão %])/100</f>
        <v>0.24</v>
      </c>
      <c r="P8" s="20">
        <f>tVendas[[#This Row],[Valor Total]]*tVendas[[#This Row],[Comissão %]]</f>
        <v>57.599999999999994</v>
      </c>
    </row>
    <row r="9" spans="1:35" ht="28.5" customHeight="1" x14ac:dyDescent="0.25">
      <c r="A9" s="1"/>
      <c r="B9" s="9">
        <f>ROW()-ROW(tVendas[[#Headers],[Id]])</f>
        <v>3</v>
      </c>
      <c r="C9" s="14">
        <v>45318</v>
      </c>
      <c r="D9" s="14" t="s">
        <v>150</v>
      </c>
      <c r="E9" s="58" t="str">
        <f>_xlfn.XLOOKUP(tVendas[[#This Row],[Nome Cliente]],tClientes[Nome],tClientes[Fone])</f>
        <v>(31) 98765-4321</v>
      </c>
      <c r="F9" s="58" t="str">
        <f>_xlfn.XLOOKUP(tVendas[[#This Row],[Nome Cliente]],tClientes[Nome],tClientes[Fone 2])</f>
        <v>(31) 91234-5678</v>
      </c>
      <c r="G9" s="10" t="s">
        <v>40</v>
      </c>
      <c r="H9" s="32" t="str">
        <f>_xlfn.XLOOKUP(tVendas[[#This Row],[Produto]],tProdutos[Produto],tProdutos[Fornecedor],"Não Encontrado")</f>
        <v>Jequiti</v>
      </c>
      <c r="I9" s="16">
        <v>3</v>
      </c>
      <c r="J9" s="11">
        <v>25</v>
      </c>
      <c r="K9" s="17">
        <f>tVendas[[#This Row],[Qtde]]*tVendas[[#This Row],[Preço]]</f>
        <v>75</v>
      </c>
      <c r="L9" s="21">
        <v>75</v>
      </c>
      <c r="M9" s="19">
        <f>tVendas[[#This Row],[Valor Total]]-tVendas[[#This Row],[Valor Pago]]</f>
        <v>0</v>
      </c>
      <c r="N9" s="24">
        <v>45318</v>
      </c>
      <c r="O9" s="38">
        <f>_xlfn.XLOOKUP(tVendas[[#This Row],[Produto]],tProdutos[Produto],tProdutos[Comissão %])/100</f>
        <v>0.28999999999999998</v>
      </c>
      <c r="P9" s="20">
        <f>tVendas[[#This Row],[Valor Total]]*tVendas[[#This Row],[Comissão %]]</f>
        <v>21.75</v>
      </c>
    </row>
    <row r="10" spans="1:35" ht="28.5" customHeight="1" x14ac:dyDescent="0.25">
      <c r="A10" s="1"/>
      <c r="B10" s="9">
        <f>ROW()-ROW(tVendas[[#Headers],[Id]])</f>
        <v>4</v>
      </c>
      <c r="C10" s="14">
        <v>45318</v>
      </c>
      <c r="D10" s="14" t="s">
        <v>158</v>
      </c>
      <c r="E10" s="58" t="str">
        <f>_xlfn.XLOOKUP(tVendas[[#This Row],[Nome Cliente]],tClientes[Nome],tClientes[Fone])</f>
        <v>(41) 97654-3210</v>
      </c>
      <c r="F10" s="58" t="str">
        <f>_xlfn.XLOOKUP(tVendas[[#This Row],[Nome Cliente]],tClientes[Nome],tClientes[Fone 2])</f>
        <v>(41) 93210-4567</v>
      </c>
      <c r="G10" s="10" t="s">
        <v>41</v>
      </c>
      <c r="H10" s="32" t="str">
        <f>_xlfn.XLOOKUP(tVendas[[#This Row],[Produto]],tProdutos[Produto],tProdutos[Fornecedor],"Não Encontrado")</f>
        <v>Mary Kay</v>
      </c>
      <c r="I10" s="16">
        <v>4</v>
      </c>
      <c r="J10" s="11">
        <v>80</v>
      </c>
      <c r="K10" s="17">
        <f>tVendas[[#This Row],[Qtde]]*tVendas[[#This Row],[Preço]]</f>
        <v>320</v>
      </c>
      <c r="L10" s="21">
        <v>160</v>
      </c>
      <c r="M10" s="19">
        <f>tVendas[[#This Row],[Valor Total]]-tVendas[[#This Row],[Valor Pago]]</f>
        <v>160</v>
      </c>
      <c r="N10" s="24">
        <v>45318</v>
      </c>
      <c r="O10" s="38">
        <f>_xlfn.XLOOKUP(tVendas[[#This Row],[Produto]],tProdutos[Produto],tProdutos[Comissão %])/100</f>
        <v>0.38</v>
      </c>
      <c r="P10" s="20">
        <f>tVendas[[#This Row],[Valor Total]]*tVendas[[#This Row],[Comissão %]]</f>
        <v>121.6</v>
      </c>
    </row>
    <row r="11" spans="1:35" ht="28.5" customHeight="1" x14ac:dyDescent="0.25">
      <c r="A11" s="1"/>
      <c r="B11" s="9">
        <f>ROW()-ROW(tVendas[[#Headers],[Id]])</f>
        <v>5</v>
      </c>
      <c r="C11" s="14">
        <v>45301</v>
      </c>
      <c r="D11" s="14" t="s">
        <v>166</v>
      </c>
      <c r="E11" s="58" t="str">
        <f>_xlfn.XLOOKUP(tVendas[[#This Row],[Nome Cliente]],tClientes[Nome],tClientes[Fone])</f>
        <v>(51) 96543-2109</v>
      </c>
      <c r="F11" s="58" t="str">
        <f>_xlfn.XLOOKUP(tVendas[[#This Row],[Nome Cliente]],tClientes[Nome],tClientes[Fone 2])</f>
        <v>(51) 94321-0987</v>
      </c>
      <c r="G11" s="10" t="s">
        <v>42</v>
      </c>
      <c r="H11" s="32" t="str">
        <f>_xlfn.XLOOKUP(tVendas[[#This Row],[Produto]],tProdutos[Produto],tProdutos[Fornecedor],"Não Encontrado")</f>
        <v>Mary Kay</v>
      </c>
      <c r="I11" s="16">
        <v>5</v>
      </c>
      <c r="J11" s="11">
        <v>30</v>
      </c>
      <c r="K11" s="17">
        <f>tVendas[[#This Row],[Qtde]]*tVendas[[#This Row],[Preço]]</f>
        <v>150</v>
      </c>
      <c r="L11" s="21">
        <v>30</v>
      </c>
      <c r="M11" s="19">
        <f>tVendas[[#This Row],[Valor Total]]-tVendas[[#This Row],[Valor Pago]]</f>
        <v>120</v>
      </c>
      <c r="N11" s="24">
        <v>45301</v>
      </c>
      <c r="O11" s="38">
        <f>_xlfn.XLOOKUP(tVendas[[#This Row],[Produto]],tProdutos[Produto],tProdutos[Comissão %])/100</f>
        <v>0.31</v>
      </c>
      <c r="P11" s="20">
        <f>tVendas[[#This Row],[Valor Total]]*tVendas[[#This Row],[Comissão %]]</f>
        <v>46.5</v>
      </c>
    </row>
    <row r="12" spans="1:35" ht="28.5" customHeight="1" x14ac:dyDescent="0.25">
      <c r="A12" s="1"/>
      <c r="B12" s="9">
        <f>ROW()-ROW(tVendas[[#Headers],[Id]])</f>
        <v>6</v>
      </c>
      <c r="C12" s="14">
        <v>45296</v>
      </c>
      <c r="D12" s="14" t="s">
        <v>174</v>
      </c>
      <c r="E12" s="58" t="str">
        <f>_xlfn.XLOOKUP(tVendas[[#This Row],[Nome Cliente]],tClientes[Nome],tClientes[Fone])</f>
        <v>(61) 95432-1098</v>
      </c>
      <c r="F12" s="58" t="str">
        <f>_xlfn.XLOOKUP(tVendas[[#This Row],[Nome Cliente]],tClientes[Nome],tClientes[Fone 2])</f>
        <v>(61) 93210-4567</v>
      </c>
      <c r="G12" s="10" t="s">
        <v>43</v>
      </c>
      <c r="H12" s="32" t="str">
        <f>_xlfn.XLOOKUP(tVendas[[#This Row],[Produto]],tProdutos[Produto],tProdutos[Fornecedor],"Não Encontrado")</f>
        <v>Mary Kay</v>
      </c>
      <c r="I12" s="16">
        <v>2</v>
      </c>
      <c r="J12" s="11">
        <v>35</v>
      </c>
      <c r="K12" s="17">
        <f>tVendas[[#This Row],[Qtde]]*tVendas[[#This Row],[Preço]]</f>
        <v>70</v>
      </c>
      <c r="L12" s="21">
        <v>70</v>
      </c>
      <c r="M12" s="19">
        <f>tVendas[[#This Row],[Valor Total]]-tVendas[[#This Row],[Valor Pago]]</f>
        <v>0</v>
      </c>
      <c r="N12" s="24">
        <v>45296</v>
      </c>
      <c r="O12" s="38">
        <f>_xlfn.XLOOKUP(tVendas[[#This Row],[Produto]],tProdutos[Produto],tProdutos[Comissão %])/100</f>
        <v>0.16</v>
      </c>
      <c r="P12" s="20">
        <f>tVendas[[#This Row],[Valor Total]]*tVendas[[#This Row],[Comissão %]]</f>
        <v>11.200000000000001</v>
      </c>
      <c r="Q12" s="1"/>
    </row>
    <row r="13" spans="1:35" ht="28.5" customHeight="1" x14ac:dyDescent="0.25">
      <c r="A13" s="1"/>
      <c r="B13" s="9">
        <f>ROW()-ROW(tVendas[[#Headers],[Id]])</f>
        <v>7</v>
      </c>
      <c r="C13" s="14">
        <v>45322</v>
      </c>
      <c r="D13" s="14" t="s">
        <v>182</v>
      </c>
      <c r="E13" s="58" t="str">
        <f>_xlfn.XLOOKUP(tVendas[[#This Row],[Nome Cliente]],tClientes[Nome],tClientes[Fone])</f>
        <v>(71) 94321-0987</v>
      </c>
      <c r="F13" s="58" t="str">
        <f>_xlfn.XLOOKUP(tVendas[[#This Row],[Nome Cliente]],tClientes[Nome],tClientes[Fone 2])</f>
        <v>(71) 93456-7890</v>
      </c>
      <c r="G13" s="10" t="s">
        <v>44</v>
      </c>
      <c r="H13" s="32" t="str">
        <f>_xlfn.XLOOKUP(tVendas[[#This Row],[Produto]],tProdutos[Produto],tProdutos[Fornecedor],"Não Encontrado")</f>
        <v>Avon</v>
      </c>
      <c r="I13" s="16">
        <v>4</v>
      </c>
      <c r="J13" s="11">
        <v>15</v>
      </c>
      <c r="K13" s="17">
        <f>tVendas[[#This Row],[Qtde]]*tVendas[[#This Row],[Preço]]</f>
        <v>60</v>
      </c>
      <c r="L13" s="21">
        <v>15</v>
      </c>
      <c r="M13" s="19">
        <f>tVendas[[#This Row],[Valor Total]]-tVendas[[#This Row],[Valor Pago]]</f>
        <v>45</v>
      </c>
      <c r="N13" s="24">
        <v>45322</v>
      </c>
      <c r="O13" s="38">
        <f>_xlfn.XLOOKUP(tVendas[[#This Row],[Produto]],tProdutos[Produto],tProdutos[Comissão %])/100</f>
        <v>0.2</v>
      </c>
      <c r="P13" s="20">
        <f>tVendas[[#This Row],[Valor Total]]*tVendas[[#This Row],[Comissão %]]</f>
        <v>12</v>
      </c>
      <c r="Q13" s="1"/>
    </row>
    <row r="14" spans="1:35" ht="28.5" customHeight="1" x14ac:dyDescent="0.25">
      <c r="A14" s="1"/>
      <c r="B14" s="9">
        <f>ROW()-ROW(tVendas[[#Headers],[Id]])</f>
        <v>8</v>
      </c>
      <c r="C14" s="14">
        <v>45303</v>
      </c>
      <c r="D14" s="14" t="s">
        <v>190</v>
      </c>
      <c r="E14" s="58" t="str">
        <f>_xlfn.XLOOKUP(tVendas[[#This Row],[Nome Cliente]],tClientes[Nome],tClientes[Fone])</f>
        <v>(81) 93210-9876</v>
      </c>
      <c r="F14" s="58" t="str">
        <f>_xlfn.XLOOKUP(tVendas[[#This Row],[Nome Cliente]],tClientes[Nome],tClientes[Fone 2])</f>
        <v>(81) 92345-6789</v>
      </c>
      <c r="G14" s="10" t="s">
        <v>45</v>
      </c>
      <c r="H14" s="32" t="str">
        <f>_xlfn.XLOOKUP(tVendas[[#This Row],[Produto]],tProdutos[Produto],tProdutos[Fornecedor],"Não Encontrado")</f>
        <v>Avon</v>
      </c>
      <c r="I14" s="16">
        <v>5</v>
      </c>
      <c r="J14" s="11">
        <v>10</v>
      </c>
      <c r="K14" s="17">
        <f>tVendas[[#This Row],[Qtde]]*tVendas[[#This Row],[Preço]]</f>
        <v>50</v>
      </c>
      <c r="L14" s="21">
        <v>30</v>
      </c>
      <c r="M14" s="19">
        <f>tVendas[[#This Row],[Valor Total]]-tVendas[[#This Row],[Valor Pago]]</f>
        <v>20</v>
      </c>
      <c r="N14" s="24">
        <v>45303</v>
      </c>
      <c r="O14" s="38">
        <f>_xlfn.XLOOKUP(tVendas[[#This Row],[Produto]],tProdutos[Produto],tProdutos[Comissão %])/100</f>
        <v>0.15</v>
      </c>
      <c r="P14" s="20">
        <f>tVendas[[#This Row],[Valor Total]]*tVendas[[#This Row],[Comissão %]]</f>
        <v>7.5</v>
      </c>
      <c r="Q14" s="1"/>
    </row>
    <row r="15" spans="1:35" ht="28.5" customHeight="1" x14ac:dyDescent="0.25">
      <c r="A15" s="1"/>
      <c r="B15" s="9">
        <f>ROW()-ROW(tVendas[[#Headers],[Id]])</f>
        <v>9</v>
      </c>
      <c r="C15" s="14">
        <v>45322</v>
      </c>
      <c r="D15" s="14" t="s">
        <v>198</v>
      </c>
      <c r="E15" s="58" t="str">
        <f>_xlfn.XLOOKUP(tVendas[[#This Row],[Nome Cliente]],tClientes[Nome],tClientes[Fone])</f>
        <v>(85) 92109-8765</v>
      </c>
      <c r="F15" s="58" t="str">
        <f>_xlfn.XLOOKUP(tVendas[[#This Row],[Nome Cliente]],tClientes[Nome],tClientes[Fone 2])</f>
        <v>(85) 91234-5678</v>
      </c>
      <c r="G15" s="10" t="s">
        <v>46</v>
      </c>
      <c r="H15" s="32" t="str">
        <f>_xlfn.XLOOKUP(tVendas[[#This Row],[Produto]],tProdutos[Produto],tProdutos[Fornecedor],"Não Encontrado")</f>
        <v>Avon</v>
      </c>
      <c r="I15" s="16">
        <v>5</v>
      </c>
      <c r="J15" s="11">
        <v>20</v>
      </c>
      <c r="K15" s="17">
        <f>tVendas[[#This Row],[Qtde]]*tVendas[[#This Row],[Preço]]</f>
        <v>100</v>
      </c>
      <c r="L15" s="21">
        <v>20</v>
      </c>
      <c r="M15" s="19">
        <f>tVendas[[#This Row],[Valor Total]]-tVendas[[#This Row],[Valor Pago]]</f>
        <v>80</v>
      </c>
      <c r="N15" s="24">
        <v>45322</v>
      </c>
      <c r="O15" s="38">
        <f>_xlfn.XLOOKUP(tVendas[[#This Row],[Produto]],tProdutos[Produto],tProdutos[Comissão %])/100</f>
        <v>0.31</v>
      </c>
      <c r="P15" s="20">
        <f>tVendas[[#This Row],[Valor Total]]*tVendas[[#This Row],[Comissão %]]</f>
        <v>31</v>
      </c>
      <c r="Q15" s="1"/>
    </row>
    <row r="16" spans="1:35" ht="28.5" customHeight="1" x14ac:dyDescent="0.25">
      <c r="A16" s="1"/>
      <c r="B16" s="9">
        <f>ROW()-ROW(tVendas[[#Headers],[Id]])</f>
        <v>10</v>
      </c>
      <c r="C16" s="14">
        <v>45319</v>
      </c>
      <c r="D16" s="14" t="s">
        <v>206</v>
      </c>
      <c r="E16" s="58" t="str">
        <f>_xlfn.XLOOKUP(tVendas[[#This Row],[Nome Cliente]],tClientes[Nome],tClientes[Fone])</f>
        <v>(31) 90987-6543</v>
      </c>
      <c r="F16" s="58" t="str">
        <f>_xlfn.XLOOKUP(tVendas[[#This Row],[Nome Cliente]],tClientes[Nome],tClientes[Fone 2])</f>
        <v>(31) 93456-7890</v>
      </c>
      <c r="G16" s="10" t="s">
        <v>47</v>
      </c>
      <c r="H16" s="32" t="str">
        <f>_xlfn.XLOOKUP(tVendas[[#This Row],[Produto]],tProdutos[Produto],tProdutos[Fornecedor],"Não Encontrado")</f>
        <v>Natura</v>
      </c>
      <c r="I16" s="16">
        <v>1</v>
      </c>
      <c r="J16" s="11">
        <v>25</v>
      </c>
      <c r="K16" s="17">
        <f>tVendas[[#This Row],[Qtde]]*tVendas[[#This Row],[Preço]]</f>
        <v>25</v>
      </c>
      <c r="L16" s="21">
        <v>25</v>
      </c>
      <c r="M16" s="19">
        <f>tVendas[[#This Row],[Valor Total]]-tVendas[[#This Row],[Valor Pago]]</f>
        <v>0</v>
      </c>
      <c r="N16" s="24">
        <v>45319</v>
      </c>
      <c r="O16" s="38">
        <f>_xlfn.XLOOKUP(tVendas[[#This Row],[Produto]],tProdutos[Produto],tProdutos[Comissão %])/100</f>
        <v>0.16</v>
      </c>
      <c r="P16" s="20">
        <f>tVendas[[#This Row],[Valor Total]]*tVendas[[#This Row],[Comissão %]]</f>
        <v>4</v>
      </c>
      <c r="Q16" s="1"/>
    </row>
    <row r="17" spans="2:16" ht="28.5" customHeight="1" x14ac:dyDescent="0.25">
      <c r="B17" s="9">
        <f>ROW()-ROW(tVendas[[#Headers],[Id]])</f>
        <v>11</v>
      </c>
      <c r="C17" s="14">
        <v>45322</v>
      </c>
      <c r="D17" s="14" t="s">
        <v>212</v>
      </c>
      <c r="E17" s="58" t="str">
        <f>_xlfn.XLOOKUP(tVendas[[#This Row],[Nome Cliente]],tClientes[Nome],tClientes[Fone])</f>
        <v>(92) 99876-5432</v>
      </c>
      <c r="F17" s="58" t="str">
        <f>_xlfn.XLOOKUP(tVendas[[#This Row],[Nome Cliente]],tClientes[Nome],tClientes[Fone 2])</f>
        <v>(92) 94321-0987</v>
      </c>
      <c r="G17" s="10" t="s">
        <v>48</v>
      </c>
      <c r="H17" s="32" t="str">
        <f>_xlfn.XLOOKUP(tVendas[[#This Row],[Produto]],tProdutos[Produto],tProdutos[Fornecedor],"Não Encontrado")</f>
        <v>Natura</v>
      </c>
      <c r="I17" s="16">
        <v>5</v>
      </c>
      <c r="J17" s="11">
        <v>30</v>
      </c>
      <c r="K17" s="17">
        <f>tVendas[[#This Row],[Qtde]]*tVendas[[#This Row],[Preço]]</f>
        <v>150</v>
      </c>
      <c r="L17" s="21">
        <v>90</v>
      </c>
      <c r="M17" s="19">
        <f>tVendas[[#This Row],[Valor Total]]-tVendas[[#This Row],[Valor Pago]]</f>
        <v>60</v>
      </c>
      <c r="N17" s="24">
        <v>45322</v>
      </c>
      <c r="O17" s="38">
        <f>_xlfn.XLOOKUP(tVendas[[#This Row],[Produto]],tProdutos[Produto],tProdutos[Comissão %])/100</f>
        <v>0.33</v>
      </c>
      <c r="P17" s="20">
        <f>tVendas[[#This Row],[Valor Total]]*tVendas[[#This Row],[Comissão %]]</f>
        <v>49.5</v>
      </c>
    </row>
    <row r="18" spans="2:16" ht="28.5" customHeight="1" x14ac:dyDescent="0.25">
      <c r="B18" s="9">
        <f>ROW()-ROW(tVendas[[#Headers],[Id]])</f>
        <v>12</v>
      </c>
      <c r="C18" s="14">
        <v>45305</v>
      </c>
      <c r="D18" s="14" t="s">
        <v>220</v>
      </c>
      <c r="E18" s="58" t="str">
        <f>_xlfn.XLOOKUP(tVendas[[#This Row],[Nome Cliente]],tClientes[Nome],tClientes[Fone])</f>
        <v>(62) 98765-4321</v>
      </c>
      <c r="F18" s="58" t="str">
        <f>_xlfn.XLOOKUP(tVendas[[#This Row],[Nome Cliente]],tClientes[Nome],tClientes[Fone 2])</f>
        <v>(62) 93210-4567</v>
      </c>
      <c r="G18" s="10" t="s">
        <v>49</v>
      </c>
      <c r="H18" s="32" t="str">
        <f>_xlfn.XLOOKUP(tVendas[[#This Row],[Produto]],tProdutos[Produto],tProdutos[Fornecedor],"Não Encontrado")</f>
        <v>Natura</v>
      </c>
      <c r="I18" s="16">
        <v>4</v>
      </c>
      <c r="J18" s="11">
        <v>40</v>
      </c>
      <c r="K18" s="17">
        <f>tVendas[[#This Row],[Qtde]]*tVendas[[#This Row],[Preço]]</f>
        <v>160</v>
      </c>
      <c r="L18" s="21">
        <v>160</v>
      </c>
      <c r="M18" s="19">
        <f>tVendas[[#This Row],[Valor Total]]-tVendas[[#This Row],[Valor Pago]]</f>
        <v>0</v>
      </c>
      <c r="N18" s="24">
        <v>45305</v>
      </c>
      <c r="O18" s="38">
        <f>_xlfn.XLOOKUP(tVendas[[#This Row],[Produto]],tProdutos[Produto],tProdutos[Comissão %])/100</f>
        <v>0.38</v>
      </c>
      <c r="P18" s="20">
        <f>tVendas[[#This Row],[Valor Total]]*tVendas[[#This Row],[Comissão %]]</f>
        <v>60.8</v>
      </c>
    </row>
    <row r="19" spans="2:16" ht="28.5" customHeight="1" x14ac:dyDescent="0.25">
      <c r="B19" s="9">
        <f>ROW()-ROW(tVendas[[#Headers],[Id]])</f>
        <v>13</v>
      </c>
      <c r="C19" s="14">
        <v>45312</v>
      </c>
      <c r="D19" s="14" t="s">
        <v>228</v>
      </c>
      <c r="E19" s="58" t="str">
        <f>_xlfn.XLOOKUP(tVendas[[#This Row],[Nome Cliente]],tClientes[Nome],tClientes[Fone])</f>
        <v>(21) 97654-3210</v>
      </c>
      <c r="F19" s="58" t="str">
        <f>_xlfn.XLOOKUP(tVendas[[#This Row],[Nome Cliente]],tClientes[Nome],tClientes[Fone 2])</f>
        <v>(21) 92345-6789</v>
      </c>
      <c r="G19" s="10" t="s">
        <v>50</v>
      </c>
      <c r="H19" s="32" t="str">
        <f>_xlfn.XLOOKUP(tVendas[[#This Row],[Produto]],tProdutos[Produto],tProdutos[Fornecedor],"Não Encontrado")</f>
        <v>Hinode</v>
      </c>
      <c r="I19" s="16">
        <v>1</v>
      </c>
      <c r="J19" s="11">
        <v>200</v>
      </c>
      <c r="K19" s="17">
        <f>tVendas[[#This Row],[Qtde]]*tVendas[[#This Row],[Preço]]</f>
        <v>200</v>
      </c>
      <c r="L19" s="21">
        <v>400</v>
      </c>
      <c r="M19" s="19">
        <f>tVendas[[#This Row],[Valor Total]]-tVendas[[#This Row],[Valor Pago]]</f>
        <v>-200</v>
      </c>
      <c r="N19" s="24">
        <v>45312</v>
      </c>
      <c r="O19" s="38">
        <f>_xlfn.XLOOKUP(tVendas[[#This Row],[Produto]],tProdutos[Produto],tProdutos[Comissão %])/100</f>
        <v>0.18</v>
      </c>
      <c r="P19" s="20">
        <f>tVendas[[#This Row],[Valor Total]]*tVendas[[#This Row],[Comissão %]]</f>
        <v>36</v>
      </c>
    </row>
    <row r="20" spans="2:16" ht="28.5" customHeight="1" x14ac:dyDescent="0.25">
      <c r="B20" s="9">
        <f>ROW()-ROW(tVendas[[#Headers],[Id]])</f>
        <v>14</v>
      </c>
      <c r="C20" s="14">
        <v>45310</v>
      </c>
      <c r="D20" s="14" t="s">
        <v>233</v>
      </c>
      <c r="E20" s="58" t="str">
        <f>_xlfn.XLOOKUP(tVendas[[#This Row],[Nome Cliente]],tClientes[Nome],tClientes[Fone])</f>
        <v>(31) 96543-2109</v>
      </c>
      <c r="F20" s="58" t="str">
        <f>_xlfn.XLOOKUP(tVendas[[#This Row],[Nome Cliente]],tClientes[Nome],tClientes[Fone 2])</f>
        <v>(31) 91234-5678</v>
      </c>
      <c r="G20" s="10" t="s">
        <v>51</v>
      </c>
      <c r="H20" s="32" t="str">
        <f>_xlfn.XLOOKUP(tVendas[[#This Row],[Produto]],tProdutos[Produto],tProdutos[Fornecedor],"Não Encontrado")</f>
        <v>Hinode</v>
      </c>
      <c r="I20" s="16">
        <v>2</v>
      </c>
      <c r="J20" s="11">
        <v>50</v>
      </c>
      <c r="K20" s="17">
        <f>tVendas[[#This Row],[Qtde]]*tVendas[[#This Row],[Preço]]</f>
        <v>100</v>
      </c>
      <c r="L20" s="21">
        <v>50</v>
      </c>
      <c r="M20" s="19">
        <f>tVendas[[#This Row],[Valor Total]]-tVendas[[#This Row],[Valor Pago]]</f>
        <v>50</v>
      </c>
      <c r="N20" s="24">
        <v>45310</v>
      </c>
      <c r="O20" s="38">
        <f>_xlfn.XLOOKUP(tVendas[[#This Row],[Produto]],tProdutos[Produto],tProdutos[Comissão %])/100</f>
        <v>0.3</v>
      </c>
      <c r="P20" s="20">
        <f>tVendas[[#This Row],[Valor Total]]*tVendas[[#This Row],[Comissão %]]</f>
        <v>30</v>
      </c>
    </row>
    <row r="21" spans="2:16" ht="28.5" customHeight="1" x14ac:dyDescent="0.25">
      <c r="B21" s="9">
        <f>ROW()-ROW(tVendas[[#Headers],[Id]])</f>
        <v>15</v>
      </c>
      <c r="C21" s="14">
        <v>45301</v>
      </c>
      <c r="D21" s="14" t="s">
        <v>238</v>
      </c>
      <c r="E21" s="58" t="str">
        <f>_xlfn.XLOOKUP(tVendas[[#This Row],[Nome Cliente]],tClientes[Nome],tClientes[Fone])</f>
        <v>(11) 95432-1098</v>
      </c>
      <c r="F21" s="58" t="str">
        <f>_xlfn.XLOOKUP(tVendas[[#This Row],[Nome Cliente]],tClientes[Nome],tClientes[Fone 2])</f>
        <v>(11) 94321-0987</v>
      </c>
      <c r="G21" s="10" t="s">
        <v>52</v>
      </c>
      <c r="H21" s="32" t="str">
        <f>_xlfn.XLOOKUP(tVendas[[#This Row],[Produto]],tProdutos[Produto],tProdutos[Fornecedor],"Não Encontrado")</f>
        <v>Hinode</v>
      </c>
      <c r="I21" s="16">
        <v>4</v>
      </c>
      <c r="J21" s="11">
        <v>70</v>
      </c>
      <c r="K21" s="17">
        <f>tVendas[[#This Row],[Qtde]]*tVendas[[#This Row],[Preço]]</f>
        <v>280</v>
      </c>
      <c r="L21" s="21">
        <v>140</v>
      </c>
      <c r="M21" s="19">
        <f>tVendas[[#This Row],[Valor Total]]-tVendas[[#This Row],[Valor Pago]]</f>
        <v>140</v>
      </c>
      <c r="N21" s="24">
        <v>45301</v>
      </c>
      <c r="O21" s="38">
        <f>_xlfn.XLOOKUP(tVendas[[#This Row],[Produto]],tProdutos[Produto],tProdutos[Comissão %])/100</f>
        <v>0.32</v>
      </c>
      <c r="P21" s="20">
        <f>tVendas[[#This Row],[Valor Total]]*tVendas[[#This Row],[Comissão %]]</f>
        <v>89.600000000000009</v>
      </c>
    </row>
    <row r="22" spans="2:16" ht="28.5" customHeight="1" x14ac:dyDescent="0.25">
      <c r="B22" s="9">
        <f>ROW()-ROW(tVendas[[#Headers],[Id]])</f>
        <v>16</v>
      </c>
      <c r="C22" s="14">
        <v>45299</v>
      </c>
      <c r="D22" s="14" t="s">
        <v>244</v>
      </c>
      <c r="E22" s="58" t="str">
        <f>_xlfn.XLOOKUP(tVendas[[#This Row],[Nome Cliente]],tClientes[Nome],tClientes[Fone])</f>
        <v>(27) 94321-0987</v>
      </c>
      <c r="F22" s="58" t="str">
        <f>_xlfn.XLOOKUP(tVendas[[#This Row],[Nome Cliente]],tClientes[Nome],tClientes[Fone 2])</f>
        <v>(27) 92345-6789</v>
      </c>
      <c r="G22" s="10" t="s">
        <v>38</v>
      </c>
      <c r="H22" s="32" t="str">
        <f>_xlfn.XLOOKUP(tVendas[[#This Row],[Produto]],tProdutos[Produto],tProdutos[Fornecedor],"Não Encontrado")</f>
        <v>Jequiti</v>
      </c>
      <c r="I22" s="16">
        <v>1</v>
      </c>
      <c r="J22" s="11">
        <v>100</v>
      </c>
      <c r="K22" s="17">
        <f>tVendas[[#This Row],[Qtde]]*tVendas[[#This Row],[Preço]]</f>
        <v>100</v>
      </c>
      <c r="L22" s="21"/>
      <c r="M22" s="19">
        <f>tVendas[[#This Row],[Valor Total]]-tVendas[[#This Row],[Valor Pago]]</f>
        <v>100</v>
      </c>
      <c r="N22" s="24" t="s">
        <v>118</v>
      </c>
      <c r="O22" s="38">
        <f>_xlfn.XLOOKUP(tVendas[[#This Row],[Produto]],tProdutos[Produto],tProdutos[Comissão %])/100</f>
        <v>0.21</v>
      </c>
      <c r="P22" s="20">
        <f>tVendas[[#This Row],[Valor Total]]*tVendas[[#This Row],[Comissão %]]</f>
        <v>21</v>
      </c>
    </row>
    <row r="23" spans="2:16" ht="28.5" customHeight="1" x14ac:dyDescent="0.25">
      <c r="B23" s="9">
        <f>ROW()-ROW(tVendas[[#Headers],[Id]])</f>
        <v>17</v>
      </c>
      <c r="C23" s="14">
        <v>45308</v>
      </c>
      <c r="D23" s="14" t="s">
        <v>252</v>
      </c>
      <c r="E23" s="58" t="str">
        <f>_xlfn.XLOOKUP(tVendas[[#This Row],[Nome Cliente]],tClientes[Nome],tClientes[Fone])</f>
        <v>(71) 93210-9876</v>
      </c>
      <c r="F23" s="58" t="str">
        <f>_xlfn.XLOOKUP(tVendas[[#This Row],[Nome Cliente]],tClientes[Nome],tClientes[Fone 2])</f>
        <v>(71) 91234-5678</v>
      </c>
      <c r="G23" s="10" t="s">
        <v>39</v>
      </c>
      <c r="H23" s="32" t="str">
        <f>_xlfn.XLOOKUP(tVendas[[#This Row],[Produto]],tProdutos[Produto],tProdutos[Fornecedor],"Não Encontrado")</f>
        <v>Jequiti</v>
      </c>
      <c r="I23" s="16">
        <v>5</v>
      </c>
      <c r="J23" s="11">
        <v>120</v>
      </c>
      <c r="K23" s="17">
        <f>tVendas[[#This Row],[Qtde]]*tVendas[[#This Row],[Preço]]</f>
        <v>600</v>
      </c>
      <c r="L23" s="21">
        <v>120</v>
      </c>
      <c r="M23" s="19">
        <f>tVendas[[#This Row],[Valor Total]]-tVendas[[#This Row],[Valor Pago]]</f>
        <v>480</v>
      </c>
      <c r="N23" s="24">
        <v>45308</v>
      </c>
      <c r="O23" s="38">
        <f>_xlfn.XLOOKUP(tVendas[[#This Row],[Produto]],tProdutos[Produto],tProdutos[Comissão %])/100</f>
        <v>0.24</v>
      </c>
      <c r="P23" s="20">
        <f>tVendas[[#This Row],[Valor Total]]*tVendas[[#This Row],[Comissão %]]</f>
        <v>144</v>
      </c>
    </row>
    <row r="24" spans="2:16" ht="28.5" customHeight="1" x14ac:dyDescent="0.25">
      <c r="B24" s="9">
        <f>ROW()-ROW(tVendas[[#Headers],[Id]])</f>
        <v>18</v>
      </c>
      <c r="C24" s="14">
        <v>45318</v>
      </c>
      <c r="D24" s="14" t="s">
        <v>258</v>
      </c>
      <c r="E24" s="58" t="str">
        <f>_xlfn.XLOOKUP(tVendas[[#This Row],[Nome Cliente]],tClientes[Nome],tClientes[Fone])</f>
        <v>(48) 92109-8765</v>
      </c>
      <c r="F24" s="58" t="str">
        <f>_xlfn.XLOOKUP(tVendas[[#This Row],[Nome Cliente]],tClientes[Nome],tClientes[Fone 2])</f>
        <v>(48) 93210-4567</v>
      </c>
      <c r="G24" s="10" t="s">
        <v>40</v>
      </c>
      <c r="H24" s="32" t="str">
        <f>_xlfn.XLOOKUP(tVendas[[#This Row],[Produto]],tProdutos[Produto],tProdutos[Fornecedor],"Não Encontrado")</f>
        <v>Jequiti</v>
      </c>
      <c r="I24" s="16">
        <v>3</v>
      </c>
      <c r="J24" s="11">
        <v>25</v>
      </c>
      <c r="K24" s="17">
        <f>tVendas[[#This Row],[Qtde]]*tVendas[[#This Row],[Preço]]</f>
        <v>75</v>
      </c>
      <c r="L24" s="21">
        <v>75</v>
      </c>
      <c r="M24" s="19">
        <f>tVendas[[#This Row],[Valor Total]]-tVendas[[#This Row],[Valor Pago]]</f>
        <v>0</v>
      </c>
      <c r="N24" s="24">
        <v>45318</v>
      </c>
      <c r="O24" s="38">
        <f>_xlfn.XLOOKUP(tVendas[[#This Row],[Produto]],tProdutos[Produto],tProdutos[Comissão %])/100</f>
        <v>0.28999999999999998</v>
      </c>
      <c r="P24" s="20">
        <f>tVendas[[#This Row],[Valor Total]]*tVendas[[#This Row],[Comissão %]]</f>
        <v>21.75</v>
      </c>
    </row>
    <row r="25" spans="2:16" ht="28.5" customHeight="1" x14ac:dyDescent="0.25">
      <c r="B25" s="9">
        <f>ROW()-ROW(tVendas[[#Headers],[Id]])</f>
        <v>19</v>
      </c>
      <c r="C25" s="14">
        <v>45310</v>
      </c>
      <c r="D25" s="14" t="s">
        <v>265</v>
      </c>
      <c r="E25" s="58" t="str">
        <f>_xlfn.XLOOKUP(tVendas[[#This Row],[Nome Cliente]],tClientes[Nome],tClientes[Fone])</f>
        <v>(51) 90987-6543</v>
      </c>
      <c r="F25" s="58" t="str">
        <f>_xlfn.XLOOKUP(tVendas[[#This Row],[Nome Cliente]],tClientes[Nome],tClientes[Fone 2])</f>
        <v>(51) 94321-0987</v>
      </c>
      <c r="G25" s="10" t="s">
        <v>41</v>
      </c>
      <c r="H25" s="32" t="str">
        <f>_xlfn.XLOOKUP(tVendas[[#This Row],[Produto]],tProdutos[Produto],tProdutos[Fornecedor],"Não Encontrado")</f>
        <v>Mary Kay</v>
      </c>
      <c r="I25" s="16">
        <v>2</v>
      </c>
      <c r="J25" s="11">
        <v>80</v>
      </c>
      <c r="K25" s="17">
        <f>tVendas[[#This Row],[Qtde]]*tVendas[[#This Row],[Preço]]</f>
        <v>160</v>
      </c>
      <c r="L25" s="21">
        <v>160</v>
      </c>
      <c r="M25" s="19">
        <f>tVendas[[#This Row],[Valor Total]]-tVendas[[#This Row],[Valor Pago]]</f>
        <v>0</v>
      </c>
      <c r="N25" s="24">
        <v>45310</v>
      </c>
      <c r="O25" s="38">
        <f>_xlfn.XLOOKUP(tVendas[[#This Row],[Produto]],tProdutos[Produto],tProdutos[Comissão %])/100</f>
        <v>0.38</v>
      </c>
      <c r="P25" s="20">
        <f>tVendas[[#This Row],[Valor Total]]*tVendas[[#This Row],[Comissão %]]</f>
        <v>60.8</v>
      </c>
    </row>
    <row r="26" spans="2:16" ht="28.5" customHeight="1" x14ac:dyDescent="0.25">
      <c r="B26" s="9">
        <f>ROW()-ROW(tVendas[[#Headers],[Id]])</f>
        <v>20</v>
      </c>
      <c r="C26" s="14">
        <v>45318</v>
      </c>
      <c r="D26" s="14" t="s">
        <v>270</v>
      </c>
      <c r="E26" s="58" t="str">
        <f>_xlfn.XLOOKUP(tVendas[[#This Row],[Nome Cliente]],tClientes[Nome],tClientes[Fone])</f>
        <v>(19) 99876-5432</v>
      </c>
      <c r="F26" s="58" t="str">
        <f>_xlfn.XLOOKUP(tVendas[[#This Row],[Nome Cliente]],tClientes[Nome],tClientes[Fone 2])</f>
        <v>(19) 93456-7890</v>
      </c>
      <c r="G26" s="10" t="s">
        <v>42</v>
      </c>
      <c r="H26" s="32" t="str">
        <f>_xlfn.XLOOKUP(tVendas[[#This Row],[Produto]],tProdutos[Produto],tProdutos[Fornecedor],"Não Encontrado")</f>
        <v>Mary Kay</v>
      </c>
      <c r="I26" s="16">
        <v>3</v>
      </c>
      <c r="J26" s="11">
        <v>30</v>
      </c>
      <c r="K26" s="17">
        <f>tVendas[[#This Row],[Qtde]]*tVendas[[#This Row],[Preço]]</f>
        <v>90</v>
      </c>
      <c r="L26" s="21">
        <v>120</v>
      </c>
      <c r="M26" s="19">
        <f>tVendas[[#This Row],[Valor Total]]-tVendas[[#This Row],[Valor Pago]]</f>
        <v>-30</v>
      </c>
      <c r="N26" s="24">
        <v>45318</v>
      </c>
      <c r="O26" s="38">
        <f>_xlfn.XLOOKUP(tVendas[[#This Row],[Produto]],tProdutos[Produto],tProdutos[Comissão %])/100</f>
        <v>0.31</v>
      </c>
      <c r="P26" s="20">
        <f>tVendas[[#This Row],[Valor Total]]*tVendas[[#This Row],[Comissão %]]</f>
        <v>27.9</v>
      </c>
    </row>
    <row r="27" spans="2:16" ht="28.5" customHeight="1" x14ac:dyDescent="0.25">
      <c r="B27" s="9">
        <f>ROW()-ROW(tVendas[[#Headers],[Id]])</f>
        <v>21</v>
      </c>
      <c r="C27" s="14">
        <v>45316</v>
      </c>
      <c r="D27" s="14" t="s">
        <v>277</v>
      </c>
      <c r="E27" s="58" t="str">
        <f>_xlfn.XLOOKUP(tVendas[[#This Row],[Nome Cliente]],tClientes[Nome],tClientes[Fone])</f>
        <v>(34) 98765-4321</v>
      </c>
      <c r="F27" s="58" t="str">
        <f>_xlfn.XLOOKUP(tVendas[[#This Row],[Nome Cliente]],tClientes[Nome],tClientes[Fone 2])</f>
        <v>(34) 92345-6789</v>
      </c>
      <c r="G27" s="10" t="s">
        <v>43</v>
      </c>
      <c r="H27" s="32" t="str">
        <f>_xlfn.XLOOKUP(tVendas[[#This Row],[Produto]],tProdutos[Produto],tProdutos[Fornecedor],"Não Encontrado")</f>
        <v>Mary Kay</v>
      </c>
      <c r="I27" s="16">
        <v>5</v>
      </c>
      <c r="J27" s="11">
        <v>35</v>
      </c>
      <c r="K27" s="17">
        <f>tVendas[[#This Row],[Qtde]]*tVendas[[#This Row],[Preço]]</f>
        <v>175</v>
      </c>
      <c r="L27" s="21">
        <v>140</v>
      </c>
      <c r="M27" s="19">
        <f>tVendas[[#This Row],[Valor Total]]-tVendas[[#This Row],[Valor Pago]]</f>
        <v>35</v>
      </c>
      <c r="N27" s="24">
        <v>45316</v>
      </c>
      <c r="O27" s="38">
        <f>_xlfn.XLOOKUP(tVendas[[#This Row],[Produto]],tProdutos[Produto],tProdutos[Comissão %])/100</f>
        <v>0.16</v>
      </c>
      <c r="P27" s="20">
        <f>tVendas[[#This Row],[Valor Total]]*tVendas[[#This Row],[Comissão %]]</f>
        <v>28</v>
      </c>
    </row>
    <row r="28" spans="2:16" ht="28.5" customHeight="1" x14ac:dyDescent="0.25">
      <c r="B28" s="9">
        <f>ROW()-ROW(tVendas[[#Headers],[Id]])</f>
        <v>22</v>
      </c>
      <c r="C28" s="14">
        <v>45303</v>
      </c>
      <c r="D28" s="14" t="s">
        <v>284</v>
      </c>
      <c r="E28" s="58" t="str">
        <f>_xlfn.XLOOKUP(tVendas[[#This Row],[Nome Cliente]],tClientes[Nome],tClientes[Fone])</f>
        <v>(95) 97654-3210</v>
      </c>
      <c r="F28" s="58" t="str">
        <f>_xlfn.XLOOKUP(tVendas[[#This Row],[Nome Cliente]],tClientes[Nome],tClientes[Fone 2])</f>
        <v>(95) 93210-4567</v>
      </c>
      <c r="G28" s="10" t="s">
        <v>44</v>
      </c>
      <c r="H28" s="32" t="str">
        <f>_xlfn.XLOOKUP(tVendas[[#This Row],[Produto]],tProdutos[Produto],tProdutos[Fornecedor],"Não Encontrado")</f>
        <v>Avon</v>
      </c>
      <c r="I28" s="16">
        <v>5</v>
      </c>
      <c r="J28" s="11">
        <v>15</v>
      </c>
      <c r="K28" s="17">
        <f>tVendas[[#This Row],[Qtde]]*tVendas[[#This Row],[Preço]]</f>
        <v>75</v>
      </c>
      <c r="L28" s="21">
        <v>45</v>
      </c>
      <c r="M28" s="19">
        <f>tVendas[[#This Row],[Valor Total]]-tVendas[[#This Row],[Valor Pago]]</f>
        <v>30</v>
      </c>
      <c r="N28" s="24">
        <v>45303</v>
      </c>
      <c r="O28" s="38">
        <f>_xlfn.XLOOKUP(tVendas[[#This Row],[Produto]],tProdutos[Produto],tProdutos[Comissão %])/100</f>
        <v>0.2</v>
      </c>
      <c r="P28" s="20">
        <f>tVendas[[#This Row],[Valor Total]]*tVendas[[#This Row],[Comissão %]]</f>
        <v>15</v>
      </c>
    </row>
    <row r="29" spans="2:16" ht="28.5" customHeight="1" x14ac:dyDescent="0.25">
      <c r="B29" s="9">
        <f>ROW()-ROW(tVendas[[#Headers],[Id]])</f>
        <v>23</v>
      </c>
      <c r="C29" s="14">
        <v>45308</v>
      </c>
      <c r="D29" s="14" t="s">
        <v>292</v>
      </c>
      <c r="E29" s="58" t="str">
        <f>_xlfn.XLOOKUP(tVendas[[#This Row],[Nome Cliente]],tClientes[Nome],tClientes[Fone])</f>
        <v>(83) 96543-2109</v>
      </c>
      <c r="F29" s="58" t="str">
        <f>_xlfn.XLOOKUP(tVendas[[#This Row],[Nome Cliente]],tClientes[Nome],tClientes[Fone 2])</f>
        <v>(83) 91234-5678</v>
      </c>
      <c r="G29" s="10" t="s">
        <v>45</v>
      </c>
      <c r="H29" s="32" t="str">
        <f>_xlfn.XLOOKUP(tVendas[[#This Row],[Produto]],tProdutos[Produto],tProdutos[Fornecedor],"Não Encontrado")</f>
        <v>Avon</v>
      </c>
      <c r="I29" s="16">
        <v>2</v>
      </c>
      <c r="J29" s="11">
        <v>10</v>
      </c>
      <c r="K29" s="17">
        <f>tVendas[[#This Row],[Qtde]]*tVendas[[#This Row],[Preço]]</f>
        <v>20</v>
      </c>
      <c r="L29" s="21">
        <v>10</v>
      </c>
      <c r="M29" s="19">
        <f>tVendas[[#This Row],[Valor Total]]-tVendas[[#This Row],[Valor Pago]]</f>
        <v>10</v>
      </c>
      <c r="N29" s="24">
        <v>45308</v>
      </c>
      <c r="O29" s="38">
        <f>_xlfn.XLOOKUP(tVendas[[#This Row],[Produto]],tProdutos[Produto],tProdutos[Comissão %])/100</f>
        <v>0.15</v>
      </c>
      <c r="P29" s="20">
        <f>tVendas[[#This Row],[Valor Total]]*tVendas[[#This Row],[Comissão %]]</f>
        <v>3</v>
      </c>
    </row>
    <row r="30" spans="2:16" ht="28.5" customHeight="1" x14ac:dyDescent="0.25">
      <c r="B30" s="9">
        <f>ROW()-ROW(tVendas[[#Headers],[Id]])</f>
        <v>24</v>
      </c>
      <c r="C30" s="14">
        <v>45293</v>
      </c>
      <c r="D30" s="14" t="s">
        <v>300</v>
      </c>
      <c r="E30" s="58" t="str">
        <f>_xlfn.XLOOKUP(tVendas[[#This Row],[Nome Cliente]],tClientes[Nome],tClientes[Fone])</f>
        <v>(61) 95432-1098</v>
      </c>
      <c r="F30" s="58" t="str">
        <f>_xlfn.XLOOKUP(tVendas[[#This Row],[Nome Cliente]],tClientes[Nome],tClientes[Fone 2])</f>
        <v>(61) 94321-0987</v>
      </c>
      <c r="G30" s="10" t="s">
        <v>46</v>
      </c>
      <c r="H30" s="32" t="str">
        <f>_xlfn.XLOOKUP(tVendas[[#This Row],[Produto]],tProdutos[Produto],tProdutos[Fornecedor],"Não Encontrado")</f>
        <v>Avon</v>
      </c>
      <c r="I30" s="16">
        <v>1</v>
      </c>
      <c r="J30" s="11">
        <v>20</v>
      </c>
      <c r="K30" s="17">
        <f>tVendas[[#This Row],[Qtde]]*tVendas[[#This Row],[Preço]]</f>
        <v>20</v>
      </c>
      <c r="L30" s="21"/>
      <c r="M30" s="19">
        <f>tVendas[[#This Row],[Valor Total]]-tVendas[[#This Row],[Valor Pago]]</f>
        <v>20</v>
      </c>
      <c r="N30" s="24" t="s">
        <v>118</v>
      </c>
      <c r="O30" s="38">
        <f>_xlfn.XLOOKUP(tVendas[[#This Row],[Produto]],tProdutos[Produto],tProdutos[Comissão %])/100</f>
        <v>0.31</v>
      </c>
      <c r="P30" s="20">
        <f>tVendas[[#This Row],[Valor Total]]*tVendas[[#This Row],[Comissão %]]</f>
        <v>6.2</v>
      </c>
    </row>
    <row r="31" spans="2:16" ht="28.5" customHeight="1" x14ac:dyDescent="0.25">
      <c r="B31" s="9">
        <f>ROW()-ROW(tVendas[[#Headers],[Id]])</f>
        <v>25</v>
      </c>
      <c r="C31" s="14">
        <v>45308</v>
      </c>
      <c r="D31" s="14" t="s">
        <v>305</v>
      </c>
      <c r="E31" s="58" t="str">
        <f>_xlfn.XLOOKUP(tVendas[[#This Row],[Nome Cliente]],tClientes[Nome],tClientes[Fone])</f>
        <v>(27) 94321-0987</v>
      </c>
      <c r="F31" s="58" t="str">
        <f>_xlfn.XLOOKUP(tVendas[[#This Row],[Nome Cliente]],tClientes[Nome],tClientes[Fone 2])</f>
        <v>(27) 92345-6789</v>
      </c>
      <c r="G31" s="10" t="s">
        <v>47</v>
      </c>
      <c r="H31" s="32" t="str">
        <f>_xlfn.XLOOKUP(tVendas[[#This Row],[Produto]],tProdutos[Produto],tProdutos[Fornecedor],"Não Encontrado")</f>
        <v>Natura</v>
      </c>
      <c r="I31" s="16">
        <v>1</v>
      </c>
      <c r="J31" s="11">
        <v>25</v>
      </c>
      <c r="K31" s="17">
        <f>tVendas[[#This Row],[Qtde]]*tVendas[[#This Row],[Preço]]</f>
        <v>25</v>
      </c>
      <c r="L31" s="21"/>
      <c r="M31" s="19">
        <f>tVendas[[#This Row],[Valor Total]]-tVendas[[#This Row],[Valor Pago]]</f>
        <v>25</v>
      </c>
      <c r="N31" s="24" t="s">
        <v>118</v>
      </c>
      <c r="O31" s="38">
        <f>_xlfn.XLOOKUP(tVendas[[#This Row],[Produto]],tProdutos[Produto],tProdutos[Comissão %])/100</f>
        <v>0.16</v>
      </c>
      <c r="P31" s="20">
        <f>tVendas[[#This Row],[Valor Total]]*tVendas[[#This Row],[Comissão %]]</f>
        <v>4</v>
      </c>
    </row>
    <row r="32" spans="2:16" ht="28.5" customHeight="1" x14ac:dyDescent="0.25">
      <c r="B32" s="9">
        <f>ROW()-ROW(tVendas[[#Headers],[Id]])</f>
        <v>26</v>
      </c>
      <c r="C32" s="14">
        <v>45293</v>
      </c>
      <c r="D32" s="14" t="s">
        <v>309</v>
      </c>
      <c r="E32" s="58" t="str">
        <f>_xlfn.XLOOKUP(tVendas[[#This Row],[Nome Cliente]],tClientes[Nome],tClientes[Fone])</f>
        <v>(67) 93210-9876</v>
      </c>
      <c r="F32" s="58" t="str">
        <f>_xlfn.XLOOKUP(tVendas[[#This Row],[Nome Cliente]],tClientes[Nome],tClientes[Fone 2])</f>
        <v>(67) 93456-7890</v>
      </c>
      <c r="G32" s="10" t="s">
        <v>48</v>
      </c>
      <c r="H32" s="32" t="str">
        <f>_xlfn.XLOOKUP(tVendas[[#This Row],[Produto]],tProdutos[Produto],tProdutos[Fornecedor],"Não Encontrado")</f>
        <v>Natura</v>
      </c>
      <c r="I32" s="16">
        <v>3</v>
      </c>
      <c r="J32" s="11">
        <v>30</v>
      </c>
      <c r="K32" s="17">
        <f>tVendas[[#This Row],[Qtde]]*tVendas[[#This Row],[Preço]]</f>
        <v>90</v>
      </c>
      <c r="L32" s="21"/>
      <c r="M32" s="19">
        <f>tVendas[[#This Row],[Valor Total]]-tVendas[[#This Row],[Valor Pago]]</f>
        <v>90</v>
      </c>
      <c r="N32" s="24" t="s">
        <v>118</v>
      </c>
      <c r="O32" s="38">
        <f>_xlfn.XLOOKUP(tVendas[[#This Row],[Produto]],tProdutos[Produto],tProdutos[Comissão %])/100</f>
        <v>0.33</v>
      </c>
      <c r="P32" s="20">
        <f>tVendas[[#This Row],[Valor Total]]*tVendas[[#This Row],[Comissão %]]</f>
        <v>29.700000000000003</v>
      </c>
    </row>
    <row r="33" spans="2:16" ht="28.5" customHeight="1" x14ac:dyDescent="0.25">
      <c r="B33" s="9">
        <f>ROW()-ROW(tVendas[[#Headers],[Id]])</f>
        <v>27</v>
      </c>
      <c r="C33" s="14">
        <v>45319</v>
      </c>
      <c r="D33" s="14" t="s">
        <v>317</v>
      </c>
      <c r="E33" s="58" t="str">
        <f>_xlfn.XLOOKUP(tVendas[[#This Row],[Nome Cliente]],tClientes[Nome],tClientes[Fone])</f>
        <v>(21) 92109-8765</v>
      </c>
      <c r="F33" s="58" t="str">
        <f>_xlfn.XLOOKUP(tVendas[[#This Row],[Nome Cliente]],tClientes[Nome],tClientes[Fone 2])</f>
        <v>(21) 91234-5678</v>
      </c>
      <c r="G33" s="10" t="s">
        <v>49</v>
      </c>
      <c r="H33" s="32" t="str">
        <f>_xlfn.XLOOKUP(tVendas[[#This Row],[Produto]],tProdutos[Produto],tProdutos[Fornecedor],"Não Encontrado")</f>
        <v>Natura</v>
      </c>
      <c r="I33" s="16">
        <v>4</v>
      </c>
      <c r="J33" s="11">
        <v>40</v>
      </c>
      <c r="K33" s="17">
        <f>tVendas[[#This Row],[Qtde]]*tVendas[[#This Row],[Preço]]</f>
        <v>160</v>
      </c>
      <c r="L33" s="21">
        <v>40</v>
      </c>
      <c r="M33" s="19">
        <f>tVendas[[#This Row],[Valor Total]]-tVendas[[#This Row],[Valor Pago]]</f>
        <v>120</v>
      </c>
      <c r="N33" s="24">
        <v>45319</v>
      </c>
      <c r="O33" s="38">
        <f>_xlfn.XLOOKUP(tVendas[[#This Row],[Produto]],tProdutos[Produto],tProdutos[Comissão %])/100</f>
        <v>0.38</v>
      </c>
      <c r="P33" s="20">
        <f>tVendas[[#This Row],[Valor Total]]*tVendas[[#This Row],[Comissão %]]</f>
        <v>60.8</v>
      </c>
    </row>
    <row r="34" spans="2:16" ht="28.5" customHeight="1" x14ac:dyDescent="0.25">
      <c r="B34" s="9">
        <f>ROW()-ROW(tVendas[[#Headers],[Id]])</f>
        <v>28</v>
      </c>
      <c r="C34" s="14">
        <v>45321</v>
      </c>
      <c r="D34" s="14" t="s">
        <v>323</v>
      </c>
      <c r="E34" s="58" t="str">
        <f>_xlfn.XLOOKUP(tVendas[[#This Row],[Nome Cliente]],tClientes[Nome],tClientes[Fone])</f>
        <v>(11) 90987-6543</v>
      </c>
      <c r="F34" s="58" t="str">
        <f>_xlfn.XLOOKUP(tVendas[[#This Row],[Nome Cliente]],tClientes[Nome],tClientes[Fone 2])</f>
        <v>(11) 94321-0987</v>
      </c>
      <c r="G34" s="10" t="s">
        <v>50</v>
      </c>
      <c r="H34" s="32" t="str">
        <f>_xlfn.XLOOKUP(tVendas[[#This Row],[Produto]],tProdutos[Produto],tProdutos[Fornecedor],"Não Encontrado")</f>
        <v>Hinode</v>
      </c>
      <c r="I34" s="16">
        <v>5</v>
      </c>
      <c r="J34" s="11">
        <v>200</v>
      </c>
      <c r="K34" s="17">
        <f>tVendas[[#This Row],[Qtde]]*tVendas[[#This Row],[Preço]]</f>
        <v>1000</v>
      </c>
      <c r="L34" s="21">
        <v>200</v>
      </c>
      <c r="M34" s="19">
        <f>tVendas[[#This Row],[Valor Total]]-tVendas[[#This Row],[Valor Pago]]</f>
        <v>800</v>
      </c>
      <c r="N34" s="24">
        <v>45321</v>
      </c>
      <c r="O34" s="38">
        <f>_xlfn.XLOOKUP(tVendas[[#This Row],[Produto]],tProdutos[Produto],tProdutos[Comissão %])/100</f>
        <v>0.18</v>
      </c>
      <c r="P34" s="20">
        <f>tVendas[[#This Row],[Valor Total]]*tVendas[[#This Row],[Comissão %]]</f>
        <v>180</v>
      </c>
    </row>
    <row r="35" spans="2:16" ht="28.5" customHeight="1" x14ac:dyDescent="0.25">
      <c r="B35" s="9">
        <f>ROW()-ROW(tVendas[[#Headers],[Id]])</f>
        <v>29</v>
      </c>
      <c r="C35" s="14">
        <v>45294</v>
      </c>
      <c r="D35" s="14" t="s">
        <v>328</v>
      </c>
      <c r="E35" s="58" t="str">
        <f>_xlfn.XLOOKUP(tVendas[[#This Row],[Nome Cliente]],tClientes[Nome],tClientes[Fone])</f>
        <v>(65) 99876-5432</v>
      </c>
      <c r="F35" s="58" t="str">
        <f>_xlfn.XLOOKUP(tVendas[[#This Row],[Nome Cliente]],tClientes[Nome],tClientes[Fone 2])</f>
        <v>(65) 92345-6789</v>
      </c>
      <c r="G35" s="10" t="s">
        <v>51</v>
      </c>
      <c r="H35" s="32" t="str">
        <f>_xlfn.XLOOKUP(tVendas[[#This Row],[Produto]],tProdutos[Produto],tProdutos[Fornecedor],"Não Encontrado")</f>
        <v>Hinode</v>
      </c>
      <c r="I35" s="16">
        <v>5</v>
      </c>
      <c r="J35" s="11">
        <v>50</v>
      </c>
      <c r="K35" s="17">
        <f>tVendas[[#This Row],[Qtde]]*tVendas[[#This Row],[Preço]]</f>
        <v>250</v>
      </c>
      <c r="L35" s="21">
        <v>50</v>
      </c>
      <c r="M35" s="19">
        <f>tVendas[[#This Row],[Valor Total]]-tVendas[[#This Row],[Valor Pago]]</f>
        <v>200</v>
      </c>
      <c r="N35" s="24">
        <v>45294</v>
      </c>
      <c r="O35" s="38">
        <f>_xlfn.XLOOKUP(tVendas[[#This Row],[Produto]],tProdutos[Produto],tProdutos[Comissão %])/100</f>
        <v>0.3</v>
      </c>
      <c r="P35" s="20">
        <f>tVendas[[#This Row],[Valor Total]]*tVendas[[#This Row],[Comissão %]]</f>
        <v>75</v>
      </c>
    </row>
    <row r="36" spans="2:16" ht="28.5" customHeight="1" x14ac:dyDescent="0.25">
      <c r="B36" s="9">
        <f>ROW()-ROW(tVendas[[#Headers],[Id]])</f>
        <v>30</v>
      </c>
      <c r="C36" s="14">
        <v>45296</v>
      </c>
      <c r="D36" s="14" t="s">
        <v>336</v>
      </c>
      <c r="E36" s="58" t="str">
        <f>_xlfn.XLOOKUP(tVendas[[#This Row],[Nome Cliente]],tClientes[Nome],tClientes[Fone])</f>
        <v>(95) 98765-4321</v>
      </c>
      <c r="F36" s="58" t="str">
        <f>_xlfn.XLOOKUP(tVendas[[#This Row],[Nome Cliente]],tClientes[Nome],tClientes[Fone 2])</f>
        <v>(95) 93456-7890</v>
      </c>
      <c r="G36" s="10" t="s">
        <v>52</v>
      </c>
      <c r="H36" s="32" t="str">
        <f>_xlfn.XLOOKUP(tVendas[[#This Row],[Produto]],tProdutos[Produto],tProdutos[Fornecedor],"Não Encontrado")</f>
        <v>Hinode</v>
      </c>
      <c r="I36" s="16">
        <v>2</v>
      </c>
      <c r="J36" s="11">
        <v>70</v>
      </c>
      <c r="K36" s="17">
        <f>tVendas[[#This Row],[Qtde]]*tVendas[[#This Row],[Preço]]</f>
        <v>140</v>
      </c>
      <c r="L36" s="21">
        <v>140</v>
      </c>
      <c r="M36" s="19">
        <f>tVendas[[#This Row],[Valor Total]]-tVendas[[#This Row],[Valor Pago]]</f>
        <v>0</v>
      </c>
      <c r="N36" s="24">
        <v>45296</v>
      </c>
      <c r="O36" s="38">
        <f>_xlfn.XLOOKUP(tVendas[[#This Row],[Produto]],tProdutos[Produto],tProdutos[Comissão %])/100</f>
        <v>0.32</v>
      </c>
      <c r="P36" s="20">
        <f>tVendas[[#This Row],[Valor Total]]*tVendas[[#This Row],[Comissão %]]</f>
        <v>44.800000000000004</v>
      </c>
    </row>
    <row r="37" spans="2:16" ht="28.5" customHeight="1" x14ac:dyDescent="0.25">
      <c r="B37" s="9">
        <f>ROW()-ROW(tVendas[[#Headers],[Id]])</f>
        <v>31</v>
      </c>
      <c r="C37" s="14">
        <v>45315</v>
      </c>
      <c r="D37" s="14" t="s">
        <v>342</v>
      </c>
      <c r="E37" s="58" t="str">
        <f>_xlfn.XLOOKUP(tVendas[[#This Row],[Nome Cliente]],tClientes[Nome],tClientes[Fone])</f>
        <v>(98) 97654-3210</v>
      </c>
      <c r="F37" s="58" t="str">
        <f>_xlfn.XLOOKUP(tVendas[[#This Row],[Nome Cliente]],tClientes[Nome],tClientes[Fone 2])</f>
        <v>(98) 93210-4567</v>
      </c>
      <c r="G37" s="10" t="s">
        <v>54</v>
      </c>
      <c r="H37" s="32" t="str">
        <f>_xlfn.XLOOKUP(tVendas[[#This Row],[Produto]],tProdutos[Produto],tProdutos[Fornecedor],"Não Encontrado")</f>
        <v>Jequiti</v>
      </c>
      <c r="I37" s="16">
        <v>3</v>
      </c>
      <c r="J37" s="11">
        <v>50</v>
      </c>
      <c r="K37" s="17">
        <f>tVendas[[#This Row],[Qtde]]*tVendas[[#This Row],[Preço]]</f>
        <v>150</v>
      </c>
      <c r="L37" s="21">
        <v>50</v>
      </c>
      <c r="M37" s="19">
        <f>tVendas[[#This Row],[Valor Total]]-tVendas[[#This Row],[Valor Pago]]</f>
        <v>100</v>
      </c>
      <c r="N37" s="24">
        <v>45315</v>
      </c>
      <c r="O37" s="38">
        <f>_xlfn.XLOOKUP(tVendas[[#This Row],[Produto]],tProdutos[Produto],tProdutos[Comissão %])/100</f>
        <v>0.34</v>
      </c>
      <c r="P37" s="20">
        <f>tVendas[[#This Row],[Valor Total]]*tVendas[[#This Row],[Comissão %]]</f>
        <v>51.000000000000007</v>
      </c>
    </row>
    <row r="38" spans="2:16" ht="28.5" customHeight="1" x14ac:dyDescent="0.25">
      <c r="B38" s="9">
        <f>ROW()-ROW(tVendas[[#Headers],[Id]])</f>
        <v>32</v>
      </c>
      <c r="C38" s="14">
        <v>45301</v>
      </c>
      <c r="D38" s="14" t="s">
        <v>350</v>
      </c>
      <c r="E38" s="58" t="str">
        <f>_xlfn.XLOOKUP(tVendas[[#This Row],[Nome Cliente]],tClientes[Nome],tClientes[Fone])</f>
        <v>(84) 96543-2109</v>
      </c>
      <c r="F38" s="58" t="str">
        <f>_xlfn.XLOOKUP(tVendas[[#This Row],[Nome Cliente]],tClientes[Nome],tClientes[Fone 2])</f>
        <v>(84) 91234-5678</v>
      </c>
      <c r="G38" s="10" t="s">
        <v>55</v>
      </c>
      <c r="H38" s="32" t="str">
        <f>_xlfn.XLOOKUP(tVendas[[#This Row],[Produto]],tProdutos[Produto],tProdutos[Fornecedor],"Não Encontrado")</f>
        <v>Mary Kay</v>
      </c>
      <c r="I38" s="16">
        <v>2</v>
      </c>
      <c r="J38" s="11">
        <v>45</v>
      </c>
      <c r="K38" s="17">
        <f>tVendas[[#This Row],[Qtde]]*tVendas[[#This Row],[Preço]]</f>
        <v>90</v>
      </c>
      <c r="L38" s="21">
        <v>45</v>
      </c>
      <c r="M38" s="19">
        <f>tVendas[[#This Row],[Valor Total]]-tVendas[[#This Row],[Valor Pago]]</f>
        <v>45</v>
      </c>
      <c r="N38" s="24">
        <v>45301</v>
      </c>
      <c r="O38" s="38">
        <f>_xlfn.XLOOKUP(tVendas[[#This Row],[Produto]],tProdutos[Produto],tProdutos[Comissão %])/100</f>
        <v>0.37</v>
      </c>
      <c r="P38" s="20">
        <f>tVendas[[#This Row],[Valor Total]]*tVendas[[#This Row],[Comissão %]]</f>
        <v>33.299999999999997</v>
      </c>
    </row>
    <row r="39" spans="2:16" ht="28.5" customHeight="1" x14ac:dyDescent="0.25">
      <c r="B39" s="9">
        <f>ROW()-ROW(tVendas[[#Headers],[Id]])</f>
        <v>33</v>
      </c>
      <c r="C39" s="14">
        <v>45313</v>
      </c>
      <c r="D39" s="14" t="s">
        <v>358</v>
      </c>
      <c r="E39" s="58" t="str">
        <f>_xlfn.XLOOKUP(tVendas[[#This Row],[Nome Cliente]],tClientes[Nome],tClientes[Fone])</f>
        <v>(53) 95432-1098</v>
      </c>
      <c r="F39" s="58" t="str">
        <f>_xlfn.XLOOKUP(tVendas[[#This Row],[Nome Cliente]],tClientes[Nome],tClientes[Fone 2])</f>
        <v>(53) 94321-0987</v>
      </c>
      <c r="G39" s="10" t="s">
        <v>56</v>
      </c>
      <c r="H39" s="32" t="str">
        <f>_xlfn.XLOOKUP(tVendas[[#This Row],[Produto]],tProdutos[Produto],tProdutos[Fornecedor],"Não Encontrado")</f>
        <v>Avon</v>
      </c>
      <c r="I39" s="16">
        <v>5</v>
      </c>
      <c r="J39" s="11">
        <v>18</v>
      </c>
      <c r="K39" s="17">
        <f>tVendas[[#This Row],[Qtde]]*tVendas[[#This Row],[Preço]]</f>
        <v>90</v>
      </c>
      <c r="L39" s="21">
        <v>36</v>
      </c>
      <c r="M39" s="19">
        <f>tVendas[[#This Row],[Valor Total]]-tVendas[[#This Row],[Valor Pago]]</f>
        <v>54</v>
      </c>
      <c r="N39" s="24">
        <v>45313</v>
      </c>
      <c r="O39" s="38">
        <f>_xlfn.XLOOKUP(tVendas[[#This Row],[Produto]],tProdutos[Produto],tProdutos[Comissão %])/100</f>
        <v>0.25</v>
      </c>
      <c r="P39" s="20">
        <f>tVendas[[#This Row],[Valor Total]]*tVendas[[#This Row],[Comissão %]]</f>
        <v>22.5</v>
      </c>
    </row>
    <row r="40" spans="2:16" ht="28.5" customHeight="1" x14ac:dyDescent="0.25">
      <c r="B40" s="9">
        <f>ROW()-ROW(tVendas[[#Headers],[Id]])</f>
        <v>34</v>
      </c>
      <c r="C40" s="14">
        <v>45295</v>
      </c>
      <c r="D40" s="14" t="s">
        <v>365</v>
      </c>
      <c r="E40" s="58" t="str">
        <f>_xlfn.XLOOKUP(tVendas[[#This Row],[Nome Cliente]],tClientes[Nome],tClientes[Fone])</f>
        <v>(41) 94321-0987</v>
      </c>
      <c r="F40" s="58" t="str">
        <f>_xlfn.XLOOKUP(tVendas[[#This Row],[Nome Cliente]],tClientes[Nome],tClientes[Fone 2])</f>
        <v>(41) 92345-6789</v>
      </c>
      <c r="G40" s="10" t="s">
        <v>57</v>
      </c>
      <c r="H40" s="32" t="str">
        <f>_xlfn.XLOOKUP(tVendas[[#This Row],[Produto]],tProdutos[Produto],tProdutos[Fornecedor],"Não Encontrado")</f>
        <v>Natura</v>
      </c>
      <c r="I40" s="16">
        <v>5</v>
      </c>
      <c r="J40" s="11">
        <v>35</v>
      </c>
      <c r="K40" s="17">
        <f>tVendas[[#This Row],[Qtde]]*tVendas[[#This Row],[Preço]]</f>
        <v>175</v>
      </c>
      <c r="L40" s="21">
        <v>70</v>
      </c>
      <c r="M40" s="19">
        <f>tVendas[[#This Row],[Valor Total]]-tVendas[[#This Row],[Valor Pago]]</f>
        <v>105</v>
      </c>
      <c r="N40" s="24">
        <v>45295</v>
      </c>
      <c r="O40" s="38">
        <f>_xlfn.XLOOKUP(tVendas[[#This Row],[Produto]],tProdutos[Produto],tProdutos[Comissão %])/100</f>
        <v>0.4</v>
      </c>
      <c r="P40" s="20">
        <f>tVendas[[#This Row],[Valor Total]]*tVendas[[#This Row],[Comissão %]]</f>
        <v>70</v>
      </c>
    </row>
    <row r="41" spans="2:16" ht="28.5" customHeight="1" x14ac:dyDescent="0.25">
      <c r="B41" s="9">
        <f>ROW()-ROW(tVendas[[#Headers],[Id]])</f>
        <v>35</v>
      </c>
      <c r="C41" s="14">
        <v>45339</v>
      </c>
      <c r="D41" s="14" t="s">
        <v>371</v>
      </c>
      <c r="E41" s="58" t="str">
        <f>_xlfn.XLOOKUP(tVendas[[#This Row],[Nome Cliente]],tClientes[Nome],tClientes[Fone])</f>
        <v>(27) 93210-9876</v>
      </c>
      <c r="F41" s="58" t="str">
        <f>_xlfn.XLOOKUP(tVendas[[#This Row],[Nome Cliente]],tClientes[Nome],tClientes[Fone 2])</f>
        <v>(27) 91234-5678</v>
      </c>
      <c r="G41" s="10" t="s">
        <v>58</v>
      </c>
      <c r="H41" s="32" t="str">
        <f>_xlfn.XLOOKUP(tVendas[[#This Row],[Produto]],tProdutos[Produto],tProdutos[Fornecedor],"Não Encontrado")</f>
        <v>Hinode</v>
      </c>
      <c r="I41" s="16">
        <v>5</v>
      </c>
      <c r="J41" s="11">
        <v>30</v>
      </c>
      <c r="K41" s="17">
        <f>tVendas[[#This Row],[Qtde]]*tVendas[[#This Row],[Preço]]</f>
        <v>150</v>
      </c>
      <c r="L41" s="21"/>
      <c r="M41" s="19">
        <f>tVendas[[#This Row],[Valor Total]]-tVendas[[#This Row],[Valor Pago]]</f>
        <v>150</v>
      </c>
      <c r="N41" s="24" t="s">
        <v>118</v>
      </c>
      <c r="O41" s="38">
        <f>_xlfn.XLOOKUP(tVendas[[#This Row],[Produto]],tProdutos[Produto],tProdutos[Comissão %])/100</f>
        <v>0.3</v>
      </c>
      <c r="P41" s="20">
        <f>tVendas[[#This Row],[Valor Total]]*tVendas[[#This Row],[Comissão %]]</f>
        <v>45</v>
      </c>
    </row>
    <row r="42" spans="2:16" ht="28.5" customHeight="1" x14ac:dyDescent="0.25">
      <c r="B42" s="9">
        <f>ROW()-ROW(tVendas[[#Headers],[Id]])</f>
        <v>36</v>
      </c>
      <c r="C42" s="14">
        <v>45348</v>
      </c>
      <c r="D42" s="14" t="s">
        <v>377</v>
      </c>
      <c r="E42" s="58" t="str">
        <f>_xlfn.XLOOKUP(tVendas[[#This Row],[Nome Cliente]],tClientes[Nome],tClientes[Fone])</f>
        <v>(19) 92109-8765</v>
      </c>
      <c r="F42" s="58" t="str">
        <f>_xlfn.XLOOKUP(tVendas[[#This Row],[Nome Cliente]],tClientes[Nome],tClientes[Fone 2])</f>
        <v>(19) 93210-4567</v>
      </c>
      <c r="G42" s="10" t="s">
        <v>38</v>
      </c>
      <c r="H42" s="32" t="str">
        <f>_xlfn.XLOOKUP(tVendas[[#This Row],[Produto]],tProdutos[Produto],tProdutos[Fornecedor],"Não Encontrado")</f>
        <v>Jequiti</v>
      </c>
      <c r="I42" s="16">
        <v>5</v>
      </c>
      <c r="J42" s="11">
        <v>100</v>
      </c>
      <c r="K42" s="17">
        <f>tVendas[[#This Row],[Qtde]]*tVendas[[#This Row],[Preço]]</f>
        <v>500</v>
      </c>
      <c r="L42" s="20">
        <v>400</v>
      </c>
      <c r="M42" s="19">
        <f>tVendas[[#This Row],[Valor Total]]-tVendas[[#This Row],[Valor Pago]]</f>
        <v>100</v>
      </c>
      <c r="N42" s="24">
        <v>45348</v>
      </c>
      <c r="O42" s="38">
        <f>_xlfn.XLOOKUP(tVendas[[#This Row],[Produto]],tProdutos[Produto],tProdutos[Comissão %])/100</f>
        <v>0.21</v>
      </c>
      <c r="P42" s="20">
        <f>tVendas[[#This Row],[Valor Total]]*tVendas[[#This Row],[Comissão %]]</f>
        <v>105</v>
      </c>
    </row>
    <row r="43" spans="2:16" ht="28.5" customHeight="1" x14ac:dyDescent="0.25">
      <c r="B43" s="9">
        <f>ROW()-ROW(tVendas[[#Headers],[Id]])</f>
        <v>37</v>
      </c>
      <c r="C43" s="14">
        <v>45324</v>
      </c>
      <c r="D43" s="14" t="s">
        <v>383</v>
      </c>
      <c r="E43" s="58" t="str">
        <f>_xlfn.XLOOKUP(tVendas[[#This Row],[Nome Cliente]],tClientes[Nome],tClientes[Fone])</f>
        <v>(51) 90987-6543</v>
      </c>
      <c r="F43" s="58" t="str">
        <f>_xlfn.XLOOKUP(tVendas[[#This Row],[Nome Cliente]],tClientes[Nome],tClientes[Fone 2])</f>
        <v>(51) 94321-0987</v>
      </c>
      <c r="G43" s="10" t="s">
        <v>39</v>
      </c>
      <c r="H43" s="32" t="str">
        <f>_xlfn.XLOOKUP(tVendas[[#This Row],[Produto]],tProdutos[Produto],tProdutos[Fornecedor],"Não Encontrado")</f>
        <v>Jequiti</v>
      </c>
      <c r="I43" s="16">
        <v>3</v>
      </c>
      <c r="J43" s="11">
        <v>120</v>
      </c>
      <c r="K43" s="17">
        <f>tVendas[[#This Row],[Qtde]]*tVendas[[#This Row],[Preço]]</f>
        <v>360</v>
      </c>
      <c r="L43" s="20">
        <v>480</v>
      </c>
      <c r="M43" s="19">
        <f>tVendas[[#This Row],[Valor Total]]-tVendas[[#This Row],[Valor Pago]]</f>
        <v>-120</v>
      </c>
      <c r="N43" s="24">
        <v>45324</v>
      </c>
      <c r="O43" s="38">
        <f>_xlfn.XLOOKUP(tVendas[[#This Row],[Produto]],tProdutos[Produto],tProdutos[Comissão %])/100</f>
        <v>0.24</v>
      </c>
      <c r="P43" s="20">
        <f>tVendas[[#This Row],[Valor Total]]*tVendas[[#This Row],[Comissão %]]</f>
        <v>86.399999999999991</v>
      </c>
    </row>
    <row r="44" spans="2:16" ht="28.5" customHeight="1" x14ac:dyDescent="0.25">
      <c r="B44" s="9">
        <f>ROW()-ROW(tVendas[[#Headers],[Id]])</f>
        <v>38</v>
      </c>
      <c r="C44" s="14">
        <v>45349</v>
      </c>
      <c r="D44" s="14" t="s">
        <v>387</v>
      </c>
      <c r="E44" s="58" t="str">
        <f>_xlfn.XLOOKUP(tVendas[[#This Row],[Nome Cliente]],tClientes[Nome],tClientes[Fone])</f>
        <v>(61) 99876-5432</v>
      </c>
      <c r="F44" s="58" t="str">
        <f>_xlfn.XLOOKUP(tVendas[[#This Row],[Nome Cliente]],tClientes[Nome],tClientes[Fone 2])</f>
        <v>(61) 93456-7890</v>
      </c>
      <c r="G44" s="10" t="s">
        <v>40</v>
      </c>
      <c r="H44" s="32" t="str">
        <f>_xlfn.XLOOKUP(tVendas[[#This Row],[Produto]],tProdutos[Produto],tProdutos[Fornecedor],"Não Encontrado")</f>
        <v>Jequiti</v>
      </c>
      <c r="I44" s="16">
        <v>4</v>
      </c>
      <c r="J44" s="11">
        <v>25</v>
      </c>
      <c r="K44" s="17">
        <f>tVendas[[#This Row],[Qtde]]*tVendas[[#This Row],[Preço]]</f>
        <v>100</v>
      </c>
      <c r="L44" s="20">
        <v>100</v>
      </c>
      <c r="M44" s="19">
        <f>tVendas[[#This Row],[Valor Total]]-tVendas[[#This Row],[Valor Pago]]</f>
        <v>0</v>
      </c>
      <c r="N44" s="24">
        <v>45349</v>
      </c>
      <c r="O44" s="38">
        <f>_xlfn.XLOOKUP(tVendas[[#This Row],[Produto]],tProdutos[Produto],tProdutos[Comissão %])/100</f>
        <v>0.28999999999999998</v>
      </c>
      <c r="P44" s="20">
        <f>tVendas[[#This Row],[Valor Total]]*tVendas[[#This Row],[Comissão %]]</f>
        <v>28.999999999999996</v>
      </c>
    </row>
    <row r="45" spans="2:16" ht="28.5" customHeight="1" x14ac:dyDescent="0.25">
      <c r="B45" s="9">
        <f>ROW()-ROW(tVendas[[#Headers],[Id]])</f>
        <v>39</v>
      </c>
      <c r="C45" s="14">
        <v>45349</v>
      </c>
      <c r="D45" s="14" t="s">
        <v>393</v>
      </c>
      <c r="E45" s="58" t="str">
        <f>_xlfn.XLOOKUP(tVendas[[#This Row],[Nome Cliente]],tClientes[Nome],tClientes[Fone])</f>
        <v>(48) 98765-4321</v>
      </c>
      <c r="F45" s="58" t="str">
        <f>_xlfn.XLOOKUP(tVendas[[#This Row],[Nome Cliente]],tClientes[Nome],tClientes[Fone 2])</f>
        <v>(48) 92345-6789</v>
      </c>
      <c r="G45" s="10" t="s">
        <v>41</v>
      </c>
      <c r="H45" s="32" t="str">
        <f>_xlfn.XLOOKUP(tVendas[[#This Row],[Produto]],tProdutos[Produto],tProdutos[Fornecedor],"Não Encontrado")</f>
        <v>Mary Kay</v>
      </c>
      <c r="I45" s="16">
        <v>5</v>
      </c>
      <c r="J45" s="11">
        <v>80</v>
      </c>
      <c r="K45" s="17">
        <f>tVendas[[#This Row],[Qtde]]*tVendas[[#This Row],[Preço]]</f>
        <v>400</v>
      </c>
      <c r="L45" s="20">
        <v>160</v>
      </c>
      <c r="M45" s="19">
        <f>tVendas[[#This Row],[Valor Total]]-tVendas[[#This Row],[Valor Pago]]</f>
        <v>240</v>
      </c>
      <c r="N45" s="24">
        <v>45349</v>
      </c>
      <c r="O45" s="38">
        <f>_xlfn.XLOOKUP(tVendas[[#This Row],[Produto]],tProdutos[Produto],tProdutos[Comissão %])/100</f>
        <v>0.38</v>
      </c>
      <c r="P45" s="20">
        <f>tVendas[[#This Row],[Valor Total]]*tVendas[[#This Row],[Comissão %]]</f>
        <v>152</v>
      </c>
    </row>
    <row r="46" spans="2:16" ht="28.5" customHeight="1" x14ac:dyDescent="0.25">
      <c r="B46" s="9">
        <f>ROW()-ROW(tVendas[[#Headers],[Id]])</f>
        <v>40</v>
      </c>
      <c r="C46" s="14">
        <v>45332</v>
      </c>
      <c r="D46" s="14" t="s">
        <v>399</v>
      </c>
      <c r="E46" s="58" t="str">
        <f>_xlfn.XLOOKUP(tVendas[[#This Row],[Nome Cliente]],tClientes[Nome],tClientes[Fone])</f>
        <v>(31) 97654-3210</v>
      </c>
      <c r="F46" s="58" t="str">
        <f>_xlfn.XLOOKUP(tVendas[[#This Row],[Nome Cliente]],tClientes[Nome],tClientes[Fone 2])</f>
        <v>(31) 93210-4567</v>
      </c>
      <c r="G46" s="10" t="s">
        <v>42</v>
      </c>
      <c r="H46" s="32" t="str">
        <f>_xlfn.XLOOKUP(tVendas[[#This Row],[Produto]],tProdutos[Produto],tProdutos[Fornecedor],"Não Encontrado")</f>
        <v>Mary Kay</v>
      </c>
      <c r="I46" s="16">
        <v>1</v>
      </c>
      <c r="J46" s="11">
        <v>30</v>
      </c>
      <c r="K46" s="17">
        <f>tVendas[[#This Row],[Qtde]]*tVendas[[#This Row],[Preço]]</f>
        <v>30</v>
      </c>
      <c r="L46" s="20">
        <v>30</v>
      </c>
      <c r="M46" s="19">
        <f>tVendas[[#This Row],[Valor Total]]-tVendas[[#This Row],[Valor Pago]]</f>
        <v>0</v>
      </c>
      <c r="N46" s="24">
        <v>45332</v>
      </c>
      <c r="O46" s="38">
        <f>_xlfn.XLOOKUP(tVendas[[#This Row],[Produto]],tProdutos[Produto],tProdutos[Comissão %])/100</f>
        <v>0.31</v>
      </c>
      <c r="P46" s="20">
        <f>tVendas[[#This Row],[Valor Total]]*tVendas[[#This Row],[Comissão %]]</f>
        <v>9.3000000000000007</v>
      </c>
    </row>
    <row r="47" spans="2:16" ht="28.5" customHeight="1" x14ac:dyDescent="0.25">
      <c r="B47" s="9">
        <f>ROW()-ROW(tVendas[[#Headers],[Id]])</f>
        <v>41</v>
      </c>
      <c r="C47" s="14">
        <v>45327</v>
      </c>
      <c r="D47" s="14" t="s">
        <v>405</v>
      </c>
      <c r="E47" s="58" t="str">
        <f>_xlfn.XLOOKUP(tVendas[[#This Row],[Nome Cliente]],tClientes[Nome],tClientes[Fone])</f>
        <v>(71) 96543-2109</v>
      </c>
      <c r="F47" s="58" t="str">
        <f>_xlfn.XLOOKUP(tVendas[[#This Row],[Nome Cliente]],tClientes[Nome],tClientes[Fone 2])</f>
        <v>(71) 93456-7890</v>
      </c>
      <c r="G47" s="10" t="s">
        <v>43</v>
      </c>
      <c r="H47" s="32" t="str">
        <f>_xlfn.XLOOKUP(tVendas[[#This Row],[Produto]],tProdutos[Produto],tProdutos[Fornecedor],"Não Encontrado")</f>
        <v>Mary Kay</v>
      </c>
      <c r="I47" s="16">
        <v>5</v>
      </c>
      <c r="J47" s="11">
        <v>35</v>
      </c>
      <c r="K47" s="17">
        <f>tVendas[[#This Row],[Qtde]]*tVendas[[#This Row],[Preço]]</f>
        <v>175</v>
      </c>
      <c r="L47" s="20">
        <v>70</v>
      </c>
      <c r="M47" s="19">
        <f>tVendas[[#This Row],[Valor Total]]-tVendas[[#This Row],[Valor Pago]]</f>
        <v>105</v>
      </c>
      <c r="N47" s="24">
        <v>45327</v>
      </c>
      <c r="O47" s="38">
        <f>_xlfn.XLOOKUP(tVendas[[#This Row],[Produto]],tProdutos[Produto],tProdutos[Comissão %])/100</f>
        <v>0.16</v>
      </c>
      <c r="P47" s="20">
        <f>tVendas[[#This Row],[Valor Total]]*tVendas[[#This Row],[Comissão %]]</f>
        <v>28</v>
      </c>
    </row>
    <row r="48" spans="2:16" ht="28.5" customHeight="1" x14ac:dyDescent="0.25">
      <c r="B48" s="9">
        <f>ROW()-ROW(tVendas[[#Headers],[Id]])</f>
        <v>42</v>
      </c>
      <c r="C48" s="14">
        <v>45351</v>
      </c>
      <c r="D48" s="14" t="s">
        <v>410</v>
      </c>
      <c r="E48" s="58" t="str">
        <f>_xlfn.XLOOKUP(tVendas[[#This Row],[Nome Cliente]],tClientes[Nome],tClientes[Fone])</f>
        <v>(67) 95432-1098</v>
      </c>
      <c r="F48" s="58" t="str">
        <f>_xlfn.XLOOKUP(tVendas[[#This Row],[Nome Cliente]],tClientes[Nome],tClientes[Fone 2])</f>
        <v>(67) 92345-6789</v>
      </c>
      <c r="G48" s="10" t="s">
        <v>44</v>
      </c>
      <c r="H48" s="32" t="str">
        <f>_xlfn.XLOOKUP(tVendas[[#This Row],[Produto]],tProdutos[Produto],tProdutos[Fornecedor],"Não Encontrado")</f>
        <v>Avon</v>
      </c>
      <c r="I48" s="16">
        <v>2</v>
      </c>
      <c r="J48" s="11">
        <v>15</v>
      </c>
      <c r="K48" s="17">
        <f>tVendas[[#This Row],[Qtde]]*tVendas[[#This Row],[Preço]]</f>
        <v>30</v>
      </c>
      <c r="L48" s="20">
        <v>15</v>
      </c>
      <c r="M48" s="19">
        <f>tVendas[[#This Row],[Valor Total]]-tVendas[[#This Row],[Valor Pago]]</f>
        <v>15</v>
      </c>
      <c r="N48" s="24">
        <v>45351</v>
      </c>
      <c r="O48" s="38">
        <f>_xlfn.XLOOKUP(tVendas[[#This Row],[Produto]],tProdutos[Produto],tProdutos[Comissão %])/100</f>
        <v>0.2</v>
      </c>
      <c r="P48" s="20">
        <f>tVendas[[#This Row],[Valor Total]]*tVendas[[#This Row],[Comissão %]]</f>
        <v>6</v>
      </c>
    </row>
    <row r="49" spans="2:16" ht="28.5" customHeight="1" x14ac:dyDescent="0.25">
      <c r="B49" s="9">
        <f>ROW()-ROW(tVendas[[#Headers],[Id]])</f>
        <v>43</v>
      </c>
      <c r="C49" s="14">
        <v>45334</v>
      </c>
      <c r="D49" s="14" t="s">
        <v>416</v>
      </c>
      <c r="E49" s="58" t="str">
        <f>_xlfn.XLOOKUP(tVendas[[#This Row],[Nome Cliente]],tClientes[Nome],tClientes[Fone])</f>
        <v>(92) 94321-0987</v>
      </c>
      <c r="F49" s="58" t="str">
        <f>_xlfn.XLOOKUP(tVendas[[#This Row],[Nome Cliente]],tClientes[Nome],tClientes[Fone 2])</f>
        <v>(92) 91234-5678</v>
      </c>
      <c r="G49" s="10" t="s">
        <v>45</v>
      </c>
      <c r="H49" s="32" t="str">
        <f>_xlfn.XLOOKUP(tVendas[[#This Row],[Produto]],tProdutos[Produto],tProdutos[Fornecedor],"Não Encontrado")</f>
        <v>Avon</v>
      </c>
      <c r="I49" s="16">
        <v>1</v>
      </c>
      <c r="J49" s="11">
        <v>10</v>
      </c>
      <c r="K49" s="17">
        <f>tVendas[[#This Row],[Qtde]]*tVendas[[#This Row],[Preço]]</f>
        <v>10</v>
      </c>
      <c r="L49" s="20">
        <v>30</v>
      </c>
      <c r="M49" s="19">
        <f>tVendas[[#This Row],[Valor Total]]-tVendas[[#This Row],[Valor Pago]]</f>
        <v>-20</v>
      </c>
      <c r="N49" s="24">
        <v>45334</v>
      </c>
      <c r="O49" s="38">
        <f>_xlfn.XLOOKUP(tVendas[[#This Row],[Produto]],tProdutos[Produto],tProdutos[Comissão %])/100</f>
        <v>0.15</v>
      </c>
      <c r="P49" s="20">
        <f>tVendas[[#This Row],[Valor Total]]*tVendas[[#This Row],[Comissão %]]</f>
        <v>1.5</v>
      </c>
    </row>
    <row r="50" spans="2:16" ht="28.5" customHeight="1" x14ac:dyDescent="0.25">
      <c r="B50" s="9">
        <f>ROW()-ROW(tVendas[[#Headers],[Id]])</f>
        <v>44</v>
      </c>
      <c r="C50" s="14">
        <v>45351</v>
      </c>
      <c r="D50" s="14" t="s">
        <v>421</v>
      </c>
      <c r="E50" s="58" t="str">
        <f>_xlfn.XLOOKUP(tVendas[[#This Row],[Nome Cliente]],tClientes[Nome],tClientes[Fone])</f>
        <v>(84) 93210-9876</v>
      </c>
      <c r="F50" s="58" t="str">
        <f>_xlfn.XLOOKUP(tVendas[[#This Row],[Nome Cliente]],tClientes[Nome],tClientes[Fone 2])</f>
        <v>(84) 93456-7890</v>
      </c>
      <c r="G50" s="10" t="s">
        <v>46</v>
      </c>
      <c r="H50" s="32" t="str">
        <f>_xlfn.XLOOKUP(tVendas[[#This Row],[Produto]],tProdutos[Produto],tProdutos[Fornecedor],"Não Encontrado")</f>
        <v>Avon</v>
      </c>
      <c r="I50" s="16">
        <v>2</v>
      </c>
      <c r="J50" s="11">
        <v>20</v>
      </c>
      <c r="K50" s="17">
        <f>tVendas[[#This Row],[Qtde]]*tVendas[[#This Row],[Preço]]</f>
        <v>40</v>
      </c>
      <c r="L50" s="20">
        <v>20</v>
      </c>
      <c r="M50" s="19">
        <f>tVendas[[#This Row],[Valor Total]]-tVendas[[#This Row],[Valor Pago]]</f>
        <v>20</v>
      </c>
      <c r="N50" s="24">
        <v>45351</v>
      </c>
      <c r="O50" s="38">
        <f>_xlfn.XLOOKUP(tVendas[[#This Row],[Produto]],tProdutos[Produto],tProdutos[Comissão %])/100</f>
        <v>0.31</v>
      </c>
      <c r="P50" s="20">
        <f>tVendas[[#This Row],[Valor Total]]*tVendas[[#This Row],[Comissão %]]</f>
        <v>12.4</v>
      </c>
    </row>
    <row r="51" spans="2:16" ht="28.5" customHeight="1" x14ac:dyDescent="0.25">
      <c r="B51" s="9">
        <f>ROW()-ROW(tVendas[[#Headers],[Id]])</f>
        <v>45</v>
      </c>
      <c r="C51" s="14">
        <v>45350</v>
      </c>
      <c r="D51" s="14" t="s">
        <v>427</v>
      </c>
      <c r="E51" s="58" t="str">
        <f>_xlfn.XLOOKUP(tVendas[[#This Row],[Nome Cliente]],tClientes[Nome],tClientes[Fone])</f>
        <v>(53) 92109-8765</v>
      </c>
      <c r="F51" s="58" t="str">
        <f>_xlfn.XLOOKUP(tVendas[[#This Row],[Nome Cliente]],tClientes[Nome],tClientes[Fone 2])</f>
        <v>(53) 92345-6789</v>
      </c>
      <c r="G51" s="10" t="s">
        <v>47</v>
      </c>
      <c r="H51" s="32" t="str">
        <f>_xlfn.XLOOKUP(tVendas[[#This Row],[Produto]],tProdutos[Produto],tProdutos[Fornecedor],"Não Encontrado")</f>
        <v>Natura</v>
      </c>
      <c r="I51" s="16">
        <v>1</v>
      </c>
      <c r="J51" s="11">
        <v>25</v>
      </c>
      <c r="K51" s="17">
        <f>tVendas[[#This Row],[Qtde]]*tVendas[[#This Row],[Preço]]</f>
        <v>25</v>
      </c>
      <c r="L51" s="20">
        <v>25</v>
      </c>
      <c r="M51" s="19">
        <f>tVendas[[#This Row],[Valor Total]]-tVendas[[#This Row],[Valor Pago]]</f>
        <v>0</v>
      </c>
      <c r="N51" s="24">
        <v>45350</v>
      </c>
      <c r="O51" s="38">
        <f>_xlfn.XLOOKUP(tVendas[[#This Row],[Produto]],tProdutos[Produto],tProdutos[Comissão %])/100</f>
        <v>0.16</v>
      </c>
      <c r="P51" s="20">
        <f>tVendas[[#This Row],[Valor Total]]*tVendas[[#This Row],[Comissão %]]</f>
        <v>4</v>
      </c>
    </row>
    <row r="52" spans="2:16" ht="28.5" customHeight="1" x14ac:dyDescent="0.25">
      <c r="B52" s="9">
        <f>ROW()-ROW(tVendas[[#Headers],[Id]])</f>
        <v>46</v>
      </c>
      <c r="C52" s="14">
        <v>45351</v>
      </c>
      <c r="D52" s="14" t="s">
        <v>433</v>
      </c>
      <c r="E52" s="58" t="str">
        <f>_xlfn.XLOOKUP(tVendas[[#This Row],[Nome Cliente]],tClientes[Nome],tClientes[Fone])</f>
        <v>(83) 90987-6543</v>
      </c>
      <c r="F52" s="58" t="str">
        <f>_xlfn.XLOOKUP(tVendas[[#This Row],[Nome Cliente]],tClientes[Nome],tClientes[Fone 2])</f>
        <v>(83) 93210-4567</v>
      </c>
      <c r="G52" s="10" t="s">
        <v>48</v>
      </c>
      <c r="H52" s="32" t="str">
        <f>_xlfn.XLOOKUP(tVendas[[#This Row],[Produto]],tProdutos[Produto],tProdutos[Fornecedor],"Não Encontrado")</f>
        <v>Natura</v>
      </c>
      <c r="I52" s="16">
        <v>1</v>
      </c>
      <c r="J52" s="11">
        <v>30</v>
      </c>
      <c r="K52" s="17">
        <f>tVendas[[#This Row],[Qtde]]*tVendas[[#This Row],[Preço]]</f>
        <v>30</v>
      </c>
      <c r="L52" s="20">
        <v>90</v>
      </c>
      <c r="M52" s="19">
        <f>tVendas[[#This Row],[Valor Total]]-tVendas[[#This Row],[Valor Pago]]</f>
        <v>-60</v>
      </c>
      <c r="N52" s="24">
        <v>45351</v>
      </c>
      <c r="O52" s="38">
        <f>_xlfn.XLOOKUP(tVendas[[#This Row],[Produto]],tProdutos[Produto],tProdutos[Comissão %])/100</f>
        <v>0.33</v>
      </c>
      <c r="P52" s="20">
        <f>tVendas[[#This Row],[Valor Total]]*tVendas[[#This Row],[Comissão %]]</f>
        <v>9.9</v>
      </c>
    </row>
    <row r="53" spans="2:16" ht="28.5" customHeight="1" x14ac:dyDescent="0.25">
      <c r="B53" s="9">
        <f>ROW()-ROW(tVendas[[#Headers],[Id]])</f>
        <v>47</v>
      </c>
      <c r="C53" s="14">
        <v>45336</v>
      </c>
      <c r="D53" s="14" t="s">
        <v>439</v>
      </c>
      <c r="E53" s="58" t="str">
        <f>_xlfn.XLOOKUP(tVendas[[#This Row],[Nome Cliente]],tClientes[Nome],tClientes[Fone])</f>
        <v>(62) 99876-5432</v>
      </c>
      <c r="F53" s="58" t="str">
        <f>_xlfn.XLOOKUP(tVendas[[#This Row],[Nome Cliente]],tClientes[Nome],tClientes[Fone 2])</f>
        <v>(62) 93456-7890</v>
      </c>
      <c r="G53" s="10" t="s">
        <v>49</v>
      </c>
      <c r="H53" s="32" t="str">
        <f>_xlfn.XLOOKUP(tVendas[[#This Row],[Produto]],tProdutos[Produto],tProdutos[Fornecedor],"Não Encontrado")</f>
        <v>Natura</v>
      </c>
      <c r="I53" s="16">
        <v>3</v>
      </c>
      <c r="J53" s="11">
        <v>40</v>
      </c>
      <c r="K53" s="17">
        <f>tVendas[[#This Row],[Qtde]]*tVendas[[#This Row],[Preço]]</f>
        <v>120</v>
      </c>
      <c r="L53" s="20">
        <v>160</v>
      </c>
      <c r="M53" s="19">
        <f>tVendas[[#This Row],[Valor Total]]-tVendas[[#This Row],[Valor Pago]]</f>
        <v>-40</v>
      </c>
      <c r="N53" s="24">
        <v>45336</v>
      </c>
      <c r="O53" s="38">
        <f>_xlfn.XLOOKUP(tVendas[[#This Row],[Produto]],tProdutos[Produto],tProdutos[Comissão %])/100</f>
        <v>0.38</v>
      </c>
      <c r="P53" s="20">
        <f>tVendas[[#This Row],[Valor Total]]*tVendas[[#This Row],[Comissão %]]</f>
        <v>45.6</v>
      </c>
    </row>
    <row r="54" spans="2:16" ht="28.5" customHeight="1" x14ac:dyDescent="0.25">
      <c r="B54" s="9">
        <f>ROW()-ROW(tVendas[[#Headers],[Id]])</f>
        <v>48</v>
      </c>
      <c r="C54" s="14">
        <v>45343</v>
      </c>
      <c r="D54" s="14" t="s">
        <v>135</v>
      </c>
      <c r="E54" s="58" t="str">
        <f>_xlfn.XLOOKUP(tVendas[[#This Row],[Nome Cliente]],tClientes[Nome],tClientes[Fone])</f>
        <v>(11) 91234-5678</v>
      </c>
      <c r="F54" s="58" t="str">
        <f>_xlfn.XLOOKUP(tVendas[[#This Row],[Nome Cliente]],tClientes[Nome],tClientes[Fone 2])</f>
        <v>(11) 93456-7890</v>
      </c>
      <c r="G54" s="10" t="s">
        <v>50</v>
      </c>
      <c r="H54" s="32" t="str">
        <f>_xlfn.XLOOKUP(tVendas[[#This Row],[Produto]],tProdutos[Produto],tProdutos[Fornecedor],"Não Encontrado")</f>
        <v>Hinode</v>
      </c>
      <c r="I54" s="16">
        <v>3</v>
      </c>
      <c r="J54" s="11">
        <v>200</v>
      </c>
      <c r="K54" s="17">
        <f>tVendas[[#This Row],[Qtde]]*tVendas[[#This Row],[Preço]]</f>
        <v>600</v>
      </c>
      <c r="L54" s="20">
        <v>400</v>
      </c>
      <c r="M54" s="19">
        <f>tVendas[[#This Row],[Valor Total]]-tVendas[[#This Row],[Valor Pago]]</f>
        <v>200</v>
      </c>
      <c r="N54" s="24">
        <v>45343</v>
      </c>
      <c r="O54" s="38">
        <f>_xlfn.XLOOKUP(tVendas[[#This Row],[Produto]],tProdutos[Produto],tProdutos[Comissão %])/100</f>
        <v>0.18</v>
      </c>
      <c r="P54" s="20">
        <f>tVendas[[#This Row],[Valor Total]]*tVendas[[#This Row],[Comissão %]]</f>
        <v>108</v>
      </c>
    </row>
    <row r="55" spans="2:16" ht="28.5" customHeight="1" x14ac:dyDescent="0.25">
      <c r="B55" s="9">
        <f>ROW()-ROW(tVendas[[#Headers],[Id]])</f>
        <v>49</v>
      </c>
      <c r="C55" s="14">
        <v>45341</v>
      </c>
      <c r="D55" s="14" t="s">
        <v>142</v>
      </c>
      <c r="E55" s="58" t="str">
        <f>_xlfn.XLOOKUP(tVendas[[#This Row],[Nome Cliente]],tClientes[Nome],tClientes[Fone])</f>
        <v>(21) 99876-5432</v>
      </c>
      <c r="F55" s="58" t="str">
        <f>_xlfn.XLOOKUP(tVendas[[#This Row],[Nome Cliente]],tClientes[Nome],tClientes[Fone 2])</f>
        <v>(21) 92345-6789</v>
      </c>
      <c r="G55" s="10" t="s">
        <v>51</v>
      </c>
      <c r="H55" s="32" t="str">
        <f>_xlfn.XLOOKUP(tVendas[[#This Row],[Produto]],tProdutos[Produto],tProdutos[Fornecedor],"Não Encontrado")</f>
        <v>Hinode</v>
      </c>
      <c r="I55" s="16">
        <v>5</v>
      </c>
      <c r="J55" s="11">
        <v>50</v>
      </c>
      <c r="K55" s="17">
        <f>tVendas[[#This Row],[Qtde]]*tVendas[[#This Row],[Preço]]</f>
        <v>250</v>
      </c>
      <c r="L55" s="20">
        <v>50</v>
      </c>
      <c r="M55" s="19">
        <f>tVendas[[#This Row],[Valor Total]]-tVendas[[#This Row],[Valor Pago]]</f>
        <v>200</v>
      </c>
      <c r="N55" s="24">
        <v>45341</v>
      </c>
      <c r="O55" s="38">
        <f>_xlfn.XLOOKUP(tVendas[[#This Row],[Produto]],tProdutos[Produto],tProdutos[Comissão %])/100</f>
        <v>0.3</v>
      </c>
      <c r="P55" s="20">
        <f>tVendas[[#This Row],[Valor Total]]*tVendas[[#This Row],[Comissão %]]</f>
        <v>75</v>
      </c>
    </row>
    <row r="56" spans="2:16" ht="28.5" customHeight="1" x14ac:dyDescent="0.25">
      <c r="B56" s="9">
        <f>ROW()-ROW(tVendas[[#Headers],[Id]])</f>
        <v>50</v>
      </c>
      <c r="C56" s="14">
        <v>45332</v>
      </c>
      <c r="D56" s="14" t="s">
        <v>150</v>
      </c>
      <c r="E56" s="58" t="str">
        <f>_xlfn.XLOOKUP(tVendas[[#This Row],[Nome Cliente]],tClientes[Nome],tClientes[Fone])</f>
        <v>(31) 98765-4321</v>
      </c>
      <c r="F56" s="58" t="str">
        <f>_xlfn.XLOOKUP(tVendas[[#This Row],[Nome Cliente]],tClientes[Nome],tClientes[Fone 2])</f>
        <v>(31) 91234-5678</v>
      </c>
      <c r="G56" s="10" t="s">
        <v>52</v>
      </c>
      <c r="H56" s="32" t="str">
        <f>_xlfn.XLOOKUP(tVendas[[#This Row],[Produto]],tProdutos[Produto],tProdutos[Fornecedor],"Não Encontrado")</f>
        <v>Hinode</v>
      </c>
      <c r="I56" s="16">
        <v>1</v>
      </c>
      <c r="J56" s="11">
        <v>70</v>
      </c>
      <c r="K56" s="17">
        <f>tVendas[[#This Row],[Qtde]]*tVendas[[#This Row],[Preço]]</f>
        <v>70</v>
      </c>
      <c r="L56" s="20">
        <v>140</v>
      </c>
      <c r="M56" s="19">
        <f>tVendas[[#This Row],[Valor Total]]-tVendas[[#This Row],[Valor Pago]]</f>
        <v>-70</v>
      </c>
      <c r="N56" s="24">
        <v>45332</v>
      </c>
      <c r="O56" s="38">
        <f>_xlfn.XLOOKUP(tVendas[[#This Row],[Produto]],tProdutos[Produto],tProdutos[Comissão %])/100</f>
        <v>0.32</v>
      </c>
      <c r="P56" s="20">
        <f>tVendas[[#This Row],[Valor Total]]*tVendas[[#This Row],[Comissão %]]</f>
        <v>22.400000000000002</v>
      </c>
    </row>
    <row r="57" spans="2:16" ht="28.5" customHeight="1" x14ac:dyDescent="0.25">
      <c r="B57" s="9">
        <f>ROW()-ROW(tVendas[[#Headers],[Id]])</f>
        <v>51</v>
      </c>
      <c r="C57" s="14">
        <v>45330</v>
      </c>
      <c r="D57" s="14" t="s">
        <v>158</v>
      </c>
      <c r="E57" s="58" t="str">
        <f>_xlfn.XLOOKUP(tVendas[[#This Row],[Nome Cliente]],tClientes[Nome],tClientes[Fone])</f>
        <v>(41) 97654-3210</v>
      </c>
      <c r="F57" s="58" t="str">
        <f>_xlfn.XLOOKUP(tVendas[[#This Row],[Nome Cliente]],tClientes[Nome],tClientes[Fone 2])</f>
        <v>(41) 93210-4567</v>
      </c>
      <c r="G57" s="10" t="s">
        <v>38</v>
      </c>
      <c r="H57" s="32" t="str">
        <f>_xlfn.XLOOKUP(tVendas[[#This Row],[Produto]],tProdutos[Produto],tProdutos[Fornecedor],"Não Encontrado")</f>
        <v>Jequiti</v>
      </c>
      <c r="I57" s="16">
        <v>3</v>
      </c>
      <c r="J57" s="11">
        <v>100</v>
      </c>
      <c r="K57" s="17">
        <f>tVendas[[#This Row],[Qtde]]*tVendas[[#This Row],[Preço]]</f>
        <v>300</v>
      </c>
      <c r="L57" s="20"/>
      <c r="M57" s="19">
        <f>tVendas[[#This Row],[Valor Total]]-tVendas[[#This Row],[Valor Pago]]</f>
        <v>300</v>
      </c>
      <c r="N57" s="24" t="s">
        <v>118</v>
      </c>
      <c r="O57" s="38">
        <f>_xlfn.XLOOKUP(tVendas[[#This Row],[Produto]],tProdutos[Produto],tProdutos[Comissão %])/100</f>
        <v>0.21</v>
      </c>
      <c r="P57" s="20">
        <f>tVendas[[#This Row],[Valor Total]]*tVendas[[#This Row],[Comissão %]]</f>
        <v>63</v>
      </c>
    </row>
    <row r="58" spans="2:16" ht="28.5" customHeight="1" x14ac:dyDescent="0.25">
      <c r="B58" s="9">
        <f>ROW()-ROW(tVendas[[#Headers],[Id]])</f>
        <v>52</v>
      </c>
      <c r="C58" s="14">
        <v>45339</v>
      </c>
      <c r="D58" s="14" t="s">
        <v>166</v>
      </c>
      <c r="E58" s="58" t="str">
        <f>_xlfn.XLOOKUP(tVendas[[#This Row],[Nome Cliente]],tClientes[Nome],tClientes[Fone])</f>
        <v>(51) 96543-2109</v>
      </c>
      <c r="F58" s="58" t="str">
        <f>_xlfn.XLOOKUP(tVendas[[#This Row],[Nome Cliente]],tClientes[Nome],tClientes[Fone 2])</f>
        <v>(51) 94321-0987</v>
      </c>
      <c r="G58" s="10" t="s">
        <v>39</v>
      </c>
      <c r="H58" s="32" t="str">
        <f>_xlfn.XLOOKUP(tVendas[[#This Row],[Produto]],tProdutos[Produto],tProdutos[Fornecedor],"Não Encontrado")</f>
        <v>Jequiti</v>
      </c>
      <c r="I58" s="16">
        <v>5</v>
      </c>
      <c r="J58" s="11">
        <v>120</v>
      </c>
      <c r="K58" s="17">
        <f>tVendas[[#This Row],[Qtde]]*tVendas[[#This Row],[Preço]]</f>
        <v>600</v>
      </c>
      <c r="L58" s="20">
        <v>120</v>
      </c>
      <c r="M58" s="19">
        <f>tVendas[[#This Row],[Valor Total]]-tVendas[[#This Row],[Valor Pago]]</f>
        <v>480</v>
      </c>
      <c r="N58" s="24">
        <v>45339</v>
      </c>
      <c r="O58" s="38">
        <f>_xlfn.XLOOKUP(tVendas[[#This Row],[Produto]],tProdutos[Produto],tProdutos[Comissão %])/100</f>
        <v>0.24</v>
      </c>
      <c r="P58" s="20">
        <f>tVendas[[#This Row],[Valor Total]]*tVendas[[#This Row],[Comissão %]]</f>
        <v>144</v>
      </c>
    </row>
    <row r="59" spans="2:16" ht="28.5" customHeight="1" x14ac:dyDescent="0.25">
      <c r="B59" s="9">
        <f>ROW()-ROW(tVendas[[#Headers],[Id]])</f>
        <v>53</v>
      </c>
      <c r="C59" s="14">
        <v>45349</v>
      </c>
      <c r="D59" s="14" t="s">
        <v>174</v>
      </c>
      <c r="E59" s="58" t="str">
        <f>_xlfn.XLOOKUP(tVendas[[#This Row],[Nome Cliente]],tClientes[Nome],tClientes[Fone])</f>
        <v>(61) 95432-1098</v>
      </c>
      <c r="F59" s="58" t="str">
        <f>_xlfn.XLOOKUP(tVendas[[#This Row],[Nome Cliente]],tClientes[Nome],tClientes[Fone 2])</f>
        <v>(61) 93210-4567</v>
      </c>
      <c r="G59" s="10" t="s">
        <v>40</v>
      </c>
      <c r="H59" s="32" t="str">
        <f>_xlfn.XLOOKUP(tVendas[[#This Row],[Produto]],tProdutos[Produto],tProdutos[Fornecedor],"Não Encontrado")</f>
        <v>Jequiti</v>
      </c>
      <c r="I59" s="16">
        <v>3</v>
      </c>
      <c r="J59" s="11">
        <v>25</v>
      </c>
      <c r="K59" s="17">
        <f>tVendas[[#This Row],[Qtde]]*tVendas[[#This Row],[Preço]]</f>
        <v>75</v>
      </c>
      <c r="L59" s="20">
        <v>75</v>
      </c>
      <c r="M59" s="19">
        <f>tVendas[[#This Row],[Valor Total]]-tVendas[[#This Row],[Valor Pago]]</f>
        <v>0</v>
      </c>
      <c r="N59" s="24">
        <v>45349</v>
      </c>
      <c r="O59" s="38">
        <f>_xlfn.XLOOKUP(tVendas[[#This Row],[Produto]],tProdutos[Produto],tProdutos[Comissão %])/100</f>
        <v>0.28999999999999998</v>
      </c>
      <c r="P59" s="20">
        <f>tVendas[[#This Row],[Valor Total]]*tVendas[[#This Row],[Comissão %]]</f>
        <v>21.75</v>
      </c>
    </row>
    <row r="60" spans="2:16" ht="28.5" customHeight="1" x14ac:dyDescent="0.25">
      <c r="B60" s="9">
        <f>ROW()-ROW(tVendas[[#Headers],[Id]])</f>
        <v>54</v>
      </c>
      <c r="C60" s="14">
        <v>45341</v>
      </c>
      <c r="D60" s="14" t="s">
        <v>182</v>
      </c>
      <c r="E60" s="58" t="str">
        <f>_xlfn.XLOOKUP(tVendas[[#This Row],[Nome Cliente]],tClientes[Nome],tClientes[Fone])</f>
        <v>(71) 94321-0987</v>
      </c>
      <c r="F60" s="58" t="str">
        <f>_xlfn.XLOOKUP(tVendas[[#This Row],[Nome Cliente]],tClientes[Nome],tClientes[Fone 2])</f>
        <v>(71) 93456-7890</v>
      </c>
      <c r="G60" s="10" t="s">
        <v>41</v>
      </c>
      <c r="H60" s="32" t="str">
        <f>_xlfn.XLOOKUP(tVendas[[#This Row],[Produto]],tProdutos[Produto],tProdutos[Fornecedor],"Não Encontrado")</f>
        <v>Mary Kay</v>
      </c>
      <c r="I60" s="16">
        <v>1</v>
      </c>
      <c r="J60" s="11">
        <v>80</v>
      </c>
      <c r="K60" s="17">
        <f>tVendas[[#This Row],[Qtde]]*tVendas[[#This Row],[Preço]]</f>
        <v>80</v>
      </c>
      <c r="L60" s="20">
        <v>160</v>
      </c>
      <c r="M60" s="19">
        <f>tVendas[[#This Row],[Valor Total]]-tVendas[[#This Row],[Valor Pago]]</f>
        <v>-80</v>
      </c>
      <c r="N60" s="24">
        <v>45341</v>
      </c>
      <c r="O60" s="38">
        <f>_xlfn.XLOOKUP(tVendas[[#This Row],[Produto]],tProdutos[Produto],tProdutos[Comissão %])/100</f>
        <v>0.38</v>
      </c>
      <c r="P60" s="20">
        <f>tVendas[[#This Row],[Valor Total]]*tVendas[[#This Row],[Comissão %]]</f>
        <v>30.4</v>
      </c>
    </row>
    <row r="61" spans="2:16" ht="28.5" customHeight="1" x14ac:dyDescent="0.25">
      <c r="B61" s="9">
        <f>ROW()-ROW(tVendas[[#Headers],[Id]])</f>
        <v>55</v>
      </c>
      <c r="C61" s="14">
        <v>45349</v>
      </c>
      <c r="D61" s="14" t="s">
        <v>190</v>
      </c>
      <c r="E61" s="58" t="str">
        <f>_xlfn.XLOOKUP(tVendas[[#This Row],[Nome Cliente]],tClientes[Nome],tClientes[Fone])</f>
        <v>(81) 93210-9876</v>
      </c>
      <c r="F61" s="58" t="str">
        <f>_xlfn.XLOOKUP(tVendas[[#This Row],[Nome Cliente]],tClientes[Nome],tClientes[Fone 2])</f>
        <v>(81) 92345-6789</v>
      </c>
      <c r="G61" s="10" t="s">
        <v>42</v>
      </c>
      <c r="H61" s="32" t="str">
        <f>_xlfn.XLOOKUP(tVendas[[#This Row],[Produto]],tProdutos[Produto],tProdutos[Fornecedor],"Não Encontrado")</f>
        <v>Mary Kay</v>
      </c>
      <c r="I61" s="16">
        <v>4</v>
      </c>
      <c r="J61" s="11">
        <v>30</v>
      </c>
      <c r="K61" s="17">
        <f>tVendas[[#This Row],[Qtde]]*tVendas[[#This Row],[Preço]]</f>
        <v>120</v>
      </c>
      <c r="L61" s="20">
        <v>120</v>
      </c>
      <c r="M61" s="19">
        <f>tVendas[[#This Row],[Valor Total]]-tVendas[[#This Row],[Valor Pago]]</f>
        <v>0</v>
      </c>
      <c r="N61" s="24">
        <v>45349</v>
      </c>
      <c r="O61" s="38">
        <f>_xlfn.XLOOKUP(tVendas[[#This Row],[Produto]],tProdutos[Produto],tProdutos[Comissão %])/100</f>
        <v>0.31</v>
      </c>
      <c r="P61" s="20">
        <f>tVendas[[#This Row],[Valor Total]]*tVendas[[#This Row],[Comissão %]]</f>
        <v>37.200000000000003</v>
      </c>
    </row>
    <row r="62" spans="2:16" ht="28.5" customHeight="1" x14ac:dyDescent="0.25">
      <c r="B62" s="9">
        <f>ROW()-ROW(tVendas[[#Headers],[Id]])</f>
        <v>56</v>
      </c>
      <c r="C62" s="14">
        <v>45347</v>
      </c>
      <c r="D62" s="14" t="s">
        <v>198</v>
      </c>
      <c r="E62" s="58" t="str">
        <f>_xlfn.XLOOKUP(tVendas[[#This Row],[Nome Cliente]],tClientes[Nome],tClientes[Fone])</f>
        <v>(85) 92109-8765</v>
      </c>
      <c r="F62" s="58" t="str">
        <f>_xlfn.XLOOKUP(tVendas[[#This Row],[Nome Cliente]],tClientes[Nome],tClientes[Fone 2])</f>
        <v>(85) 91234-5678</v>
      </c>
      <c r="G62" s="10" t="s">
        <v>43</v>
      </c>
      <c r="H62" s="32" t="str">
        <f>_xlfn.XLOOKUP(tVendas[[#This Row],[Produto]],tProdutos[Produto],tProdutos[Fornecedor],"Não Encontrado")</f>
        <v>Mary Kay</v>
      </c>
      <c r="I62" s="16">
        <v>4</v>
      </c>
      <c r="J62" s="11">
        <v>35</v>
      </c>
      <c r="K62" s="17">
        <f>tVendas[[#This Row],[Qtde]]*tVendas[[#This Row],[Preço]]</f>
        <v>140</v>
      </c>
      <c r="L62" s="20">
        <v>140</v>
      </c>
      <c r="M62" s="19">
        <f>tVendas[[#This Row],[Valor Total]]-tVendas[[#This Row],[Valor Pago]]</f>
        <v>0</v>
      </c>
      <c r="N62" s="24">
        <v>45347</v>
      </c>
      <c r="O62" s="38">
        <f>_xlfn.XLOOKUP(tVendas[[#This Row],[Produto]],tProdutos[Produto],tProdutos[Comissão %])/100</f>
        <v>0.16</v>
      </c>
      <c r="P62" s="20">
        <f>tVendas[[#This Row],[Valor Total]]*tVendas[[#This Row],[Comissão %]]</f>
        <v>22.400000000000002</v>
      </c>
    </row>
    <row r="63" spans="2:16" ht="28.5" customHeight="1" x14ac:dyDescent="0.25">
      <c r="B63" s="9">
        <f>ROW()-ROW(tVendas[[#Headers],[Id]])</f>
        <v>57</v>
      </c>
      <c r="C63" s="14">
        <v>45334</v>
      </c>
      <c r="D63" s="14" t="s">
        <v>206</v>
      </c>
      <c r="E63" s="58" t="str">
        <f>_xlfn.XLOOKUP(tVendas[[#This Row],[Nome Cliente]],tClientes[Nome],tClientes[Fone])</f>
        <v>(31) 90987-6543</v>
      </c>
      <c r="F63" s="58" t="str">
        <f>_xlfn.XLOOKUP(tVendas[[#This Row],[Nome Cliente]],tClientes[Nome],tClientes[Fone 2])</f>
        <v>(31) 93456-7890</v>
      </c>
      <c r="G63" s="10" t="s">
        <v>44</v>
      </c>
      <c r="H63" s="32" t="str">
        <f>_xlfn.XLOOKUP(tVendas[[#This Row],[Produto]],tProdutos[Produto],tProdutos[Fornecedor],"Não Encontrado")</f>
        <v>Avon</v>
      </c>
      <c r="I63" s="16">
        <v>1</v>
      </c>
      <c r="J63" s="11">
        <v>15</v>
      </c>
      <c r="K63" s="17">
        <f>tVendas[[#This Row],[Qtde]]*tVendas[[#This Row],[Preço]]</f>
        <v>15</v>
      </c>
      <c r="L63" s="20">
        <v>45</v>
      </c>
      <c r="M63" s="19">
        <f>tVendas[[#This Row],[Valor Total]]-tVendas[[#This Row],[Valor Pago]]</f>
        <v>-30</v>
      </c>
      <c r="N63" s="24">
        <v>45334</v>
      </c>
      <c r="O63" s="38">
        <f>_xlfn.XLOOKUP(tVendas[[#This Row],[Produto]],tProdutos[Produto],tProdutos[Comissão %])/100</f>
        <v>0.2</v>
      </c>
      <c r="P63" s="20">
        <f>tVendas[[#This Row],[Valor Total]]*tVendas[[#This Row],[Comissão %]]</f>
        <v>3</v>
      </c>
    </row>
    <row r="64" spans="2:16" ht="28.5" customHeight="1" x14ac:dyDescent="0.25">
      <c r="B64" s="9">
        <f>ROW()-ROW(tVendas[[#Headers],[Id]])</f>
        <v>58</v>
      </c>
      <c r="C64" s="14">
        <v>45339</v>
      </c>
      <c r="D64" s="14" t="s">
        <v>212</v>
      </c>
      <c r="E64" s="58" t="str">
        <f>_xlfn.XLOOKUP(tVendas[[#This Row],[Nome Cliente]],tClientes[Nome],tClientes[Fone])</f>
        <v>(92) 99876-5432</v>
      </c>
      <c r="F64" s="58" t="str">
        <f>_xlfn.XLOOKUP(tVendas[[#This Row],[Nome Cliente]],tClientes[Nome],tClientes[Fone 2])</f>
        <v>(92) 94321-0987</v>
      </c>
      <c r="G64" s="10" t="s">
        <v>45</v>
      </c>
      <c r="H64" s="32" t="str">
        <f>_xlfn.XLOOKUP(tVendas[[#This Row],[Produto]],tProdutos[Produto],tProdutos[Fornecedor],"Não Encontrado")</f>
        <v>Avon</v>
      </c>
      <c r="I64" s="16">
        <v>5</v>
      </c>
      <c r="J64" s="11">
        <v>10</v>
      </c>
      <c r="K64" s="17">
        <f>tVendas[[#This Row],[Qtde]]*tVendas[[#This Row],[Preço]]</f>
        <v>50</v>
      </c>
      <c r="L64" s="20">
        <v>10</v>
      </c>
      <c r="M64" s="19">
        <f>tVendas[[#This Row],[Valor Total]]-tVendas[[#This Row],[Valor Pago]]</f>
        <v>40</v>
      </c>
      <c r="N64" s="24">
        <v>45339</v>
      </c>
      <c r="O64" s="38">
        <f>_xlfn.XLOOKUP(tVendas[[#This Row],[Produto]],tProdutos[Produto],tProdutos[Comissão %])/100</f>
        <v>0.15</v>
      </c>
      <c r="P64" s="20">
        <f>tVendas[[#This Row],[Valor Total]]*tVendas[[#This Row],[Comissão %]]</f>
        <v>7.5</v>
      </c>
    </row>
    <row r="65" spans="2:16" ht="28.5" customHeight="1" x14ac:dyDescent="0.25">
      <c r="B65" s="9">
        <f>ROW()-ROW(tVendas[[#Headers],[Id]])</f>
        <v>59</v>
      </c>
      <c r="C65" s="14">
        <v>45324</v>
      </c>
      <c r="D65" s="14" t="s">
        <v>220</v>
      </c>
      <c r="E65" s="58" t="str">
        <f>_xlfn.XLOOKUP(tVendas[[#This Row],[Nome Cliente]],tClientes[Nome],tClientes[Fone])</f>
        <v>(62) 98765-4321</v>
      </c>
      <c r="F65" s="58" t="str">
        <f>_xlfn.XLOOKUP(tVendas[[#This Row],[Nome Cliente]],tClientes[Nome],tClientes[Fone 2])</f>
        <v>(62) 93210-4567</v>
      </c>
      <c r="G65" s="10" t="s">
        <v>46</v>
      </c>
      <c r="H65" s="32" t="str">
        <f>_xlfn.XLOOKUP(tVendas[[#This Row],[Produto]],tProdutos[Produto],tProdutos[Fornecedor],"Não Encontrado")</f>
        <v>Avon</v>
      </c>
      <c r="I65" s="16">
        <v>3</v>
      </c>
      <c r="J65" s="11">
        <v>20</v>
      </c>
      <c r="K65" s="17">
        <f>tVendas[[#This Row],[Qtde]]*tVendas[[#This Row],[Preço]]</f>
        <v>60</v>
      </c>
      <c r="L65" s="20"/>
      <c r="M65" s="19">
        <f>tVendas[[#This Row],[Valor Total]]-tVendas[[#This Row],[Valor Pago]]</f>
        <v>60</v>
      </c>
      <c r="N65" s="24" t="s">
        <v>118</v>
      </c>
      <c r="O65" s="38">
        <f>_xlfn.XLOOKUP(tVendas[[#This Row],[Produto]],tProdutos[Produto],tProdutos[Comissão %])/100</f>
        <v>0.31</v>
      </c>
      <c r="P65" s="20">
        <f>tVendas[[#This Row],[Valor Total]]*tVendas[[#This Row],[Comissão %]]</f>
        <v>18.600000000000001</v>
      </c>
    </row>
    <row r="66" spans="2:16" ht="28.5" customHeight="1" x14ac:dyDescent="0.25">
      <c r="B66" s="9">
        <f>ROW()-ROW(tVendas[[#Headers],[Id]])</f>
        <v>60</v>
      </c>
      <c r="C66" s="14">
        <v>45339</v>
      </c>
      <c r="D66" s="14" t="s">
        <v>228</v>
      </c>
      <c r="E66" s="58" t="str">
        <f>_xlfn.XLOOKUP(tVendas[[#This Row],[Nome Cliente]],tClientes[Nome],tClientes[Fone])</f>
        <v>(21) 97654-3210</v>
      </c>
      <c r="F66" s="58" t="str">
        <f>_xlfn.XLOOKUP(tVendas[[#This Row],[Nome Cliente]],tClientes[Nome],tClientes[Fone 2])</f>
        <v>(21) 92345-6789</v>
      </c>
      <c r="G66" s="10" t="s">
        <v>47</v>
      </c>
      <c r="H66" s="32" t="str">
        <f>_xlfn.XLOOKUP(tVendas[[#This Row],[Produto]],tProdutos[Produto],tProdutos[Fornecedor],"Não Encontrado")</f>
        <v>Natura</v>
      </c>
      <c r="I66" s="16">
        <v>4</v>
      </c>
      <c r="J66" s="11">
        <v>25</v>
      </c>
      <c r="K66" s="17">
        <f>tVendas[[#This Row],[Qtde]]*tVendas[[#This Row],[Preço]]</f>
        <v>100</v>
      </c>
      <c r="L66" s="20"/>
      <c r="M66" s="19">
        <f>tVendas[[#This Row],[Valor Total]]-tVendas[[#This Row],[Valor Pago]]</f>
        <v>100</v>
      </c>
      <c r="N66" s="24" t="s">
        <v>118</v>
      </c>
      <c r="O66" s="38">
        <f>_xlfn.XLOOKUP(tVendas[[#This Row],[Produto]],tProdutos[Produto],tProdutos[Comissão %])/100</f>
        <v>0.16</v>
      </c>
      <c r="P66" s="20">
        <f>tVendas[[#This Row],[Valor Total]]*tVendas[[#This Row],[Comissão %]]</f>
        <v>16</v>
      </c>
    </row>
    <row r="67" spans="2:16" ht="28.5" customHeight="1" x14ac:dyDescent="0.25">
      <c r="B67" s="9">
        <f>ROW()-ROW(tVendas[[#Headers],[Id]])</f>
        <v>61</v>
      </c>
      <c r="C67" s="14">
        <v>45324</v>
      </c>
      <c r="D67" s="14" t="s">
        <v>233</v>
      </c>
      <c r="E67" s="58" t="str">
        <f>_xlfn.XLOOKUP(tVendas[[#This Row],[Nome Cliente]],tClientes[Nome],tClientes[Fone])</f>
        <v>(31) 96543-2109</v>
      </c>
      <c r="F67" s="58" t="str">
        <f>_xlfn.XLOOKUP(tVendas[[#This Row],[Nome Cliente]],tClientes[Nome],tClientes[Fone 2])</f>
        <v>(31) 91234-5678</v>
      </c>
      <c r="G67" s="10" t="s">
        <v>48</v>
      </c>
      <c r="H67" s="32" t="str">
        <f>_xlfn.XLOOKUP(tVendas[[#This Row],[Produto]],tProdutos[Produto],tProdutos[Fornecedor],"Não Encontrado")</f>
        <v>Natura</v>
      </c>
      <c r="I67" s="16">
        <v>2</v>
      </c>
      <c r="J67" s="11">
        <v>30</v>
      </c>
      <c r="K67" s="17">
        <f>tVendas[[#This Row],[Qtde]]*tVendas[[#This Row],[Preço]]</f>
        <v>60</v>
      </c>
      <c r="L67" s="20"/>
      <c r="M67" s="19">
        <f>tVendas[[#This Row],[Valor Total]]-tVendas[[#This Row],[Valor Pago]]</f>
        <v>60</v>
      </c>
      <c r="N67" s="24" t="s">
        <v>118</v>
      </c>
      <c r="O67" s="38">
        <f>_xlfn.XLOOKUP(tVendas[[#This Row],[Produto]],tProdutos[Produto],tProdutos[Comissão %])/100</f>
        <v>0.33</v>
      </c>
      <c r="P67" s="20">
        <f>tVendas[[#This Row],[Valor Total]]*tVendas[[#This Row],[Comissão %]]</f>
        <v>19.8</v>
      </c>
    </row>
    <row r="68" spans="2:16" ht="28.5" customHeight="1" x14ac:dyDescent="0.25">
      <c r="B68" s="9">
        <f>ROW()-ROW(tVendas[[#Headers],[Id]])</f>
        <v>62</v>
      </c>
      <c r="C68" s="14">
        <v>45350</v>
      </c>
      <c r="D68" s="14" t="s">
        <v>238</v>
      </c>
      <c r="E68" s="58" t="str">
        <f>_xlfn.XLOOKUP(tVendas[[#This Row],[Nome Cliente]],tClientes[Nome],tClientes[Fone])</f>
        <v>(11) 95432-1098</v>
      </c>
      <c r="F68" s="58" t="str">
        <f>_xlfn.XLOOKUP(tVendas[[#This Row],[Nome Cliente]],tClientes[Nome],tClientes[Fone 2])</f>
        <v>(11) 94321-0987</v>
      </c>
      <c r="G68" s="10" t="s">
        <v>49</v>
      </c>
      <c r="H68" s="32" t="str">
        <f>_xlfn.XLOOKUP(tVendas[[#This Row],[Produto]],tProdutos[Produto],tProdutos[Fornecedor],"Não Encontrado")</f>
        <v>Natura</v>
      </c>
      <c r="I68" s="16">
        <v>5</v>
      </c>
      <c r="J68" s="11">
        <v>40</v>
      </c>
      <c r="K68" s="17">
        <f>tVendas[[#This Row],[Qtde]]*tVendas[[#This Row],[Preço]]</f>
        <v>200</v>
      </c>
      <c r="L68" s="20">
        <v>40</v>
      </c>
      <c r="M68" s="19">
        <f>tVendas[[#This Row],[Valor Total]]-tVendas[[#This Row],[Valor Pago]]</f>
        <v>160</v>
      </c>
      <c r="N68" s="24">
        <v>45350</v>
      </c>
      <c r="O68" s="38">
        <f>_xlfn.XLOOKUP(tVendas[[#This Row],[Produto]],tProdutos[Produto],tProdutos[Comissão %])/100</f>
        <v>0.38</v>
      </c>
      <c r="P68" s="20">
        <f>tVendas[[#This Row],[Valor Total]]*tVendas[[#This Row],[Comissão %]]</f>
        <v>76</v>
      </c>
    </row>
    <row r="69" spans="2:16" ht="28.5" customHeight="1" x14ac:dyDescent="0.25">
      <c r="B69" s="9">
        <f>ROW()-ROW(tVendas[[#Headers],[Id]])</f>
        <v>63</v>
      </c>
      <c r="C69" s="14">
        <v>45351</v>
      </c>
      <c r="D69" s="14" t="s">
        <v>244</v>
      </c>
      <c r="E69" s="58" t="str">
        <f>_xlfn.XLOOKUP(tVendas[[#This Row],[Nome Cliente]],tClientes[Nome],tClientes[Fone])</f>
        <v>(27) 94321-0987</v>
      </c>
      <c r="F69" s="58" t="str">
        <f>_xlfn.XLOOKUP(tVendas[[#This Row],[Nome Cliente]],tClientes[Nome],tClientes[Fone 2])</f>
        <v>(27) 92345-6789</v>
      </c>
      <c r="G69" s="10" t="s">
        <v>50</v>
      </c>
      <c r="H69" s="32" t="str">
        <f>_xlfn.XLOOKUP(tVendas[[#This Row],[Produto]],tProdutos[Produto],tProdutos[Fornecedor],"Não Encontrado")</f>
        <v>Hinode</v>
      </c>
      <c r="I69" s="16">
        <v>1</v>
      </c>
      <c r="J69" s="11">
        <v>200</v>
      </c>
      <c r="K69" s="17">
        <f>tVendas[[#This Row],[Qtde]]*tVendas[[#This Row],[Preço]]</f>
        <v>200</v>
      </c>
      <c r="L69" s="20">
        <v>200</v>
      </c>
      <c r="M69" s="19">
        <f>tVendas[[#This Row],[Valor Total]]-tVendas[[#This Row],[Valor Pago]]</f>
        <v>0</v>
      </c>
      <c r="N69" s="24">
        <v>45351</v>
      </c>
      <c r="O69" s="38">
        <f>_xlfn.XLOOKUP(tVendas[[#This Row],[Produto]],tProdutos[Produto],tProdutos[Comissão %])/100</f>
        <v>0.18</v>
      </c>
      <c r="P69" s="20">
        <f>tVendas[[#This Row],[Valor Total]]*tVendas[[#This Row],[Comissão %]]</f>
        <v>36</v>
      </c>
    </row>
    <row r="70" spans="2:16" ht="28.5" customHeight="1" x14ac:dyDescent="0.25">
      <c r="B70" s="9">
        <f>ROW()-ROW(tVendas[[#Headers],[Id]])</f>
        <v>64</v>
      </c>
      <c r="C70" s="14">
        <v>45325</v>
      </c>
      <c r="D70" s="14" t="s">
        <v>252</v>
      </c>
      <c r="E70" s="58" t="str">
        <f>_xlfn.XLOOKUP(tVendas[[#This Row],[Nome Cliente]],tClientes[Nome],tClientes[Fone])</f>
        <v>(71) 93210-9876</v>
      </c>
      <c r="F70" s="58" t="str">
        <f>_xlfn.XLOOKUP(tVendas[[#This Row],[Nome Cliente]],tClientes[Nome],tClientes[Fone 2])</f>
        <v>(71) 91234-5678</v>
      </c>
      <c r="G70" s="10" t="s">
        <v>51</v>
      </c>
      <c r="H70" s="32" t="str">
        <f>_xlfn.XLOOKUP(tVendas[[#This Row],[Produto]],tProdutos[Produto],tProdutos[Fornecedor],"Não Encontrado")</f>
        <v>Hinode</v>
      </c>
      <c r="I70" s="16">
        <v>2</v>
      </c>
      <c r="J70" s="11">
        <v>50</v>
      </c>
      <c r="K70" s="17">
        <f>tVendas[[#This Row],[Qtde]]*tVendas[[#This Row],[Preço]]</f>
        <v>100</v>
      </c>
      <c r="L70" s="20">
        <v>50</v>
      </c>
      <c r="M70" s="19">
        <f>tVendas[[#This Row],[Valor Total]]-tVendas[[#This Row],[Valor Pago]]</f>
        <v>50</v>
      </c>
      <c r="N70" s="24">
        <v>45325</v>
      </c>
      <c r="O70" s="38">
        <f>_xlfn.XLOOKUP(tVendas[[#This Row],[Produto]],tProdutos[Produto],tProdutos[Comissão %])/100</f>
        <v>0.3</v>
      </c>
      <c r="P70" s="20">
        <f>tVendas[[#This Row],[Valor Total]]*tVendas[[#This Row],[Comissão %]]</f>
        <v>30</v>
      </c>
    </row>
    <row r="71" spans="2:16" ht="28.5" customHeight="1" x14ac:dyDescent="0.25">
      <c r="B71" s="9">
        <f>ROW()-ROW(tVendas[[#Headers],[Id]])</f>
        <v>65</v>
      </c>
      <c r="C71" s="14">
        <v>45327</v>
      </c>
      <c r="D71" s="14" t="s">
        <v>258</v>
      </c>
      <c r="E71" s="58" t="str">
        <f>_xlfn.XLOOKUP(tVendas[[#This Row],[Nome Cliente]],tClientes[Nome],tClientes[Fone])</f>
        <v>(48) 92109-8765</v>
      </c>
      <c r="F71" s="58" t="str">
        <f>_xlfn.XLOOKUP(tVendas[[#This Row],[Nome Cliente]],tClientes[Nome],tClientes[Fone 2])</f>
        <v>(48) 93210-4567</v>
      </c>
      <c r="G71" s="10" t="s">
        <v>52</v>
      </c>
      <c r="H71" s="32" t="str">
        <f>_xlfn.XLOOKUP(tVendas[[#This Row],[Produto]],tProdutos[Produto],tProdutos[Fornecedor],"Não Encontrado")</f>
        <v>Hinode</v>
      </c>
      <c r="I71" s="16">
        <v>4</v>
      </c>
      <c r="J71" s="11">
        <v>70</v>
      </c>
      <c r="K71" s="17">
        <f>tVendas[[#This Row],[Qtde]]*tVendas[[#This Row],[Preço]]</f>
        <v>280</v>
      </c>
      <c r="L71" s="20">
        <v>140</v>
      </c>
      <c r="M71" s="19">
        <f>tVendas[[#This Row],[Valor Total]]-tVendas[[#This Row],[Valor Pago]]</f>
        <v>140</v>
      </c>
      <c r="N71" s="24">
        <v>45327</v>
      </c>
      <c r="O71" s="38">
        <f>_xlfn.XLOOKUP(tVendas[[#This Row],[Produto]],tProdutos[Produto],tProdutos[Comissão %])/100</f>
        <v>0.32</v>
      </c>
      <c r="P71" s="20">
        <f>tVendas[[#This Row],[Valor Total]]*tVendas[[#This Row],[Comissão %]]</f>
        <v>89.600000000000009</v>
      </c>
    </row>
    <row r="72" spans="2:16" ht="28.5" customHeight="1" x14ac:dyDescent="0.25">
      <c r="B72" s="9">
        <f>ROW()-ROW(tVendas[[#Headers],[Id]])</f>
        <v>66</v>
      </c>
      <c r="C72" s="14">
        <v>45346</v>
      </c>
      <c r="D72" s="14" t="s">
        <v>265</v>
      </c>
      <c r="E72" s="58" t="str">
        <f>_xlfn.XLOOKUP(tVendas[[#This Row],[Nome Cliente]],tClientes[Nome],tClientes[Fone])</f>
        <v>(51) 90987-6543</v>
      </c>
      <c r="F72" s="58" t="str">
        <f>_xlfn.XLOOKUP(tVendas[[#This Row],[Nome Cliente]],tClientes[Nome],tClientes[Fone 2])</f>
        <v>(51) 94321-0987</v>
      </c>
      <c r="G72" s="10" t="s">
        <v>54</v>
      </c>
      <c r="H72" s="32" t="str">
        <f>_xlfn.XLOOKUP(tVendas[[#This Row],[Produto]],tProdutos[Produto],tProdutos[Fornecedor],"Não Encontrado")</f>
        <v>Jequiti</v>
      </c>
      <c r="I72" s="16">
        <v>5</v>
      </c>
      <c r="J72" s="11">
        <v>50</v>
      </c>
      <c r="K72" s="17">
        <f>tVendas[[#This Row],[Qtde]]*tVendas[[#This Row],[Preço]]</f>
        <v>250</v>
      </c>
      <c r="L72" s="20">
        <v>50</v>
      </c>
      <c r="M72" s="19">
        <f>tVendas[[#This Row],[Valor Total]]-tVendas[[#This Row],[Valor Pago]]</f>
        <v>200</v>
      </c>
      <c r="N72" s="24">
        <v>45346</v>
      </c>
      <c r="O72" s="38">
        <f>_xlfn.XLOOKUP(tVendas[[#This Row],[Produto]],tProdutos[Produto],tProdutos[Comissão %])/100</f>
        <v>0.34</v>
      </c>
      <c r="P72" s="20">
        <f>tVendas[[#This Row],[Valor Total]]*tVendas[[#This Row],[Comissão %]]</f>
        <v>85</v>
      </c>
    </row>
    <row r="73" spans="2:16" ht="28.5" customHeight="1" x14ac:dyDescent="0.25">
      <c r="B73" s="9">
        <f>ROW()-ROW(tVendas[[#Headers],[Id]])</f>
        <v>67</v>
      </c>
      <c r="C73" s="14">
        <v>45332</v>
      </c>
      <c r="D73" s="14" t="s">
        <v>270</v>
      </c>
      <c r="E73" s="58" t="str">
        <f>_xlfn.XLOOKUP(tVendas[[#This Row],[Nome Cliente]],tClientes[Nome],tClientes[Fone])</f>
        <v>(19) 99876-5432</v>
      </c>
      <c r="F73" s="58" t="str">
        <f>_xlfn.XLOOKUP(tVendas[[#This Row],[Nome Cliente]],tClientes[Nome],tClientes[Fone 2])</f>
        <v>(19) 93456-7890</v>
      </c>
      <c r="G73" s="10" t="s">
        <v>55</v>
      </c>
      <c r="H73" s="32" t="str">
        <f>_xlfn.XLOOKUP(tVendas[[#This Row],[Produto]],tProdutos[Produto],tProdutos[Fornecedor],"Não Encontrado")</f>
        <v>Mary Kay</v>
      </c>
      <c r="I73" s="16">
        <v>2</v>
      </c>
      <c r="J73" s="11">
        <v>45</v>
      </c>
      <c r="K73" s="17">
        <f>tVendas[[#This Row],[Qtde]]*tVendas[[#This Row],[Preço]]</f>
        <v>90</v>
      </c>
      <c r="L73" s="20">
        <v>45</v>
      </c>
      <c r="M73" s="19">
        <f>tVendas[[#This Row],[Valor Total]]-tVendas[[#This Row],[Valor Pago]]</f>
        <v>45</v>
      </c>
      <c r="N73" s="24">
        <v>45332</v>
      </c>
      <c r="O73" s="38">
        <f>_xlfn.XLOOKUP(tVendas[[#This Row],[Produto]],tProdutos[Produto],tProdutos[Comissão %])/100</f>
        <v>0.37</v>
      </c>
      <c r="P73" s="20">
        <f>tVendas[[#This Row],[Valor Total]]*tVendas[[#This Row],[Comissão %]]</f>
        <v>33.299999999999997</v>
      </c>
    </row>
    <row r="74" spans="2:16" ht="28.5" customHeight="1" x14ac:dyDescent="0.25">
      <c r="B74" s="9">
        <f>ROW()-ROW(tVendas[[#Headers],[Id]])</f>
        <v>68</v>
      </c>
      <c r="C74" s="14">
        <v>45344</v>
      </c>
      <c r="D74" s="14" t="s">
        <v>277</v>
      </c>
      <c r="E74" s="58" t="str">
        <f>_xlfn.XLOOKUP(tVendas[[#This Row],[Nome Cliente]],tClientes[Nome],tClientes[Fone])</f>
        <v>(34) 98765-4321</v>
      </c>
      <c r="F74" s="58" t="str">
        <f>_xlfn.XLOOKUP(tVendas[[#This Row],[Nome Cliente]],tClientes[Nome],tClientes[Fone 2])</f>
        <v>(34) 92345-6789</v>
      </c>
      <c r="G74" s="10" t="s">
        <v>56</v>
      </c>
      <c r="H74" s="32" t="str">
        <f>_xlfn.XLOOKUP(tVendas[[#This Row],[Produto]],tProdutos[Produto],tProdutos[Fornecedor],"Não Encontrado")</f>
        <v>Avon</v>
      </c>
      <c r="I74" s="16">
        <v>3</v>
      </c>
      <c r="J74" s="11">
        <v>18</v>
      </c>
      <c r="K74" s="17">
        <f>tVendas[[#This Row],[Qtde]]*tVendas[[#This Row],[Preço]]</f>
        <v>54</v>
      </c>
      <c r="L74" s="20">
        <v>36</v>
      </c>
      <c r="M74" s="19">
        <f>tVendas[[#This Row],[Valor Total]]-tVendas[[#This Row],[Valor Pago]]</f>
        <v>18</v>
      </c>
      <c r="N74" s="24">
        <v>45344</v>
      </c>
      <c r="O74" s="38">
        <f>_xlfn.XLOOKUP(tVendas[[#This Row],[Produto]],tProdutos[Produto],tProdutos[Comissão %])/100</f>
        <v>0.25</v>
      </c>
      <c r="P74" s="20">
        <f>tVendas[[#This Row],[Valor Total]]*tVendas[[#This Row],[Comissão %]]</f>
        <v>13.5</v>
      </c>
    </row>
    <row r="75" spans="2:16" ht="28.5" customHeight="1" x14ac:dyDescent="0.25">
      <c r="B75" s="9">
        <f>ROW()-ROW(tVendas[[#Headers],[Id]])</f>
        <v>69</v>
      </c>
      <c r="C75" s="14">
        <v>45326</v>
      </c>
      <c r="D75" s="14" t="s">
        <v>284</v>
      </c>
      <c r="E75" s="58" t="str">
        <f>_xlfn.XLOOKUP(tVendas[[#This Row],[Nome Cliente]],tClientes[Nome],tClientes[Fone])</f>
        <v>(95) 97654-3210</v>
      </c>
      <c r="F75" s="58" t="str">
        <f>_xlfn.XLOOKUP(tVendas[[#This Row],[Nome Cliente]],tClientes[Nome],tClientes[Fone 2])</f>
        <v>(95) 93210-4567</v>
      </c>
      <c r="G75" s="10" t="s">
        <v>57</v>
      </c>
      <c r="H75" s="32" t="str">
        <f>_xlfn.XLOOKUP(tVendas[[#This Row],[Produto]],tProdutos[Produto],tProdutos[Fornecedor],"Não Encontrado")</f>
        <v>Natura</v>
      </c>
      <c r="I75" s="16">
        <v>5</v>
      </c>
      <c r="J75" s="11">
        <v>35</v>
      </c>
      <c r="K75" s="17">
        <f>tVendas[[#This Row],[Qtde]]*tVendas[[#This Row],[Preço]]</f>
        <v>175</v>
      </c>
      <c r="L75" s="20">
        <v>70</v>
      </c>
      <c r="M75" s="19">
        <f>tVendas[[#This Row],[Valor Total]]-tVendas[[#This Row],[Valor Pago]]</f>
        <v>105</v>
      </c>
      <c r="N75" s="24">
        <v>45326</v>
      </c>
      <c r="O75" s="38">
        <f>_xlfn.XLOOKUP(tVendas[[#This Row],[Produto]],tProdutos[Produto],tProdutos[Comissão %])/100</f>
        <v>0.4</v>
      </c>
      <c r="P75" s="20">
        <f>tVendas[[#This Row],[Valor Total]]*tVendas[[#This Row],[Comissão %]]</f>
        <v>70</v>
      </c>
    </row>
    <row r="76" spans="2:16" ht="28.5" customHeight="1" x14ac:dyDescent="0.25">
      <c r="B76" s="9">
        <f>ROW()-ROW(tVendas[[#Headers],[Id]])</f>
        <v>70</v>
      </c>
      <c r="C76" s="14">
        <v>45368</v>
      </c>
      <c r="D76" s="14" t="s">
        <v>292</v>
      </c>
      <c r="E76" s="58" t="str">
        <f>_xlfn.XLOOKUP(tVendas[[#This Row],[Nome Cliente]],tClientes[Nome],tClientes[Fone])</f>
        <v>(83) 96543-2109</v>
      </c>
      <c r="F76" s="58" t="str">
        <f>_xlfn.XLOOKUP(tVendas[[#This Row],[Nome Cliente]],tClientes[Nome],tClientes[Fone 2])</f>
        <v>(83) 91234-5678</v>
      </c>
      <c r="G76" s="10" t="s">
        <v>58</v>
      </c>
      <c r="H76" s="32" t="str">
        <f>_xlfn.XLOOKUP(tVendas[[#This Row],[Produto]],tProdutos[Produto],tProdutos[Fornecedor],"Não Encontrado")</f>
        <v>Hinode</v>
      </c>
      <c r="I76" s="16">
        <v>3</v>
      </c>
      <c r="J76" s="11">
        <v>30</v>
      </c>
      <c r="K76" s="17">
        <f>tVendas[[#This Row],[Qtde]]*tVendas[[#This Row],[Preço]]</f>
        <v>90</v>
      </c>
      <c r="L76" s="20"/>
      <c r="M76" s="19">
        <f>tVendas[[#This Row],[Valor Total]]-tVendas[[#This Row],[Valor Pago]]</f>
        <v>90</v>
      </c>
      <c r="N76" s="24" t="s">
        <v>118</v>
      </c>
      <c r="O76" s="38">
        <f>_xlfn.XLOOKUP(tVendas[[#This Row],[Produto]],tProdutos[Produto],tProdutos[Comissão %])/100</f>
        <v>0.3</v>
      </c>
      <c r="P76" s="20">
        <f>tVendas[[#This Row],[Valor Total]]*tVendas[[#This Row],[Comissão %]]</f>
        <v>27</v>
      </c>
    </row>
    <row r="77" spans="2:16" ht="28.5" customHeight="1" x14ac:dyDescent="0.25">
      <c r="B77" s="9">
        <f>ROW()-ROW(tVendas[[#Headers],[Id]])</f>
        <v>71</v>
      </c>
      <c r="C77" s="14">
        <v>45377</v>
      </c>
      <c r="D77" s="14" t="s">
        <v>300</v>
      </c>
      <c r="E77" s="58" t="str">
        <f>_xlfn.XLOOKUP(tVendas[[#This Row],[Nome Cliente]],tClientes[Nome],tClientes[Fone])</f>
        <v>(61) 95432-1098</v>
      </c>
      <c r="F77" s="58" t="str">
        <f>_xlfn.XLOOKUP(tVendas[[#This Row],[Nome Cliente]],tClientes[Nome],tClientes[Fone 2])</f>
        <v>(61) 94321-0987</v>
      </c>
      <c r="G77" s="10" t="s">
        <v>38</v>
      </c>
      <c r="H77" s="32" t="str">
        <f>_xlfn.XLOOKUP(tVendas[[#This Row],[Produto]],tProdutos[Produto],tProdutos[Fornecedor],"Não Encontrado")</f>
        <v>Jequiti</v>
      </c>
      <c r="I77" s="16">
        <v>2</v>
      </c>
      <c r="J77" s="11">
        <v>100</v>
      </c>
      <c r="K77" s="17">
        <f>tVendas[[#This Row],[Qtde]]*tVendas[[#This Row],[Preço]]</f>
        <v>200</v>
      </c>
      <c r="L77" s="20">
        <v>400</v>
      </c>
      <c r="M77" s="19">
        <f>tVendas[[#This Row],[Valor Total]]-tVendas[[#This Row],[Valor Pago]]</f>
        <v>-200</v>
      </c>
      <c r="N77" s="24">
        <v>45377</v>
      </c>
      <c r="O77" s="38">
        <f>_xlfn.XLOOKUP(tVendas[[#This Row],[Produto]],tProdutos[Produto],tProdutos[Comissão %])/100</f>
        <v>0.21</v>
      </c>
      <c r="P77" s="20">
        <f>tVendas[[#This Row],[Valor Total]]*tVendas[[#This Row],[Comissão %]]</f>
        <v>42</v>
      </c>
    </row>
    <row r="78" spans="2:16" ht="28.5" customHeight="1" x14ac:dyDescent="0.25">
      <c r="B78" s="9">
        <f>ROW()-ROW(tVendas[[#Headers],[Id]])</f>
        <v>72</v>
      </c>
      <c r="C78" s="14">
        <v>45353</v>
      </c>
      <c r="D78" s="14" t="s">
        <v>305</v>
      </c>
      <c r="E78" s="58" t="str">
        <f>_xlfn.XLOOKUP(tVendas[[#This Row],[Nome Cliente]],tClientes[Nome],tClientes[Fone])</f>
        <v>(27) 94321-0987</v>
      </c>
      <c r="F78" s="58" t="str">
        <f>_xlfn.XLOOKUP(tVendas[[#This Row],[Nome Cliente]],tClientes[Nome],tClientes[Fone 2])</f>
        <v>(27) 92345-6789</v>
      </c>
      <c r="G78" s="10" t="s">
        <v>39</v>
      </c>
      <c r="H78" s="32" t="str">
        <f>_xlfn.XLOOKUP(tVendas[[#This Row],[Produto]],tProdutos[Produto],tProdutos[Fornecedor],"Não Encontrado")</f>
        <v>Jequiti</v>
      </c>
      <c r="I78" s="16">
        <v>5</v>
      </c>
      <c r="J78" s="11">
        <v>120</v>
      </c>
      <c r="K78" s="17">
        <f>tVendas[[#This Row],[Qtde]]*tVendas[[#This Row],[Preço]]</f>
        <v>600</v>
      </c>
      <c r="L78" s="20">
        <v>480</v>
      </c>
      <c r="M78" s="19">
        <f>tVendas[[#This Row],[Valor Total]]-tVendas[[#This Row],[Valor Pago]]</f>
        <v>120</v>
      </c>
      <c r="N78" s="24">
        <v>45353</v>
      </c>
      <c r="O78" s="38">
        <f>_xlfn.XLOOKUP(tVendas[[#This Row],[Produto]],tProdutos[Produto],tProdutos[Comissão %])/100</f>
        <v>0.24</v>
      </c>
      <c r="P78" s="20">
        <f>tVendas[[#This Row],[Valor Total]]*tVendas[[#This Row],[Comissão %]]</f>
        <v>144</v>
      </c>
    </row>
    <row r="79" spans="2:16" ht="28.5" customHeight="1" x14ac:dyDescent="0.25">
      <c r="B79" s="9">
        <f>ROW()-ROW(tVendas[[#Headers],[Id]])</f>
        <v>73</v>
      </c>
      <c r="C79" s="14">
        <v>45378</v>
      </c>
      <c r="D79" s="14" t="s">
        <v>309</v>
      </c>
      <c r="E79" s="58" t="str">
        <f>_xlfn.XLOOKUP(tVendas[[#This Row],[Nome Cliente]],tClientes[Nome],tClientes[Fone])</f>
        <v>(67) 93210-9876</v>
      </c>
      <c r="F79" s="58" t="str">
        <f>_xlfn.XLOOKUP(tVendas[[#This Row],[Nome Cliente]],tClientes[Nome],tClientes[Fone 2])</f>
        <v>(67) 93456-7890</v>
      </c>
      <c r="G79" s="10" t="s">
        <v>40</v>
      </c>
      <c r="H79" s="32" t="str">
        <f>_xlfn.XLOOKUP(tVendas[[#This Row],[Produto]],tProdutos[Produto],tProdutos[Fornecedor],"Não Encontrado")</f>
        <v>Jequiti</v>
      </c>
      <c r="I79" s="16">
        <v>2</v>
      </c>
      <c r="J79" s="11">
        <v>25</v>
      </c>
      <c r="K79" s="17">
        <f>tVendas[[#This Row],[Qtde]]*tVendas[[#This Row],[Preço]]</f>
        <v>50</v>
      </c>
      <c r="L79" s="20">
        <v>100</v>
      </c>
      <c r="M79" s="19">
        <f>tVendas[[#This Row],[Valor Total]]-tVendas[[#This Row],[Valor Pago]]</f>
        <v>-50</v>
      </c>
      <c r="N79" s="24">
        <v>45378</v>
      </c>
      <c r="O79" s="38">
        <f>_xlfn.XLOOKUP(tVendas[[#This Row],[Produto]],tProdutos[Produto],tProdutos[Comissão %])/100</f>
        <v>0.28999999999999998</v>
      </c>
      <c r="P79" s="20">
        <f>tVendas[[#This Row],[Valor Total]]*tVendas[[#This Row],[Comissão %]]</f>
        <v>14.499999999999998</v>
      </c>
    </row>
    <row r="80" spans="2:16" ht="28.5" customHeight="1" x14ac:dyDescent="0.25">
      <c r="B80" s="9">
        <f>ROW()-ROW(tVendas[[#Headers],[Id]])</f>
        <v>74</v>
      </c>
      <c r="C80" s="14">
        <v>45378</v>
      </c>
      <c r="D80" s="14" t="s">
        <v>317</v>
      </c>
      <c r="E80" s="58" t="str">
        <f>_xlfn.XLOOKUP(tVendas[[#This Row],[Nome Cliente]],tClientes[Nome],tClientes[Fone])</f>
        <v>(21) 92109-8765</v>
      </c>
      <c r="F80" s="58" t="str">
        <f>_xlfn.XLOOKUP(tVendas[[#This Row],[Nome Cliente]],tClientes[Nome],tClientes[Fone 2])</f>
        <v>(21) 91234-5678</v>
      </c>
      <c r="G80" s="10" t="s">
        <v>41</v>
      </c>
      <c r="H80" s="32" t="str">
        <f>_xlfn.XLOOKUP(tVendas[[#This Row],[Produto]],tProdutos[Produto],tProdutos[Fornecedor],"Não Encontrado")</f>
        <v>Mary Kay</v>
      </c>
      <c r="I80" s="16">
        <v>5</v>
      </c>
      <c r="J80" s="11">
        <v>80</v>
      </c>
      <c r="K80" s="17">
        <f>tVendas[[#This Row],[Qtde]]*tVendas[[#This Row],[Preço]]</f>
        <v>400</v>
      </c>
      <c r="L80" s="20">
        <v>160</v>
      </c>
      <c r="M80" s="19">
        <f>tVendas[[#This Row],[Valor Total]]-tVendas[[#This Row],[Valor Pago]]</f>
        <v>240</v>
      </c>
      <c r="N80" s="24">
        <v>45378</v>
      </c>
      <c r="O80" s="38">
        <f>_xlfn.XLOOKUP(tVendas[[#This Row],[Produto]],tProdutos[Produto],tProdutos[Comissão %])/100</f>
        <v>0.38</v>
      </c>
      <c r="P80" s="20">
        <f>tVendas[[#This Row],[Valor Total]]*tVendas[[#This Row],[Comissão %]]</f>
        <v>152</v>
      </c>
    </row>
    <row r="81" spans="2:16" ht="28.5" customHeight="1" x14ac:dyDescent="0.25">
      <c r="B81" s="9">
        <f>ROW()-ROW(tVendas[[#Headers],[Id]])</f>
        <v>75</v>
      </c>
      <c r="C81" s="14">
        <v>45361</v>
      </c>
      <c r="D81" s="14" t="s">
        <v>323</v>
      </c>
      <c r="E81" s="58" t="str">
        <f>_xlfn.XLOOKUP(tVendas[[#This Row],[Nome Cliente]],tClientes[Nome],tClientes[Fone])</f>
        <v>(11) 90987-6543</v>
      </c>
      <c r="F81" s="58" t="str">
        <f>_xlfn.XLOOKUP(tVendas[[#This Row],[Nome Cliente]],tClientes[Nome],tClientes[Fone 2])</f>
        <v>(11) 94321-0987</v>
      </c>
      <c r="G81" s="10" t="s">
        <v>42</v>
      </c>
      <c r="H81" s="32" t="str">
        <f>_xlfn.XLOOKUP(tVendas[[#This Row],[Produto]],tProdutos[Produto],tProdutos[Fornecedor],"Não Encontrado")</f>
        <v>Mary Kay</v>
      </c>
      <c r="I81" s="16">
        <v>4</v>
      </c>
      <c r="J81" s="11">
        <v>30</v>
      </c>
      <c r="K81" s="17">
        <f>tVendas[[#This Row],[Qtde]]*tVendas[[#This Row],[Preço]]</f>
        <v>120</v>
      </c>
      <c r="L81" s="20">
        <v>30</v>
      </c>
      <c r="M81" s="19">
        <f>tVendas[[#This Row],[Valor Total]]-tVendas[[#This Row],[Valor Pago]]</f>
        <v>90</v>
      </c>
      <c r="N81" s="24">
        <v>45361</v>
      </c>
      <c r="O81" s="38">
        <f>_xlfn.XLOOKUP(tVendas[[#This Row],[Produto]],tProdutos[Produto],tProdutos[Comissão %])/100</f>
        <v>0.31</v>
      </c>
      <c r="P81" s="20">
        <f>tVendas[[#This Row],[Valor Total]]*tVendas[[#This Row],[Comissão %]]</f>
        <v>37.200000000000003</v>
      </c>
    </row>
    <row r="82" spans="2:16" ht="28.5" customHeight="1" x14ac:dyDescent="0.25">
      <c r="B82" s="9">
        <f>ROW()-ROW(tVendas[[#Headers],[Id]])</f>
        <v>76</v>
      </c>
      <c r="C82" s="14">
        <v>45356</v>
      </c>
      <c r="D82" s="14" t="s">
        <v>328</v>
      </c>
      <c r="E82" s="58" t="str">
        <f>_xlfn.XLOOKUP(tVendas[[#This Row],[Nome Cliente]],tClientes[Nome],tClientes[Fone])</f>
        <v>(65) 99876-5432</v>
      </c>
      <c r="F82" s="58" t="str">
        <f>_xlfn.XLOOKUP(tVendas[[#This Row],[Nome Cliente]],tClientes[Nome],tClientes[Fone 2])</f>
        <v>(65) 92345-6789</v>
      </c>
      <c r="G82" s="10" t="s">
        <v>43</v>
      </c>
      <c r="H82" s="32" t="str">
        <f>_xlfn.XLOOKUP(tVendas[[#This Row],[Produto]],tProdutos[Produto],tProdutos[Fornecedor],"Não Encontrado")</f>
        <v>Mary Kay</v>
      </c>
      <c r="I82" s="16">
        <v>5</v>
      </c>
      <c r="J82" s="11">
        <v>35</v>
      </c>
      <c r="K82" s="17">
        <f>tVendas[[#This Row],[Qtde]]*tVendas[[#This Row],[Preço]]</f>
        <v>175</v>
      </c>
      <c r="L82" s="20">
        <v>70</v>
      </c>
      <c r="M82" s="19">
        <f>tVendas[[#This Row],[Valor Total]]-tVendas[[#This Row],[Valor Pago]]</f>
        <v>105</v>
      </c>
      <c r="N82" s="24">
        <v>45356</v>
      </c>
      <c r="O82" s="38">
        <f>_xlfn.XLOOKUP(tVendas[[#This Row],[Produto]],tProdutos[Produto],tProdutos[Comissão %])/100</f>
        <v>0.16</v>
      </c>
      <c r="P82" s="20">
        <f>tVendas[[#This Row],[Valor Total]]*tVendas[[#This Row],[Comissão %]]</f>
        <v>28</v>
      </c>
    </row>
    <row r="83" spans="2:16" ht="28.5" customHeight="1" x14ac:dyDescent="0.25">
      <c r="B83" s="9">
        <f>ROW()-ROW(tVendas[[#Headers],[Id]])</f>
        <v>77</v>
      </c>
      <c r="C83" s="14">
        <v>45382</v>
      </c>
      <c r="D83" s="14" t="s">
        <v>336</v>
      </c>
      <c r="E83" s="58" t="str">
        <f>_xlfn.XLOOKUP(tVendas[[#This Row],[Nome Cliente]],tClientes[Nome],tClientes[Fone])</f>
        <v>(95) 98765-4321</v>
      </c>
      <c r="F83" s="58" t="str">
        <f>_xlfn.XLOOKUP(tVendas[[#This Row],[Nome Cliente]],tClientes[Nome],tClientes[Fone 2])</f>
        <v>(95) 93456-7890</v>
      </c>
      <c r="G83" s="10" t="s">
        <v>44</v>
      </c>
      <c r="H83" s="32" t="str">
        <f>_xlfn.XLOOKUP(tVendas[[#This Row],[Produto]],tProdutos[Produto],tProdutos[Fornecedor],"Não Encontrado")</f>
        <v>Avon</v>
      </c>
      <c r="I83" s="16">
        <v>1</v>
      </c>
      <c r="J83" s="11">
        <v>15</v>
      </c>
      <c r="K83" s="17">
        <f>tVendas[[#This Row],[Qtde]]*tVendas[[#This Row],[Preço]]</f>
        <v>15</v>
      </c>
      <c r="L83" s="20">
        <v>15</v>
      </c>
      <c r="M83" s="19">
        <f>tVendas[[#This Row],[Valor Total]]-tVendas[[#This Row],[Valor Pago]]</f>
        <v>0</v>
      </c>
      <c r="N83" s="24">
        <v>45382</v>
      </c>
      <c r="O83" s="38">
        <f>_xlfn.XLOOKUP(tVendas[[#This Row],[Produto]],tProdutos[Produto],tProdutos[Comissão %])/100</f>
        <v>0.2</v>
      </c>
      <c r="P83" s="20">
        <f>tVendas[[#This Row],[Valor Total]]*tVendas[[#This Row],[Comissão %]]</f>
        <v>3</v>
      </c>
    </row>
    <row r="84" spans="2:16" ht="28.5" customHeight="1" x14ac:dyDescent="0.25">
      <c r="B84" s="9">
        <f>ROW()-ROW(tVendas[[#Headers],[Id]])</f>
        <v>78</v>
      </c>
      <c r="C84" s="14">
        <v>45363</v>
      </c>
      <c r="D84" s="14" t="s">
        <v>342</v>
      </c>
      <c r="E84" s="58" t="str">
        <f>_xlfn.XLOOKUP(tVendas[[#This Row],[Nome Cliente]],tClientes[Nome],tClientes[Fone])</f>
        <v>(98) 97654-3210</v>
      </c>
      <c r="F84" s="58" t="str">
        <f>_xlfn.XLOOKUP(tVendas[[#This Row],[Nome Cliente]],tClientes[Nome],tClientes[Fone 2])</f>
        <v>(98) 93210-4567</v>
      </c>
      <c r="G84" s="10" t="s">
        <v>45</v>
      </c>
      <c r="H84" s="32" t="str">
        <f>_xlfn.XLOOKUP(tVendas[[#This Row],[Produto]],tProdutos[Produto],tProdutos[Fornecedor],"Não Encontrado")</f>
        <v>Avon</v>
      </c>
      <c r="I84" s="16">
        <v>5</v>
      </c>
      <c r="J84" s="11">
        <v>10</v>
      </c>
      <c r="K84" s="17">
        <f>tVendas[[#This Row],[Qtde]]*tVendas[[#This Row],[Preço]]</f>
        <v>50</v>
      </c>
      <c r="L84" s="20">
        <v>30</v>
      </c>
      <c r="M84" s="19">
        <f>tVendas[[#This Row],[Valor Total]]-tVendas[[#This Row],[Valor Pago]]</f>
        <v>20</v>
      </c>
      <c r="N84" s="24">
        <v>45363</v>
      </c>
      <c r="O84" s="38">
        <f>_xlfn.XLOOKUP(tVendas[[#This Row],[Produto]],tProdutos[Produto],tProdutos[Comissão %])/100</f>
        <v>0.15</v>
      </c>
      <c r="P84" s="20">
        <f>tVendas[[#This Row],[Valor Total]]*tVendas[[#This Row],[Comissão %]]</f>
        <v>7.5</v>
      </c>
    </row>
    <row r="85" spans="2:16" ht="28.5" customHeight="1" x14ac:dyDescent="0.25">
      <c r="B85" s="9">
        <f>ROW()-ROW(tVendas[[#Headers],[Id]])</f>
        <v>79</v>
      </c>
      <c r="C85" s="14">
        <v>45382</v>
      </c>
      <c r="D85" s="14" t="s">
        <v>350</v>
      </c>
      <c r="E85" s="58" t="str">
        <f>_xlfn.XLOOKUP(tVendas[[#This Row],[Nome Cliente]],tClientes[Nome],tClientes[Fone])</f>
        <v>(84) 96543-2109</v>
      </c>
      <c r="F85" s="58" t="str">
        <f>_xlfn.XLOOKUP(tVendas[[#This Row],[Nome Cliente]],tClientes[Nome],tClientes[Fone 2])</f>
        <v>(84) 91234-5678</v>
      </c>
      <c r="G85" s="10" t="s">
        <v>46</v>
      </c>
      <c r="H85" s="32" t="str">
        <f>_xlfn.XLOOKUP(tVendas[[#This Row],[Produto]],tProdutos[Produto],tProdutos[Fornecedor],"Não Encontrado")</f>
        <v>Avon</v>
      </c>
      <c r="I85" s="16">
        <v>2</v>
      </c>
      <c r="J85" s="11">
        <v>20</v>
      </c>
      <c r="K85" s="17">
        <f>tVendas[[#This Row],[Qtde]]*tVendas[[#This Row],[Preço]]</f>
        <v>40</v>
      </c>
      <c r="L85" s="20">
        <v>20</v>
      </c>
      <c r="M85" s="19">
        <f>tVendas[[#This Row],[Valor Total]]-tVendas[[#This Row],[Valor Pago]]</f>
        <v>20</v>
      </c>
      <c r="N85" s="24">
        <v>45382</v>
      </c>
      <c r="O85" s="38">
        <f>_xlfn.XLOOKUP(tVendas[[#This Row],[Produto]],tProdutos[Produto],tProdutos[Comissão %])/100</f>
        <v>0.31</v>
      </c>
      <c r="P85" s="20">
        <f>tVendas[[#This Row],[Valor Total]]*tVendas[[#This Row],[Comissão %]]</f>
        <v>12.4</v>
      </c>
    </row>
    <row r="86" spans="2:16" ht="28.5" customHeight="1" x14ac:dyDescent="0.25">
      <c r="B86" s="9">
        <f>ROW()-ROW(tVendas[[#Headers],[Id]])</f>
        <v>80</v>
      </c>
      <c r="C86" s="14">
        <v>45379</v>
      </c>
      <c r="D86" s="14" t="s">
        <v>358</v>
      </c>
      <c r="E86" s="58" t="str">
        <f>_xlfn.XLOOKUP(tVendas[[#This Row],[Nome Cliente]],tClientes[Nome],tClientes[Fone])</f>
        <v>(53) 95432-1098</v>
      </c>
      <c r="F86" s="58" t="str">
        <f>_xlfn.XLOOKUP(tVendas[[#This Row],[Nome Cliente]],tClientes[Nome],tClientes[Fone 2])</f>
        <v>(53) 94321-0987</v>
      </c>
      <c r="G86" s="10" t="s">
        <v>47</v>
      </c>
      <c r="H86" s="32" t="str">
        <f>_xlfn.XLOOKUP(tVendas[[#This Row],[Produto]],tProdutos[Produto],tProdutos[Fornecedor],"Não Encontrado")</f>
        <v>Natura</v>
      </c>
      <c r="I86" s="16">
        <v>3</v>
      </c>
      <c r="J86" s="11">
        <v>25</v>
      </c>
      <c r="K86" s="17">
        <f>tVendas[[#This Row],[Qtde]]*tVendas[[#This Row],[Preço]]</f>
        <v>75</v>
      </c>
      <c r="L86" s="20">
        <v>25</v>
      </c>
      <c r="M86" s="19">
        <f>tVendas[[#This Row],[Valor Total]]-tVendas[[#This Row],[Valor Pago]]</f>
        <v>50</v>
      </c>
      <c r="N86" s="24">
        <v>45379</v>
      </c>
      <c r="O86" s="38">
        <f>_xlfn.XLOOKUP(tVendas[[#This Row],[Produto]],tProdutos[Produto],tProdutos[Comissão %])/100</f>
        <v>0.16</v>
      </c>
      <c r="P86" s="20">
        <f>tVendas[[#This Row],[Valor Total]]*tVendas[[#This Row],[Comissão %]]</f>
        <v>12</v>
      </c>
    </row>
    <row r="87" spans="2:16" ht="28.5" customHeight="1" x14ac:dyDescent="0.25">
      <c r="B87" s="9">
        <f>ROW()-ROW(tVendas[[#Headers],[Id]])</f>
        <v>81</v>
      </c>
      <c r="C87" s="14">
        <v>45382</v>
      </c>
      <c r="D87" s="14" t="s">
        <v>365</v>
      </c>
      <c r="E87" s="58" t="str">
        <f>_xlfn.XLOOKUP(tVendas[[#This Row],[Nome Cliente]],tClientes[Nome],tClientes[Fone])</f>
        <v>(41) 94321-0987</v>
      </c>
      <c r="F87" s="58" t="str">
        <f>_xlfn.XLOOKUP(tVendas[[#This Row],[Nome Cliente]],tClientes[Nome],tClientes[Fone 2])</f>
        <v>(41) 92345-6789</v>
      </c>
      <c r="G87" s="10" t="s">
        <v>48</v>
      </c>
      <c r="H87" s="32" t="str">
        <f>_xlfn.XLOOKUP(tVendas[[#This Row],[Produto]],tProdutos[Produto],tProdutos[Fornecedor],"Não Encontrado")</f>
        <v>Natura</v>
      </c>
      <c r="I87" s="16">
        <v>4</v>
      </c>
      <c r="J87" s="11">
        <v>30</v>
      </c>
      <c r="K87" s="17">
        <f>tVendas[[#This Row],[Qtde]]*tVendas[[#This Row],[Preço]]</f>
        <v>120</v>
      </c>
      <c r="L87" s="20">
        <v>90</v>
      </c>
      <c r="M87" s="19">
        <f>tVendas[[#This Row],[Valor Total]]-tVendas[[#This Row],[Valor Pago]]</f>
        <v>30</v>
      </c>
      <c r="N87" s="24">
        <v>45382</v>
      </c>
      <c r="O87" s="38">
        <f>_xlfn.XLOOKUP(tVendas[[#This Row],[Produto]],tProdutos[Produto],tProdutos[Comissão %])/100</f>
        <v>0.33</v>
      </c>
      <c r="P87" s="20">
        <f>tVendas[[#This Row],[Valor Total]]*tVendas[[#This Row],[Comissão %]]</f>
        <v>39.6</v>
      </c>
    </row>
    <row r="88" spans="2:16" ht="28.5" customHeight="1" x14ac:dyDescent="0.25">
      <c r="B88" s="9">
        <f>ROW()-ROW(tVendas[[#Headers],[Id]])</f>
        <v>82</v>
      </c>
      <c r="C88" s="14">
        <v>45365</v>
      </c>
      <c r="D88" s="14" t="s">
        <v>371</v>
      </c>
      <c r="E88" s="58" t="str">
        <f>_xlfn.XLOOKUP(tVendas[[#This Row],[Nome Cliente]],tClientes[Nome],tClientes[Fone])</f>
        <v>(27) 93210-9876</v>
      </c>
      <c r="F88" s="58" t="str">
        <f>_xlfn.XLOOKUP(tVendas[[#This Row],[Nome Cliente]],tClientes[Nome],tClientes[Fone 2])</f>
        <v>(27) 91234-5678</v>
      </c>
      <c r="G88" s="10" t="s">
        <v>49</v>
      </c>
      <c r="H88" s="32" t="str">
        <f>_xlfn.XLOOKUP(tVendas[[#This Row],[Produto]],tProdutos[Produto],tProdutos[Fornecedor],"Não Encontrado")</f>
        <v>Natura</v>
      </c>
      <c r="I88" s="16">
        <v>2</v>
      </c>
      <c r="J88" s="11">
        <v>40</v>
      </c>
      <c r="K88" s="17">
        <f>tVendas[[#This Row],[Qtde]]*tVendas[[#This Row],[Preço]]</f>
        <v>80</v>
      </c>
      <c r="L88" s="20">
        <v>160</v>
      </c>
      <c r="M88" s="19">
        <f>tVendas[[#This Row],[Valor Total]]-tVendas[[#This Row],[Valor Pago]]</f>
        <v>-80</v>
      </c>
      <c r="N88" s="24">
        <v>45365</v>
      </c>
      <c r="O88" s="38">
        <f>_xlfn.XLOOKUP(tVendas[[#This Row],[Produto]],tProdutos[Produto],tProdutos[Comissão %])/100</f>
        <v>0.38</v>
      </c>
      <c r="P88" s="20">
        <f>tVendas[[#This Row],[Valor Total]]*tVendas[[#This Row],[Comissão %]]</f>
        <v>30.4</v>
      </c>
    </row>
    <row r="89" spans="2:16" ht="28.5" customHeight="1" x14ac:dyDescent="0.25">
      <c r="B89" s="9">
        <f>ROW()-ROW(tVendas[[#Headers],[Id]])</f>
        <v>83</v>
      </c>
      <c r="C89" s="14">
        <v>45372</v>
      </c>
      <c r="D89" s="14" t="s">
        <v>377</v>
      </c>
      <c r="E89" s="58" t="str">
        <f>_xlfn.XLOOKUP(tVendas[[#This Row],[Nome Cliente]],tClientes[Nome],tClientes[Fone])</f>
        <v>(19) 92109-8765</v>
      </c>
      <c r="F89" s="58" t="str">
        <f>_xlfn.XLOOKUP(tVendas[[#This Row],[Nome Cliente]],tClientes[Nome],tClientes[Fone 2])</f>
        <v>(19) 93210-4567</v>
      </c>
      <c r="G89" s="10" t="s">
        <v>50</v>
      </c>
      <c r="H89" s="32" t="str">
        <f>_xlfn.XLOOKUP(tVendas[[#This Row],[Produto]],tProdutos[Produto],tProdutos[Fornecedor],"Não Encontrado")</f>
        <v>Hinode</v>
      </c>
      <c r="I89" s="16">
        <v>5</v>
      </c>
      <c r="J89" s="11">
        <v>200</v>
      </c>
      <c r="K89" s="17">
        <f>tVendas[[#This Row],[Qtde]]*tVendas[[#This Row],[Preço]]</f>
        <v>1000</v>
      </c>
      <c r="L89" s="20">
        <v>400</v>
      </c>
      <c r="M89" s="19">
        <f>tVendas[[#This Row],[Valor Total]]-tVendas[[#This Row],[Valor Pago]]</f>
        <v>600</v>
      </c>
      <c r="N89" s="24">
        <v>45372</v>
      </c>
      <c r="O89" s="38">
        <f>_xlfn.XLOOKUP(tVendas[[#This Row],[Produto]],tProdutos[Produto],tProdutos[Comissão %])/100</f>
        <v>0.18</v>
      </c>
      <c r="P89" s="20">
        <f>tVendas[[#This Row],[Valor Total]]*tVendas[[#This Row],[Comissão %]]</f>
        <v>180</v>
      </c>
    </row>
    <row r="90" spans="2:16" ht="28.5" customHeight="1" x14ac:dyDescent="0.25">
      <c r="B90" s="9">
        <f>ROW()-ROW(tVendas[[#Headers],[Id]])</f>
        <v>84</v>
      </c>
      <c r="C90" s="14">
        <v>45370</v>
      </c>
      <c r="D90" s="14" t="s">
        <v>383</v>
      </c>
      <c r="E90" s="58" t="str">
        <f>_xlfn.XLOOKUP(tVendas[[#This Row],[Nome Cliente]],tClientes[Nome],tClientes[Fone])</f>
        <v>(51) 90987-6543</v>
      </c>
      <c r="F90" s="58" t="str">
        <f>_xlfn.XLOOKUP(tVendas[[#This Row],[Nome Cliente]],tClientes[Nome],tClientes[Fone 2])</f>
        <v>(51) 94321-0987</v>
      </c>
      <c r="G90" s="10" t="s">
        <v>51</v>
      </c>
      <c r="H90" s="32" t="str">
        <f>_xlfn.XLOOKUP(tVendas[[#This Row],[Produto]],tProdutos[Produto],tProdutos[Fornecedor],"Não Encontrado")</f>
        <v>Hinode</v>
      </c>
      <c r="I90" s="16">
        <v>1</v>
      </c>
      <c r="J90" s="11">
        <v>50</v>
      </c>
      <c r="K90" s="17">
        <f>tVendas[[#This Row],[Qtde]]*tVendas[[#This Row],[Preço]]</f>
        <v>50</v>
      </c>
      <c r="L90" s="20">
        <v>50</v>
      </c>
      <c r="M90" s="19">
        <f>tVendas[[#This Row],[Valor Total]]-tVendas[[#This Row],[Valor Pago]]</f>
        <v>0</v>
      </c>
      <c r="N90" s="24">
        <v>45370</v>
      </c>
      <c r="O90" s="38">
        <f>_xlfn.XLOOKUP(tVendas[[#This Row],[Produto]],tProdutos[Produto],tProdutos[Comissão %])/100</f>
        <v>0.3</v>
      </c>
      <c r="P90" s="20">
        <f>tVendas[[#This Row],[Valor Total]]*tVendas[[#This Row],[Comissão %]]</f>
        <v>15</v>
      </c>
    </row>
    <row r="91" spans="2:16" ht="28.5" customHeight="1" x14ac:dyDescent="0.25">
      <c r="B91" s="9">
        <f>ROW()-ROW(tVendas[[#Headers],[Id]])</f>
        <v>85</v>
      </c>
      <c r="C91" s="14">
        <v>45361</v>
      </c>
      <c r="D91" s="14" t="s">
        <v>387</v>
      </c>
      <c r="E91" s="58" t="str">
        <f>_xlfn.XLOOKUP(tVendas[[#This Row],[Nome Cliente]],tClientes[Nome],tClientes[Fone])</f>
        <v>(61) 99876-5432</v>
      </c>
      <c r="F91" s="58" t="str">
        <f>_xlfn.XLOOKUP(tVendas[[#This Row],[Nome Cliente]],tClientes[Nome],tClientes[Fone 2])</f>
        <v>(61) 93456-7890</v>
      </c>
      <c r="G91" s="10" t="s">
        <v>52</v>
      </c>
      <c r="H91" s="32" t="str">
        <f>_xlfn.XLOOKUP(tVendas[[#This Row],[Produto]],tProdutos[Produto],tProdutos[Fornecedor],"Não Encontrado")</f>
        <v>Hinode</v>
      </c>
      <c r="I91" s="16">
        <v>4</v>
      </c>
      <c r="J91" s="11">
        <v>70</v>
      </c>
      <c r="K91" s="17">
        <f>tVendas[[#This Row],[Qtde]]*tVendas[[#This Row],[Preço]]</f>
        <v>280</v>
      </c>
      <c r="L91" s="20">
        <v>140</v>
      </c>
      <c r="M91" s="19">
        <f>tVendas[[#This Row],[Valor Total]]-tVendas[[#This Row],[Valor Pago]]</f>
        <v>140</v>
      </c>
      <c r="N91" s="24">
        <v>45361</v>
      </c>
      <c r="O91" s="38">
        <f>_xlfn.XLOOKUP(tVendas[[#This Row],[Produto]],tProdutos[Produto],tProdutos[Comissão %])/100</f>
        <v>0.32</v>
      </c>
      <c r="P91" s="20">
        <f>tVendas[[#This Row],[Valor Total]]*tVendas[[#This Row],[Comissão %]]</f>
        <v>89.600000000000009</v>
      </c>
    </row>
    <row r="92" spans="2:16" ht="28.5" customHeight="1" x14ac:dyDescent="0.25">
      <c r="B92" s="9">
        <f>ROW()-ROW(tVendas[[#Headers],[Id]])</f>
        <v>86</v>
      </c>
      <c r="C92" s="14">
        <v>45359</v>
      </c>
      <c r="D92" s="14" t="s">
        <v>393</v>
      </c>
      <c r="E92" s="58" t="str">
        <f>_xlfn.XLOOKUP(tVendas[[#This Row],[Nome Cliente]],tClientes[Nome],tClientes[Fone])</f>
        <v>(48) 98765-4321</v>
      </c>
      <c r="F92" s="58" t="str">
        <f>_xlfn.XLOOKUP(tVendas[[#This Row],[Nome Cliente]],tClientes[Nome],tClientes[Fone 2])</f>
        <v>(48) 92345-6789</v>
      </c>
      <c r="G92" s="10" t="s">
        <v>38</v>
      </c>
      <c r="H92" s="32" t="str">
        <f>_xlfn.XLOOKUP(tVendas[[#This Row],[Produto]],tProdutos[Produto],tProdutos[Fornecedor],"Não Encontrado")</f>
        <v>Jequiti</v>
      </c>
      <c r="I92" s="16">
        <v>1</v>
      </c>
      <c r="J92" s="11">
        <v>100</v>
      </c>
      <c r="K92" s="17">
        <f>tVendas[[#This Row],[Qtde]]*tVendas[[#This Row],[Preço]]</f>
        <v>100</v>
      </c>
      <c r="L92" s="20"/>
      <c r="M92" s="19">
        <f>tVendas[[#This Row],[Valor Total]]-tVendas[[#This Row],[Valor Pago]]</f>
        <v>100</v>
      </c>
      <c r="N92" s="24" t="s">
        <v>118</v>
      </c>
      <c r="O92" s="38">
        <f>_xlfn.XLOOKUP(tVendas[[#This Row],[Produto]],tProdutos[Produto],tProdutos[Comissão %])/100</f>
        <v>0.21</v>
      </c>
      <c r="P92" s="20">
        <f>tVendas[[#This Row],[Valor Total]]*tVendas[[#This Row],[Comissão %]]</f>
        <v>21</v>
      </c>
    </row>
    <row r="93" spans="2:16" ht="28.5" customHeight="1" x14ac:dyDescent="0.25">
      <c r="B93" s="9">
        <f>ROW()-ROW(tVendas[[#Headers],[Id]])</f>
        <v>87</v>
      </c>
      <c r="C93" s="14">
        <v>45368</v>
      </c>
      <c r="D93" s="14" t="s">
        <v>399</v>
      </c>
      <c r="E93" s="58" t="str">
        <f>_xlfn.XLOOKUP(tVendas[[#This Row],[Nome Cliente]],tClientes[Nome],tClientes[Fone])</f>
        <v>(31) 97654-3210</v>
      </c>
      <c r="F93" s="58" t="str">
        <f>_xlfn.XLOOKUP(tVendas[[#This Row],[Nome Cliente]],tClientes[Nome],tClientes[Fone 2])</f>
        <v>(31) 93210-4567</v>
      </c>
      <c r="G93" s="10" t="s">
        <v>39</v>
      </c>
      <c r="H93" s="32" t="str">
        <f>_xlfn.XLOOKUP(tVendas[[#This Row],[Produto]],tProdutos[Produto],tProdutos[Fornecedor],"Não Encontrado")</f>
        <v>Jequiti</v>
      </c>
      <c r="I93" s="16">
        <v>4</v>
      </c>
      <c r="J93" s="11">
        <v>120</v>
      </c>
      <c r="K93" s="17">
        <f>tVendas[[#This Row],[Qtde]]*tVendas[[#This Row],[Preço]]</f>
        <v>480</v>
      </c>
      <c r="L93" s="20">
        <v>120</v>
      </c>
      <c r="M93" s="19">
        <f>tVendas[[#This Row],[Valor Total]]-tVendas[[#This Row],[Valor Pago]]</f>
        <v>360</v>
      </c>
      <c r="N93" s="24">
        <v>45368</v>
      </c>
      <c r="O93" s="38">
        <f>_xlfn.XLOOKUP(tVendas[[#This Row],[Produto]],tProdutos[Produto],tProdutos[Comissão %])/100</f>
        <v>0.24</v>
      </c>
      <c r="P93" s="20">
        <f>tVendas[[#This Row],[Valor Total]]*tVendas[[#This Row],[Comissão %]]</f>
        <v>115.19999999999999</v>
      </c>
    </row>
    <row r="94" spans="2:16" ht="28.5" customHeight="1" x14ac:dyDescent="0.25">
      <c r="B94" s="9">
        <f>ROW()-ROW(tVendas[[#Headers],[Id]])</f>
        <v>88</v>
      </c>
      <c r="C94" s="14">
        <v>45378</v>
      </c>
      <c r="D94" s="14" t="s">
        <v>405</v>
      </c>
      <c r="E94" s="58" t="str">
        <f>_xlfn.XLOOKUP(tVendas[[#This Row],[Nome Cliente]],tClientes[Nome],tClientes[Fone])</f>
        <v>(71) 96543-2109</v>
      </c>
      <c r="F94" s="58" t="str">
        <f>_xlfn.XLOOKUP(tVendas[[#This Row],[Nome Cliente]],tClientes[Nome],tClientes[Fone 2])</f>
        <v>(71) 93456-7890</v>
      </c>
      <c r="G94" s="10" t="s">
        <v>40</v>
      </c>
      <c r="H94" s="32" t="str">
        <f>_xlfn.XLOOKUP(tVendas[[#This Row],[Produto]],tProdutos[Produto],tProdutos[Fornecedor],"Não Encontrado")</f>
        <v>Jequiti</v>
      </c>
      <c r="I94" s="16">
        <v>2</v>
      </c>
      <c r="J94" s="11">
        <v>25</v>
      </c>
      <c r="K94" s="17">
        <f>tVendas[[#This Row],[Qtde]]*tVendas[[#This Row],[Preço]]</f>
        <v>50</v>
      </c>
      <c r="L94" s="20">
        <v>75</v>
      </c>
      <c r="M94" s="19">
        <f>tVendas[[#This Row],[Valor Total]]-tVendas[[#This Row],[Valor Pago]]</f>
        <v>-25</v>
      </c>
      <c r="N94" s="24">
        <v>45378</v>
      </c>
      <c r="O94" s="38">
        <f>_xlfn.XLOOKUP(tVendas[[#This Row],[Produto]],tProdutos[Produto],tProdutos[Comissão %])/100</f>
        <v>0.28999999999999998</v>
      </c>
      <c r="P94" s="20">
        <f>tVendas[[#This Row],[Valor Total]]*tVendas[[#This Row],[Comissão %]]</f>
        <v>14.499999999999998</v>
      </c>
    </row>
    <row r="95" spans="2:16" ht="28.5" customHeight="1" x14ac:dyDescent="0.25">
      <c r="B95" s="9">
        <f>ROW()-ROW(tVendas[[#Headers],[Id]])</f>
        <v>89</v>
      </c>
      <c r="C95" s="14">
        <v>45370</v>
      </c>
      <c r="D95" s="14" t="s">
        <v>410</v>
      </c>
      <c r="E95" s="58" t="str">
        <f>_xlfn.XLOOKUP(tVendas[[#This Row],[Nome Cliente]],tClientes[Nome],tClientes[Fone])</f>
        <v>(67) 95432-1098</v>
      </c>
      <c r="F95" s="58" t="str">
        <f>_xlfn.XLOOKUP(tVendas[[#This Row],[Nome Cliente]],tClientes[Nome],tClientes[Fone 2])</f>
        <v>(67) 92345-6789</v>
      </c>
      <c r="G95" s="10" t="s">
        <v>41</v>
      </c>
      <c r="H95" s="32" t="str">
        <f>_xlfn.XLOOKUP(tVendas[[#This Row],[Produto]],tProdutos[Produto],tProdutos[Fornecedor],"Não Encontrado")</f>
        <v>Mary Kay</v>
      </c>
      <c r="I95" s="16">
        <v>1</v>
      </c>
      <c r="J95" s="11">
        <v>80</v>
      </c>
      <c r="K95" s="17">
        <f>tVendas[[#This Row],[Qtde]]*tVendas[[#This Row],[Preço]]</f>
        <v>80</v>
      </c>
      <c r="L95" s="20">
        <v>160</v>
      </c>
      <c r="M95" s="19">
        <f>tVendas[[#This Row],[Valor Total]]-tVendas[[#This Row],[Valor Pago]]</f>
        <v>-80</v>
      </c>
      <c r="N95" s="24">
        <v>45370</v>
      </c>
      <c r="O95" s="38">
        <f>_xlfn.XLOOKUP(tVendas[[#This Row],[Produto]],tProdutos[Produto],tProdutos[Comissão %])/100</f>
        <v>0.38</v>
      </c>
      <c r="P95" s="20">
        <f>tVendas[[#This Row],[Valor Total]]*tVendas[[#This Row],[Comissão %]]</f>
        <v>30.4</v>
      </c>
    </row>
    <row r="96" spans="2:16" ht="28.5" customHeight="1" x14ac:dyDescent="0.25">
      <c r="B96" s="9">
        <f>ROW()-ROW(tVendas[[#Headers],[Id]])</f>
        <v>90</v>
      </c>
      <c r="C96" s="14">
        <v>45378</v>
      </c>
      <c r="D96" s="14" t="s">
        <v>416</v>
      </c>
      <c r="E96" s="58" t="str">
        <f>_xlfn.XLOOKUP(tVendas[[#This Row],[Nome Cliente]],tClientes[Nome],tClientes[Fone])</f>
        <v>(92) 94321-0987</v>
      </c>
      <c r="F96" s="58" t="str">
        <f>_xlfn.XLOOKUP(tVendas[[#This Row],[Nome Cliente]],tClientes[Nome],tClientes[Fone 2])</f>
        <v>(92) 91234-5678</v>
      </c>
      <c r="G96" s="10" t="s">
        <v>42</v>
      </c>
      <c r="H96" s="32" t="str">
        <f>_xlfn.XLOOKUP(tVendas[[#This Row],[Produto]],tProdutos[Produto],tProdutos[Fornecedor],"Não Encontrado")</f>
        <v>Mary Kay</v>
      </c>
      <c r="I96" s="16">
        <v>5</v>
      </c>
      <c r="J96" s="11">
        <v>30</v>
      </c>
      <c r="K96" s="17">
        <f>tVendas[[#This Row],[Qtde]]*tVendas[[#This Row],[Preço]]</f>
        <v>150</v>
      </c>
      <c r="L96" s="20">
        <v>120</v>
      </c>
      <c r="M96" s="19">
        <f>tVendas[[#This Row],[Valor Total]]-tVendas[[#This Row],[Valor Pago]]</f>
        <v>30</v>
      </c>
      <c r="N96" s="24">
        <v>45378</v>
      </c>
      <c r="O96" s="38">
        <f>_xlfn.XLOOKUP(tVendas[[#This Row],[Produto]],tProdutos[Produto],tProdutos[Comissão %])/100</f>
        <v>0.31</v>
      </c>
      <c r="P96" s="20">
        <f>tVendas[[#This Row],[Valor Total]]*tVendas[[#This Row],[Comissão %]]</f>
        <v>46.5</v>
      </c>
    </row>
    <row r="97" spans="2:16" ht="28.5" customHeight="1" x14ac:dyDescent="0.25">
      <c r="B97" s="9">
        <f>ROW()-ROW(tVendas[[#Headers],[Id]])</f>
        <v>91</v>
      </c>
      <c r="C97" s="14">
        <v>45376</v>
      </c>
      <c r="D97" s="14" t="s">
        <v>421</v>
      </c>
      <c r="E97" s="58" t="str">
        <f>_xlfn.XLOOKUP(tVendas[[#This Row],[Nome Cliente]],tClientes[Nome],tClientes[Fone])</f>
        <v>(84) 93210-9876</v>
      </c>
      <c r="F97" s="58" t="str">
        <f>_xlfn.XLOOKUP(tVendas[[#This Row],[Nome Cliente]],tClientes[Nome],tClientes[Fone 2])</f>
        <v>(84) 93456-7890</v>
      </c>
      <c r="G97" s="10" t="s">
        <v>43</v>
      </c>
      <c r="H97" s="32" t="str">
        <f>_xlfn.XLOOKUP(tVendas[[#This Row],[Produto]],tProdutos[Produto],tProdutos[Fornecedor],"Não Encontrado")</f>
        <v>Mary Kay</v>
      </c>
      <c r="I97" s="16">
        <v>2</v>
      </c>
      <c r="J97" s="11">
        <v>35</v>
      </c>
      <c r="K97" s="17">
        <f>tVendas[[#This Row],[Qtde]]*tVendas[[#This Row],[Preço]]</f>
        <v>70</v>
      </c>
      <c r="L97" s="20">
        <v>140</v>
      </c>
      <c r="M97" s="19">
        <f>tVendas[[#This Row],[Valor Total]]-tVendas[[#This Row],[Valor Pago]]</f>
        <v>-70</v>
      </c>
      <c r="N97" s="24">
        <v>45376</v>
      </c>
      <c r="O97" s="38">
        <f>_xlfn.XLOOKUP(tVendas[[#This Row],[Produto]],tProdutos[Produto],tProdutos[Comissão %])/100</f>
        <v>0.16</v>
      </c>
      <c r="P97" s="20">
        <f>tVendas[[#This Row],[Valor Total]]*tVendas[[#This Row],[Comissão %]]</f>
        <v>11.200000000000001</v>
      </c>
    </row>
    <row r="98" spans="2:16" ht="28.5" customHeight="1" x14ac:dyDescent="0.25">
      <c r="B98" s="9">
        <f>ROW()-ROW(tVendas[[#Headers],[Id]])</f>
        <v>92</v>
      </c>
      <c r="C98" s="14">
        <v>45363</v>
      </c>
      <c r="D98" s="14" t="s">
        <v>427</v>
      </c>
      <c r="E98" s="58" t="str">
        <f>_xlfn.XLOOKUP(tVendas[[#This Row],[Nome Cliente]],tClientes[Nome],tClientes[Fone])</f>
        <v>(53) 92109-8765</v>
      </c>
      <c r="F98" s="58" t="str">
        <f>_xlfn.XLOOKUP(tVendas[[#This Row],[Nome Cliente]],tClientes[Nome],tClientes[Fone 2])</f>
        <v>(53) 92345-6789</v>
      </c>
      <c r="G98" s="10" t="s">
        <v>44</v>
      </c>
      <c r="H98" s="32" t="str">
        <f>_xlfn.XLOOKUP(tVendas[[#This Row],[Produto]],tProdutos[Produto],tProdutos[Fornecedor],"Não Encontrado")</f>
        <v>Avon</v>
      </c>
      <c r="I98" s="16">
        <v>2</v>
      </c>
      <c r="J98" s="11">
        <v>15</v>
      </c>
      <c r="K98" s="17">
        <f>tVendas[[#This Row],[Qtde]]*tVendas[[#This Row],[Preço]]</f>
        <v>30</v>
      </c>
      <c r="L98" s="20">
        <v>45</v>
      </c>
      <c r="M98" s="19">
        <f>tVendas[[#This Row],[Valor Total]]-tVendas[[#This Row],[Valor Pago]]</f>
        <v>-15</v>
      </c>
      <c r="N98" s="24">
        <v>45363</v>
      </c>
      <c r="O98" s="38">
        <f>_xlfn.XLOOKUP(tVendas[[#This Row],[Produto]],tProdutos[Produto],tProdutos[Comissão %])/100</f>
        <v>0.2</v>
      </c>
      <c r="P98" s="20">
        <f>tVendas[[#This Row],[Valor Total]]*tVendas[[#This Row],[Comissão %]]</f>
        <v>6</v>
      </c>
    </row>
    <row r="99" spans="2:16" ht="28.5" customHeight="1" x14ac:dyDescent="0.25">
      <c r="B99" s="9">
        <f>ROW()-ROW(tVendas[[#Headers],[Id]])</f>
        <v>93</v>
      </c>
      <c r="C99" s="14">
        <v>45368</v>
      </c>
      <c r="D99" s="14" t="s">
        <v>433</v>
      </c>
      <c r="E99" s="58" t="str">
        <f>_xlfn.XLOOKUP(tVendas[[#This Row],[Nome Cliente]],tClientes[Nome],tClientes[Fone])</f>
        <v>(83) 90987-6543</v>
      </c>
      <c r="F99" s="58" t="str">
        <f>_xlfn.XLOOKUP(tVendas[[#This Row],[Nome Cliente]],tClientes[Nome],tClientes[Fone 2])</f>
        <v>(83) 93210-4567</v>
      </c>
      <c r="G99" s="10" t="s">
        <v>45</v>
      </c>
      <c r="H99" s="32" t="str">
        <f>_xlfn.XLOOKUP(tVendas[[#This Row],[Produto]],tProdutos[Produto],tProdutos[Fornecedor],"Não Encontrado")</f>
        <v>Avon</v>
      </c>
      <c r="I99" s="16">
        <v>2</v>
      </c>
      <c r="J99" s="11">
        <v>10</v>
      </c>
      <c r="K99" s="17">
        <f>tVendas[[#This Row],[Qtde]]*tVendas[[#This Row],[Preço]]</f>
        <v>20</v>
      </c>
      <c r="L99" s="20">
        <v>10</v>
      </c>
      <c r="M99" s="19">
        <f>tVendas[[#This Row],[Valor Total]]-tVendas[[#This Row],[Valor Pago]]</f>
        <v>10</v>
      </c>
      <c r="N99" s="24">
        <v>45368</v>
      </c>
      <c r="O99" s="38">
        <f>_xlfn.XLOOKUP(tVendas[[#This Row],[Produto]],tProdutos[Produto],tProdutos[Comissão %])/100</f>
        <v>0.15</v>
      </c>
      <c r="P99" s="20">
        <f>tVendas[[#This Row],[Valor Total]]*tVendas[[#This Row],[Comissão %]]</f>
        <v>3</v>
      </c>
    </row>
    <row r="100" spans="2:16" ht="28.5" customHeight="1" x14ac:dyDescent="0.25">
      <c r="B100" s="9">
        <f>ROW()-ROW(tVendas[[#Headers],[Id]])</f>
        <v>94</v>
      </c>
      <c r="C100" s="14">
        <v>45353</v>
      </c>
      <c r="D100" s="14" t="s">
        <v>439</v>
      </c>
      <c r="E100" s="58" t="str">
        <f>_xlfn.XLOOKUP(tVendas[[#This Row],[Nome Cliente]],tClientes[Nome],tClientes[Fone])</f>
        <v>(62) 99876-5432</v>
      </c>
      <c r="F100" s="58" t="str">
        <f>_xlfn.XLOOKUP(tVendas[[#This Row],[Nome Cliente]],tClientes[Nome],tClientes[Fone 2])</f>
        <v>(62) 93456-7890</v>
      </c>
      <c r="G100" s="10" t="s">
        <v>46</v>
      </c>
      <c r="H100" s="32" t="str">
        <f>_xlfn.XLOOKUP(tVendas[[#This Row],[Produto]],tProdutos[Produto],tProdutos[Fornecedor],"Não Encontrado")</f>
        <v>Avon</v>
      </c>
      <c r="I100" s="16">
        <v>5</v>
      </c>
      <c r="J100" s="11">
        <v>20</v>
      </c>
      <c r="K100" s="17">
        <f>tVendas[[#This Row],[Qtde]]*tVendas[[#This Row],[Preço]]</f>
        <v>100</v>
      </c>
      <c r="L100" s="20"/>
      <c r="M100" s="19">
        <f>tVendas[[#This Row],[Valor Total]]-tVendas[[#This Row],[Valor Pago]]</f>
        <v>100</v>
      </c>
      <c r="N100" s="24" t="s">
        <v>118</v>
      </c>
      <c r="O100" s="38">
        <f>_xlfn.XLOOKUP(tVendas[[#This Row],[Produto]],tProdutos[Produto],tProdutos[Comissão %])/100</f>
        <v>0.31</v>
      </c>
      <c r="P100" s="20">
        <f>tVendas[[#This Row],[Valor Total]]*tVendas[[#This Row],[Comissão %]]</f>
        <v>31</v>
      </c>
    </row>
    <row r="101" spans="2:16" ht="28.5" customHeight="1" x14ac:dyDescent="0.25">
      <c r="B101" s="9">
        <f>ROW()-ROW(tVendas[[#Headers],[Id]])</f>
        <v>95</v>
      </c>
      <c r="C101" s="14">
        <v>45368</v>
      </c>
      <c r="D101" s="14" t="s">
        <v>135</v>
      </c>
      <c r="E101" s="58" t="str">
        <f>_xlfn.XLOOKUP(tVendas[[#This Row],[Nome Cliente]],tClientes[Nome],tClientes[Fone])</f>
        <v>(11) 91234-5678</v>
      </c>
      <c r="F101" s="58" t="str">
        <f>_xlfn.XLOOKUP(tVendas[[#This Row],[Nome Cliente]],tClientes[Nome],tClientes[Fone 2])</f>
        <v>(11) 93456-7890</v>
      </c>
      <c r="G101" s="10" t="s">
        <v>47</v>
      </c>
      <c r="H101" s="32" t="str">
        <f>_xlfn.XLOOKUP(tVendas[[#This Row],[Produto]],tProdutos[Produto],tProdutos[Fornecedor],"Não Encontrado")</f>
        <v>Natura</v>
      </c>
      <c r="I101" s="16">
        <v>5</v>
      </c>
      <c r="J101" s="11">
        <v>25</v>
      </c>
      <c r="K101" s="17">
        <f>tVendas[[#This Row],[Qtde]]*tVendas[[#This Row],[Preço]]</f>
        <v>125</v>
      </c>
      <c r="L101" s="20"/>
      <c r="M101" s="19">
        <f>tVendas[[#This Row],[Valor Total]]-tVendas[[#This Row],[Valor Pago]]</f>
        <v>125</v>
      </c>
      <c r="N101" s="24" t="s">
        <v>118</v>
      </c>
      <c r="O101" s="38">
        <f>_xlfn.XLOOKUP(tVendas[[#This Row],[Produto]],tProdutos[Produto],tProdutos[Comissão %])/100</f>
        <v>0.16</v>
      </c>
      <c r="P101" s="20">
        <f>tVendas[[#This Row],[Valor Total]]*tVendas[[#This Row],[Comissão %]]</f>
        <v>20</v>
      </c>
    </row>
    <row r="102" spans="2:16" ht="28.5" customHeight="1" x14ac:dyDescent="0.25">
      <c r="B102" s="9">
        <f>ROW()-ROW(tVendas[[#Headers],[Id]])</f>
        <v>96</v>
      </c>
      <c r="C102" s="14">
        <v>45353</v>
      </c>
      <c r="D102" s="14" t="s">
        <v>142</v>
      </c>
      <c r="E102" s="58" t="str">
        <f>_xlfn.XLOOKUP(tVendas[[#This Row],[Nome Cliente]],tClientes[Nome],tClientes[Fone])</f>
        <v>(21) 99876-5432</v>
      </c>
      <c r="F102" s="58" t="str">
        <f>_xlfn.XLOOKUP(tVendas[[#This Row],[Nome Cliente]],tClientes[Nome],tClientes[Fone 2])</f>
        <v>(21) 92345-6789</v>
      </c>
      <c r="G102" s="10" t="s">
        <v>48</v>
      </c>
      <c r="H102" s="32" t="str">
        <f>_xlfn.XLOOKUP(tVendas[[#This Row],[Produto]],tProdutos[Produto],tProdutos[Fornecedor],"Não Encontrado")</f>
        <v>Natura</v>
      </c>
      <c r="I102" s="16">
        <v>4</v>
      </c>
      <c r="J102" s="11">
        <v>30</v>
      </c>
      <c r="K102" s="17">
        <f>tVendas[[#This Row],[Qtde]]*tVendas[[#This Row],[Preço]]</f>
        <v>120</v>
      </c>
      <c r="L102" s="20"/>
      <c r="M102" s="19">
        <f>tVendas[[#This Row],[Valor Total]]-tVendas[[#This Row],[Valor Pago]]</f>
        <v>120</v>
      </c>
      <c r="N102" s="24" t="s">
        <v>118</v>
      </c>
      <c r="O102" s="38">
        <f>_xlfn.XLOOKUP(tVendas[[#This Row],[Produto]],tProdutos[Produto],tProdutos[Comissão %])/100</f>
        <v>0.33</v>
      </c>
      <c r="P102" s="20">
        <f>tVendas[[#This Row],[Valor Total]]*tVendas[[#This Row],[Comissão %]]</f>
        <v>39.6</v>
      </c>
    </row>
    <row r="103" spans="2:16" ht="28.5" customHeight="1" x14ac:dyDescent="0.25">
      <c r="B103" s="9">
        <f>ROW()-ROW(tVendas[[#Headers],[Id]])</f>
        <v>97</v>
      </c>
      <c r="C103" s="14">
        <v>45379</v>
      </c>
      <c r="D103" s="14" t="s">
        <v>150</v>
      </c>
      <c r="E103" s="58" t="str">
        <f>_xlfn.XLOOKUP(tVendas[[#This Row],[Nome Cliente]],tClientes[Nome],tClientes[Fone])</f>
        <v>(31) 98765-4321</v>
      </c>
      <c r="F103" s="58" t="str">
        <f>_xlfn.XLOOKUP(tVendas[[#This Row],[Nome Cliente]],tClientes[Nome],tClientes[Fone 2])</f>
        <v>(31) 91234-5678</v>
      </c>
      <c r="G103" s="10" t="s">
        <v>49</v>
      </c>
      <c r="H103" s="32" t="str">
        <f>_xlfn.XLOOKUP(tVendas[[#This Row],[Produto]],tProdutos[Produto],tProdutos[Fornecedor],"Não Encontrado")</f>
        <v>Natura</v>
      </c>
      <c r="I103" s="16">
        <v>2</v>
      </c>
      <c r="J103" s="11">
        <v>40</v>
      </c>
      <c r="K103" s="17">
        <f>tVendas[[#This Row],[Qtde]]*tVendas[[#This Row],[Preço]]</f>
        <v>80</v>
      </c>
      <c r="L103" s="20">
        <v>40</v>
      </c>
      <c r="M103" s="19">
        <f>tVendas[[#This Row],[Valor Total]]-tVendas[[#This Row],[Valor Pago]]</f>
        <v>40</v>
      </c>
      <c r="N103" s="24">
        <v>45379</v>
      </c>
      <c r="O103" s="38">
        <f>_xlfn.XLOOKUP(tVendas[[#This Row],[Produto]],tProdutos[Produto],tProdutos[Comissão %])/100</f>
        <v>0.38</v>
      </c>
      <c r="P103" s="20">
        <f>tVendas[[#This Row],[Valor Total]]*tVendas[[#This Row],[Comissão %]]</f>
        <v>30.4</v>
      </c>
    </row>
    <row r="104" spans="2:16" ht="28.5" customHeight="1" x14ac:dyDescent="0.25">
      <c r="B104" s="9">
        <f>ROW()-ROW(tVendas[[#Headers],[Id]])</f>
        <v>98</v>
      </c>
      <c r="C104" s="14">
        <v>45381</v>
      </c>
      <c r="D104" s="14" t="s">
        <v>158</v>
      </c>
      <c r="E104" s="58" t="str">
        <f>_xlfn.XLOOKUP(tVendas[[#This Row],[Nome Cliente]],tClientes[Nome],tClientes[Fone])</f>
        <v>(41) 97654-3210</v>
      </c>
      <c r="F104" s="58" t="str">
        <f>_xlfn.XLOOKUP(tVendas[[#This Row],[Nome Cliente]],tClientes[Nome],tClientes[Fone 2])</f>
        <v>(41) 93210-4567</v>
      </c>
      <c r="G104" s="10" t="s">
        <v>50</v>
      </c>
      <c r="H104" s="32" t="str">
        <f>_xlfn.XLOOKUP(tVendas[[#This Row],[Produto]],tProdutos[Produto],tProdutos[Fornecedor],"Não Encontrado")</f>
        <v>Hinode</v>
      </c>
      <c r="I104" s="16">
        <v>3</v>
      </c>
      <c r="J104" s="11">
        <v>200</v>
      </c>
      <c r="K104" s="17">
        <f>tVendas[[#This Row],[Qtde]]*tVendas[[#This Row],[Preço]]</f>
        <v>600</v>
      </c>
      <c r="L104" s="20">
        <v>200</v>
      </c>
      <c r="M104" s="19">
        <f>tVendas[[#This Row],[Valor Total]]-tVendas[[#This Row],[Valor Pago]]</f>
        <v>400</v>
      </c>
      <c r="N104" s="24">
        <v>45381</v>
      </c>
      <c r="O104" s="38">
        <f>_xlfn.XLOOKUP(tVendas[[#This Row],[Produto]],tProdutos[Produto],tProdutos[Comissão %])/100</f>
        <v>0.18</v>
      </c>
      <c r="P104" s="20">
        <f>tVendas[[#This Row],[Valor Total]]*tVendas[[#This Row],[Comissão %]]</f>
        <v>108</v>
      </c>
    </row>
    <row r="105" spans="2:16" ht="28.5" customHeight="1" x14ac:dyDescent="0.25">
      <c r="B105" s="9">
        <f>ROW()-ROW(tVendas[[#Headers],[Id]])</f>
        <v>99</v>
      </c>
      <c r="C105" s="14">
        <v>45354</v>
      </c>
      <c r="D105" s="14" t="s">
        <v>166</v>
      </c>
      <c r="E105" s="58" t="str">
        <f>_xlfn.XLOOKUP(tVendas[[#This Row],[Nome Cliente]],tClientes[Nome],tClientes[Fone])</f>
        <v>(51) 96543-2109</v>
      </c>
      <c r="F105" s="58" t="str">
        <f>_xlfn.XLOOKUP(tVendas[[#This Row],[Nome Cliente]],tClientes[Nome],tClientes[Fone 2])</f>
        <v>(51) 94321-0987</v>
      </c>
      <c r="G105" s="10" t="s">
        <v>51</v>
      </c>
      <c r="H105" s="32" t="str">
        <f>_xlfn.XLOOKUP(tVendas[[#This Row],[Produto]],tProdutos[Produto],tProdutos[Fornecedor],"Não Encontrado")</f>
        <v>Hinode</v>
      </c>
      <c r="I105" s="16">
        <v>5</v>
      </c>
      <c r="J105" s="11">
        <v>50</v>
      </c>
      <c r="K105" s="17">
        <f>tVendas[[#This Row],[Qtde]]*tVendas[[#This Row],[Preço]]</f>
        <v>250</v>
      </c>
      <c r="L105" s="20">
        <v>50</v>
      </c>
      <c r="M105" s="19">
        <f>tVendas[[#This Row],[Valor Total]]-tVendas[[#This Row],[Valor Pago]]</f>
        <v>200</v>
      </c>
      <c r="N105" s="24">
        <v>45354</v>
      </c>
      <c r="O105" s="38">
        <f>_xlfn.XLOOKUP(tVendas[[#This Row],[Produto]],tProdutos[Produto],tProdutos[Comissão %])/100</f>
        <v>0.3</v>
      </c>
      <c r="P105" s="20">
        <f>tVendas[[#This Row],[Valor Total]]*tVendas[[#This Row],[Comissão %]]</f>
        <v>75</v>
      </c>
    </row>
    <row r="106" spans="2:16" ht="28.5" customHeight="1" x14ac:dyDescent="0.25">
      <c r="B106" s="9">
        <f>ROW()-ROW(tVendas[[#Headers],[Id]])</f>
        <v>100</v>
      </c>
      <c r="C106" s="14">
        <v>45356</v>
      </c>
      <c r="D106" s="14" t="s">
        <v>174</v>
      </c>
      <c r="E106" s="58" t="str">
        <f>_xlfn.XLOOKUP(tVendas[[#This Row],[Nome Cliente]],tClientes[Nome],tClientes[Fone])</f>
        <v>(61) 95432-1098</v>
      </c>
      <c r="F106" s="58" t="str">
        <f>_xlfn.XLOOKUP(tVendas[[#This Row],[Nome Cliente]],tClientes[Nome],tClientes[Fone 2])</f>
        <v>(61) 93210-4567</v>
      </c>
      <c r="G106" s="10" t="s">
        <v>52</v>
      </c>
      <c r="H106" s="32" t="str">
        <f>_xlfn.XLOOKUP(tVendas[[#This Row],[Produto]],tProdutos[Produto],tProdutos[Fornecedor],"Não Encontrado")</f>
        <v>Hinode</v>
      </c>
      <c r="I106" s="16">
        <v>1</v>
      </c>
      <c r="J106" s="11">
        <v>70</v>
      </c>
      <c r="K106" s="17">
        <f>tVendas[[#This Row],[Qtde]]*tVendas[[#This Row],[Preço]]</f>
        <v>70</v>
      </c>
      <c r="L106" s="20">
        <v>140</v>
      </c>
      <c r="M106" s="19">
        <f>tVendas[[#This Row],[Valor Total]]-tVendas[[#This Row],[Valor Pago]]</f>
        <v>-70</v>
      </c>
      <c r="N106" s="24">
        <v>45356</v>
      </c>
      <c r="O106" s="38">
        <f>_xlfn.XLOOKUP(tVendas[[#This Row],[Produto]],tProdutos[Produto],tProdutos[Comissão %])/100</f>
        <v>0.32</v>
      </c>
      <c r="P106" s="20">
        <f>tVendas[[#This Row],[Valor Total]]*tVendas[[#This Row],[Comissão %]]</f>
        <v>22.400000000000002</v>
      </c>
    </row>
    <row r="107" spans="2:16" ht="28.5" customHeight="1" x14ac:dyDescent="0.25">
      <c r="B107" s="9">
        <f>ROW()-ROW(tVendas[[#Headers],[Id]])</f>
        <v>101</v>
      </c>
      <c r="C107" s="14">
        <v>45375</v>
      </c>
      <c r="D107" s="14" t="s">
        <v>182</v>
      </c>
      <c r="E107" s="58" t="str">
        <f>_xlfn.XLOOKUP(tVendas[[#This Row],[Nome Cliente]],tClientes[Nome],tClientes[Fone])</f>
        <v>(71) 94321-0987</v>
      </c>
      <c r="F107" s="58" t="str">
        <f>_xlfn.XLOOKUP(tVendas[[#This Row],[Nome Cliente]],tClientes[Nome],tClientes[Fone 2])</f>
        <v>(71) 93456-7890</v>
      </c>
      <c r="G107" s="10" t="s">
        <v>54</v>
      </c>
      <c r="H107" s="32" t="str">
        <f>_xlfn.XLOOKUP(tVendas[[#This Row],[Produto]],tProdutos[Produto],tProdutos[Fornecedor],"Não Encontrado")</f>
        <v>Jequiti</v>
      </c>
      <c r="I107" s="16">
        <v>5</v>
      </c>
      <c r="J107" s="11">
        <v>50</v>
      </c>
      <c r="K107" s="17">
        <f>tVendas[[#This Row],[Qtde]]*tVendas[[#This Row],[Preço]]</f>
        <v>250</v>
      </c>
      <c r="L107" s="20">
        <v>50</v>
      </c>
      <c r="M107" s="19">
        <f>tVendas[[#This Row],[Valor Total]]-tVendas[[#This Row],[Valor Pago]]</f>
        <v>200</v>
      </c>
      <c r="N107" s="24">
        <v>45375</v>
      </c>
      <c r="O107" s="38">
        <f>_xlfn.XLOOKUP(tVendas[[#This Row],[Produto]],tProdutos[Produto],tProdutos[Comissão %])/100</f>
        <v>0.34</v>
      </c>
      <c r="P107" s="20">
        <f>tVendas[[#This Row],[Valor Total]]*tVendas[[#This Row],[Comissão %]]</f>
        <v>85</v>
      </c>
    </row>
    <row r="108" spans="2:16" ht="28.5" customHeight="1" x14ac:dyDescent="0.25">
      <c r="B108" s="9">
        <f>ROW()-ROW(tVendas[[#Headers],[Id]])</f>
        <v>102</v>
      </c>
      <c r="C108" s="14">
        <v>45361</v>
      </c>
      <c r="D108" s="14" t="s">
        <v>190</v>
      </c>
      <c r="E108" s="58" t="str">
        <f>_xlfn.XLOOKUP(tVendas[[#This Row],[Nome Cliente]],tClientes[Nome],tClientes[Fone])</f>
        <v>(81) 93210-9876</v>
      </c>
      <c r="F108" s="58" t="str">
        <f>_xlfn.XLOOKUP(tVendas[[#This Row],[Nome Cliente]],tClientes[Nome],tClientes[Fone 2])</f>
        <v>(81) 92345-6789</v>
      </c>
      <c r="G108" s="10" t="s">
        <v>55</v>
      </c>
      <c r="H108" s="32" t="str">
        <f>_xlfn.XLOOKUP(tVendas[[#This Row],[Produto]],tProdutos[Produto],tProdutos[Fornecedor],"Não Encontrado")</f>
        <v>Mary Kay</v>
      </c>
      <c r="I108" s="16">
        <v>4</v>
      </c>
      <c r="J108" s="11">
        <v>45</v>
      </c>
      <c r="K108" s="17">
        <f>tVendas[[#This Row],[Qtde]]*tVendas[[#This Row],[Preço]]</f>
        <v>180</v>
      </c>
      <c r="L108" s="20">
        <v>45</v>
      </c>
      <c r="M108" s="19">
        <f>tVendas[[#This Row],[Valor Total]]-tVendas[[#This Row],[Valor Pago]]</f>
        <v>135</v>
      </c>
      <c r="N108" s="24">
        <v>45361</v>
      </c>
      <c r="O108" s="38">
        <f>_xlfn.XLOOKUP(tVendas[[#This Row],[Produto]],tProdutos[Produto],tProdutos[Comissão %])/100</f>
        <v>0.37</v>
      </c>
      <c r="P108" s="20">
        <f>tVendas[[#This Row],[Valor Total]]*tVendas[[#This Row],[Comissão %]]</f>
        <v>66.599999999999994</v>
      </c>
    </row>
    <row r="109" spans="2:16" ht="28.5" customHeight="1" x14ac:dyDescent="0.25">
      <c r="B109" s="9">
        <f>ROW()-ROW(tVendas[[#Headers],[Id]])</f>
        <v>103</v>
      </c>
      <c r="C109" s="14">
        <v>45373</v>
      </c>
      <c r="D109" s="14" t="s">
        <v>198</v>
      </c>
      <c r="E109" s="58" t="str">
        <f>_xlfn.XLOOKUP(tVendas[[#This Row],[Nome Cliente]],tClientes[Nome],tClientes[Fone])</f>
        <v>(85) 92109-8765</v>
      </c>
      <c r="F109" s="58" t="str">
        <f>_xlfn.XLOOKUP(tVendas[[#This Row],[Nome Cliente]],tClientes[Nome],tClientes[Fone 2])</f>
        <v>(85) 91234-5678</v>
      </c>
      <c r="G109" s="10" t="s">
        <v>56</v>
      </c>
      <c r="H109" s="32" t="str">
        <f>_xlfn.XLOOKUP(tVendas[[#This Row],[Produto]],tProdutos[Produto],tProdutos[Fornecedor],"Não Encontrado")</f>
        <v>Avon</v>
      </c>
      <c r="I109" s="16">
        <v>1</v>
      </c>
      <c r="J109" s="11">
        <v>18</v>
      </c>
      <c r="K109" s="17">
        <f>tVendas[[#This Row],[Qtde]]*tVendas[[#This Row],[Preço]]</f>
        <v>18</v>
      </c>
      <c r="L109" s="20">
        <v>36</v>
      </c>
      <c r="M109" s="19">
        <f>tVendas[[#This Row],[Valor Total]]-tVendas[[#This Row],[Valor Pago]]</f>
        <v>-18</v>
      </c>
      <c r="N109" s="24">
        <v>45373</v>
      </c>
      <c r="O109" s="38">
        <f>_xlfn.XLOOKUP(tVendas[[#This Row],[Produto]],tProdutos[Produto],tProdutos[Comissão %])/100</f>
        <v>0.25</v>
      </c>
      <c r="P109" s="20">
        <f>tVendas[[#This Row],[Valor Total]]*tVendas[[#This Row],[Comissão %]]</f>
        <v>4.5</v>
      </c>
    </row>
    <row r="110" spans="2:16" ht="28.5" customHeight="1" x14ac:dyDescent="0.25">
      <c r="B110" s="9">
        <f>ROW()-ROW(tVendas[[#Headers],[Id]])</f>
        <v>104</v>
      </c>
      <c r="C110" s="14">
        <v>45355</v>
      </c>
      <c r="D110" s="14" t="s">
        <v>206</v>
      </c>
      <c r="E110" s="58" t="str">
        <f>_xlfn.XLOOKUP(tVendas[[#This Row],[Nome Cliente]],tClientes[Nome],tClientes[Fone])</f>
        <v>(31) 90987-6543</v>
      </c>
      <c r="F110" s="58" t="str">
        <f>_xlfn.XLOOKUP(tVendas[[#This Row],[Nome Cliente]],tClientes[Nome],tClientes[Fone 2])</f>
        <v>(31) 93456-7890</v>
      </c>
      <c r="G110" s="10" t="s">
        <v>57</v>
      </c>
      <c r="H110" s="32" t="str">
        <f>_xlfn.XLOOKUP(tVendas[[#This Row],[Produto]],tProdutos[Produto],tProdutos[Fornecedor],"Não Encontrado")</f>
        <v>Natura</v>
      </c>
      <c r="I110" s="16">
        <v>1</v>
      </c>
      <c r="J110" s="11">
        <v>35</v>
      </c>
      <c r="K110" s="17">
        <f>tVendas[[#This Row],[Qtde]]*tVendas[[#This Row],[Preço]]</f>
        <v>35</v>
      </c>
      <c r="L110" s="20">
        <v>70</v>
      </c>
      <c r="M110" s="19">
        <f>tVendas[[#This Row],[Valor Total]]-tVendas[[#This Row],[Valor Pago]]</f>
        <v>-35</v>
      </c>
      <c r="N110" s="24">
        <v>45355</v>
      </c>
      <c r="O110" s="38">
        <f>_xlfn.XLOOKUP(tVendas[[#This Row],[Produto]],tProdutos[Produto],tProdutos[Comissão %])/100</f>
        <v>0.4</v>
      </c>
      <c r="P110" s="20">
        <f>tVendas[[#This Row],[Valor Total]]*tVendas[[#This Row],[Comissão %]]</f>
        <v>14</v>
      </c>
    </row>
    <row r="111" spans="2:16" ht="28.5" customHeight="1" x14ac:dyDescent="0.25">
      <c r="B111" s="9">
        <f>ROW()-ROW(tVendas[[#Headers],[Id]])</f>
        <v>105</v>
      </c>
      <c r="C111" s="14">
        <v>45399</v>
      </c>
      <c r="D111" s="14" t="s">
        <v>212</v>
      </c>
      <c r="E111" s="58" t="str">
        <f>_xlfn.XLOOKUP(tVendas[[#This Row],[Nome Cliente]],tClientes[Nome],tClientes[Fone])</f>
        <v>(92) 99876-5432</v>
      </c>
      <c r="F111" s="58" t="str">
        <f>_xlfn.XLOOKUP(tVendas[[#This Row],[Nome Cliente]],tClientes[Nome],tClientes[Fone 2])</f>
        <v>(92) 94321-0987</v>
      </c>
      <c r="G111" s="10" t="s">
        <v>58</v>
      </c>
      <c r="H111" s="32" t="str">
        <f>_xlfn.XLOOKUP(tVendas[[#This Row],[Produto]],tProdutos[Produto],tProdutos[Fornecedor],"Não Encontrado")</f>
        <v>Hinode</v>
      </c>
      <c r="I111" s="16">
        <v>2</v>
      </c>
      <c r="J111" s="11">
        <v>30</v>
      </c>
      <c r="K111" s="17">
        <f>tVendas[[#This Row],[Qtde]]*tVendas[[#This Row],[Preço]]</f>
        <v>60</v>
      </c>
      <c r="L111" s="20"/>
      <c r="M111" s="19">
        <f>tVendas[[#This Row],[Valor Total]]-tVendas[[#This Row],[Valor Pago]]</f>
        <v>60</v>
      </c>
      <c r="N111" s="24" t="s">
        <v>118</v>
      </c>
      <c r="O111" s="38">
        <f>_xlfn.XLOOKUP(tVendas[[#This Row],[Produto]],tProdutos[Produto],tProdutos[Comissão %])/100</f>
        <v>0.3</v>
      </c>
      <c r="P111" s="20">
        <f>tVendas[[#This Row],[Valor Total]]*tVendas[[#This Row],[Comissão %]]</f>
        <v>18</v>
      </c>
    </row>
    <row r="112" spans="2:16" ht="28.5" customHeight="1" x14ac:dyDescent="0.25">
      <c r="B112" s="9">
        <f>ROW()-ROW(tVendas[[#Headers],[Id]])</f>
        <v>106</v>
      </c>
      <c r="C112" s="14">
        <v>45408</v>
      </c>
      <c r="D112" s="14" t="s">
        <v>220</v>
      </c>
      <c r="E112" s="58" t="str">
        <f>_xlfn.XLOOKUP(tVendas[[#This Row],[Nome Cliente]],tClientes[Nome],tClientes[Fone])</f>
        <v>(62) 98765-4321</v>
      </c>
      <c r="F112" s="58" t="str">
        <f>_xlfn.XLOOKUP(tVendas[[#This Row],[Nome Cliente]],tClientes[Nome],tClientes[Fone 2])</f>
        <v>(62) 93210-4567</v>
      </c>
      <c r="G112" s="10" t="s">
        <v>38</v>
      </c>
      <c r="H112" s="32" t="str">
        <f>_xlfn.XLOOKUP(tVendas[[#This Row],[Produto]],tProdutos[Produto],tProdutos[Fornecedor],"Não Encontrado")</f>
        <v>Jequiti</v>
      </c>
      <c r="I112" s="16">
        <v>2</v>
      </c>
      <c r="J112" s="11">
        <v>100</v>
      </c>
      <c r="K112" s="17">
        <f>tVendas[[#This Row],[Qtde]]*tVendas[[#This Row],[Preço]]</f>
        <v>200</v>
      </c>
      <c r="L112" s="20">
        <v>400</v>
      </c>
      <c r="M112" s="19">
        <f>tVendas[[#This Row],[Valor Total]]-tVendas[[#This Row],[Valor Pago]]</f>
        <v>-200</v>
      </c>
      <c r="N112" s="24">
        <v>45408</v>
      </c>
      <c r="O112" s="38">
        <f>_xlfn.XLOOKUP(tVendas[[#This Row],[Produto]],tProdutos[Produto],tProdutos[Comissão %])/100</f>
        <v>0.21</v>
      </c>
      <c r="P112" s="20">
        <f>tVendas[[#This Row],[Valor Total]]*tVendas[[#This Row],[Comissão %]]</f>
        <v>42</v>
      </c>
    </row>
    <row r="113" spans="2:16" ht="28.5" customHeight="1" x14ac:dyDescent="0.25">
      <c r="B113" s="9">
        <f>ROW()-ROW(tVendas[[#Headers],[Id]])</f>
        <v>107</v>
      </c>
      <c r="C113" s="14">
        <v>45384</v>
      </c>
      <c r="D113" s="14" t="s">
        <v>228</v>
      </c>
      <c r="E113" s="58" t="str">
        <f>_xlfn.XLOOKUP(tVendas[[#This Row],[Nome Cliente]],tClientes[Nome],tClientes[Fone])</f>
        <v>(21) 97654-3210</v>
      </c>
      <c r="F113" s="58" t="str">
        <f>_xlfn.XLOOKUP(tVendas[[#This Row],[Nome Cliente]],tClientes[Nome],tClientes[Fone 2])</f>
        <v>(21) 92345-6789</v>
      </c>
      <c r="G113" s="10" t="s">
        <v>39</v>
      </c>
      <c r="H113" s="32" t="str">
        <f>_xlfn.XLOOKUP(tVendas[[#This Row],[Produto]],tProdutos[Produto],tProdutos[Fornecedor],"Não Encontrado")</f>
        <v>Jequiti</v>
      </c>
      <c r="I113" s="16">
        <v>3</v>
      </c>
      <c r="J113" s="11">
        <v>120</v>
      </c>
      <c r="K113" s="17">
        <f>tVendas[[#This Row],[Qtde]]*tVendas[[#This Row],[Preço]]</f>
        <v>360</v>
      </c>
      <c r="L113" s="20">
        <v>480</v>
      </c>
      <c r="M113" s="19">
        <f>tVendas[[#This Row],[Valor Total]]-tVendas[[#This Row],[Valor Pago]]</f>
        <v>-120</v>
      </c>
      <c r="N113" s="24">
        <v>45384</v>
      </c>
      <c r="O113" s="38">
        <f>_xlfn.XLOOKUP(tVendas[[#This Row],[Produto]],tProdutos[Produto],tProdutos[Comissão %])/100</f>
        <v>0.24</v>
      </c>
      <c r="P113" s="20">
        <f>tVendas[[#This Row],[Valor Total]]*tVendas[[#This Row],[Comissão %]]</f>
        <v>86.399999999999991</v>
      </c>
    </row>
    <row r="114" spans="2:16" ht="28.5" customHeight="1" x14ac:dyDescent="0.25">
      <c r="B114" s="9">
        <f>ROW()-ROW(tVendas[[#Headers],[Id]])</f>
        <v>108</v>
      </c>
      <c r="C114" s="14">
        <v>45409</v>
      </c>
      <c r="D114" s="14" t="s">
        <v>233</v>
      </c>
      <c r="E114" s="58" t="str">
        <f>_xlfn.XLOOKUP(tVendas[[#This Row],[Nome Cliente]],tClientes[Nome],tClientes[Fone])</f>
        <v>(31) 96543-2109</v>
      </c>
      <c r="F114" s="58" t="str">
        <f>_xlfn.XLOOKUP(tVendas[[#This Row],[Nome Cliente]],tClientes[Nome],tClientes[Fone 2])</f>
        <v>(31) 91234-5678</v>
      </c>
      <c r="G114" s="10" t="s">
        <v>40</v>
      </c>
      <c r="H114" s="32" t="str">
        <f>_xlfn.XLOOKUP(tVendas[[#This Row],[Produto]],tProdutos[Produto],tProdutos[Fornecedor],"Não Encontrado")</f>
        <v>Jequiti</v>
      </c>
      <c r="I114" s="16">
        <v>1</v>
      </c>
      <c r="J114" s="11">
        <v>25</v>
      </c>
      <c r="K114" s="17">
        <f>tVendas[[#This Row],[Qtde]]*tVendas[[#This Row],[Preço]]</f>
        <v>25</v>
      </c>
      <c r="L114" s="20">
        <v>100</v>
      </c>
      <c r="M114" s="19">
        <f>tVendas[[#This Row],[Valor Total]]-tVendas[[#This Row],[Valor Pago]]</f>
        <v>-75</v>
      </c>
      <c r="N114" s="24">
        <v>45409</v>
      </c>
      <c r="O114" s="38">
        <f>_xlfn.XLOOKUP(tVendas[[#This Row],[Produto]],tProdutos[Produto],tProdutos[Comissão %])/100</f>
        <v>0.28999999999999998</v>
      </c>
      <c r="P114" s="20">
        <f>tVendas[[#This Row],[Valor Total]]*tVendas[[#This Row],[Comissão %]]</f>
        <v>7.2499999999999991</v>
      </c>
    </row>
    <row r="115" spans="2:16" ht="28.5" customHeight="1" x14ac:dyDescent="0.25">
      <c r="B115" s="9">
        <f>ROW()-ROW(tVendas[[#Headers],[Id]])</f>
        <v>109</v>
      </c>
      <c r="C115" s="14">
        <v>45409</v>
      </c>
      <c r="D115" s="14" t="s">
        <v>238</v>
      </c>
      <c r="E115" s="58" t="str">
        <f>_xlfn.XLOOKUP(tVendas[[#This Row],[Nome Cliente]],tClientes[Nome],tClientes[Fone])</f>
        <v>(11) 95432-1098</v>
      </c>
      <c r="F115" s="58" t="str">
        <f>_xlfn.XLOOKUP(tVendas[[#This Row],[Nome Cliente]],tClientes[Nome],tClientes[Fone 2])</f>
        <v>(11) 94321-0987</v>
      </c>
      <c r="G115" s="10" t="s">
        <v>41</v>
      </c>
      <c r="H115" s="32" t="str">
        <f>_xlfn.XLOOKUP(tVendas[[#This Row],[Produto]],tProdutos[Produto],tProdutos[Fornecedor],"Não Encontrado")</f>
        <v>Mary Kay</v>
      </c>
      <c r="I115" s="16">
        <v>4</v>
      </c>
      <c r="J115" s="11">
        <v>80</v>
      </c>
      <c r="K115" s="17">
        <f>tVendas[[#This Row],[Qtde]]*tVendas[[#This Row],[Preço]]</f>
        <v>320</v>
      </c>
      <c r="L115" s="20">
        <v>160</v>
      </c>
      <c r="M115" s="19">
        <f>tVendas[[#This Row],[Valor Total]]-tVendas[[#This Row],[Valor Pago]]</f>
        <v>160</v>
      </c>
      <c r="N115" s="24">
        <v>45409</v>
      </c>
      <c r="O115" s="38">
        <f>_xlfn.XLOOKUP(tVendas[[#This Row],[Produto]],tProdutos[Produto],tProdutos[Comissão %])/100</f>
        <v>0.38</v>
      </c>
      <c r="P115" s="20">
        <f>tVendas[[#This Row],[Valor Total]]*tVendas[[#This Row],[Comissão %]]</f>
        <v>121.6</v>
      </c>
    </row>
    <row r="116" spans="2:16" ht="28.5" customHeight="1" x14ac:dyDescent="0.25">
      <c r="B116" s="9">
        <f>ROW()-ROW(tVendas[[#Headers],[Id]])</f>
        <v>110</v>
      </c>
      <c r="C116" s="14">
        <v>45392</v>
      </c>
      <c r="D116" s="14" t="s">
        <v>244</v>
      </c>
      <c r="E116" s="58" t="str">
        <f>_xlfn.XLOOKUP(tVendas[[#This Row],[Nome Cliente]],tClientes[Nome],tClientes[Fone])</f>
        <v>(27) 94321-0987</v>
      </c>
      <c r="F116" s="58" t="str">
        <f>_xlfn.XLOOKUP(tVendas[[#This Row],[Nome Cliente]],tClientes[Nome],tClientes[Fone 2])</f>
        <v>(27) 92345-6789</v>
      </c>
      <c r="G116" s="10" t="s">
        <v>42</v>
      </c>
      <c r="H116" s="32" t="str">
        <f>_xlfn.XLOOKUP(tVendas[[#This Row],[Produto]],tProdutos[Produto],tProdutos[Fornecedor],"Não Encontrado")</f>
        <v>Mary Kay</v>
      </c>
      <c r="I116" s="16">
        <v>2</v>
      </c>
      <c r="J116" s="11">
        <v>30</v>
      </c>
      <c r="K116" s="17">
        <f>tVendas[[#This Row],[Qtde]]*tVendas[[#This Row],[Preço]]</f>
        <v>60</v>
      </c>
      <c r="L116" s="20">
        <v>30</v>
      </c>
      <c r="M116" s="19">
        <f>tVendas[[#This Row],[Valor Total]]-tVendas[[#This Row],[Valor Pago]]</f>
        <v>30</v>
      </c>
      <c r="N116" s="24">
        <v>45392</v>
      </c>
      <c r="O116" s="38">
        <f>_xlfn.XLOOKUP(tVendas[[#This Row],[Produto]],tProdutos[Produto],tProdutos[Comissão %])/100</f>
        <v>0.31</v>
      </c>
      <c r="P116" s="20">
        <f>tVendas[[#This Row],[Valor Total]]*tVendas[[#This Row],[Comissão %]]</f>
        <v>18.600000000000001</v>
      </c>
    </row>
    <row r="117" spans="2:16" ht="28.5" customHeight="1" x14ac:dyDescent="0.25">
      <c r="B117" s="9">
        <f>ROW()-ROW(tVendas[[#Headers],[Id]])</f>
        <v>111</v>
      </c>
      <c r="C117" s="14">
        <v>45387</v>
      </c>
      <c r="D117" s="14" t="s">
        <v>252</v>
      </c>
      <c r="E117" s="58" t="str">
        <f>_xlfn.XLOOKUP(tVendas[[#This Row],[Nome Cliente]],tClientes[Nome],tClientes[Fone])</f>
        <v>(71) 93210-9876</v>
      </c>
      <c r="F117" s="58" t="str">
        <f>_xlfn.XLOOKUP(tVendas[[#This Row],[Nome Cliente]],tClientes[Nome],tClientes[Fone 2])</f>
        <v>(71) 91234-5678</v>
      </c>
      <c r="G117" s="10" t="s">
        <v>43</v>
      </c>
      <c r="H117" s="32" t="str">
        <f>_xlfn.XLOOKUP(tVendas[[#This Row],[Produto]],tProdutos[Produto],tProdutos[Fornecedor],"Não Encontrado")</f>
        <v>Mary Kay</v>
      </c>
      <c r="I117" s="16">
        <v>5</v>
      </c>
      <c r="J117" s="11">
        <v>35</v>
      </c>
      <c r="K117" s="17">
        <f>tVendas[[#This Row],[Qtde]]*tVendas[[#This Row],[Preço]]</f>
        <v>175</v>
      </c>
      <c r="L117" s="20">
        <v>70</v>
      </c>
      <c r="M117" s="19">
        <f>tVendas[[#This Row],[Valor Total]]-tVendas[[#This Row],[Valor Pago]]</f>
        <v>105</v>
      </c>
      <c r="N117" s="24">
        <v>45387</v>
      </c>
      <c r="O117" s="38">
        <f>_xlfn.XLOOKUP(tVendas[[#This Row],[Produto]],tProdutos[Produto],tProdutos[Comissão %])/100</f>
        <v>0.16</v>
      </c>
      <c r="P117" s="20">
        <f>tVendas[[#This Row],[Valor Total]]*tVendas[[#This Row],[Comissão %]]</f>
        <v>28</v>
      </c>
    </row>
    <row r="118" spans="2:16" ht="28.5" customHeight="1" x14ac:dyDescent="0.25">
      <c r="B118" s="9">
        <f>ROW()-ROW(tVendas[[#Headers],[Id]])</f>
        <v>112</v>
      </c>
      <c r="C118" s="14">
        <v>45412</v>
      </c>
      <c r="D118" s="14" t="s">
        <v>258</v>
      </c>
      <c r="E118" s="58" t="str">
        <f>_xlfn.XLOOKUP(tVendas[[#This Row],[Nome Cliente]],tClientes[Nome],tClientes[Fone])</f>
        <v>(48) 92109-8765</v>
      </c>
      <c r="F118" s="58" t="str">
        <f>_xlfn.XLOOKUP(tVendas[[#This Row],[Nome Cliente]],tClientes[Nome],tClientes[Fone 2])</f>
        <v>(48) 93210-4567</v>
      </c>
      <c r="G118" s="10" t="s">
        <v>44</v>
      </c>
      <c r="H118" s="32" t="str">
        <f>_xlfn.XLOOKUP(tVendas[[#This Row],[Produto]],tProdutos[Produto],tProdutos[Fornecedor],"Não Encontrado")</f>
        <v>Avon</v>
      </c>
      <c r="I118" s="16">
        <v>3</v>
      </c>
      <c r="J118" s="11">
        <v>15</v>
      </c>
      <c r="K118" s="17">
        <f>tVendas[[#This Row],[Qtde]]*tVendas[[#This Row],[Preço]]</f>
        <v>45</v>
      </c>
      <c r="L118" s="20">
        <v>15</v>
      </c>
      <c r="M118" s="19">
        <f>tVendas[[#This Row],[Valor Total]]-tVendas[[#This Row],[Valor Pago]]</f>
        <v>30</v>
      </c>
      <c r="N118" s="24">
        <v>45412</v>
      </c>
      <c r="O118" s="38">
        <f>_xlfn.XLOOKUP(tVendas[[#This Row],[Produto]],tProdutos[Produto],tProdutos[Comissão %])/100</f>
        <v>0.2</v>
      </c>
      <c r="P118" s="20">
        <f>tVendas[[#This Row],[Valor Total]]*tVendas[[#This Row],[Comissão %]]</f>
        <v>9</v>
      </c>
    </row>
    <row r="119" spans="2:16" ht="28.5" customHeight="1" x14ac:dyDescent="0.25">
      <c r="B119" s="9">
        <f>ROW()-ROW(tVendas[[#Headers],[Id]])</f>
        <v>113</v>
      </c>
      <c r="C119" s="14">
        <v>45394</v>
      </c>
      <c r="D119" s="14" t="s">
        <v>265</v>
      </c>
      <c r="E119" s="58" t="str">
        <f>_xlfn.XLOOKUP(tVendas[[#This Row],[Nome Cliente]],tClientes[Nome],tClientes[Fone])</f>
        <v>(51) 90987-6543</v>
      </c>
      <c r="F119" s="58" t="str">
        <f>_xlfn.XLOOKUP(tVendas[[#This Row],[Nome Cliente]],tClientes[Nome],tClientes[Fone 2])</f>
        <v>(51) 94321-0987</v>
      </c>
      <c r="G119" s="10" t="s">
        <v>45</v>
      </c>
      <c r="H119" s="32" t="str">
        <f>_xlfn.XLOOKUP(tVendas[[#This Row],[Produto]],tProdutos[Produto],tProdutos[Fornecedor],"Não Encontrado")</f>
        <v>Avon</v>
      </c>
      <c r="I119" s="16">
        <v>3</v>
      </c>
      <c r="J119" s="11">
        <v>10</v>
      </c>
      <c r="K119" s="17">
        <f>tVendas[[#This Row],[Qtde]]*tVendas[[#This Row],[Preço]]</f>
        <v>30</v>
      </c>
      <c r="L119" s="20">
        <v>30</v>
      </c>
      <c r="M119" s="19">
        <f>tVendas[[#This Row],[Valor Total]]-tVendas[[#This Row],[Valor Pago]]</f>
        <v>0</v>
      </c>
      <c r="N119" s="24">
        <v>45394</v>
      </c>
      <c r="O119" s="38">
        <f>_xlfn.XLOOKUP(tVendas[[#This Row],[Produto]],tProdutos[Produto],tProdutos[Comissão %])/100</f>
        <v>0.15</v>
      </c>
      <c r="P119" s="20">
        <f>tVendas[[#This Row],[Valor Total]]*tVendas[[#This Row],[Comissão %]]</f>
        <v>4.5</v>
      </c>
    </row>
    <row r="120" spans="2:16" ht="28.5" customHeight="1" x14ac:dyDescent="0.25">
      <c r="B120" s="9">
        <f>ROW()-ROW(tVendas[[#Headers],[Id]])</f>
        <v>114</v>
      </c>
      <c r="C120" s="14">
        <v>45412</v>
      </c>
      <c r="D120" s="14" t="s">
        <v>270</v>
      </c>
      <c r="E120" s="58" t="str">
        <f>_xlfn.XLOOKUP(tVendas[[#This Row],[Nome Cliente]],tClientes[Nome],tClientes[Fone])</f>
        <v>(19) 99876-5432</v>
      </c>
      <c r="F120" s="58" t="str">
        <f>_xlfn.XLOOKUP(tVendas[[#This Row],[Nome Cliente]],tClientes[Nome],tClientes[Fone 2])</f>
        <v>(19) 93456-7890</v>
      </c>
      <c r="G120" s="10" t="s">
        <v>46</v>
      </c>
      <c r="H120" s="32" t="str">
        <f>_xlfn.XLOOKUP(tVendas[[#This Row],[Produto]],tProdutos[Produto],tProdutos[Fornecedor],"Não Encontrado")</f>
        <v>Avon</v>
      </c>
      <c r="I120" s="16">
        <v>5</v>
      </c>
      <c r="J120" s="11">
        <v>20</v>
      </c>
      <c r="K120" s="17">
        <f>tVendas[[#This Row],[Qtde]]*tVendas[[#This Row],[Preço]]</f>
        <v>100</v>
      </c>
      <c r="L120" s="20">
        <v>20</v>
      </c>
      <c r="M120" s="19">
        <f>tVendas[[#This Row],[Valor Total]]-tVendas[[#This Row],[Valor Pago]]</f>
        <v>80</v>
      </c>
      <c r="N120" s="24">
        <v>45412</v>
      </c>
      <c r="O120" s="38">
        <f>_xlfn.XLOOKUP(tVendas[[#This Row],[Produto]],tProdutos[Produto],tProdutos[Comissão %])/100</f>
        <v>0.31</v>
      </c>
      <c r="P120" s="20">
        <f>tVendas[[#This Row],[Valor Total]]*tVendas[[#This Row],[Comissão %]]</f>
        <v>31</v>
      </c>
    </row>
    <row r="121" spans="2:16" ht="28.5" customHeight="1" x14ac:dyDescent="0.25">
      <c r="B121" s="9">
        <f>ROW()-ROW(tVendas[[#Headers],[Id]])</f>
        <v>115</v>
      </c>
      <c r="C121" s="14">
        <v>45410</v>
      </c>
      <c r="D121" s="14" t="s">
        <v>277</v>
      </c>
      <c r="E121" s="58" t="str">
        <f>_xlfn.XLOOKUP(tVendas[[#This Row],[Nome Cliente]],tClientes[Nome],tClientes[Fone])</f>
        <v>(34) 98765-4321</v>
      </c>
      <c r="F121" s="58" t="str">
        <f>_xlfn.XLOOKUP(tVendas[[#This Row],[Nome Cliente]],tClientes[Nome],tClientes[Fone 2])</f>
        <v>(34) 92345-6789</v>
      </c>
      <c r="G121" s="10" t="s">
        <v>47</v>
      </c>
      <c r="H121" s="32" t="str">
        <f>_xlfn.XLOOKUP(tVendas[[#This Row],[Produto]],tProdutos[Produto],tProdutos[Fornecedor],"Não Encontrado")</f>
        <v>Natura</v>
      </c>
      <c r="I121" s="16">
        <v>4</v>
      </c>
      <c r="J121" s="11">
        <v>25</v>
      </c>
      <c r="K121" s="17">
        <f>tVendas[[#This Row],[Qtde]]*tVendas[[#This Row],[Preço]]</f>
        <v>100</v>
      </c>
      <c r="L121" s="20">
        <v>25</v>
      </c>
      <c r="M121" s="19">
        <f>tVendas[[#This Row],[Valor Total]]-tVendas[[#This Row],[Valor Pago]]</f>
        <v>75</v>
      </c>
      <c r="N121" s="24">
        <v>45410</v>
      </c>
      <c r="O121" s="38">
        <f>_xlfn.XLOOKUP(tVendas[[#This Row],[Produto]],tProdutos[Produto],tProdutos[Comissão %])/100</f>
        <v>0.16</v>
      </c>
      <c r="P121" s="20">
        <f>tVendas[[#This Row],[Valor Total]]*tVendas[[#This Row],[Comissão %]]</f>
        <v>16</v>
      </c>
    </row>
    <row r="122" spans="2:16" ht="28.5" customHeight="1" x14ac:dyDescent="0.25">
      <c r="B122" s="9">
        <f>ROW()-ROW(tVendas[[#Headers],[Id]])</f>
        <v>116</v>
      </c>
      <c r="C122" s="14">
        <v>45412</v>
      </c>
      <c r="D122" s="14" t="s">
        <v>284</v>
      </c>
      <c r="E122" s="58" t="str">
        <f>_xlfn.XLOOKUP(tVendas[[#This Row],[Nome Cliente]],tClientes[Nome],tClientes[Fone])</f>
        <v>(95) 97654-3210</v>
      </c>
      <c r="F122" s="58" t="str">
        <f>_xlfn.XLOOKUP(tVendas[[#This Row],[Nome Cliente]],tClientes[Nome],tClientes[Fone 2])</f>
        <v>(95) 93210-4567</v>
      </c>
      <c r="G122" s="10" t="s">
        <v>48</v>
      </c>
      <c r="H122" s="32" t="str">
        <f>_xlfn.XLOOKUP(tVendas[[#This Row],[Produto]],tProdutos[Produto],tProdutos[Fornecedor],"Não Encontrado")</f>
        <v>Natura</v>
      </c>
      <c r="I122" s="16">
        <v>4</v>
      </c>
      <c r="J122" s="11">
        <v>30</v>
      </c>
      <c r="K122" s="17">
        <f>tVendas[[#This Row],[Qtde]]*tVendas[[#This Row],[Preço]]</f>
        <v>120</v>
      </c>
      <c r="L122" s="20">
        <v>90</v>
      </c>
      <c r="M122" s="19">
        <f>tVendas[[#This Row],[Valor Total]]-tVendas[[#This Row],[Valor Pago]]</f>
        <v>30</v>
      </c>
      <c r="N122" s="24">
        <v>45412</v>
      </c>
      <c r="O122" s="38">
        <f>_xlfn.XLOOKUP(tVendas[[#This Row],[Produto]],tProdutos[Produto],tProdutos[Comissão %])/100</f>
        <v>0.33</v>
      </c>
      <c r="P122" s="20">
        <f>tVendas[[#This Row],[Valor Total]]*tVendas[[#This Row],[Comissão %]]</f>
        <v>39.6</v>
      </c>
    </row>
    <row r="123" spans="2:16" ht="28.5" customHeight="1" x14ac:dyDescent="0.25">
      <c r="B123" s="9">
        <f>ROW()-ROW(tVendas[[#Headers],[Id]])</f>
        <v>117</v>
      </c>
      <c r="C123" s="14">
        <v>45396</v>
      </c>
      <c r="D123" s="14" t="s">
        <v>292</v>
      </c>
      <c r="E123" s="58" t="str">
        <f>_xlfn.XLOOKUP(tVendas[[#This Row],[Nome Cliente]],tClientes[Nome],tClientes[Fone])</f>
        <v>(83) 96543-2109</v>
      </c>
      <c r="F123" s="58" t="str">
        <f>_xlfn.XLOOKUP(tVendas[[#This Row],[Nome Cliente]],tClientes[Nome],tClientes[Fone 2])</f>
        <v>(83) 91234-5678</v>
      </c>
      <c r="G123" s="10" t="s">
        <v>49</v>
      </c>
      <c r="H123" s="32" t="str">
        <f>_xlfn.XLOOKUP(tVendas[[#This Row],[Produto]],tProdutos[Produto],tProdutos[Fornecedor],"Não Encontrado")</f>
        <v>Natura</v>
      </c>
      <c r="I123" s="16">
        <v>5</v>
      </c>
      <c r="J123" s="11">
        <v>40</v>
      </c>
      <c r="K123" s="17">
        <f>tVendas[[#This Row],[Qtde]]*tVendas[[#This Row],[Preço]]</f>
        <v>200</v>
      </c>
      <c r="L123" s="20">
        <v>160</v>
      </c>
      <c r="M123" s="19">
        <f>tVendas[[#This Row],[Valor Total]]-tVendas[[#This Row],[Valor Pago]]</f>
        <v>40</v>
      </c>
      <c r="N123" s="24">
        <v>45396</v>
      </c>
      <c r="O123" s="38">
        <f>_xlfn.XLOOKUP(tVendas[[#This Row],[Produto]],tProdutos[Produto],tProdutos[Comissão %])/100</f>
        <v>0.38</v>
      </c>
      <c r="P123" s="20">
        <f>tVendas[[#This Row],[Valor Total]]*tVendas[[#This Row],[Comissão %]]</f>
        <v>76</v>
      </c>
    </row>
    <row r="124" spans="2:16" ht="28.5" customHeight="1" x14ac:dyDescent="0.25">
      <c r="B124" s="9">
        <f>ROW()-ROW(tVendas[[#Headers],[Id]])</f>
        <v>118</v>
      </c>
      <c r="C124" s="14">
        <v>45403</v>
      </c>
      <c r="D124" s="14" t="s">
        <v>300</v>
      </c>
      <c r="E124" s="58" t="str">
        <f>_xlfn.XLOOKUP(tVendas[[#This Row],[Nome Cliente]],tClientes[Nome],tClientes[Fone])</f>
        <v>(61) 95432-1098</v>
      </c>
      <c r="F124" s="58" t="str">
        <f>_xlfn.XLOOKUP(tVendas[[#This Row],[Nome Cliente]],tClientes[Nome],tClientes[Fone 2])</f>
        <v>(61) 94321-0987</v>
      </c>
      <c r="G124" s="10" t="s">
        <v>50</v>
      </c>
      <c r="H124" s="32" t="str">
        <f>_xlfn.XLOOKUP(tVendas[[#This Row],[Produto]],tProdutos[Produto],tProdutos[Fornecedor],"Não Encontrado")</f>
        <v>Hinode</v>
      </c>
      <c r="I124" s="16">
        <v>3</v>
      </c>
      <c r="J124" s="11">
        <v>200</v>
      </c>
      <c r="K124" s="17">
        <f>tVendas[[#This Row],[Qtde]]*tVendas[[#This Row],[Preço]]</f>
        <v>600</v>
      </c>
      <c r="L124" s="20">
        <v>400</v>
      </c>
      <c r="M124" s="19">
        <f>tVendas[[#This Row],[Valor Total]]-tVendas[[#This Row],[Valor Pago]]</f>
        <v>200</v>
      </c>
      <c r="N124" s="24">
        <v>45403</v>
      </c>
      <c r="O124" s="38">
        <f>_xlfn.XLOOKUP(tVendas[[#This Row],[Produto]],tProdutos[Produto],tProdutos[Comissão %])/100</f>
        <v>0.18</v>
      </c>
      <c r="P124" s="20">
        <f>tVendas[[#This Row],[Valor Total]]*tVendas[[#This Row],[Comissão %]]</f>
        <v>108</v>
      </c>
    </row>
    <row r="125" spans="2:16" ht="28.5" customHeight="1" x14ac:dyDescent="0.25">
      <c r="B125" s="9">
        <f>ROW()-ROW(tVendas[[#Headers],[Id]])</f>
        <v>119</v>
      </c>
      <c r="C125" s="14">
        <v>45401</v>
      </c>
      <c r="D125" s="14" t="s">
        <v>305</v>
      </c>
      <c r="E125" s="58" t="str">
        <f>_xlfn.XLOOKUP(tVendas[[#This Row],[Nome Cliente]],tClientes[Nome],tClientes[Fone])</f>
        <v>(27) 94321-0987</v>
      </c>
      <c r="F125" s="58" t="str">
        <f>_xlfn.XLOOKUP(tVendas[[#This Row],[Nome Cliente]],tClientes[Nome],tClientes[Fone 2])</f>
        <v>(27) 92345-6789</v>
      </c>
      <c r="G125" s="10" t="s">
        <v>51</v>
      </c>
      <c r="H125" s="32" t="str">
        <f>_xlfn.XLOOKUP(tVendas[[#This Row],[Produto]],tProdutos[Produto],tProdutos[Fornecedor],"Não Encontrado")</f>
        <v>Hinode</v>
      </c>
      <c r="I125" s="16">
        <v>2</v>
      </c>
      <c r="J125" s="11">
        <v>50</v>
      </c>
      <c r="K125" s="17">
        <f>tVendas[[#This Row],[Qtde]]*tVendas[[#This Row],[Preço]]</f>
        <v>100</v>
      </c>
      <c r="L125" s="20">
        <v>50</v>
      </c>
      <c r="M125" s="19">
        <f>tVendas[[#This Row],[Valor Total]]-tVendas[[#This Row],[Valor Pago]]</f>
        <v>50</v>
      </c>
      <c r="N125" s="24">
        <v>45401</v>
      </c>
      <c r="O125" s="38">
        <f>_xlfn.XLOOKUP(tVendas[[#This Row],[Produto]],tProdutos[Produto],tProdutos[Comissão %])/100</f>
        <v>0.3</v>
      </c>
      <c r="P125" s="20">
        <f>tVendas[[#This Row],[Valor Total]]*tVendas[[#This Row],[Comissão %]]</f>
        <v>30</v>
      </c>
    </row>
    <row r="126" spans="2:16" ht="28.5" customHeight="1" x14ac:dyDescent="0.25">
      <c r="B126" s="9">
        <f>ROW()-ROW(tVendas[[#Headers],[Id]])</f>
        <v>120</v>
      </c>
      <c r="C126" s="14">
        <v>45392</v>
      </c>
      <c r="D126" s="14" t="s">
        <v>309</v>
      </c>
      <c r="E126" s="58" t="str">
        <f>_xlfn.XLOOKUP(tVendas[[#This Row],[Nome Cliente]],tClientes[Nome],tClientes[Fone])</f>
        <v>(67) 93210-9876</v>
      </c>
      <c r="F126" s="58" t="str">
        <f>_xlfn.XLOOKUP(tVendas[[#This Row],[Nome Cliente]],tClientes[Nome],tClientes[Fone 2])</f>
        <v>(67) 93456-7890</v>
      </c>
      <c r="G126" s="10" t="s">
        <v>52</v>
      </c>
      <c r="H126" s="32" t="str">
        <f>_xlfn.XLOOKUP(tVendas[[#This Row],[Produto]],tProdutos[Produto],tProdutos[Fornecedor],"Não Encontrado")</f>
        <v>Hinode</v>
      </c>
      <c r="I126" s="16">
        <v>2</v>
      </c>
      <c r="J126" s="11">
        <v>70</v>
      </c>
      <c r="K126" s="17">
        <f>tVendas[[#This Row],[Qtde]]*tVendas[[#This Row],[Preço]]</f>
        <v>140</v>
      </c>
      <c r="L126" s="20">
        <v>140</v>
      </c>
      <c r="M126" s="19">
        <f>tVendas[[#This Row],[Valor Total]]-tVendas[[#This Row],[Valor Pago]]</f>
        <v>0</v>
      </c>
      <c r="N126" s="24">
        <v>45392</v>
      </c>
      <c r="O126" s="38">
        <f>_xlfn.XLOOKUP(tVendas[[#This Row],[Produto]],tProdutos[Produto],tProdutos[Comissão %])/100</f>
        <v>0.32</v>
      </c>
      <c r="P126" s="20">
        <f>tVendas[[#This Row],[Valor Total]]*tVendas[[#This Row],[Comissão %]]</f>
        <v>44.800000000000004</v>
      </c>
    </row>
    <row r="127" spans="2:16" ht="28.5" customHeight="1" x14ac:dyDescent="0.25">
      <c r="B127" s="9">
        <f>ROW()-ROW(tVendas[[#Headers],[Id]])</f>
        <v>121</v>
      </c>
      <c r="C127" s="14">
        <v>45390</v>
      </c>
      <c r="D127" s="14" t="s">
        <v>317</v>
      </c>
      <c r="E127" s="58" t="str">
        <f>_xlfn.XLOOKUP(tVendas[[#This Row],[Nome Cliente]],tClientes[Nome],tClientes[Fone])</f>
        <v>(21) 92109-8765</v>
      </c>
      <c r="F127" s="58" t="str">
        <f>_xlfn.XLOOKUP(tVendas[[#This Row],[Nome Cliente]],tClientes[Nome],tClientes[Fone 2])</f>
        <v>(21) 91234-5678</v>
      </c>
      <c r="G127" s="10" t="s">
        <v>38</v>
      </c>
      <c r="H127" s="32" t="str">
        <f>_xlfn.XLOOKUP(tVendas[[#This Row],[Produto]],tProdutos[Produto],tProdutos[Fornecedor],"Não Encontrado")</f>
        <v>Jequiti</v>
      </c>
      <c r="I127" s="16">
        <v>2</v>
      </c>
      <c r="J127" s="11">
        <v>100</v>
      </c>
      <c r="K127" s="17">
        <f>tVendas[[#This Row],[Qtde]]*tVendas[[#This Row],[Preço]]</f>
        <v>200</v>
      </c>
      <c r="L127" s="20"/>
      <c r="M127" s="19">
        <f>tVendas[[#This Row],[Valor Total]]-tVendas[[#This Row],[Valor Pago]]</f>
        <v>200</v>
      </c>
      <c r="N127" s="24" t="s">
        <v>118</v>
      </c>
      <c r="O127" s="38">
        <f>_xlfn.XLOOKUP(tVendas[[#This Row],[Produto]],tProdutos[Produto],tProdutos[Comissão %])/100</f>
        <v>0.21</v>
      </c>
      <c r="P127" s="20">
        <f>tVendas[[#This Row],[Valor Total]]*tVendas[[#This Row],[Comissão %]]</f>
        <v>42</v>
      </c>
    </row>
    <row r="128" spans="2:16" ht="28.5" customHeight="1" x14ac:dyDescent="0.25">
      <c r="B128" s="9">
        <f>ROW()-ROW(tVendas[[#Headers],[Id]])</f>
        <v>122</v>
      </c>
      <c r="C128" s="14">
        <v>45399</v>
      </c>
      <c r="D128" s="14" t="s">
        <v>323</v>
      </c>
      <c r="E128" s="58" t="str">
        <f>_xlfn.XLOOKUP(tVendas[[#This Row],[Nome Cliente]],tClientes[Nome],tClientes[Fone])</f>
        <v>(11) 90987-6543</v>
      </c>
      <c r="F128" s="58" t="str">
        <f>_xlfn.XLOOKUP(tVendas[[#This Row],[Nome Cliente]],tClientes[Nome],tClientes[Fone 2])</f>
        <v>(11) 94321-0987</v>
      </c>
      <c r="G128" s="10" t="s">
        <v>39</v>
      </c>
      <c r="H128" s="32" t="str">
        <f>_xlfn.XLOOKUP(tVendas[[#This Row],[Produto]],tProdutos[Produto],tProdutos[Fornecedor],"Não Encontrado")</f>
        <v>Jequiti</v>
      </c>
      <c r="I128" s="16">
        <v>3</v>
      </c>
      <c r="J128" s="11">
        <v>120</v>
      </c>
      <c r="K128" s="17">
        <f>tVendas[[#This Row],[Qtde]]*tVendas[[#This Row],[Preço]]</f>
        <v>360</v>
      </c>
      <c r="L128" s="20">
        <v>120</v>
      </c>
      <c r="M128" s="19">
        <f>tVendas[[#This Row],[Valor Total]]-tVendas[[#This Row],[Valor Pago]]</f>
        <v>240</v>
      </c>
      <c r="N128" s="24">
        <v>45399</v>
      </c>
      <c r="O128" s="38">
        <f>_xlfn.XLOOKUP(tVendas[[#This Row],[Produto]],tProdutos[Produto],tProdutos[Comissão %])/100</f>
        <v>0.24</v>
      </c>
      <c r="P128" s="20">
        <f>tVendas[[#This Row],[Valor Total]]*tVendas[[#This Row],[Comissão %]]</f>
        <v>86.399999999999991</v>
      </c>
    </row>
    <row r="129" spans="2:16" ht="28.5" customHeight="1" x14ac:dyDescent="0.25">
      <c r="B129" s="9">
        <f>ROW()-ROW(tVendas[[#Headers],[Id]])</f>
        <v>123</v>
      </c>
      <c r="C129" s="14">
        <v>45409</v>
      </c>
      <c r="D129" s="14" t="s">
        <v>328</v>
      </c>
      <c r="E129" s="58" t="str">
        <f>_xlfn.XLOOKUP(tVendas[[#This Row],[Nome Cliente]],tClientes[Nome],tClientes[Fone])</f>
        <v>(65) 99876-5432</v>
      </c>
      <c r="F129" s="58" t="str">
        <f>_xlfn.XLOOKUP(tVendas[[#This Row],[Nome Cliente]],tClientes[Nome],tClientes[Fone 2])</f>
        <v>(65) 92345-6789</v>
      </c>
      <c r="G129" s="10" t="s">
        <v>40</v>
      </c>
      <c r="H129" s="32" t="str">
        <f>_xlfn.XLOOKUP(tVendas[[#This Row],[Produto]],tProdutos[Produto],tProdutos[Fornecedor],"Não Encontrado")</f>
        <v>Jequiti</v>
      </c>
      <c r="I129" s="16">
        <v>1</v>
      </c>
      <c r="J129" s="11">
        <v>25</v>
      </c>
      <c r="K129" s="17">
        <f>tVendas[[#This Row],[Qtde]]*tVendas[[#This Row],[Preço]]</f>
        <v>25</v>
      </c>
      <c r="L129" s="20">
        <v>75</v>
      </c>
      <c r="M129" s="19">
        <f>tVendas[[#This Row],[Valor Total]]-tVendas[[#This Row],[Valor Pago]]</f>
        <v>-50</v>
      </c>
      <c r="N129" s="24">
        <v>45409</v>
      </c>
      <c r="O129" s="38">
        <f>_xlfn.XLOOKUP(tVendas[[#This Row],[Produto]],tProdutos[Produto],tProdutos[Comissão %])/100</f>
        <v>0.28999999999999998</v>
      </c>
      <c r="P129" s="20">
        <f>tVendas[[#This Row],[Valor Total]]*tVendas[[#This Row],[Comissão %]]</f>
        <v>7.2499999999999991</v>
      </c>
    </row>
    <row r="130" spans="2:16" ht="28.5" customHeight="1" x14ac:dyDescent="0.25">
      <c r="B130" s="9">
        <f>ROW()-ROW(tVendas[[#Headers],[Id]])</f>
        <v>124</v>
      </c>
      <c r="C130" s="14">
        <v>45401</v>
      </c>
      <c r="D130" s="14" t="s">
        <v>336</v>
      </c>
      <c r="E130" s="58" t="str">
        <f>_xlfn.XLOOKUP(tVendas[[#This Row],[Nome Cliente]],tClientes[Nome],tClientes[Fone])</f>
        <v>(95) 98765-4321</v>
      </c>
      <c r="F130" s="58" t="str">
        <f>_xlfn.XLOOKUP(tVendas[[#This Row],[Nome Cliente]],tClientes[Nome],tClientes[Fone 2])</f>
        <v>(95) 93456-7890</v>
      </c>
      <c r="G130" s="10" t="s">
        <v>41</v>
      </c>
      <c r="H130" s="32" t="str">
        <f>_xlfn.XLOOKUP(tVendas[[#This Row],[Produto]],tProdutos[Produto],tProdutos[Fornecedor],"Não Encontrado")</f>
        <v>Mary Kay</v>
      </c>
      <c r="I130" s="16">
        <v>5</v>
      </c>
      <c r="J130" s="11">
        <v>80</v>
      </c>
      <c r="K130" s="17">
        <f>tVendas[[#This Row],[Qtde]]*tVendas[[#This Row],[Preço]]</f>
        <v>400</v>
      </c>
      <c r="L130" s="20">
        <v>160</v>
      </c>
      <c r="M130" s="19">
        <f>tVendas[[#This Row],[Valor Total]]-tVendas[[#This Row],[Valor Pago]]</f>
        <v>240</v>
      </c>
      <c r="N130" s="24">
        <v>45401</v>
      </c>
      <c r="O130" s="38">
        <f>_xlfn.XLOOKUP(tVendas[[#This Row],[Produto]],tProdutos[Produto],tProdutos[Comissão %])/100</f>
        <v>0.38</v>
      </c>
      <c r="P130" s="20">
        <f>tVendas[[#This Row],[Valor Total]]*tVendas[[#This Row],[Comissão %]]</f>
        <v>152</v>
      </c>
    </row>
    <row r="131" spans="2:16" ht="28.5" customHeight="1" x14ac:dyDescent="0.25">
      <c r="B131" s="9">
        <f>ROW()-ROW(tVendas[[#Headers],[Id]])</f>
        <v>125</v>
      </c>
      <c r="C131" s="14">
        <v>45409</v>
      </c>
      <c r="D131" s="14" t="s">
        <v>342</v>
      </c>
      <c r="E131" s="58" t="str">
        <f>_xlfn.XLOOKUP(tVendas[[#This Row],[Nome Cliente]],tClientes[Nome],tClientes[Fone])</f>
        <v>(98) 97654-3210</v>
      </c>
      <c r="F131" s="58" t="str">
        <f>_xlfn.XLOOKUP(tVendas[[#This Row],[Nome Cliente]],tClientes[Nome],tClientes[Fone 2])</f>
        <v>(98) 93210-4567</v>
      </c>
      <c r="G131" s="10" t="s">
        <v>42</v>
      </c>
      <c r="H131" s="32" t="str">
        <f>_xlfn.XLOOKUP(tVendas[[#This Row],[Produto]],tProdutos[Produto],tProdutos[Fornecedor],"Não Encontrado")</f>
        <v>Mary Kay</v>
      </c>
      <c r="I131" s="16">
        <v>4</v>
      </c>
      <c r="J131" s="11">
        <v>30</v>
      </c>
      <c r="K131" s="17">
        <f>tVendas[[#This Row],[Qtde]]*tVendas[[#This Row],[Preço]]</f>
        <v>120</v>
      </c>
      <c r="L131" s="20">
        <v>120</v>
      </c>
      <c r="M131" s="19">
        <f>tVendas[[#This Row],[Valor Total]]-tVendas[[#This Row],[Valor Pago]]</f>
        <v>0</v>
      </c>
      <c r="N131" s="24">
        <v>45409</v>
      </c>
      <c r="O131" s="38">
        <f>_xlfn.XLOOKUP(tVendas[[#This Row],[Produto]],tProdutos[Produto],tProdutos[Comissão %])/100</f>
        <v>0.31</v>
      </c>
      <c r="P131" s="20">
        <f>tVendas[[#This Row],[Valor Total]]*tVendas[[#This Row],[Comissão %]]</f>
        <v>37.200000000000003</v>
      </c>
    </row>
    <row r="132" spans="2:16" ht="28.5" customHeight="1" x14ac:dyDescent="0.25">
      <c r="B132" s="9">
        <f>ROW()-ROW(tVendas[[#Headers],[Id]])</f>
        <v>126</v>
      </c>
      <c r="C132" s="14">
        <v>45407</v>
      </c>
      <c r="D132" s="14" t="s">
        <v>350</v>
      </c>
      <c r="E132" s="58" t="str">
        <f>_xlfn.XLOOKUP(tVendas[[#This Row],[Nome Cliente]],tClientes[Nome],tClientes[Fone])</f>
        <v>(84) 96543-2109</v>
      </c>
      <c r="F132" s="58" t="str">
        <f>_xlfn.XLOOKUP(tVendas[[#This Row],[Nome Cliente]],tClientes[Nome],tClientes[Fone 2])</f>
        <v>(84) 91234-5678</v>
      </c>
      <c r="G132" s="10" t="s">
        <v>43</v>
      </c>
      <c r="H132" s="32" t="str">
        <f>_xlfn.XLOOKUP(tVendas[[#This Row],[Produto]],tProdutos[Produto],tProdutos[Fornecedor],"Não Encontrado")</f>
        <v>Mary Kay</v>
      </c>
      <c r="I132" s="16">
        <v>3</v>
      </c>
      <c r="J132" s="11">
        <v>35</v>
      </c>
      <c r="K132" s="17">
        <f>tVendas[[#This Row],[Qtde]]*tVendas[[#This Row],[Preço]]</f>
        <v>105</v>
      </c>
      <c r="L132" s="20">
        <v>140</v>
      </c>
      <c r="M132" s="19">
        <f>tVendas[[#This Row],[Valor Total]]-tVendas[[#This Row],[Valor Pago]]</f>
        <v>-35</v>
      </c>
      <c r="N132" s="24">
        <v>45407</v>
      </c>
      <c r="O132" s="38">
        <f>_xlfn.XLOOKUP(tVendas[[#This Row],[Produto]],tProdutos[Produto],tProdutos[Comissão %])/100</f>
        <v>0.16</v>
      </c>
      <c r="P132" s="20">
        <f>tVendas[[#This Row],[Valor Total]]*tVendas[[#This Row],[Comissão %]]</f>
        <v>16.8</v>
      </c>
    </row>
    <row r="133" spans="2:16" ht="28.5" customHeight="1" x14ac:dyDescent="0.25">
      <c r="B133" s="9">
        <f>ROW()-ROW(tVendas[[#Headers],[Id]])</f>
        <v>127</v>
      </c>
      <c r="C133" s="14">
        <v>45394</v>
      </c>
      <c r="D133" s="14" t="s">
        <v>358</v>
      </c>
      <c r="E133" s="58" t="str">
        <f>_xlfn.XLOOKUP(tVendas[[#This Row],[Nome Cliente]],tClientes[Nome],tClientes[Fone])</f>
        <v>(53) 95432-1098</v>
      </c>
      <c r="F133" s="58" t="str">
        <f>_xlfn.XLOOKUP(tVendas[[#This Row],[Nome Cliente]],tClientes[Nome],tClientes[Fone 2])</f>
        <v>(53) 94321-0987</v>
      </c>
      <c r="G133" s="10" t="s">
        <v>44</v>
      </c>
      <c r="H133" s="32" t="str">
        <f>_xlfn.XLOOKUP(tVendas[[#This Row],[Produto]],tProdutos[Produto],tProdutos[Fornecedor],"Não Encontrado")</f>
        <v>Avon</v>
      </c>
      <c r="I133" s="16">
        <v>2</v>
      </c>
      <c r="J133" s="11">
        <v>15</v>
      </c>
      <c r="K133" s="17">
        <f>tVendas[[#This Row],[Qtde]]*tVendas[[#This Row],[Preço]]</f>
        <v>30</v>
      </c>
      <c r="L133" s="20">
        <v>45</v>
      </c>
      <c r="M133" s="19">
        <f>tVendas[[#This Row],[Valor Total]]-tVendas[[#This Row],[Valor Pago]]</f>
        <v>-15</v>
      </c>
      <c r="N133" s="24">
        <v>45394</v>
      </c>
      <c r="O133" s="38">
        <f>_xlfn.XLOOKUP(tVendas[[#This Row],[Produto]],tProdutos[Produto],tProdutos[Comissão %])/100</f>
        <v>0.2</v>
      </c>
      <c r="P133" s="20">
        <f>tVendas[[#This Row],[Valor Total]]*tVendas[[#This Row],[Comissão %]]</f>
        <v>6</v>
      </c>
    </row>
    <row r="134" spans="2:16" ht="28.5" customHeight="1" x14ac:dyDescent="0.25">
      <c r="B134" s="9">
        <f>ROW()-ROW(tVendas[[#Headers],[Id]])</f>
        <v>128</v>
      </c>
      <c r="C134" s="14">
        <v>45399</v>
      </c>
      <c r="D134" s="14" t="s">
        <v>365</v>
      </c>
      <c r="E134" s="58" t="str">
        <f>_xlfn.XLOOKUP(tVendas[[#This Row],[Nome Cliente]],tClientes[Nome],tClientes[Fone])</f>
        <v>(41) 94321-0987</v>
      </c>
      <c r="F134" s="58" t="str">
        <f>_xlfn.XLOOKUP(tVendas[[#This Row],[Nome Cliente]],tClientes[Nome],tClientes[Fone 2])</f>
        <v>(41) 92345-6789</v>
      </c>
      <c r="G134" s="10" t="s">
        <v>45</v>
      </c>
      <c r="H134" s="32" t="str">
        <f>_xlfn.XLOOKUP(tVendas[[#This Row],[Produto]],tProdutos[Produto],tProdutos[Fornecedor],"Não Encontrado")</f>
        <v>Avon</v>
      </c>
      <c r="I134" s="16">
        <v>4</v>
      </c>
      <c r="J134" s="11">
        <v>10</v>
      </c>
      <c r="K134" s="17">
        <f>tVendas[[#This Row],[Qtde]]*tVendas[[#This Row],[Preço]]</f>
        <v>40</v>
      </c>
      <c r="L134" s="20">
        <v>10</v>
      </c>
      <c r="M134" s="19">
        <f>tVendas[[#This Row],[Valor Total]]-tVendas[[#This Row],[Valor Pago]]</f>
        <v>30</v>
      </c>
      <c r="N134" s="24">
        <v>45399</v>
      </c>
      <c r="O134" s="38">
        <f>_xlfn.XLOOKUP(tVendas[[#This Row],[Produto]],tProdutos[Produto],tProdutos[Comissão %])/100</f>
        <v>0.15</v>
      </c>
      <c r="P134" s="20">
        <f>tVendas[[#This Row],[Valor Total]]*tVendas[[#This Row],[Comissão %]]</f>
        <v>6</v>
      </c>
    </row>
    <row r="135" spans="2:16" ht="28.5" customHeight="1" x14ac:dyDescent="0.25">
      <c r="B135" s="9">
        <f>ROW()-ROW(tVendas[[#Headers],[Id]])</f>
        <v>129</v>
      </c>
      <c r="C135" s="14">
        <v>45384</v>
      </c>
      <c r="D135" s="14" t="s">
        <v>371</v>
      </c>
      <c r="E135" s="58" t="str">
        <f>_xlfn.XLOOKUP(tVendas[[#This Row],[Nome Cliente]],tClientes[Nome],tClientes[Fone])</f>
        <v>(27) 93210-9876</v>
      </c>
      <c r="F135" s="58" t="str">
        <f>_xlfn.XLOOKUP(tVendas[[#This Row],[Nome Cliente]],tClientes[Nome],tClientes[Fone 2])</f>
        <v>(27) 91234-5678</v>
      </c>
      <c r="G135" s="10" t="s">
        <v>46</v>
      </c>
      <c r="H135" s="32" t="str">
        <f>_xlfn.XLOOKUP(tVendas[[#This Row],[Produto]],tProdutos[Produto],tProdutos[Fornecedor],"Não Encontrado")</f>
        <v>Avon</v>
      </c>
      <c r="I135" s="16">
        <v>1</v>
      </c>
      <c r="J135" s="11">
        <v>20</v>
      </c>
      <c r="K135" s="17">
        <f>tVendas[[#This Row],[Qtde]]*tVendas[[#This Row],[Preço]]</f>
        <v>20</v>
      </c>
      <c r="L135" s="20"/>
      <c r="M135" s="19">
        <f>tVendas[[#This Row],[Valor Total]]-tVendas[[#This Row],[Valor Pago]]</f>
        <v>20</v>
      </c>
      <c r="N135" s="24" t="s">
        <v>118</v>
      </c>
      <c r="O135" s="38">
        <f>_xlfn.XLOOKUP(tVendas[[#This Row],[Produto]],tProdutos[Produto],tProdutos[Comissão %])/100</f>
        <v>0.31</v>
      </c>
      <c r="P135" s="20">
        <f>tVendas[[#This Row],[Valor Total]]*tVendas[[#This Row],[Comissão %]]</f>
        <v>6.2</v>
      </c>
    </row>
    <row r="136" spans="2:16" ht="28.5" customHeight="1" x14ac:dyDescent="0.25">
      <c r="B136" s="9">
        <f>ROW()-ROW(tVendas[[#Headers],[Id]])</f>
        <v>130</v>
      </c>
      <c r="C136" s="14">
        <v>45399</v>
      </c>
      <c r="D136" s="14" t="s">
        <v>377</v>
      </c>
      <c r="E136" s="58" t="str">
        <f>_xlfn.XLOOKUP(tVendas[[#This Row],[Nome Cliente]],tClientes[Nome],tClientes[Fone])</f>
        <v>(19) 92109-8765</v>
      </c>
      <c r="F136" s="58" t="str">
        <f>_xlfn.XLOOKUP(tVendas[[#This Row],[Nome Cliente]],tClientes[Nome],tClientes[Fone 2])</f>
        <v>(19) 93210-4567</v>
      </c>
      <c r="G136" s="10" t="s">
        <v>47</v>
      </c>
      <c r="H136" s="32" t="str">
        <f>_xlfn.XLOOKUP(tVendas[[#This Row],[Produto]],tProdutos[Produto],tProdutos[Fornecedor],"Não Encontrado")</f>
        <v>Natura</v>
      </c>
      <c r="I136" s="16">
        <v>4</v>
      </c>
      <c r="J136" s="11">
        <v>25</v>
      </c>
      <c r="K136" s="17">
        <f>tVendas[[#This Row],[Qtde]]*tVendas[[#This Row],[Preço]]</f>
        <v>100</v>
      </c>
      <c r="L136" s="20"/>
      <c r="M136" s="19">
        <f>tVendas[[#This Row],[Valor Total]]-tVendas[[#This Row],[Valor Pago]]</f>
        <v>100</v>
      </c>
      <c r="N136" s="24" t="s">
        <v>118</v>
      </c>
      <c r="O136" s="38">
        <f>_xlfn.XLOOKUP(tVendas[[#This Row],[Produto]],tProdutos[Produto],tProdutos[Comissão %])/100</f>
        <v>0.16</v>
      </c>
      <c r="P136" s="20">
        <f>tVendas[[#This Row],[Valor Total]]*tVendas[[#This Row],[Comissão %]]</f>
        <v>16</v>
      </c>
    </row>
    <row r="137" spans="2:16" ht="28.5" customHeight="1" x14ac:dyDescent="0.25">
      <c r="B137" s="9">
        <f>ROW()-ROW(tVendas[[#Headers],[Id]])</f>
        <v>131</v>
      </c>
      <c r="C137" s="14">
        <v>45384</v>
      </c>
      <c r="D137" s="14" t="s">
        <v>383</v>
      </c>
      <c r="E137" s="58" t="str">
        <f>_xlfn.XLOOKUP(tVendas[[#This Row],[Nome Cliente]],tClientes[Nome],tClientes[Fone])</f>
        <v>(51) 90987-6543</v>
      </c>
      <c r="F137" s="58" t="str">
        <f>_xlfn.XLOOKUP(tVendas[[#This Row],[Nome Cliente]],tClientes[Nome],tClientes[Fone 2])</f>
        <v>(51) 94321-0987</v>
      </c>
      <c r="G137" s="10" t="s">
        <v>48</v>
      </c>
      <c r="H137" s="32" t="str">
        <f>_xlfn.XLOOKUP(tVendas[[#This Row],[Produto]],tProdutos[Produto],tProdutos[Fornecedor],"Não Encontrado")</f>
        <v>Natura</v>
      </c>
      <c r="I137" s="16">
        <v>4</v>
      </c>
      <c r="J137" s="11">
        <v>30</v>
      </c>
      <c r="K137" s="17">
        <f>tVendas[[#This Row],[Qtde]]*tVendas[[#This Row],[Preço]]</f>
        <v>120</v>
      </c>
      <c r="L137" s="20"/>
      <c r="M137" s="19">
        <f>tVendas[[#This Row],[Valor Total]]-tVendas[[#This Row],[Valor Pago]]</f>
        <v>120</v>
      </c>
      <c r="N137" s="24" t="s">
        <v>118</v>
      </c>
      <c r="O137" s="38">
        <f>_xlfn.XLOOKUP(tVendas[[#This Row],[Produto]],tProdutos[Produto],tProdutos[Comissão %])/100</f>
        <v>0.33</v>
      </c>
      <c r="P137" s="20">
        <f>tVendas[[#This Row],[Valor Total]]*tVendas[[#This Row],[Comissão %]]</f>
        <v>39.6</v>
      </c>
    </row>
    <row r="138" spans="2:16" ht="28.5" customHeight="1" x14ac:dyDescent="0.25">
      <c r="B138" s="9">
        <f>ROW()-ROW(tVendas[[#Headers],[Id]])</f>
        <v>132</v>
      </c>
      <c r="C138" s="14">
        <v>45410</v>
      </c>
      <c r="D138" s="14" t="s">
        <v>387</v>
      </c>
      <c r="E138" s="58" t="str">
        <f>_xlfn.XLOOKUP(tVendas[[#This Row],[Nome Cliente]],tClientes[Nome],tClientes[Fone])</f>
        <v>(61) 99876-5432</v>
      </c>
      <c r="F138" s="58" t="str">
        <f>_xlfn.XLOOKUP(tVendas[[#This Row],[Nome Cliente]],tClientes[Nome],tClientes[Fone 2])</f>
        <v>(61) 93456-7890</v>
      </c>
      <c r="G138" s="10" t="s">
        <v>49</v>
      </c>
      <c r="H138" s="32" t="str">
        <f>_xlfn.XLOOKUP(tVendas[[#This Row],[Produto]],tProdutos[Produto],tProdutos[Fornecedor],"Não Encontrado")</f>
        <v>Natura</v>
      </c>
      <c r="I138" s="16">
        <v>2</v>
      </c>
      <c r="J138" s="11">
        <v>40</v>
      </c>
      <c r="K138" s="17">
        <f>tVendas[[#This Row],[Qtde]]*tVendas[[#This Row],[Preço]]</f>
        <v>80</v>
      </c>
      <c r="L138" s="20">
        <v>40</v>
      </c>
      <c r="M138" s="19">
        <f>tVendas[[#This Row],[Valor Total]]-tVendas[[#This Row],[Valor Pago]]</f>
        <v>40</v>
      </c>
      <c r="N138" s="24">
        <v>45410</v>
      </c>
      <c r="O138" s="38">
        <f>_xlfn.XLOOKUP(tVendas[[#This Row],[Produto]],tProdutos[Produto],tProdutos[Comissão %])/100</f>
        <v>0.38</v>
      </c>
      <c r="P138" s="20">
        <f>tVendas[[#This Row],[Valor Total]]*tVendas[[#This Row],[Comissão %]]</f>
        <v>30.4</v>
      </c>
    </row>
    <row r="139" spans="2:16" ht="28.5" customHeight="1" x14ac:dyDescent="0.25">
      <c r="B139" s="9">
        <f>ROW()-ROW(tVendas[[#Headers],[Id]])</f>
        <v>133</v>
      </c>
      <c r="C139" s="14">
        <v>45412</v>
      </c>
      <c r="D139" s="14" t="s">
        <v>393</v>
      </c>
      <c r="E139" s="58" t="str">
        <f>_xlfn.XLOOKUP(tVendas[[#This Row],[Nome Cliente]],tClientes[Nome],tClientes[Fone])</f>
        <v>(48) 98765-4321</v>
      </c>
      <c r="F139" s="58" t="str">
        <f>_xlfn.XLOOKUP(tVendas[[#This Row],[Nome Cliente]],tClientes[Nome],tClientes[Fone 2])</f>
        <v>(48) 92345-6789</v>
      </c>
      <c r="G139" s="10" t="s">
        <v>50</v>
      </c>
      <c r="H139" s="32" t="str">
        <f>_xlfn.XLOOKUP(tVendas[[#This Row],[Produto]],tProdutos[Produto],tProdutos[Fornecedor],"Não Encontrado")</f>
        <v>Hinode</v>
      </c>
      <c r="I139" s="16">
        <v>1</v>
      </c>
      <c r="J139" s="11">
        <v>200</v>
      </c>
      <c r="K139" s="17">
        <f>tVendas[[#This Row],[Qtde]]*tVendas[[#This Row],[Preço]]</f>
        <v>200</v>
      </c>
      <c r="L139" s="20">
        <v>200</v>
      </c>
      <c r="M139" s="19">
        <f>tVendas[[#This Row],[Valor Total]]-tVendas[[#This Row],[Valor Pago]]</f>
        <v>0</v>
      </c>
      <c r="N139" s="24">
        <v>45412</v>
      </c>
      <c r="O139" s="38">
        <f>_xlfn.XLOOKUP(tVendas[[#This Row],[Produto]],tProdutos[Produto],tProdutos[Comissão %])/100</f>
        <v>0.18</v>
      </c>
      <c r="P139" s="20">
        <f>tVendas[[#This Row],[Valor Total]]*tVendas[[#This Row],[Comissão %]]</f>
        <v>36</v>
      </c>
    </row>
    <row r="140" spans="2:16" ht="28.5" customHeight="1" x14ac:dyDescent="0.25">
      <c r="B140" s="9">
        <f>ROW()-ROW(tVendas[[#Headers],[Id]])</f>
        <v>134</v>
      </c>
      <c r="C140" s="14">
        <v>45385</v>
      </c>
      <c r="D140" s="14" t="s">
        <v>399</v>
      </c>
      <c r="E140" s="58" t="str">
        <f>_xlfn.XLOOKUP(tVendas[[#This Row],[Nome Cliente]],tClientes[Nome],tClientes[Fone])</f>
        <v>(31) 97654-3210</v>
      </c>
      <c r="F140" s="58" t="str">
        <f>_xlfn.XLOOKUP(tVendas[[#This Row],[Nome Cliente]],tClientes[Nome],tClientes[Fone 2])</f>
        <v>(31) 93210-4567</v>
      </c>
      <c r="G140" s="10" t="s">
        <v>51</v>
      </c>
      <c r="H140" s="32" t="str">
        <f>_xlfn.XLOOKUP(tVendas[[#This Row],[Produto]],tProdutos[Produto],tProdutos[Fornecedor],"Não Encontrado")</f>
        <v>Hinode</v>
      </c>
      <c r="I140" s="16">
        <v>2</v>
      </c>
      <c r="J140" s="11">
        <v>50</v>
      </c>
      <c r="K140" s="17">
        <f>tVendas[[#This Row],[Qtde]]*tVendas[[#This Row],[Preço]]</f>
        <v>100</v>
      </c>
      <c r="L140" s="20">
        <v>50</v>
      </c>
      <c r="M140" s="19">
        <f>tVendas[[#This Row],[Valor Total]]-tVendas[[#This Row],[Valor Pago]]</f>
        <v>50</v>
      </c>
      <c r="N140" s="24">
        <v>45385</v>
      </c>
      <c r="O140" s="38">
        <f>_xlfn.XLOOKUP(tVendas[[#This Row],[Produto]],tProdutos[Produto],tProdutos[Comissão %])/100</f>
        <v>0.3</v>
      </c>
      <c r="P140" s="20">
        <f>tVendas[[#This Row],[Valor Total]]*tVendas[[#This Row],[Comissão %]]</f>
        <v>30</v>
      </c>
    </row>
    <row r="141" spans="2:16" ht="28.5" customHeight="1" x14ac:dyDescent="0.25">
      <c r="B141" s="9">
        <f>ROW()-ROW(tVendas[[#Headers],[Id]])</f>
        <v>135</v>
      </c>
      <c r="C141" s="14">
        <v>45387</v>
      </c>
      <c r="D141" s="14" t="s">
        <v>405</v>
      </c>
      <c r="E141" s="58" t="str">
        <f>_xlfn.XLOOKUP(tVendas[[#This Row],[Nome Cliente]],tClientes[Nome],tClientes[Fone])</f>
        <v>(71) 96543-2109</v>
      </c>
      <c r="F141" s="58" t="str">
        <f>_xlfn.XLOOKUP(tVendas[[#This Row],[Nome Cliente]],tClientes[Nome],tClientes[Fone 2])</f>
        <v>(71) 93456-7890</v>
      </c>
      <c r="G141" s="10" t="s">
        <v>52</v>
      </c>
      <c r="H141" s="32" t="str">
        <f>_xlfn.XLOOKUP(tVendas[[#This Row],[Produto]],tProdutos[Produto],tProdutos[Fornecedor],"Não Encontrado")</f>
        <v>Hinode</v>
      </c>
      <c r="I141" s="16">
        <v>3</v>
      </c>
      <c r="J141" s="11">
        <v>70</v>
      </c>
      <c r="K141" s="17">
        <f>tVendas[[#This Row],[Qtde]]*tVendas[[#This Row],[Preço]]</f>
        <v>210</v>
      </c>
      <c r="L141" s="20">
        <v>140</v>
      </c>
      <c r="M141" s="19">
        <f>tVendas[[#This Row],[Valor Total]]-tVendas[[#This Row],[Valor Pago]]</f>
        <v>70</v>
      </c>
      <c r="N141" s="24">
        <v>45387</v>
      </c>
      <c r="O141" s="38">
        <f>_xlfn.XLOOKUP(tVendas[[#This Row],[Produto]],tProdutos[Produto],tProdutos[Comissão %])/100</f>
        <v>0.32</v>
      </c>
      <c r="P141" s="20">
        <f>tVendas[[#This Row],[Valor Total]]*tVendas[[#This Row],[Comissão %]]</f>
        <v>67.2</v>
      </c>
    </row>
    <row r="142" spans="2:16" ht="28.5" customHeight="1" x14ac:dyDescent="0.25">
      <c r="B142" s="9">
        <f>ROW()-ROW(tVendas[[#Headers],[Id]])</f>
        <v>136</v>
      </c>
      <c r="C142" s="14">
        <v>45406</v>
      </c>
      <c r="D142" s="14" t="s">
        <v>410</v>
      </c>
      <c r="E142" s="58" t="str">
        <f>_xlfn.XLOOKUP(tVendas[[#This Row],[Nome Cliente]],tClientes[Nome],tClientes[Fone])</f>
        <v>(67) 95432-1098</v>
      </c>
      <c r="F142" s="58" t="str">
        <f>_xlfn.XLOOKUP(tVendas[[#This Row],[Nome Cliente]],tClientes[Nome],tClientes[Fone 2])</f>
        <v>(67) 92345-6789</v>
      </c>
      <c r="G142" s="10" t="s">
        <v>54</v>
      </c>
      <c r="H142" s="32" t="str">
        <f>_xlfn.XLOOKUP(tVendas[[#This Row],[Produto]],tProdutos[Produto],tProdutos[Fornecedor],"Não Encontrado")</f>
        <v>Jequiti</v>
      </c>
      <c r="I142" s="16">
        <v>4</v>
      </c>
      <c r="J142" s="11">
        <v>50</v>
      </c>
      <c r="K142" s="17">
        <f>tVendas[[#This Row],[Qtde]]*tVendas[[#This Row],[Preço]]</f>
        <v>200</v>
      </c>
      <c r="L142" s="20">
        <v>50</v>
      </c>
      <c r="M142" s="19">
        <f>tVendas[[#This Row],[Valor Total]]-tVendas[[#This Row],[Valor Pago]]</f>
        <v>150</v>
      </c>
      <c r="N142" s="24">
        <v>45406</v>
      </c>
      <c r="O142" s="38">
        <f>_xlfn.XLOOKUP(tVendas[[#This Row],[Produto]],tProdutos[Produto],tProdutos[Comissão %])/100</f>
        <v>0.34</v>
      </c>
      <c r="P142" s="20">
        <f>tVendas[[#This Row],[Valor Total]]*tVendas[[#This Row],[Comissão %]]</f>
        <v>68</v>
      </c>
    </row>
    <row r="143" spans="2:16" ht="28.5" customHeight="1" x14ac:dyDescent="0.25">
      <c r="B143" s="9">
        <f>ROW()-ROW(tVendas[[#Headers],[Id]])</f>
        <v>137</v>
      </c>
      <c r="C143" s="14">
        <v>45392</v>
      </c>
      <c r="D143" s="14" t="s">
        <v>416</v>
      </c>
      <c r="E143" s="58" t="str">
        <f>_xlfn.XLOOKUP(tVendas[[#This Row],[Nome Cliente]],tClientes[Nome],tClientes[Fone])</f>
        <v>(92) 94321-0987</v>
      </c>
      <c r="F143" s="58" t="str">
        <f>_xlfn.XLOOKUP(tVendas[[#This Row],[Nome Cliente]],tClientes[Nome],tClientes[Fone 2])</f>
        <v>(92) 91234-5678</v>
      </c>
      <c r="G143" s="10" t="s">
        <v>55</v>
      </c>
      <c r="H143" s="32" t="str">
        <f>_xlfn.XLOOKUP(tVendas[[#This Row],[Produto]],tProdutos[Produto],tProdutos[Fornecedor],"Não Encontrado")</f>
        <v>Mary Kay</v>
      </c>
      <c r="I143" s="16">
        <v>1</v>
      </c>
      <c r="J143" s="11">
        <v>45</v>
      </c>
      <c r="K143" s="17">
        <f>tVendas[[#This Row],[Qtde]]*tVendas[[#This Row],[Preço]]</f>
        <v>45</v>
      </c>
      <c r="L143" s="20">
        <v>45</v>
      </c>
      <c r="M143" s="19">
        <f>tVendas[[#This Row],[Valor Total]]-tVendas[[#This Row],[Valor Pago]]</f>
        <v>0</v>
      </c>
      <c r="N143" s="24">
        <v>45392</v>
      </c>
      <c r="O143" s="38">
        <f>_xlfn.XLOOKUP(tVendas[[#This Row],[Produto]],tProdutos[Produto],tProdutos[Comissão %])/100</f>
        <v>0.37</v>
      </c>
      <c r="P143" s="20">
        <f>tVendas[[#This Row],[Valor Total]]*tVendas[[#This Row],[Comissão %]]</f>
        <v>16.649999999999999</v>
      </c>
    </row>
    <row r="144" spans="2:16" ht="28.5" customHeight="1" x14ac:dyDescent="0.25">
      <c r="B144" s="9">
        <f>ROW()-ROW(tVendas[[#Headers],[Id]])</f>
        <v>138</v>
      </c>
      <c r="C144" s="14">
        <v>45404</v>
      </c>
      <c r="D144" s="14" t="s">
        <v>421</v>
      </c>
      <c r="E144" s="58" t="str">
        <f>_xlfn.XLOOKUP(tVendas[[#This Row],[Nome Cliente]],tClientes[Nome],tClientes[Fone])</f>
        <v>(84) 93210-9876</v>
      </c>
      <c r="F144" s="58" t="str">
        <f>_xlfn.XLOOKUP(tVendas[[#This Row],[Nome Cliente]],tClientes[Nome],tClientes[Fone 2])</f>
        <v>(84) 93456-7890</v>
      </c>
      <c r="G144" s="10" t="s">
        <v>56</v>
      </c>
      <c r="H144" s="32" t="str">
        <f>_xlfn.XLOOKUP(tVendas[[#This Row],[Produto]],tProdutos[Produto],tProdutos[Fornecedor],"Não Encontrado")</f>
        <v>Avon</v>
      </c>
      <c r="I144" s="16">
        <v>1</v>
      </c>
      <c r="J144" s="11">
        <v>18</v>
      </c>
      <c r="K144" s="17">
        <f>tVendas[[#This Row],[Qtde]]*tVendas[[#This Row],[Preço]]</f>
        <v>18</v>
      </c>
      <c r="L144" s="20">
        <v>36</v>
      </c>
      <c r="M144" s="19">
        <f>tVendas[[#This Row],[Valor Total]]-tVendas[[#This Row],[Valor Pago]]</f>
        <v>-18</v>
      </c>
      <c r="N144" s="24">
        <v>45404</v>
      </c>
      <c r="O144" s="38">
        <f>_xlfn.XLOOKUP(tVendas[[#This Row],[Produto]],tProdutos[Produto],tProdutos[Comissão %])/100</f>
        <v>0.25</v>
      </c>
      <c r="P144" s="20">
        <f>tVendas[[#This Row],[Valor Total]]*tVendas[[#This Row],[Comissão %]]</f>
        <v>4.5</v>
      </c>
    </row>
    <row r="145" spans="2:16" ht="28.5" customHeight="1" x14ac:dyDescent="0.25">
      <c r="B145" s="9">
        <f>ROW()-ROW(tVendas[[#Headers],[Id]])</f>
        <v>139</v>
      </c>
      <c r="C145" s="14">
        <v>45386</v>
      </c>
      <c r="D145" s="14" t="s">
        <v>427</v>
      </c>
      <c r="E145" s="58" t="str">
        <f>_xlfn.XLOOKUP(tVendas[[#This Row],[Nome Cliente]],tClientes[Nome],tClientes[Fone])</f>
        <v>(53) 92109-8765</v>
      </c>
      <c r="F145" s="58" t="str">
        <f>_xlfn.XLOOKUP(tVendas[[#This Row],[Nome Cliente]],tClientes[Nome],tClientes[Fone 2])</f>
        <v>(53) 92345-6789</v>
      </c>
      <c r="G145" s="10" t="s">
        <v>57</v>
      </c>
      <c r="H145" s="32" t="str">
        <f>_xlfn.XLOOKUP(tVendas[[#This Row],[Produto]],tProdutos[Produto],tProdutos[Fornecedor],"Não Encontrado")</f>
        <v>Natura</v>
      </c>
      <c r="I145" s="16">
        <v>5</v>
      </c>
      <c r="J145" s="11">
        <v>35</v>
      </c>
      <c r="K145" s="17">
        <f>tVendas[[#This Row],[Qtde]]*tVendas[[#This Row],[Preço]]</f>
        <v>175</v>
      </c>
      <c r="L145" s="20">
        <v>70</v>
      </c>
      <c r="M145" s="19">
        <f>tVendas[[#This Row],[Valor Total]]-tVendas[[#This Row],[Valor Pago]]</f>
        <v>105</v>
      </c>
      <c r="N145" s="24">
        <v>45386</v>
      </c>
      <c r="O145" s="38">
        <f>_xlfn.XLOOKUP(tVendas[[#This Row],[Produto]],tProdutos[Produto],tProdutos[Comissão %])/100</f>
        <v>0.4</v>
      </c>
      <c r="P145" s="20">
        <f>tVendas[[#This Row],[Valor Total]]*tVendas[[#This Row],[Comissão %]]</f>
        <v>70</v>
      </c>
    </row>
    <row r="146" spans="2:16" ht="28.5" customHeight="1" x14ac:dyDescent="0.25">
      <c r="B146" s="9">
        <f>ROW()-ROW(tVendas[[#Headers],[Id]])</f>
        <v>140</v>
      </c>
      <c r="C146" s="14">
        <v>45429</v>
      </c>
      <c r="D146" s="14" t="s">
        <v>433</v>
      </c>
      <c r="E146" s="58" t="str">
        <f>_xlfn.XLOOKUP(tVendas[[#This Row],[Nome Cliente]],tClientes[Nome],tClientes[Fone])</f>
        <v>(83) 90987-6543</v>
      </c>
      <c r="F146" s="58" t="str">
        <f>_xlfn.XLOOKUP(tVendas[[#This Row],[Nome Cliente]],tClientes[Nome],tClientes[Fone 2])</f>
        <v>(83) 93210-4567</v>
      </c>
      <c r="G146" s="10" t="s">
        <v>58</v>
      </c>
      <c r="H146" s="32" t="str">
        <f>_xlfn.XLOOKUP(tVendas[[#This Row],[Produto]],tProdutos[Produto],tProdutos[Fornecedor],"Não Encontrado")</f>
        <v>Hinode</v>
      </c>
      <c r="I146" s="16">
        <v>1</v>
      </c>
      <c r="J146" s="11">
        <v>30</v>
      </c>
      <c r="K146" s="17">
        <f>tVendas[[#This Row],[Qtde]]*tVendas[[#This Row],[Preço]]</f>
        <v>30</v>
      </c>
      <c r="L146" s="20"/>
      <c r="M146" s="19">
        <f>tVendas[[#This Row],[Valor Total]]-tVendas[[#This Row],[Valor Pago]]</f>
        <v>30</v>
      </c>
      <c r="N146" s="24" t="s">
        <v>118</v>
      </c>
      <c r="O146" s="38">
        <f>_xlfn.XLOOKUP(tVendas[[#This Row],[Produto]],tProdutos[Produto],tProdutos[Comissão %])/100</f>
        <v>0.3</v>
      </c>
      <c r="P146" s="20">
        <f>tVendas[[#This Row],[Valor Total]]*tVendas[[#This Row],[Comissão %]]</f>
        <v>9</v>
      </c>
    </row>
    <row r="147" spans="2:16" ht="28.5" customHeight="1" x14ac:dyDescent="0.25">
      <c r="B147" s="9">
        <f>ROW()-ROW(tVendas[[#Headers],[Id]])</f>
        <v>141</v>
      </c>
      <c r="C147" s="14">
        <v>45438</v>
      </c>
      <c r="D147" s="14" t="s">
        <v>439</v>
      </c>
      <c r="E147" s="58" t="str">
        <f>_xlfn.XLOOKUP(tVendas[[#This Row],[Nome Cliente]],tClientes[Nome],tClientes[Fone])</f>
        <v>(62) 99876-5432</v>
      </c>
      <c r="F147" s="58" t="str">
        <f>_xlfn.XLOOKUP(tVendas[[#This Row],[Nome Cliente]],tClientes[Nome],tClientes[Fone 2])</f>
        <v>(62) 93456-7890</v>
      </c>
      <c r="G147" s="10" t="s">
        <v>38</v>
      </c>
      <c r="H147" s="32" t="str">
        <f>_xlfn.XLOOKUP(tVendas[[#This Row],[Produto]],tProdutos[Produto],tProdutos[Fornecedor],"Não Encontrado")</f>
        <v>Jequiti</v>
      </c>
      <c r="I147" s="16">
        <v>1</v>
      </c>
      <c r="J147" s="11">
        <v>100</v>
      </c>
      <c r="K147" s="17">
        <f>tVendas[[#This Row],[Qtde]]*tVendas[[#This Row],[Preço]]</f>
        <v>100</v>
      </c>
      <c r="L147" s="20">
        <v>400</v>
      </c>
      <c r="M147" s="19">
        <f>tVendas[[#This Row],[Valor Total]]-tVendas[[#This Row],[Valor Pago]]</f>
        <v>-300</v>
      </c>
      <c r="N147" s="24">
        <v>45438</v>
      </c>
      <c r="O147" s="38">
        <f>_xlfn.XLOOKUP(tVendas[[#This Row],[Produto]],tProdutos[Produto],tProdutos[Comissão %])/100</f>
        <v>0.21</v>
      </c>
      <c r="P147" s="20">
        <f>tVendas[[#This Row],[Valor Total]]*tVendas[[#This Row],[Comissão %]]</f>
        <v>21</v>
      </c>
    </row>
    <row r="148" spans="2:16" ht="28.5" customHeight="1" x14ac:dyDescent="0.25">
      <c r="B148" s="9">
        <f>ROW()-ROW(tVendas[[#Headers],[Id]])</f>
        <v>142</v>
      </c>
      <c r="C148" s="14">
        <v>45414</v>
      </c>
      <c r="D148" s="14" t="s">
        <v>135</v>
      </c>
      <c r="E148" s="58" t="str">
        <f>_xlfn.XLOOKUP(tVendas[[#This Row],[Nome Cliente]],tClientes[Nome],tClientes[Fone])</f>
        <v>(11) 91234-5678</v>
      </c>
      <c r="F148" s="58" t="str">
        <f>_xlfn.XLOOKUP(tVendas[[#This Row],[Nome Cliente]],tClientes[Nome],tClientes[Fone 2])</f>
        <v>(11) 93456-7890</v>
      </c>
      <c r="G148" s="10" t="s">
        <v>39</v>
      </c>
      <c r="H148" s="32" t="str">
        <f>_xlfn.XLOOKUP(tVendas[[#This Row],[Produto]],tProdutos[Produto],tProdutos[Fornecedor],"Não Encontrado")</f>
        <v>Jequiti</v>
      </c>
      <c r="I148" s="16">
        <v>5</v>
      </c>
      <c r="J148" s="11">
        <v>120</v>
      </c>
      <c r="K148" s="17">
        <f>tVendas[[#This Row],[Qtde]]*tVendas[[#This Row],[Preço]]</f>
        <v>600</v>
      </c>
      <c r="L148" s="20">
        <v>480</v>
      </c>
      <c r="M148" s="19">
        <f>tVendas[[#This Row],[Valor Total]]-tVendas[[#This Row],[Valor Pago]]</f>
        <v>120</v>
      </c>
      <c r="N148" s="24">
        <v>45414</v>
      </c>
      <c r="O148" s="38">
        <f>_xlfn.XLOOKUP(tVendas[[#This Row],[Produto]],tProdutos[Produto],tProdutos[Comissão %])/100</f>
        <v>0.24</v>
      </c>
      <c r="P148" s="20">
        <f>tVendas[[#This Row],[Valor Total]]*tVendas[[#This Row],[Comissão %]]</f>
        <v>144</v>
      </c>
    </row>
    <row r="149" spans="2:16" ht="28.5" customHeight="1" x14ac:dyDescent="0.25">
      <c r="B149" s="9">
        <f>ROW()-ROW(tVendas[[#Headers],[Id]])</f>
        <v>143</v>
      </c>
      <c r="C149" s="14">
        <v>45439</v>
      </c>
      <c r="D149" s="14" t="s">
        <v>142</v>
      </c>
      <c r="E149" s="58" t="str">
        <f>_xlfn.XLOOKUP(tVendas[[#This Row],[Nome Cliente]],tClientes[Nome],tClientes[Fone])</f>
        <v>(21) 99876-5432</v>
      </c>
      <c r="F149" s="58" t="str">
        <f>_xlfn.XLOOKUP(tVendas[[#This Row],[Nome Cliente]],tClientes[Nome],tClientes[Fone 2])</f>
        <v>(21) 92345-6789</v>
      </c>
      <c r="G149" s="10" t="s">
        <v>40</v>
      </c>
      <c r="H149" s="32" t="str">
        <f>_xlfn.XLOOKUP(tVendas[[#This Row],[Produto]],tProdutos[Produto],tProdutos[Fornecedor],"Não Encontrado")</f>
        <v>Jequiti</v>
      </c>
      <c r="I149" s="16">
        <v>4</v>
      </c>
      <c r="J149" s="11">
        <v>25</v>
      </c>
      <c r="K149" s="17">
        <f>tVendas[[#This Row],[Qtde]]*tVendas[[#This Row],[Preço]]</f>
        <v>100</v>
      </c>
      <c r="L149" s="20">
        <v>100</v>
      </c>
      <c r="M149" s="19">
        <f>tVendas[[#This Row],[Valor Total]]-tVendas[[#This Row],[Valor Pago]]</f>
        <v>0</v>
      </c>
      <c r="N149" s="24">
        <v>45439</v>
      </c>
      <c r="O149" s="38">
        <f>_xlfn.XLOOKUP(tVendas[[#This Row],[Produto]],tProdutos[Produto],tProdutos[Comissão %])/100</f>
        <v>0.28999999999999998</v>
      </c>
      <c r="P149" s="20">
        <f>tVendas[[#This Row],[Valor Total]]*tVendas[[#This Row],[Comissão %]]</f>
        <v>28.999999999999996</v>
      </c>
    </row>
    <row r="150" spans="2:16" ht="28.5" customHeight="1" x14ac:dyDescent="0.25">
      <c r="B150" s="9">
        <f>ROW()-ROW(tVendas[[#Headers],[Id]])</f>
        <v>144</v>
      </c>
      <c r="C150" s="14">
        <v>45439</v>
      </c>
      <c r="D150" s="14" t="s">
        <v>150</v>
      </c>
      <c r="E150" s="58" t="str">
        <f>_xlfn.XLOOKUP(tVendas[[#This Row],[Nome Cliente]],tClientes[Nome],tClientes[Fone])</f>
        <v>(31) 98765-4321</v>
      </c>
      <c r="F150" s="58" t="str">
        <f>_xlfn.XLOOKUP(tVendas[[#This Row],[Nome Cliente]],tClientes[Nome],tClientes[Fone 2])</f>
        <v>(31) 91234-5678</v>
      </c>
      <c r="G150" s="10" t="s">
        <v>41</v>
      </c>
      <c r="H150" s="32" t="str">
        <f>_xlfn.XLOOKUP(tVendas[[#This Row],[Produto]],tProdutos[Produto],tProdutos[Fornecedor],"Não Encontrado")</f>
        <v>Mary Kay</v>
      </c>
      <c r="I150" s="16">
        <v>2</v>
      </c>
      <c r="J150" s="11">
        <v>80</v>
      </c>
      <c r="K150" s="17">
        <f>tVendas[[#This Row],[Qtde]]*tVendas[[#This Row],[Preço]]</f>
        <v>160</v>
      </c>
      <c r="L150" s="20">
        <v>160</v>
      </c>
      <c r="M150" s="19">
        <f>tVendas[[#This Row],[Valor Total]]-tVendas[[#This Row],[Valor Pago]]</f>
        <v>0</v>
      </c>
      <c r="N150" s="24">
        <v>45439</v>
      </c>
      <c r="O150" s="38">
        <f>_xlfn.XLOOKUP(tVendas[[#This Row],[Produto]],tProdutos[Produto],tProdutos[Comissão %])/100</f>
        <v>0.38</v>
      </c>
      <c r="P150" s="20">
        <f>tVendas[[#This Row],[Valor Total]]*tVendas[[#This Row],[Comissão %]]</f>
        <v>60.8</v>
      </c>
    </row>
    <row r="151" spans="2:16" ht="28.5" customHeight="1" x14ac:dyDescent="0.25">
      <c r="B151" s="9">
        <f>ROW()-ROW(tVendas[[#Headers],[Id]])</f>
        <v>145</v>
      </c>
      <c r="C151" s="14">
        <v>45422</v>
      </c>
      <c r="D151" s="14" t="s">
        <v>158</v>
      </c>
      <c r="E151" s="58" t="str">
        <f>_xlfn.XLOOKUP(tVendas[[#This Row],[Nome Cliente]],tClientes[Nome],tClientes[Fone])</f>
        <v>(41) 97654-3210</v>
      </c>
      <c r="F151" s="58" t="str">
        <f>_xlfn.XLOOKUP(tVendas[[#This Row],[Nome Cliente]],tClientes[Nome],tClientes[Fone 2])</f>
        <v>(41) 93210-4567</v>
      </c>
      <c r="G151" s="10" t="s">
        <v>42</v>
      </c>
      <c r="H151" s="32" t="str">
        <f>_xlfn.XLOOKUP(tVendas[[#This Row],[Produto]],tProdutos[Produto],tProdutos[Fornecedor],"Não Encontrado")</f>
        <v>Mary Kay</v>
      </c>
      <c r="I151" s="16">
        <v>4</v>
      </c>
      <c r="J151" s="11">
        <v>30</v>
      </c>
      <c r="K151" s="17">
        <f>tVendas[[#This Row],[Qtde]]*tVendas[[#This Row],[Preço]]</f>
        <v>120</v>
      </c>
      <c r="L151" s="20">
        <v>30</v>
      </c>
      <c r="M151" s="19">
        <f>tVendas[[#This Row],[Valor Total]]-tVendas[[#This Row],[Valor Pago]]</f>
        <v>90</v>
      </c>
      <c r="N151" s="24">
        <v>45422</v>
      </c>
      <c r="O151" s="38">
        <f>_xlfn.XLOOKUP(tVendas[[#This Row],[Produto]],tProdutos[Produto],tProdutos[Comissão %])/100</f>
        <v>0.31</v>
      </c>
      <c r="P151" s="20">
        <f>tVendas[[#This Row],[Valor Total]]*tVendas[[#This Row],[Comissão %]]</f>
        <v>37.200000000000003</v>
      </c>
    </row>
    <row r="152" spans="2:16" ht="28.5" customHeight="1" x14ac:dyDescent="0.25">
      <c r="B152" s="9">
        <f>ROW()-ROW(tVendas[[#Headers],[Id]])</f>
        <v>146</v>
      </c>
      <c r="C152" s="14">
        <v>45417</v>
      </c>
      <c r="D152" s="14" t="s">
        <v>166</v>
      </c>
      <c r="E152" s="58" t="str">
        <f>_xlfn.XLOOKUP(tVendas[[#This Row],[Nome Cliente]],tClientes[Nome],tClientes[Fone])</f>
        <v>(51) 96543-2109</v>
      </c>
      <c r="F152" s="58" t="str">
        <f>_xlfn.XLOOKUP(tVendas[[#This Row],[Nome Cliente]],tClientes[Nome],tClientes[Fone 2])</f>
        <v>(51) 94321-0987</v>
      </c>
      <c r="G152" s="10" t="s">
        <v>43</v>
      </c>
      <c r="H152" s="32" t="str">
        <f>_xlfn.XLOOKUP(tVendas[[#This Row],[Produto]],tProdutos[Produto],tProdutos[Fornecedor],"Não Encontrado")</f>
        <v>Mary Kay</v>
      </c>
      <c r="I152" s="16">
        <v>1</v>
      </c>
      <c r="J152" s="11">
        <v>35</v>
      </c>
      <c r="K152" s="17">
        <f>tVendas[[#This Row],[Qtde]]*tVendas[[#This Row],[Preço]]</f>
        <v>35</v>
      </c>
      <c r="L152" s="20">
        <v>70</v>
      </c>
      <c r="M152" s="19">
        <f>tVendas[[#This Row],[Valor Total]]-tVendas[[#This Row],[Valor Pago]]</f>
        <v>-35</v>
      </c>
      <c r="N152" s="24">
        <v>45417</v>
      </c>
      <c r="O152" s="38">
        <f>_xlfn.XLOOKUP(tVendas[[#This Row],[Produto]],tProdutos[Produto],tProdutos[Comissão %])/100</f>
        <v>0.16</v>
      </c>
      <c r="P152" s="20">
        <f>tVendas[[#This Row],[Valor Total]]*tVendas[[#This Row],[Comissão %]]</f>
        <v>5.6000000000000005</v>
      </c>
    </row>
    <row r="153" spans="2:16" ht="28.5" customHeight="1" x14ac:dyDescent="0.25">
      <c r="B153" s="9">
        <f>ROW()-ROW(tVendas[[#Headers],[Id]])</f>
        <v>147</v>
      </c>
      <c r="C153" s="14">
        <v>45443</v>
      </c>
      <c r="D153" s="14" t="s">
        <v>174</v>
      </c>
      <c r="E153" s="58" t="str">
        <f>_xlfn.XLOOKUP(tVendas[[#This Row],[Nome Cliente]],tClientes[Nome],tClientes[Fone])</f>
        <v>(61) 95432-1098</v>
      </c>
      <c r="F153" s="58" t="str">
        <f>_xlfn.XLOOKUP(tVendas[[#This Row],[Nome Cliente]],tClientes[Nome],tClientes[Fone 2])</f>
        <v>(61) 93210-4567</v>
      </c>
      <c r="G153" s="10" t="s">
        <v>44</v>
      </c>
      <c r="H153" s="32" t="str">
        <f>_xlfn.XLOOKUP(tVendas[[#This Row],[Produto]],tProdutos[Produto],tProdutos[Fornecedor],"Não Encontrado")</f>
        <v>Avon</v>
      </c>
      <c r="I153" s="16">
        <v>5</v>
      </c>
      <c r="J153" s="11">
        <v>15</v>
      </c>
      <c r="K153" s="17">
        <f>tVendas[[#This Row],[Qtde]]*tVendas[[#This Row],[Preço]]</f>
        <v>75</v>
      </c>
      <c r="L153" s="20">
        <v>15</v>
      </c>
      <c r="M153" s="19">
        <f>tVendas[[#This Row],[Valor Total]]-tVendas[[#This Row],[Valor Pago]]</f>
        <v>60</v>
      </c>
      <c r="N153" s="24">
        <v>45443</v>
      </c>
      <c r="O153" s="38">
        <f>_xlfn.XLOOKUP(tVendas[[#This Row],[Produto]],tProdutos[Produto],tProdutos[Comissão %])/100</f>
        <v>0.2</v>
      </c>
      <c r="P153" s="20">
        <f>tVendas[[#This Row],[Valor Total]]*tVendas[[#This Row],[Comissão %]]</f>
        <v>15</v>
      </c>
    </row>
    <row r="154" spans="2:16" ht="28.5" customHeight="1" x14ac:dyDescent="0.25">
      <c r="B154" s="9">
        <f>ROW()-ROW(tVendas[[#Headers],[Id]])</f>
        <v>148</v>
      </c>
      <c r="C154" s="14">
        <v>45424</v>
      </c>
      <c r="D154" s="14" t="s">
        <v>182</v>
      </c>
      <c r="E154" s="58" t="str">
        <f>_xlfn.XLOOKUP(tVendas[[#This Row],[Nome Cliente]],tClientes[Nome],tClientes[Fone])</f>
        <v>(71) 94321-0987</v>
      </c>
      <c r="F154" s="58" t="str">
        <f>_xlfn.XLOOKUP(tVendas[[#This Row],[Nome Cliente]],tClientes[Nome],tClientes[Fone 2])</f>
        <v>(71) 93456-7890</v>
      </c>
      <c r="G154" s="10" t="s">
        <v>45</v>
      </c>
      <c r="H154" s="32" t="str">
        <f>_xlfn.XLOOKUP(tVendas[[#This Row],[Produto]],tProdutos[Produto],tProdutos[Fornecedor],"Não Encontrado")</f>
        <v>Avon</v>
      </c>
      <c r="I154" s="16">
        <v>5</v>
      </c>
      <c r="J154" s="11">
        <v>10</v>
      </c>
      <c r="K154" s="17">
        <f>tVendas[[#This Row],[Qtde]]*tVendas[[#This Row],[Preço]]</f>
        <v>50</v>
      </c>
      <c r="L154" s="20">
        <v>30</v>
      </c>
      <c r="M154" s="19">
        <f>tVendas[[#This Row],[Valor Total]]-tVendas[[#This Row],[Valor Pago]]</f>
        <v>20</v>
      </c>
      <c r="N154" s="24">
        <v>45424</v>
      </c>
      <c r="O154" s="38">
        <f>_xlfn.XLOOKUP(tVendas[[#This Row],[Produto]],tProdutos[Produto],tProdutos[Comissão %])/100</f>
        <v>0.15</v>
      </c>
      <c r="P154" s="20">
        <f>tVendas[[#This Row],[Valor Total]]*tVendas[[#This Row],[Comissão %]]</f>
        <v>7.5</v>
      </c>
    </row>
    <row r="155" spans="2:16" ht="28.5" customHeight="1" x14ac:dyDescent="0.25">
      <c r="B155" s="9">
        <f>ROW()-ROW(tVendas[[#Headers],[Id]])</f>
        <v>149</v>
      </c>
      <c r="C155" s="14">
        <v>45443</v>
      </c>
      <c r="D155" s="14" t="s">
        <v>190</v>
      </c>
      <c r="E155" s="58" t="str">
        <f>_xlfn.XLOOKUP(tVendas[[#This Row],[Nome Cliente]],tClientes[Nome],tClientes[Fone])</f>
        <v>(81) 93210-9876</v>
      </c>
      <c r="F155" s="58" t="str">
        <f>_xlfn.XLOOKUP(tVendas[[#This Row],[Nome Cliente]],tClientes[Nome],tClientes[Fone 2])</f>
        <v>(81) 92345-6789</v>
      </c>
      <c r="G155" s="10" t="s">
        <v>46</v>
      </c>
      <c r="H155" s="32" t="str">
        <f>_xlfn.XLOOKUP(tVendas[[#This Row],[Produto]],tProdutos[Produto],tProdutos[Fornecedor],"Não Encontrado")</f>
        <v>Avon</v>
      </c>
      <c r="I155" s="16">
        <v>3</v>
      </c>
      <c r="J155" s="11">
        <v>20</v>
      </c>
      <c r="K155" s="17">
        <f>tVendas[[#This Row],[Qtde]]*tVendas[[#This Row],[Preço]]</f>
        <v>60</v>
      </c>
      <c r="L155" s="20">
        <v>20</v>
      </c>
      <c r="M155" s="19">
        <f>tVendas[[#This Row],[Valor Total]]-tVendas[[#This Row],[Valor Pago]]</f>
        <v>40</v>
      </c>
      <c r="N155" s="24">
        <v>45443</v>
      </c>
      <c r="O155" s="38">
        <f>_xlfn.XLOOKUP(tVendas[[#This Row],[Produto]],tProdutos[Produto],tProdutos[Comissão %])/100</f>
        <v>0.31</v>
      </c>
      <c r="P155" s="20">
        <f>tVendas[[#This Row],[Valor Total]]*tVendas[[#This Row],[Comissão %]]</f>
        <v>18.600000000000001</v>
      </c>
    </row>
    <row r="156" spans="2:16" ht="28.5" customHeight="1" x14ac:dyDescent="0.25">
      <c r="B156" s="9">
        <f>ROW()-ROW(tVendas[[#Headers],[Id]])</f>
        <v>150</v>
      </c>
      <c r="C156" s="14">
        <v>45440</v>
      </c>
      <c r="D156" s="14" t="s">
        <v>198</v>
      </c>
      <c r="E156" s="58" t="str">
        <f>_xlfn.XLOOKUP(tVendas[[#This Row],[Nome Cliente]],tClientes[Nome],tClientes[Fone])</f>
        <v>(85) 92109-8765</v>
      </c>
      <c r="F156" s="58" t="str">
        <f>_xlfn.XLOOKUP(tVendas[[#This Row],[Nome Cliente]],tClientes[Nome],tClientes[Fone 2])</f>
        <v>(85) 91234-5678</v>
      </c>
      <c r="G156" s="10" t="s">
        <v>47</v>
      </c>
      <c r="H156" s="32" t="str">
        <f>_xlfn.XLOOKUP(tVendas[[#This Row],[Produto]],tProdutos[Produto],tProdutos[Fornecedor],"Não Encontrado")</f>
        <v>Natura</v>
      </c>
      <c r="I156" s="16">
        <v>5</v>
      </c>
      <c r="J156" s="11">
        <v>25</v>
      </c>
      <c r="K156" s="17">
        <f>tVendas[[#This Row],[Qtde]]*tVendas[[#This Row],[Preço]]</f>
        <v>125</v>
      </c>
      <c r="L156" s="20">
        <v>25</v>
      </c>
      <c r="M156" s="19">
        <f>tVendas[[#This Row],[Valor Total]]-tVendas[[#This Row],[Valor Pago]]</f>
        <v>100</v>
      </c>
      <c r="N156" s="24">
        <v>45440</v>
      </c>
      <c r="O156" s="38">
        <f>_xlfn.XLOOKUP(tVendas[[#This Row],[Produto]],tProdutos[Produto],tProdutos[Comissão %])/100</f>
        <v>0.16</v>
      </c>
      <c r="P156" s="20">
        <f>tVendas[[#This Row],[Valor Total]]*tVendas[[#This Row],[Comissão %]]</f>
        <v>20</v>
      </c>
    </row>
    <row r="157" spans="2:16" ht="28.5" customHeight="1" x14ac:dyDescent="0.25">
      <c r="B157" s="9">
        <f>ROW()-ROW(tVendas[[#Headers],[Id]])</f>
        <v>151</v>
      </c>
      <c r="C157" s="14">
        <v>45443</v>
      </c>
      <c r="D157" s="14" t="s">
        <v>206</v>
      </c>
      <c r="E157" s="58" t="str">
        <f>_xlfn.XLOOKUP(tVendas[[#This Row],[Nome Cliente]],tClientes[Nome],tClientes[Fone])</f>
        <v>(31) 90987-6543</v>
      </c>
      <c r="F157" s="58" t="str">
        <f>_xlfn.XLOOKUP(tVendas[[#This Row],[Nome Cliente]],tClientes[Nome],tClientes[Fone 2])</f>
        <v>(31) 93456-7890</v>
      </c>
      <c r="G157" s="10" t="s">
        <v>48</v>
      </c>
      <c r="H157" s="32" t="str">
        <f>_xlfn.XLOOKUP(tVendas[[#This Row],[Produto]],tProdutos[Produto],tProdutos[Fornecedor],"Não Encontrado")</f>
        <v>Natura</v>
      </c>
      <c r="I157" s="16">
        <v>3</v>
      </c>
      <c r="J157" s="11">
        <v>30</v>
      </c>
      <c r="K157" s="17">
        <f>tVendas[[#This Row],[Qtde]]*tVendas[[#This Row],[Preço]]</f>
        <v>90</v>
      </c>
      <c r="L157" s="20">
        <v>90</v>
      </c>
      <c r="M157" s="19">
        <f>tVendas[[#This Row],[Valor Total]]-tVendas[[#This Row],[Valor Pago]]</f>
        <v>0</v>
      </c>
      <c r="N157" s="24">
        <v>45443</v>
      </c>
      <c r="O157" s="38">
        <f>_xlfn.XLOOKUP(tVendas[[#This Row],[Produto]],tProdutos[Produto],tProdutos[Comissão %])/100</f>
        <v>0.33</v>
      </c>
      <c r="P157" s="20">
        <f>tVendas[[#This Row],[Valor Total]]*tVendas[[#This Row],[Comissão %]]</f>
        <v>29.700000000000003</v>
      </c>
    </row>
    <row r="158" spans="2:16" ht="28.5" customHeight="1" x14ac:dyDescent="0.25">
      <c r="B158" s="9">
        <f>ROW()-ROW(tVendas[[#Headers],[Id]])</f>
        <v>152</v>
      </c>
      <c r="C158" s="14">
        <v>45426</v>
      </c>
      <c r="D158" s="14" t="s">
        <v>212</v>
      </c>
      <c r="E158" s="58" t="str">
        <f>_xlfn.XLOOKUP(tVendas[[#This Row],[Nome Cliente]],tClientes[Nome],tClientes[Fone])</f>
        <v>(92) 99876-5432</v>
      </c>
      <c r="F158" s="58" t="str">
        <f>_xlfn.XLOOKUP(tVendas[[#This Row],[Nome Cliente]],tClientes[Nome],tClientes[Fone 2])</f>
        <v>(92) 94321-0987</v>
      </c>
      <c r="G158" s="10" t="s">
        <v>49</v>
      </c>
      <c r="H158" s="32" t="str">
        <f>_xlfn.XLOOKUP(tVendas[[#This Row],[Produto]],tProdutos[Produto],tProdutos[Fornecedor],"Não Encontrado")</f>
        <v>Natura</v>
      </c>
      <c r="I158" s="16">
        <v>1</v>
      </c>
      <c r="J158" s="11">
        <v>40</v>
      </c>
      <c r="K158" s="17">
        <f>tVendas[[#This Row],[Qtde]]*tVendas[[#This Row],[Preço]]</f>
        <v>40</v>
      </c>
      <c r="L158" s="20">
        <v>160</v>
      </c>
      <c r="M158" s="19">
        <f>tVendas[[#This Row],[Valor Total]]-tVendas[[#This Row],[Valor Pago]]</f>
        <v>-120</v>
      </c>
      <c r="N158" s="24">
        <v>45426</v>
      </c>
      <c r="O158" s="38">
        <f>_xlfn.XLOOKUP(tVendas[[#This Row],[Produto]],tProdutos[Produto],tProdutos[Comissão %])/100</f>
        <v>0.38</v>
      </c>
      <c r="P158" s="20">
        <f>tVendas[[#This Row],[Valor Total]]*tVendas[[#This Row],[Comissão %]]</f>
        <v>15.2</v>
      </c>
    </row>
    <row r="159" spans="2:16" ht="28.5" customHeight="1" x14ac:dyDescent="0.25">
      <c r="B159" s="9">
        <f>ROW()-ROW(tVendas[[#Headers],[Id]])</f>
        <v>153</v>
      </c>
      <c r="C159" s="14">
        <v>45433</v>
      </c>
      <c r="D159" s="14" t="s">
        <v>220</v>
      </c>
      <c r="E159" s="58" t="str">
        <f>_xlfn.XLOOKUP(tVendas[[#This Row],[Nome Cliente]],tClientes[Nome],tClientes[Fone])</f>
        <v>(62) 98765-4321</v>
      </c>
      <c r="F159" s="58" t="str">
        <f>_xlfn.XLOOKUP(tVendas[[#This Row],[Nome Cliente]],tClientes[Nome],tClientes[Fone 2])</f>
        <v>(62) 93210-4567</v>
      </c>
      <c r="G159" s="10" t="s">
        <v>50</v>
      </c>
      <c r="H159" s="32" t="str">
        <f>_xlfn.XLOOKUP(tVendas[[#This Row],[Produto]],tProdutos[Produto],tProdutos[Fornecedor],"Não Encontrado")</f>
        <v>Hinode</v>
      </c>
      <c r="I159" s="16">
        <v>5</v>
      </c>
      <c r="J159" s="11">
        <v>200</v>
      </c>
      <c r="K159" s="17">
        <f>tVendas[[#This Row],[Qtde]]*tVendas[[#This Row],[Preço]]</f>
        <v>1000</v>
      </c>
      <c r="L159" s="20">
        <v>400</v>
      </c>
      <c r="M159" s="19">
        <f>tVendas[[#This Row],[Valor Total]]-tVendas[[#This Row],[Valor Pago]]</f>
        <v>600</v>
      </c>
      <c r="N159" s="24">
        <v>45433</v>
      </c>
      <c r="O159" s="38">
        <f>_xlfn.XLOOKUP(tVendas[[#This Row],[Produto]],tProdutos[Produto],tProdutos[Comissão %])/100</f>
        <v>0.18</v>
      </c>
      <c r="P159" s="20">
        <f>tVendas[[#This Row],[Valor Total]]*tVendas[[#This Row],[Comissão %]]</f>
        <v>180</v>
      </c>
    </row>
    <row r="160" spans="2:16" ht="28.5" customHeight="1" x14ac:dyDescent="0.25">
      <c r="B160" s="9">
        <f>ROW()-ROW(tVendas[[#Headers],[Id]])</f>
        <v>154</v>
      </c>
      <c r="C160" s="14">
        <v>45431</v>
      </c>
      <c r="D160" s="14" t="s">
        <v>228</v>
      </c>
      <c r="E160" s="58" t="str">
        <f>_xlfn.XLOOKUP(tVendas[[#This Row],[Nome Cliente]],tClientes[Nome],tClientes[Fone])</f>
        <v>(21) 97654-3210</v>
      </c>
      <c r="F160" s="58" t="str">
        <f>_xlfn.XLOOKUP(tVendas[[#This Row],[Nome Cliente]],tClientes[Nome],tClientes[Fone 2])</f>
        <v>(21) 92345-6789</v>
      </c>
      <c r="G160" s="10" t="s">
        <v>51</v>
      </c>
      <c r="H160" s="32" t="str">
        <f>_xlfn.XLOOKUP(tVendas[[#This Row],[Produto]],tProdutos[Produto],tProdutos[Fornecedor],"Não Encontrado")</f>
        <v>Hinode</v>
      </c>
      <c r="I160" s="16">
        <v>3</v>
      </c>
      <c r="J160" s="11">
        <v>50</v>
      </c>
      <c r="K160" s="17">
        <f>tVendas[[#This Row],[Qtde]]*tVendas[[#This Row],[Preço]]</f>
        <v>150</v>
      </c>
      <c r="L160" s="20">
        <v>50</v>
      </c>
      <c r="M160" s="19">
        <f>tVendas[[#This Row],[Valor Total]]-tVendas[[#This Row],[Valor Pago]]</f>
        <v>100</v>
      </c>
      <c r="N160" s="24">
        <v>45431</v>
      </c>
      <c r="O160" s="38">
        <f>_xlfn.XLOOKUP(tVendas[[#This Row],[Produto]],tProdutos[Produto],tProdutos[Comissão %])/100</f>
        <v>0.3</v>
      </c>
      <c r="P160" s="20">
        <f>tVendas[[#This Row],[Valor Total]]*tVendas[[#This Row],[Comissão %]]</f>
        <v>45</v>
      </c>
    </row>
    <row r="161" spans="2:16" ht="28.5" customHeight="1" x14ac:dyDescent="0.25">
      <c r="B161" s="9">
        <f>ROW()-ROW(tVendas[[#Headers],[Id]])</f>
        <v>155</v>
      </c>
      <c r="C161" s="14">
        <v>45422</v>
      </c>
      <c r="D161" s="14" t="s">
        <v>233</v>
      </c>
      <c r="E161" s="58" t="str">
        <f>_xlfn.XLOOKUP(tVendas[[#This Row],[Nome Cliente]],tClientes[Nome],tClientes[Fone])</f>
        <v>(31) 96543-2109</v>
      </c>
      <c r="F161" s="58" t="str">
        <f>_xlfn.XLOOKUP(tVendas[[#This Row],[Nome Cliente]],tClientes[Nome],tClientes[Fone 2])</f>
        <v>(31) 91234-5678</v>
      </c>
      <c r="G161" s="10" t="s">
        <v>52</v>
      </c>
      <c r="H161" s="32" t="str">
        <f>_xlfn.XLOOKUP(tVendas[[#This Row],[Produto]],tProdutos[Produto],tProdutos[Fornecedor],"Não Encontrado")</f>
        <v>Hinode</v>
      </c>
      <c r="I161" s="16">
        <v>4</v>
      </c>
      <c r="J161" s="11">
        <v>70</v>
      </c>
      <c r="K161" s="17">
        <f>tVendas[[#This Row],[Qtde]]*tVendas[[#This Row],[Preço]]</f>
        <v>280</v>
      </c>
      <c r="L161" s="20">
        <v>140</v>
      </c>
      <c r="M161" s="19">
        <f>tVendas[[#This Row],[Valor Total]]-tVendas[[#This Row],[Valor Pago]]</f>
        <v>140</v>
      </c>
      <c r="N161" s="24">
        <v>45422</v>
      </c>
      <c r="O161" s="38">
        <f>_xlfn.XLOOKUP(tVendas[[#This Row],[Produto]],tProdutos[Produto],tProdutos[Comissão %])/100</f>
        <v>0.32</v>
      </c>
      <c r="P161" s="20">
        <f>tVendas[[#This Row],[Valor Total]]*tVendas[[#This Row],[Comissão %]]</f>
        <v>89.600000000000009</v>
      </c>
    </row>
    <row r="162" spans="2:16" ht="28.5" customHeight="1" x14ac:dyDescent="0.25">
      <c r="B162" s="9">
        <f>ROW()-ROW(tVendas[[#Headers],[Id]])</f>
        <v>156</v>
      </c>
      <c r="C162" s="14">
        <v>45420</v>
      </c>
      <c r="D162" s="14" t="s">
        <v>238</v>
      </c>
      <c r="E162" s="58" t="str">
        <f>_xlfn.XLOOKUP(tVendas[[#This Row],[Nome Cliente]],tClientes[Nome],tClientes[Fone])</f>
        <v>(11) 95432-1098</v>
      </c>
      <c r="F162" s="58" t="str">
        <f>_xlfn.XLOOKUP(tVendas[[#This Row],[Nome Cliente]],tClientes[Nome],tClientes[Fone 2])</f>
        <v>(11) 94321-0987</v>
      </c>
      <c r="G162" s="10" t="s">
        <v>38</v>
      </c>
      <c r="H162" s="32" t="str">
        <f>_xlfn.XLOOKUP(tVendas[[#This Row],[Produto]],tProdutos[Produto],tProdutos[Fornecedor],"Não Encontrado")</f>
        <v>Jequiti</v>
      </c>
      <c r="I162" s="16">
        <v>2</v>
      </c>
      <c r="J162" s="11">
        <v>100</v>
      </c>
      <c r="K162" s="17">
        <f>tVendas[[#This Row],[Qtde]]*tVendas[[#This Row],[Preço]]</f>
        <v>200</v>
      </c>
      <c r="L162" s="20"/>
      <c r="M162" s="19">
        <f>tVendas[[#This Row],[Valor Total]]-tVendas[[#This Row],[Valor Pago]]</f>
        <v>200</v>
      </c>
      <c r="N162" s="24" t="s">
        <v>118</v>
      </c>
      <c r="O162" s="38">
        <f>_xlfn.XLOOKUP(tVendas[[#This Row],[Produto]],tProdutos[Produto],tProdutos[Comissão %])/100</f>
        <v>0.21</v>
      </c>
      <c r="P162" s="20">
        <f>tVendas[[#This Row],[Valor Total]]*tVendas[[#This Row],[Comissão %]]</f>
        <v>42</v>
      </c>
    </row>
    <row r="163" spans="2:16" ht="28.5" customHeight="1" x14ac:dyDescent="0.25">
      <c r="B163" s="9">
        <f>ROW()-ROW(tVendas[[#Headers],[Id]])</f>
        <v>157</v>
      </c>
      <c r="C163" s="14">
        <v>45429</v>
      </c>
      <c r="D163" s="14" t="s">
        <v>244</v>
      </c>
      <c r="E163" s="58" t="str">
        <f>_xlfn.XLOOKUP(tVendas[[#This Row],[Nome Cliente]],tClientes[Nome],tClientes[Fone])</f>
        <v>(27) 94321-0987</v>
      </c>
      <c r="F163" s="58" t="str">
        <f>_xlfn.XLOOKUP(tVendas[[#This Row],[Nome Cliente]],tClientes[Nome],tClientes[Fone 2])</f>
        <v>(27) 92345-6789</v>
      </c>
      <c r="G163" s="10" t="s">
        <v>39</v>
      </c>
      <c r="H163" s="32" t="str">
        <f>_xlfn.XLOOKUP(tVendas[[#This Row],[Produto]],tProdutos[Produto],tProdutos[Fornecedor],"Não Encontrado")</f>
        <v>Jequiti</v>
      </c>
      <c r="I163" s="16">
        <v>5</v>
      </c>
      <c r="J163" s="11">
        <v>120</v>
      </c>
      <c r="K163" s="17">
        <f>tVendas[[#This Row],[Qtde]]*tVendas[[#This Row],[Preço]]</f>
        <v>600</v>
      </c>
      <c r="L163" s="20">
        <v>120</v>
      </c>
      <c r="M163" s="19">
        <f>tVendas[[#This Row],[Valor Total]]-tVendas[[#This Row],[Valor Pago]]</f>
        <v>480</v>
      </c>
      <c r="N163" s="24">
        <v>45429</v>
      </c>
      <c r="O163" s="38">
        <f>_xlfn.XLOOKUP(tVendas[[#This Row],[Produto]],tProdutos[Produto],tProdutos[Comissão %])/100</f>
        <v>0.24</v>
      </c>
      <c r="P163" s="20">
        <f>tVendas[[#This Row],[Valor Total]]*tVendas[[#This Row],[Comissão %]]</f>
        <v>144</v>
      </c>
    </row>
    <row r="164" spans="2:16" ht="28.5" customHeight="1" x14ac:dyDescent="0.25">
      <c r="B164" s="9">
        <f>ROW()-ROW(tVendas[[#Headers],[Id]])</f>
        <v>158</v>
      </c>
      <c r="C164" s="14">
        <v>45439</v>
      </c>
      <c r="D164" s="14" t="s">
        <v>252</v>
      </c>
      <c r="E164" s="58" t="str">
        <f>_xlfn.XLOOKUP(tVendas[[#This Row],[Nome Cliente]],tClientes[Nome],tClientes[Fone])</f>
        <v>(71) 93210-9876</v>
      </c>
      <c r="F164" s="58" t="str">
        <f>_xlfn.XLOOKUP(tVendas[[#This Row],[Nome Cliente]],tClientes[Nome],tClientes[Fone 2])</f>
        <v>(71) 91234-5678</v>
      </c>
      <c r="G164" s="10" t="s">
        <v>40</v>
      </c>
      <c r="H164" s="32" t="str">
        <f>_xlfn.XLOOKUP(tVendas[[#This Row],[Produto]],tProdutos[Produto],tProdutos[Fornecedor],"Não Encontrado")</f>
        <v>Jequiti</v>
      </c>
      <c r="I164" s="16">
        <v>2</v>
      </c>
      <c r="J164" s="11">
        <v>25</v>
      </c>
      <c r="K164" s="17">
        <f>tVendas[[#This Row],[Qtde]]*tVendas[[#This Row],[Preço]]</f>
        <v>50</v>
      </c>
      <c r="L164" s="20">
        <v>75</v>
      </c>
      <c r="M164" s="19">
        <f>tVendas[[#This Row],[Valor Total]]-tVendas[[#This Row],[Valor Pago]]</f>
        <v>-25</v>
      </c>
      <c r="N164" s="24">
        <v>45439</v>
      </c>
      <c r="O164" s="38">
        <f>_xlfn.XLOOKUP(tVendas[[#This Row],[Produto]],tProdutos[Produto],tProdutos[Comissão %])/100</f>
        <v>0.28999999999999998</v>
      </c>
      <c r="P164" s="20">
        <f>tVendas[[#This Row],[Valor Total]]*tVendas[[#This Row],[Comissão %]]</f>
        <v>14.499999999999998</v>
      </c>
    </row>
    <row r="165" spans="2:16" ht="28.5" customHeight="1" x14ac:dyDescent="0.25">
      <c r="B165" s="9">
        <f>ROW()-ROW(tVendas[[#Headers],[Id]])</f>
        <v>159</v>
      </c>
      <c r="C165" s="14">
        <v>45431</v>
      </c>
      <c r="D165" s="14" t="s">
        <v>258</v>
      </c>
      <c r="E165" s="58" t="str">
        <f>_xlfn.XLOOKUP(tVendas[[#This Row],[Nome Cliente]],tClientes[Nome],tClientes[Fone])</f>
        <v>(48) 92109-8765</v>
      </c>
      <c r="F165" s="58" t="str">
        <f>_xlfn.XLOOKUP(tVendas[[#This Row],[Nome Cliente]],tClientes[Nome],tClientes[Fone 2])</f>
        <v>(48) 93210-4567</v>
      </c>
      <c r="G165" s="10" t="s">
        <v>41</v>
      </c>
      <c r="H165" s="32" t="str">
        <f>_xlfn.XLOOKUP(tVendas[[#This Row],[Produto]],tProdutos[Produto],tProdutos[Fornecedor],"Não Encontrado")</f>
        <v>Mary Kay</v>
      </c>
      <c r="I165" s="16">
        <v>4</v>
      </c>
      <c r="J165" s="11">
        <v>80</v>
      </c>
      <c r="K165" s="17">
        <f>tVendas[[#This Row],[Qtde]]*tVendas[[#This Row],[Preço]]</f>
        <v>320</v>
      </c>
      <c r="L165" s="20">
        <v>160</v>
      </c>
      <c r="M165" s="19">
        <f>tVendas[[#This Row],[Valor Total]]-tVendas[[#This Row],[Valor Pago]]</f>
        <v>160</v>
      </c>
      <c r="N165" s="24">
        <v>45431</v>
      </c>
      <c r="O165" s="38">
        <f>_xlfn.XLOOKUP(tVendas[[#This Row],[Produto]],tProdutos[Produto],tProdutos[Comissão %])/100</f>
        <v>0.38</v>
      </c>
      <c r="P165" s="20">
        <f>tVendas[[#This Row],[Valor Total]]*tVendas[[#This Row],[Comissão %]]</f>
        <v>121.6</v>
      </c>
    </row>
    <row r="166" spans="2:16" ht="28.5" customHeight="1" x14ac:dyDescent="0.25">
      <c r="B166" s="9">
        <f>ROW()-ROW(tVendas[[#Headers],[Id]])</f>
        <v>160</v>
      </c>
      <c r="C166" s="14">
        <v>45439</v>
      </c>
      <c r="D166" s="14" t="s">
        <v>265</v>
      </c>
      <c r="E166" s="58" t="str">
        <f>_xlfn.XLOOKUP(tVendas[[#This Row],[Nome Cliente]],tClientes[Nome],tClientes[Fone])</f>
        <v>(51) 90987-6543</v>
      </c>
      <c r="F166" s="58" t="str">
        <f>_xlfn.XLOOKUP(tVendas[[#This Row],[Nome Cliente]],tClientes[Nome],tClientes[Fone 2])</f>
        <v>(51) 94321-0987</v>
      </c>
      <c r="G166" s="10" t="s">
        <v>42</v>
      </c>
      <c r="H166" s="32" t="str">
        <f>_xlfn.XLOOKUP(tVendas[[#This Row],[Produto]],tProdutos[Produto],tProdutos[Fornecedor],"Não Encontrado")</f>
        <v>Mary Kay</v>
      </c>
      <c r="I166" s="16">
        <v>4</v>
      </c>
      <c r="J166" s="11">
        <v>30</v>
      </c>
      <c r="K166" s="17">
        <f>tVendas[[#This Row],[Qtde]]*tVendas[[#This Row],[Preço]]</f>
        <v>120</v>
      </c>
      <c r="L166" s="20">
        <v>120</v>
      </c>
      <c r="M166" s="19">
        <f>tVendas[[#This Row],[Valor Total]]-tVendas[[#This Row],[Valor Pago]]</f>
        <v>0</v>
      </c>
      <c r="N166" s="24">
        <v>45439</v>
      </c>
      <c r="O166" s="38">
        <f>_xlfn.XLOOKUP(tVendas[[#This Row],[Produto]],tProdutos[Produto],tProdutos[Comissão %])/100</f>
        <v>0.31</v>
      </c>
      <c r="P166" s="20">
        <f>tVendas[[#This Row],[Valor Total]]*tVendas[[#This Row],[Comissão %]]</f>
        <v>37.200000000000003</v>
      </c>
    </row>
    <row r="167" spans="2:16" ht="28.5" customHeight="1" x14ac:dyDescent="0.25">
      <c r="B167" s="9">
        <f>ROW()-ROW(tVendas[[#Headers],[Id]])</f>
        <v>161</v>
      </c>
      <c r="C167" s="14">
        <v>45437</v>
      </c>
      <c r="D167" s="14" t="s">
        <v>270</v>
      </c>
      <c r="E167" s="58" t="str">
        <f>_xlfn.XLOOKUP(tVendas[[#This Row],[Nome Cliente]],tClientes[Nome],tClientes[Fone])</f>
        <v>(19) 99876-5432</v>
      </c>
      <c r="F167" s="58" t="str">
        <f>_xlfn.XLOOKUP(tVendas[[#This Row],[Nome Cliente]],tClientes[Nome],tClientes[Fone 2])</f>
        <v>(19) 93456-7890</v>
      </c>
      <c r="G167" s="10" t="s">
        <v>43</v>
      </c>
      <c r="H167" s="32" t="str">
        <f>_xlfn.XLOOKUP(tVendas[[#This Row],[Produto]],tProdutos[Produto],tProdutos[Fornecedor],"Não Encontrado")</f>
        <v>Mary Kay</v>
      </c>
      <c r="I167" s="16">
        <v>5</v>
      </c>
      <c r="J167" s="11">
        <v>35</v>
      </c>
      <c r="K167" s="17">
        <f>tVendas[[#This Row],[Qtde]]*tVendas[[#This Row],[Preço]]</f>
        <v>175</v>
      </c>
      <c r="L167" s="20">
        <v>140</v>
      </c>
      <c r="M167" s="19">
        <f>tVendas[[#This Row],[Valor Total]]-tVendas[[#This Row],[Valor Pago]]</f>
        <v>35</v>
      </c>
      <c r="N167" s="24">
        <v>45437</v>
      </c>
      <c r="O167" s="38">
        <f>_xlfn.XLOOKUP(tVendas[[#This Row],[Produto]],tProdutos[Produto],tProdutos[Comissão %])/100</f>
        <v>0.16</v>
      </c>
      <c r="P167" s="20">
        <f>tVendas[[#This Row],[Valor Total]]*tVendas[[#This Row],[Comissão %]]</f>
        <v>28</v>
      </c>
    </row>
    <row r="168" spans="2:16" ht="28.5" customHeight="1" x14ac:dyDescent="0.25">
      <c r="B168" s="9">
        <f>ROW()-ROW(tVendas[[#Headers],[Id]])</f>
        <v>162</v>
      </c>
      <c r="C168" s="14">
        <v>45424</v>
      </c>
      <c r="D168" s="14" t="s">
        <v>277</v>
      </c>
      <c r="E168" s="58" t="str">
        <f>_xlfn.XLOOKUP(tVendas[[#This Row],[Nome Cliente]],tClientes[Nome],tClientes[Fone])</f>
        <v>(34) 98765-4321</v>
      </c>
      <c r="F168" s="58" t="str">
        <f>_xlfn.XLOOKUP(tVendas[[#This Row],[Nome Cliente]],tClientes[Nome],tClientes[Fone 2])</f>
        <v>(34) 92345-6789</v>
      </c>
      <c r="G168" s="10" t="s">
        <v>44</v>
      </c>
      <c r="H168" s="32" t="str">
        <f>_xlfn.XLOOKUP(tVendas[[#This Row],[Produto]],tProdutos[Produto],tProdutos[Fornecedor],"Não Encontrado")</f>
        <v>Avon</v>
      </c>
      <c r="I168" s="16">
        <v>5</v>
      </c>
      <c r="J168" s="11">
        <v>15</v>
      </c>
      <c r="K168" s="17">
        <f>tVendas[[#This Row],[Qtde]]*tVendas[[#This Row],[Preço]]</f>
        <v>75</v>
      </c>
      <c r="L168" s="20">
        <v>45</v>
      </c>
      <c r="M168" s="19">
        <f>tVendas[[#This Row],[Valor Total]]-tVendas[[#This Row],[Valor Pago]]</f>
        <v>30</v>
      </c>
      <c r="N168" s="24">
        <v>45424</v>
      </c>
      <c r="O168" s="38">
        <f>_xlfn.XLOOKUP(tVendas[[#This Row],[Produto]],tProdutos[Produto],tProdutos[Comissão %])/100</f>
        <v>0.2</v>
      </c>
      <c r="P168" s="20">
        <f>tVendas[[#This Row],[Valor Total]]*tVendas[[#This Row],[Comissão %]]</f>
        <v>15</v>
      </c>
    </row>
    <row r="169" spans="2:16" ht="28.5" customHeight="1" x14ac:dyDescent="0.25">
      <c r="B169" s="9">
        <f>ROW()-ROW(tVendas[[#Headers],[Id]])</f>
        <v>163</v>
      </c>
      <c r="C169" s="14">
        <v>45429</v>
      </c>
      <c r="D169" s="14" t="s">
        <v>284</v>
      </c>
      <c r="E169" s="58" t="str">
        <f>_xlfn.XLOOKUP(tVendas[[#This Row],[Nome Cliente]],tClientes[Nome],tClientes[Fone])</f>
        <v>(95) 97654-3210</v>
      </c>
      <c r="F169" s="58" t="str">
        <f>_xlfn.XLOOKUP(tVendas[[#This Row],[Nome Cliente]],tClientes[Nome],tClientes[Fone 2])</f>
        <v>(95) 93210-4567</v>
      </c>
      <c r="G169" s="10" t="s">
        <v>45</v>
      </c>
      <c r="H169" s="32" t="str">
        <f>_xlfn.XLOOKUP(tVendas[[#This Row],[Produto]],tProdutos[Produto],tProdutos[Fornecedor],"Não Encontrado")</f>
        <v>Avon</v>
      </c>
      <c r="I169" s="16">
        <v>3</v>
      </c>
      <c r="J169" s="11">
        <v>10</v>
      </c>
      <c r="K169" s="17">
        <f>tVendas[[#This Row],[Qtde]]*tVendas[[#This Row],[Preço]]</f>
        <v>30</v>
      </c>
      <c r="L169" s="20">
        <v>10</v>
      </c>
      <c r="M169" s="19">
        <f>tVendas[[#This Row],[Valor Total]]-tVendas[[#This Row],[Valor Pago]]</f>
        <v>20</v>
      </c>
      <c r="N169" s="24">
        <v>45429</v>
      </c>
      <c r="O169" s="38">
        <f>_xlfn.XLOOKUP(tVendas[[#This Row],[Produto]],tProdutos[Produto],tProdutos[Comissão %])/100</f>
        <v>0.15</v>
      </c>
      <c r="P169" s="20">
        <f>tVendas[[#This Row],[Valor Total]]*tVendas[[#This Row],[Comissão %]]</f>
        <v>4.5</v>
      </c>
    </row>
    <row r="170" spans="2:16" ht="28.5" customHeight="1" x14ac:dyDescent="0.25">
      <c r="B170" s="9">
        <f>ROW()-ROW(tVendas[[#Headers],[Id]])</f>
        <v>164</v>
      </c>
      <c r="C170" s="14">
        <v>45414</v>
      </c>
      <c r="D170" s="14" t="s">
        <v>292</v>
      </c>
      <c r="E170" s="58" t="str">
        <f>_xlfn.XLOOKUP(tVendas[[#This Row],[Nome Cliente]],tClientes[Nome],tClientes[Fone])</f>
        <v>(83) 96543-2109</v>
      </c>
      <c r="F170" s="58" t="str">
        <f>_xlfn.XLOOKUP(tVendas[[#This Row],[Nome Cliente]],tClientes[Nome],tClientes[Fone 2])</f>
        <v>(83) 91234-5678</v>
      </c>
      <c r="G170" s="10" t="s">
        <v>46</v>
      </c>
      <c r="H170" s="32" t="str">
        <f>_xlfn.XLOOKUP(tVendas[[#This Row],[Produto]],tProdutos[Produto],tProdutos[Fornecedor],"Não Encontrado")</f>
        <v>Avon</v>
      </c>
      <c r="I170" s="16">
        <v>2</v>
      </c>
      <c r="J170" s="11">
        <v>20</v>
      </c>
      <c r="K170" s="17">
        <f>tVendas[[#This Row],[Qtde]]*tVendas[[#This Row],[Preço]]</f>
        <v>40</v>
      </c>
      <c r="L170" s="20"/>
      <c r="M170" s="19">
        <f>tVendas[[#This Row],[Valor Total]]-tVendas[[#This Row],[Valor Pago]]</f>
        <v>40</v>
      </c>
      <c r="N170" s="24" t="s">
        <v>118</v>
      </c>
      <c r="O170" s="38">
        <f>_xlfn.XLOOKUP(tVendas[[#This Row],[Produto]],tProdutos[Produto],tProdutos[Comissão %])/100</f>
        <v>0.31</v>
      </c>
      <c r="P170" s="20">
        <f>tVendas[[#This Row],[Valor Total]]*tVendas[[#This Row],[Comissão %]]</f>
        <v>12.4</v>
      </c>
    </row>
    <row r="171" spans="2:16" ht="28.5" customHeight="1" x14ac:dyDescent="0.25">
      <c r="B171" s="9">
        <f>ROW()-ROW(tVendas[[#Headers],[Id]])</f>
        <v>165</v>
      </c>
      <c r="C171" s="14">
        <v>45429</v>
      </c>
      <c r="D171" s="14" t="s">
        <v>300</v>
      </c>
      <c r="E171" s="58" t="str">
        <f>_xlfn.XLOOKUP(tVendas[[#This Row],[Nome Cliente]],tClientes[Nome],tClientes[Fone])</f>
        <v>(61) 95432-1098</v>
      </c>
      <c r="F171" s="58" t="str">
        <f>_xlfn.XLOOKUP(tVendas[[#This Row],[Nome Cliente]],tClientes[Nome],tClientes[Fone 2])</f>
        <v>(61) 94321-0987</v>
      </c>
      <c r="G171" s="10" t="s">
        <v>47</v>
      </c>
      <c r="H171" s="32" t="str">
        <f>_xlfn.XLOOKUP(tVendas[[#This Row],[Produto]],tProdutos[Produto],tProdutos[Fornecedor],"Não Encontrado")</f>
        <v>Natura</v>
      </c>
      <c r="I171" s="16">
        <v>3</v>
      </c>
      <c r="J171" s="11">
        <v>25</v>
      </c>
      <c r="K171" s="17">
        <f>tVendas[[#This Row],[Qtde]]*tVendas[[#This Row],[Preço]]</f>
        <v>75</v>
      </c>
      <c r="L171" s="20"/>
      <c r="M171" s="19">
        <f>tVendas[[#This Row],[Valor Total]]-tVendas[[#This Row],[Valor Pago]]</f>
        <v>75</v>
      </c>
      <c r="N171" s="24" t="s">
        <v>118</v>
      </c>
      <c r="O171" s="38">
        <f>_xlfn.XLOOKUP(tVendas[[#This Row],[Produto]],tProdutos[Produto],tProdutos[Comissão %])/100</f>
        <v>0.16</v>
      </c>
      <c r="P171" s="20">
        <f>tVendas[[#This Row],[Valor Total]]*tVendas[[#This Row],[Comissão %]]</f>
        <v>12</v>
      </c>
    </row>
    <row r="172" spans="2:16" ht="28.5" customHeight="1" x14ac:dyDescent="0.25">
      <c r="B172" s="9">
        <f>ROW()-ROW(tVendas[[#Headers],[Id]])</f>
        <v>166</v>
      </c>
      <c r="C172" s="14">
        <v>45414</v>
      </c>
      <c r="D172" s="14" t="s">
        <v>305</v>
      </c>
      <c r="E172" s="58" t="str">
        <f>_xlfn.XLOOKUP(tVendas[[#This Row],[Nome Cliente]],tClientes[Nome],tClientes[Fone])</f>
        <v>(27) 94321-0987</v>
      </c>
      <c r="F172" s="58" t="str">
        <f>_xlfn.XLOOKUP(tVendas[[#This Row],[Nome Cliente]],tClientes[Nome],tClientes[Fone 2])</f>
        <v>(27) 92345-6789</v>
      </c>
      <c r="G172" s="10" t="s">
        <v>48</v>
      </c>
      <c r="H172" s="32" t="str">
        <f>_xlfn.XLOOKUP(tVendas[[#This Row],[Produto]],tProdutos[Produto],tProdutos[Fornecedor],"Não Encontrado")</f>
        <v>Natura</v>
      </c>
      <c r="I172" s="16">
        <v>1</v>
      </c>
      <c r="J172" s="11">
        <v>30</v>
      </c>
      <c r="K172" s="17">
        <f>tVendas[[#This Row],[Qtde]]*tVendas[[#This Row],[Preço]]</f>
        <v>30</v>
      </c>
      <c r="L172" s="20"/>
      <c r="M172" s="19">
        <f>tVendas[[#This Row],[Valor Total]]-tVendas[[#This Row],[Valor Pago]]</f>
        <v>30</v>
      </c>
      <c r="N172" s="24" t="s">
        <v>118</v>
      </c>
      <c r="O172" s="38">
        <f>_xlfn.XLOOKUP(tVendas[[#This Row],[Produto]],tProdutos[Produto],tProdutos[Comissão %])/100</f>
        <v>0.33</v>
      </c>
      <c r="P172" s="20">
        <f>tVendas[[#This Row],[Valor Total]]*tVendas[[#This Row],[Comissão %]]</f>
        <v>9.9</v>
      </c>
    </row>
    <row r="173" spans="2:16" ht="28.5" customHeight="1" x14ac:dyDescent="0.25">
      <c r="B173" s="9">
        <f>ROW()-ROW(tVendas[[#Headers],[Id]])</f>
        <v>167</v>
      </c>
      <c r="C173" s="14">
        <v>45440</v>
      </c>
      <c r="D173" s="14" t="s">
        <v>309</v>
      </c>
      <c r="E173" s="58" t="str">
        <f>_xlfn.XLOOKUP(tVendas[[#This Row],[Nome Cliente]],tClientes[Nome],tClientes[Fone])</f>
        <v>(67) 93210-9876</v>
      </c>
      <c r="F173" s="58" t="str">
        <f>_xlfn.XLOOKUP(tVendas[[#This Row],[Nome Cliente]],tClientes[Nome],tClientes[Fone 2])</f>
        <v>(67) 93456-7890</v>
      </c>
      <c r="G173" s="10" t="s">
        <v>49</v>
      </c>
      <c r="H173" s="32" t="str">
        <f>_xlfn.XLOOKUP(tVendas[[#This Row],[Produto]],tProdutos[Produto],tProdutos[Fornecedor],"Não Encontrado")</f>
        <v>Natura</v>
      </c>
      <c r="I173" s="16">
        <v>3</v>
      </c>
      <c r="J173" s="11">
        <v>40</v>
      </c>
      <c r="K173" s="17">
        <f>tVendas[[#This Row],[Qtde]]*tVendas[[#This Row],[Preço]]</f>
        <v>120</v>
      </c>
      <c r="L173" s="20">
        <v>40</v>
      </c>
      <c r="M173" s="19">
        <f>tVendas[[#This Row],[Valor Total]]-tVendas[[#This Row],[Valor Pago]]</f>
        <v>80</v>
      </c>
      <c r="N173" s="24">
        <v>45440</v>
      </c>
      <c r="O173" s="38">
        <f>_xlfn.XLOOKUP(tVendas[[#This Row],[Produto]],tProdutos[Produto],tProdutos[Comissão %])/100</f>
        <v>0.38</v>
      </c>
      <c r="P173" s="20">
        <f>tVendas[[#This Row],[Valor Total]]*tVendas[[#This Row],[Comissão %]]</f>
        <v>45.6</v>
      </c>
    </row>
    <row r="174" spans="2:16" ht="28.5" customHeight="1" x14ac:dyDescent="0.25">
      <c r="B174" s="9">
        <f>ROW()-ROW(tVendas[[#Headers],[Id]])</f>
        <v>168</v>
      </c>
      <c r="C174" s="14">
        <v>45442</v>
      </c>
      <c r="D174" s="14" t="s">
        <v>317</v>
      </c>
      <c r="E174" s="58" t="str">
        <f>_xlfn.XLOOKUP(tVendas[[#This Row],[Nome Cliente]],tClientes[Nome],tClientes[Fone])</f>
        <v>(21) 92109-8765</v>
      </c>
      <c r="F174" s="58" t="str">
        <f>_xlfn.XLOOKUP(tVendas[[#This Row],[Nome Cliente]],tClientes[Nome],tClientes[Fone 2])</f>
        <v>(21) 91234-5678</v>
      </c>
      <c r="G174" s="10" t="s">
        <v>50</v>
      </c>
      <c r="H174" s="32" t="str">
        <f>_xlfn.XLOOKUP(tVendas[[#This Row],[Produto]],tProdutos[Produto],tProdutos[Fornecedor],"Não Encontrado")</f>
        <v>Hinode</v>
      </c>
      <c r="I174" s="16">
        <v>2</v>
      </c>
      <c r="J174" s="11">
        <v>200</v>
      </c>
      <c r="K174" s="17">
        <f>tVendas[[#This Row],[Qtde]]*tVendas[[#This Row],[Preço]]</f>
        <v>400</v>
      </c>
      <c r="L174" s="20">
        <v>200</v>
      </c>
      <c r="M174" s="19">
        <f>tVendas[[#This Row],[Valor Total]]-tVendas[[#This Row],[Valor Pago]]</f>
        <v>200</v>
      </c>
      <c r="N174" s="24">
        <v>45442</v>
      </c>
      <c r="O174" s="38">
        <f>_xlfn.XLOOKUP(tVendas[[#This Row],[Produto]],tProdutos[Produto],tProdutos[Comissão %])/100</f>
        <v>0.18</v>
      </c>
      <c r="P174" s="20">
        <f>tVendas[[#This Row],[Valor Total]]*tVendas[[#This Row],[Comissão %]]</f>
        <v>72</v>
      </c>
    </row>
    <row r="175" spans="2:16" ht="28.5" customHeight="1" x14ac:dyDescent="0.25">
      <c r="B175" s="9">
        <f>ROW()-ROW(tVendas[[#Headers],[Id]])</f>
        <v>169</v>
      </c>
      <c r="C175" s="14">
        <v>45415</v>
      </c>
      <c r="D175" s="14" t="s">
        <v>323</v>
      </c>
      <c r="E175" s="58" t="str">
        <f>_xlfn.XLOOKUP(tVendas[[#This Row],[Nome Cliente]],tClientes[Nome],tClientes[Fone])</f>
        <v>(11) 90987-6543</v>
      </c>
      <c r="F175" s="58" t="str">
        <f>_xlfn.XLOOKUP(tVendas[[#This Row],[Nome Cliente]],tClientes[Nome],tClientes[Fone 2])</f>
        <v>(11) 94321-0987</v>
      </c>
      <c r="G175" s="10" t="s">
        <v>51</v>
      </c>
      <c r="H175" s="32" t="str">
        <f>_xlfn.XLOOKUP(tVendas[[#This Row],[Produto]],tProdutos[Produto],tProdutos[Fornecedor],"Não Encontrado")</f>
        <v>Hinode</v>
      </c>
      <c r="I175" s="16">
        <v>3</v>
      </c>
      <c r="J175" s="11">
        <v>50</v>
      </c>
      <c r="K175" s="17">
        <f>tVendas[[#This Row],[Qtde]]*tVendas[[#This Row],[Preço]]</f>
        <v>150</v>
      </c>
      <c r="L175" s="20">
        <v>50</v>
      </c>
      <c r="M175" s="19">
        <f>tVendas[[#This Row],[Valor Total]]-tVendas[[#This Row],[Valor Pago]]</f>
        <v>100</v>
      </c>
      <c r="N175" s="24">
        <v>45415</v>
      </c>
      <c r="O175" s="38">
        <f>_xlfn.XLOOKUP(tVendas[[#This Row],[Produto]],tProdutos[Produto],tProdutos[Comissão %])/100</f>
        <v>0.3</v>
      </c>
      <c r="P175" s="20">
        <f>tVendas[[#This Row],[Valor Total]]*tVendas[[#This Row],[Comissão %]]</f>
        <v>45</v>
      </c>
    </row>
    <row r="176" spans="2:16" ht="28.5" customHeight="1" x14ac:dyDescent="0.25">
      <c r="B176" s="9">
        <f>ROW()-ROW(tVendas[[#Headers],[Id]])</f>
        <v>170</v>
      </c>
      <c r="C176" s="14">
        <v>45417</v>
      </c>
      <c r="D176" s="14" t="s">
        <v>328</v>
      </c>
      <c r="E176" s="58" t="str">
        <f>_xlfn.XLOOKUP(tVendas[[#This Row],[Nome Cliente]],tClientes[Nome],tClientes[Fone])</f>
        <v>(65) 99876-5432</v>
      </c>
      <c r="F176" s="58" t="str">
        <f>_xlfn.XLOOKUP(tVendas[[#This Row],[Nome Cliente]],tClientes[Nome],tClientes[Fone 2])</f>
        <v>(65) 92345-6789</v>
      </c>
      <c r="G176" s="10" t="s">
        <v>52</v>
      </c>
      <c r="H176" s="32" t="str">
        <f>_xlfn.XLOOKUP(tVendas[[#This Row],[Produto]],tProdutos[Produto],tProdutos[Fornecedor],"Não Encontrado")</f>
        <v>Hinode</v>
      </c>
      <c r="I176" s="16">
        <v>3</v>
      </c>
      <c r="J176" s="11">
        <v>70</v>
      </c>
      <c r="K176" s="17">
        <f>tVendas[[#This Row],[Qtde]]*tVendas[[#This Row],[Preço]]</f>
        <v>210</v>
      </c>
      <c r="L176" s="20">
        <v>140</v>
      </c>
      <c r="M176" s="19">
        <f>tVendas[[#This Row],[Valor Total]]-tVendas[[#This Row],[Valor Pago]]</f>
        <v>70</v>
      </c>
      <c r="N176" s="24">
        <v>45417</v>
      </c>
      <c r="O176" s="38">
        <f>_xlfn.XLOOKUP(tVendas[[#This Row],[Produto]],tProdutos[Produto],tProdutos[Comissão %])/100</f>
        <v>0.32</v>
      </c>
      <c r="P176" s="20">
        <f>tVendas[[#This Row],[Valor Total]]*tVendas[[#This Row],[Comissão %]]</f>
        <v>67.2</v>
      </c>
    </row>
    <row r="177" spans="2:16" ht="28.5" customHeight="1" x14ac:dyDescent="0.25">
      <c r="B177" s="9">
        <f>ROW()-ROW(tVendas[[#Headers],[Id]])</f>
        <v>171</v>
      </c>
      <c r="C177" s="14">
        <v>45436</v>
      </c>
      <c r="D177" s="14" t="s">
        <v>336</v>
      </c>
      <c r="E177" s="58" t="str">
        <f>_xlfn.XLOOKUP(tVendas[[#This Row],[Nome Cliente]],tClientes[Nome],tClientes[Fone])</f>
        <v>(95) 98765-4321</v>
      </c>
      <c r="F177" s="58" t="str">
        <f>_xlfn.XLOOKUP(tVendas[[#This Row],[Nome Cliente]],tClientes[Nome],tClientes[Fone 2])</f>
        <v>(95) 93456-7890</v>
      </c>
      <c r="G177" s="10" t="s">
        <v>54</v>
      </c>
      <c r="H177" s="32" t="str">
        <f>_xlfn.XLOOKUP(tVendas[[#This Row],[Produto]],tProdutos[Produto],tProdutos[Fornecedor],"Não Encontrado")</f>
        <v>Jequiti</v>
      </c>
      <c r="I177" s="16">
        <v>1</v>
      </c>
      <c r="J177" s="11">
        <v>50</v>
      </c>
      <c r="K177" s="17">
        <f>tVendas[[#This Row],[Qtde]]*tVendas[[#This Row],[Preço]]</f>
        <v>50</v>
      </c>
      <c r="L177" s="20">
        <v>50</v>
      </c>
      <c r="M177" s="19">
        <f>tVendas[[#This Row],[Valor Total]]-tVendas[[#This Row],[Valor Pago]]</f>
        <v>0</v>
      </c>
      <c r="N177" s="24">
        <v>45436</v>
      </c>
      <c r="O177" s="38">
        <f>_xlfn.XLOOKUP(tVendas[[#This Row],[Produto]],tProdutos[Produto],tProdutos[Comissão %])/100</f>
        <v>0.34</v>
      </c>
      <c r="P177" s="20">
        <f>tVendas[[#This Row],[Valor Total]]*tVendas[[#This Row],[Comissão %]]</f>
        <v>17</v>
      </c>
    </row>
    <row r="178" spans="2:16" ht="28.5" customHeight="1" x14ac:dyDescent="0.25">
      <c r="B178" s="9">
        <f>ROW()-ROW(tVendas[[#Headers],[Id]])</f>
        <v>172</v>
      </c>
      <c r="C178" s="14">
        <v>45422</v>
      </c>
      <c r="D178" s="14" t="s">
        <v>342</v>
      </c>
      <c r="E178" s="58" t="str">
        <f>_xlfn.XLOOKUP(tVendas[[#This Row],[Nome Cliente]],tClientes[Nome],tClientes[Fone])</f>
        <v>(98) 97654-3210</v>
      </c>
      <c r="F178" s="58" t="str">
        <f>_xlfn.XLOOKUP(tVendas[[#This Row],[Nome Cliente]],tClientes[Nome],tClientes[Fone 2])</f>
        <v>(98) 93210-4567</v>
      </c>
      <c r="G178" s="10" t="s">
        <v>55</v>
      </c>
      <c r="H178" s="32" t="str">
        <f>_xlfn.XLOOKUP(tVendas[[#This Row],[Produto]],tProdutos[Produto],tProdutos[Fornecedor],"Não Encontrado")</f>
        <v>Mary Kay</v>
      </c>
      <c r="I178" s="16">
        <v>1</v>
      </c>
      <c r="J178" s="11">
        <v>45</v>
      </c>
      <c r="K178" s="17">
        <f>tVendas[[#This Row],[Qtde]]*tVendas[[#This Row],[Preço]]</f>
        <v>45</v>
      </c>
      <c r="L178" s="20">
        <v>45</v>
      </c>
      <c r="M178" s="19">
        <f>tVendas[[#This Row],[Valor Total]]-tVendas[[#This Row],[Valor Pago]]</f>
        <v>0</v>
      </c>
      <c r="N178" s="24">
        <v>45422</v>
      </c>
      <c r="O178" s="38">
        <f>_xlfn.XLOOKUP(tVendas[[#This Row],[Produto]],tProdutos[Produto],tProdutos[Comissão %])/100</f>
        <v>0.37</v>
      </c>
      <c r="P178" s="20">
        <f>tVendas[[#This Row],[Valor Total]]*tVendas[[#This Row],[Comissão %]]</f>
        <v>16.649999999999999</v>
      </c>
    </row>
    <row r="179" spans="2:16" ht="28.5" customHeight="1" x14ac:dyDescent="0.25">
      <c r="B179" s="9">
        <f>ROW()-ROW(tVendas[[#Headers],[Id]])</f>
        <v>173</v>
      </c>
      <c r="C179" s="14">
        <v>45434</v>
      </c>
      <c r="D179" s="14" t="s">
        <v>350</v>
      </c>
      <c r="E179" s="58" t="str">
        <f>_xlfn.XLOOKUP(tVendas[[#This Row],[Nome Cliente]],tClientes[Nome],tClientes[Fone])</f>
        <v>(84) 96543-2109</v>
      </c>
      <c r="F179" s="58" t="str">
        <f>_xlfn.XLOOKUP(tVendas[[#This Row],[Nome Cliente]],tClientes[Nome],tClientes[Fone 2])</f>
        <v>(84) 91234-5678</v>
      </c>
      <c r="G179" s="10" t="s">
        <v>56</v>
      </c>
      <c r="H179" s="32" t="str">
        <f>_xlfn.XLOOKUP(tVendas[[#This Row],[Produto]],tProdutos[Produto],tProdutos[Fornecedor],"Não Encontrado")</f>
        <v>Avon</v>
      </c>
      <c r="I179" s="16">
        <v>5</v>
      </c>
      <c r="J179" s="11">
        <v>18</v>
      </c>
      <c r="K179" s="17">
        <f>tVendas[[#This Row],[Qtde]]*tVendas[[#This Row],[Preço]]</f>
        <v>90</v>
      </c>
      <c r="L179" s="20">
        <v>36</v>
      </c>
      <c r="M179" s="19">
        <f>tVendas[[#This Row],[Valor Total]]-tVendas[[#This Row],[Valor Pago]]</f>
        <v>54</v>
      </c>
      <c r="N179" s="24">
        <v>45434</v>
      </c>
      <c r="O179" s="38">
        <f>_xlfn.XLOOKUP(tVendas[[#This Row],[Produto]],tProdutos[Produto],tProdutos[Comissão %])/100</f>
        <v>0.25</v>
      </c>
      <c r="P179" s="20">
        <f>tVendas[[#This Row],[Valor Total]]*tVendas[[#This Row],[Comissão %]]</f>
        <v>22.5</v>
      </c>
    </row>
    <row r="180" spans="2:16" ht="28.5" customHeight="1" x14ac:dyDescent="0.25">
      <c r="B180" s="9">
        <f>ROW()-ROW(tVendas[[#Headers],[Id]])</f>
        <v>174</v>
      </c>
      <c r="C180" s="14">
        <v>45416</v>
      </c>
      <c r="D180" s="14" t="s">
        <v>358</v>
      </c>
      <c r="E180" s="58" t="str">
        <f>_xlfn.XLOOKUP(tVendas[[#This Row],[Nome Cliente]],tClientes[Nome],tClientes[Fone])</f>
        <v>(53) 95432-1098</v>
      </c>
      <c r="F180" s="58" t="str">
        <f>_xlfn.XLOOKUP(tVendas[[#This Row],[Nome Cliente]],tClientes[Nome],tClientes[Fone 2])</f>
        <v>(53) 94321-0987</v>
      </c>
      <c r="G180" s="10" t="s">
        <v>57</v>
      </c>
      <c r="H180" s="32" t="str">
        <f>_xlfn.XLOOKUP(tVendas[[#This Row],[Produto]],tProdutos[Produto],tProdutos[Fornecedor],"Não Encontrado")</f>
        <v>Natura</v>
      </c>
      <c r="I180" s="16">
        <v>2</v>
      </c>
      <c r="J180" s="11">
        <v>35</v>
      </c>
      <c r="K180" s="17">
        <f>tVendas[[#This Row],[Qtde]]*tVendas[[#This Row],[Preço]]</f>
        <v>70</v>
      </c>
      <c r="L180" s="20">
        <v>70</v>
      </c>
      <c r="M180" s="19">
        <f>tVendas[[#This Row],[Valor Total]]-tVendas[[#This Row],[Valor Pago]]</f>
        <v>0</v>
      </c>
      <c r="N180" s="24">
        <v>45416</v>
      </c>
      <c r="O180" s="38">
        <f>_xlfn.XLOOKUP(tVendas[[#This Row],[Produto]],tProdutos[Produto],tProdutos[Comissão %])/100</f>
        <v>0.4</v>
      </c>
      <c r="P180" s="20">
        <f>tVendas[[#This Row],[Valor Total]]*tVendas[[#This Row],[Comissão %]]</f>
        <v>28</v>
      </c>
    </row>
    <row r="181" spans="2:16" ht="28.5" customHeight="1" x14ac:dyDescent="0.25">
      <c r="B181" s="9">
        <f>ROW()-ROW(tVendas[[#Headers],[Id]])</f>
        <v>175</v>
      </c>
      <c r="C181" s="14">
        <v>45460</v>
      </c>
      <c r="D181" s="14" t="s">
        <v>365</v>
      </c>
      <c r="E181" s="58" t="str">
        <f>_xlfn.XLOOKUP(tVendas[[#This Row],[Nome Cliente]],tClientes[Nome],tClientes[Fone])</f>
        <v>(41) 94321-0987</v>
      </c>
      <c r="F181" s="58" t="str">
        <f>_xlfn.XLOOKUP(tVendas[[#This Row],[Nome Cliente]],tClientes[Nome],tClientes[Fone 2])</f>
        <v>(41) 92345-6789</v>
      </c>
      <c r="G181" s="10" t="s">
        <v>58</v>
      </c>
      <c r="H181" s="32" t="str">
        <f>_xlfn.XLOOKUP(tVendas[[#This Row],[Produto]],tProdutos[Produto],tProdutos[Fornecedor],"Não Encontrado")</f>
        <v>Hinode</v>
      </c>
      <c r="I181" s="16">
        <v>3</v>
      </c>
      <c r="J181" s="11">
        <v>30</v>
      </c>
      <c r="K181" s="17">
        <f>tVendas[[#This Row],[Qtde]]*tVendas[[#This Row],[Preço]]</f>
        <v>90</v>
      </c>
      <c r="L181" s="20"/>
      <c r="M181" s="19">
        <f>tVendas[[#This Row],[Valor Total]]-tVendas[[#This Row],[Valor Pago]]</f>
        <v>90</v>
      </c>
      <c r="N181" s="24" t="s">
        <v>118</v>
      </c>
      <c r="O181" s="38">
        <f>_xlfn.XLOOKUP(tVendas[[#This Row],[Produto]],tProdutos[Produto],tProdutos[Comissão %])/100</f>
        <v>0.3</v>
      </c>
      <c r="P181" s="20">
        <f>tVendas[[#This Row],[Valor Total]]*tVendas[[#This Row],[Comissão %]]</f>
        <v>27</v>
      </c>
    </row>
    <row r="182" spans="2:16" ht="28.5" customHeight="1" x14ac:dyDescent="0.25">
      <c r="B182" s="9">
        <f>ROW()-ROW(tVendas[[#Headers],[Id]])</f>
        <v>176</v>
      </c>
      <c r="C182" s="14">
        <v>45469</v>
      </c>
      <c r="D182" s="14" t="s">
        <v>371</v>
      </c>
      <c r="E182" s="58" t="str">
        <f>_xlfn.XLOOKUP(tVendas[[#This Row],[Nome Cliente]],tClientes[Nome],tClientes[Fone])</f>
        <v>(27) 93210-9876</v>
      </c>
      <c r="F182" s="58" t="str">
        <f>_xlfn.XLOOKUP(tVendas[[#This Row],[Nome Cliente]],tClientes[Nome],tClientes[Fone 2])</f>
        <v>(27) 91234-5678</v>
      </c>
      <c r="G182" s="10" t="s">
        <v>38</v>
      </c>
      <c r="H182" s="32" t="str">
        <f>_xlfn.XLOOKUP(tVendas[[#This Row],[Produto]],tProdutos[Produto],tProdutos[Fornecedor],"Não Encontrado")</f>
        <v>Jequiti</v>
      </c>
      <c r="I182" s="16">
        <v>5</v>
      </c>
      <c r="J182" s="11">
        <v>100</v>
      </c>
      <c r="K182" s="17">
        <f>tVendas[[#This Row],[Qtde]]*tVendas[[#This Row],[Preço]]</f>
        <v>500</v>
      </c>
      <c r="L182" s="20">
        <v>400</v>
      </c>
      <c r="M182" s="19">
        <f>tVendas[[#This Row],[Valor Total]]-tVendas[[#This Row],[Valor Pago]]</f>
        <v>100</v>
      </c>
      <c r="N182" s="24">
        <v>45469</v>
      </c>
      <c r="O182" s="38">
        <f>_xlfn.XLOOKUP(tVendas[[#This Row],[Produto]],tProdutos[Produto],tProdutos[Comissão %])/100</f>
        <v>0.21</v>
      </c>
      <c r="P182" s="20">
        <f>tVendas[[#This Row],[Valor Total]]*tVendas[[#This Row],[Comissão %]]</f>
        <v>105</v>
      </c>
    </row>
    <row r="183" spans="2:16" ht="28.5" customHeight="1" x14ac:dyDescent="0.25">
      <c r="B183" s="9">
        <f>ROW()-ROW(tVendas[[#Headers],[Id]])</f>
        <v>177</v>
      </c>
      <c r="C183" s="14">
        <v>45445</v>
      </c>
      <c r="D183" s="14" t="s">
        <v>377</v>
      </c>
      <c r="E183" s="58" t="str">
        <f>_xlfn.XLOOKUP(tVendas[[#This Row],[Nome Cliente]],tClientes[Nome],tClientes[Fone])</f>
        <v>(19) 92109-8765</v>
      </c>
      <c r="F183" s="58" t="str">
        <f>_xlfn.XLOOKUP(tVendas[[#This Row],[Nome Cliente]],tClientes[Nome],tClientes[Fone 2])</f>
        <v>(19) 93210-4567</v>
      </c>
      <c r="G183" s="10" t="s">
        <v>39</v>
      </c>
      <c r="H183" s="32" t="str">
        <f>_xlfn.XLOOKUP(tVendas[[#This Row],[Produto]],tProdutos[Produto],tProdutos[Fornecedor],"Não Encontrado")</f>
        <v>Jequiti</v>
      </c>
      <c r="I183" s="16">
        <v>3</v>
      </c>
      <c r="J183" s="11">
        <v>120</v>
      </c>
      <c r="K183" s="17">
        <f>tVendas[[#This Row],[Qtde]]*tVendas[[#This Row],[Preço]]</f>
        <v>360</v>
      </c>
      <c r="L183" s="20">
        <v>480</v>
      </c>
      <c r="M183" s="19">
        <f>tVendas[[#This Row],[Valor Total]]-tVendas[[#This Row],[Valor Pago]]</f>
        <v>-120</v>
      </c>
      <c r="N183" s="24">
        <v>45445</v>
      </c>
      <c r="O183" s="38">
        <f>_xlfn.XLOOKUP(tVendas[[#This Row],[Produto]],tProdutos[Produto],tProdutos[Comissão %])/100</f>
        <v>0.24</v>
      </c>
      <c r="P183" s="20">
        <f>tVendas[[#This Row],[Valor Total]]*tVendas[[#This Row],[Comissão %]]</f>
        <v>86.399999999999991</v>
      </c>
    </row>
    <row r="184" spans="2:16" ht="28.5" customHeight="1" x14ac:dyDescent="0.25">
      <c r="B184" s="9">
        <f>ROW()-ROW(tVendas[[#Headers],[Id]])</f>
        <v>178</v>
      </c>
      <c r="C184" s="14">
        <v>45470</v>
      </c>
      <c r="D184" s="14" t="s">
        <v>383</v>
      </c>
      <c r="E184" s="58" t="str">
        <f>_xlfn.XLOOKUP(tVendas[[#This Row],[Nome Cliente]],tClientes[Nome],tClientes[Fone])</f>
        <v>(51) 90987-6543</v>
      </c>
      <c r="F184" s="58" t="str">
        <f>_xlfn.XLOOKUP(tVendas[[#This Row],[Nome Cliente]],tClientes[Nome],tClientes[Fone 2])</f>
        <v>(51) 94321-0987</v>
      </c>
      <c r="G184" s="10" t="s">
        <v>40</v>
      </c>
      <c r="H184" s="32" t="str">
        <f>_xlfn.XLOOKUP(tVendas[[#This Row],[Produto]],tProdutos[Produto],tProdutos[Fornecedor],"Não Encontrado")</f>
        <v>Jequiti</v>
      </c>
      <c r="I184" s="16">
        <v>3</v>
      </c>
      <c r="J184" s="11">
        <v>25</v>
      </c>
      <c r="K184" s="17">
        <f>tVendas[[#This Row],[Qtde]]*tVendas[[#This Row],[Preço]]</f>
        <v>75</v>
      </c>
      <c r="L184" s="20">
        <v>100</v>
      </c>
      <c r="M184" s="19">
        <f>tVendas[[#This Row],[Valor Total]]-tVendas[[#This Row],[Valor Pago]]</f>
        <v>-25</v>
      </c>
      <c r="N184" s="24">
        <v>45470</v>
      </c>
      <c r="O184" s="38">
        <f>_xlfn.XLOOKUP(tVendas[[#This Row],[Produto]],tProdutos[Produto],tProdutos[Comissão %])/100</f>
        <v>0.28999999999999998</v>
      </c>
      <c r="P184" s="20">
        <f>tVendas[[#This Row],[Valor Total]]*tVendas[[#This Row],[Comissão %]]</f>
        <v>21.75</v>
      </c>
    </row>
    <row r="185" spans="2:16" ht="28.5" customHeight="1" x14ac:dyDescent="0.25">
      <c r="B185" s="9">
        <f>ROW()-ROW(tVendas[[#Headers],[Id]])</f>
        <v>179</v>
      </c>
      <c r="C185" s="14">
        <v>45470</v>
      </c>
      <c r="D185" s="14" t="s">
        <v>387</v>
      </c>
      <c r="E185" s="58" t="str">
        <f>_xlfn.XLOOKUP(tVendas[[#This Row],[Nome Cliente]],tClientes[Nome],tClientes[Fone])</f>
        <v>(61) 99876-5432</v>
      </c>
      <c r="F185" s="58" t="str">
        <f>_xlfn.XLOOKUP(tVendas[[#This Row],[Nome Cliente]],tClientes[Nome],tClientes[Fone 2])</f>
        <v>(61) 93456-7890</v>
      </c>
      <c r="G185" s="10" t="s">
        <v>41</v>
      </c>
      <c r="H185" s="32" t="str">
        <f>_xlfn.XLOOKUP(tVendas[[#This Row],[Produto]],tProdutos[Produto],tProdutos[Fornecedor],"Não Encontrado")</f>
        <v>Mary Kay</v>
      </c>
      <c r="I185" s="16">
        <v>3</v>
      </c>
      <c r="J185" s="11">
        <v>80</v>
      </c>
      <c r="K185" s="17">
        <f>tVendas[[#This Row],[Qtde]]*tVendas[[#This Row],[Preço]]</f>
        <v>240</v>
      </c>
      <c r="L185" s="20">
        <v>160</v>
      </c>
      <c r="M185" s="19">
        <f>tVendas[[#This Row],[Valor Total]]-tVendas[[#This Row],[Valor Pago]]</f>
        <v>80</v>
      </c>
      <c r="N185" s="24">
        <v>45470</v>
      </c>
      <c r="O185" s="38">
        <f>_xlfn.XLOOKUP(tVendas[[#This Row],[Produto]],tProdutos[Produto],tProdutos[Comissão %])/100</f>
        <v>0.38</v>
      </c>
      <c r="P185" s="20">
        <f>tVendas[[#This Row],[Valor Total]]*tVendas[[#This Row],[Comissão %]]</f>
        <v>91.2</v>
      </c>
    </row>
    <row r="186" spans="2:16" ht="28.5" customHeight="1" x14ac:dyDescent="0.25">
      <c r="B186" s="9">
        <f>ROW()-ROW(tVendas[[#Headers],[Id]])</f>
        <v>180</v>
      </c>
      <c r="C186" s="14">
        <v>45453</v>
      </c>
      <c r="D186" s="14" t="s">
        <v>393</v>
      </c>
      <c r="E186" s="58" t="str">
        <f>_xlfn.XLOOKUP(tVendas[[#This Row],[Nome Cliente]],tClientes[Nome],tClientes[Fone])</f>
        <v>(48) 98765-4321</v>
      </c>
      <c r="F186" s="58" t="str">
        <f>_xlfn.XLOOKUP(tVendas[[#This Row],[Nome Cliente]],tClientes[Nome],tClientes[Fone 2])</f>
        <v>(48) 92345-6789</v>
      </c>
      <c r="G186" s="10" t="s">
        <v>42</v>
      </c>
      <c r="H186" s="32" t="str">
        <f>_xlfn.XLOOKUP(tVendas[[#This Row],[Produto]],tProdutos[Produto],tProdutos[Fornecedor],"Não Encontrado")</f>
        <v>Mary Kay</v>
      </c>
      <c r="I186" s="16">
        <v>2</v>
      </c>
      <c r="J186" s="11">
        <v>30</v>
      </c>
      <c r="K186" s="17">
        <f>tVendas[[#This Row],[Qtde]]*tVendas[[#This Row],[Preço]]</f>
        <v>60</v>
      </c>
      <c r="L186" s="20">
        <v>30</v>
      </c>
      <c r="M186" s="19">
        <f>tVendas[[#This Row],[Valor Total]]-tVendas[[#This Row],[Valor Pago]]</f>
        <v>30</v>
      </c>
      <c r="N186" s="24">
        <v>45453</v>
      </c>
      <c r="O186" s="38">
        <f>_xlfn.XLOOKUP(tVendas[[#This Row],[Produto]],tProdutos[Produto],tProdutos[Comissão %])/100</f>
        <v>0.31</v>
      </c>
      <c r="P186" s="20">
        <f>tVendas[[#This Row],[Valor Total]]*tVendas[[#This Row],[Comissão %]]</f>
        <v>18.600000000000001</v>
      </c>
    </row>
    <row r="187" spans="2:16" ht="28.5" customHeight="1" x14ac:dyDescent="0.25">
      <c r="B187" s="9">
        <f>ROW()-ROW(tVendas[[#Headers],[Id]])</f>
        <v>181</v>
      </c>
      <c r="C187" s="14">
        <v>45448</v>
      </c>
      <c r="D187" s="14" t="s">
        <v>399</v>
      </c>
      <c r="E187" s="58" t="str">
        <f>_xlfn.XLOOKUP(tVendas[[#This Row],[Nome Cliente]],tClientes[Nome],tClientes[Fone])</f>
        <v>(31) 97654-3210</v>
      </c>
      <c r="F187" s="58" t="str">
        <f>_xlfn.XLOOKUP(tVendas[[#This Row],[Nome Cliente]],tClientes[Nome],tClientes[Fone 2])</f>
        <v>(31) 93210-4567</v>
      </c>
      <c r="G187" s="10" t="s">
        <v>43</v>
      </c>
      <c r="H187" s="32" t="str">
        <f>_xlfn.XLOOKUP(tVendas[[#This Row],[Produto]],tProdutos[Produto],tProdutos[Fornecedor],"Não Encontrado")</f>
        <v>Mary Kay</v>
      </c>
      <c r="I187" s="16">
        <v>1</v>
      </c>
      <c r="J187" s="11">
        <v>35</v>
      </c>
      <c r="K187" s="17">
        <f>tVendas[[#This Row],[Qtde]]*tVendas[[#This Row],[Preço]]</f>
        <v>35</v>
      </c>
      <c r="L187" s="20">
        <v>70</v>
      </c>
      <c r="M187" s="19">
        <f>tVendas[[#This Row],[Valor Total]]-tVendas[[#This Row],[Valor Pago]]</f>
        <v>-35</v>
      </c>
      <c r="N187" s="24">
        <v>45448</v>
      </c>
      <c r="O187" s="38">
        <f>_xlfn.XLOOKUP(tVendas[[#This Row],[Produto]],tProdutos[Produto],tProdutos[Comissão %])/100</f>
        <v>0.16</v>
      </c>
      <c r="P187" s="20">
        <f>tVendas[[#This Row],[Valor Total]]*tVendas[[#This Row],[Comissão %]]</f>
        <v>5.6000000000000005</v>
      </c>
    </row>
    <row r="188" spans="2:16" ht="28.5" customHeight="1" x14ac:dyDescent="0.25">
      <c r="B188" s="9">
        <f>ROW()-ROW(tVendas[[#Headers],[Id]])</f>
        <v>182</v>
      </c>
      <c r="C188" s="14">
        <v>45473</v>
      </c>
      <c r="D188" s="14" t="s">
        <v>405</v>
      </c>
      <c r="E188" s="58" t="str">
        <f>_xlfn.XLOOKUP(tVendas[[#This Row],[Nome Cliente]],tClientes[Nome],tClientes[Fone])</f>
        <v>(71) 96543-2109</v>
      </c>
      <c r="F188" s="58" t="str">
        <f>_xlfn.XLOOKUP(tVendas[[#This Row],[Nome Cliente]],tClientes[Nome],tClientes[Fone 2])</f>
        <v>(71) 93456-7890</v>
      </c>
      <c r="G188" s="10" t="s">
        <v>44</v>
      </c>
      <c r="H188" s="32" t="str">
        <f>_xlfn.XLOOKUP(tVendas[[#This Row],[Produto]],tProdutos[Produto],tProdutos[Fornecedor],"Não Encontrado")</f>
        <v>Avon</v>
      </c>
      <c r="I188" s="16">
        <v>4</v>
      </c>
      <c r="J188" s="11">
        <v>15</v>
      </c>
      <c r="K188" s="17">
        <f>tVendas[[#This Row],[Qtde]]*tVendas[[#This Row],[Preço]]</f>
        <v>60</v>
      </c>
      <c r="L188" s="20">
        <v>15</v>
      </c>
      <c r="M188" s="19">
        <f>tVendas[[#This Row],[Valor Total]]-tVendas[[#This Row],[Valor Pago]]</f>
        <v>45</v>
      </c>
      <c r="N188" s="24">
        <v>45473</v>
      </c>
      <c r="O188" s="38">
        <f>_xlfn.XLOOKUP(tVendas[[#This Row],[Produto]],tProdutos[Produto],tProdutos[Comissão %])/100</f>
        <v>0.2</v>
      </c>
      <c r="P188" s="20">
        <f>tVendas[[#This Row],[Valor Total]]*tVendas[[#This Row],[Comissão %]]</f>
        <v>12</v>
      </c>
    </row>
    <row r="189" spans="2:16" ht="28.5" customHeight="1" x14ac:dyDescent="0.25">
      <c r="B189" s="9">
        <f>ROW()-ROW(tVendas[[#Headers],[Id]])</f>
        <v>183</v>
      </c>
      <c r="C189" s="14">
        <v>45455</v>
      </c>
      <c r="D189" s="14" t="s">
        <v>410</v>
      </c>
      <c r="E189" s="58" t="str">
        <f>_xlfn.XLOOKUP(tVendas[[#This Row],[Nome Cliente]],tClientes[Nome],tClientes[Fone])</f>
        <v>(67) 95432-1098</v>
      </c>
      <c r="F189" s="58" t="str">
        <f>_xlfn.XLOOKUP(tVendas[[#This Row],[Nome Cliente]],tClientes[Nome],tClientes[Fone 2])</f>
        <v>(67) 92345-6789</v>
      </c>
      <c r="G189" s="10" t="s">
        <v>45</v>
      </c>
      <c r="H189" s="32" t="str">
        <f>_xlfn.XLOOKUP(tVendas[[#This Row],[Produto]],tProdutos[Produto],tProdutos[Fornecedor],"Não Encontrado")</f>
        <v>Avon</v>
      </c>
      <c r="I189" s="16">
        <v>3</v>
      </c>
      <c r="J189" s="11">
        <v>10</v>
      </c>
      <c r="K189" s="17">
        <f>tVendas[[#This Row],[Qtde]]*tVendas[[#This Row],[Preço]]</f>
        <v>30</v>
      </c>
      <c r="L189" s="20">
        <v>30</v>
      </c>
      <c r="M189" s="19">
        <f>tVendas[[#This Row],[Valor Total]]-tVendas[[#This Row],[Valor Pago]]</f>
        <v>0</v>
      </c>
      <c r="N189" s="24">
        <v>45455</v>
      </c>
      <c r="O189" s="38">
        <f>_xlfn.XLOOKUP(tVendas[[#This Row],[Produto]],tProdutos[Produto],tProdutos[Comissão %])/100</f>
        <v>0.15</v>
      </c>
      <c r="P189" s="20">
        <f>tVendas[[#This Row],[Valor Total]]*tVendas[[#This Row],[Comissão %]]</f>
        <v>4.5</v>
      </c>
    </row>
    <row r="190" spans="2:16" ht="28.5" customHeight="1" x14ac:dyDescent="0.25">
      <c r="B190" s="9">
        <f>ROW()-ROW(tVendas[[#Headers],[Id]])</f>
        <v>184</v>
      </c>
      <c r="C190" s="14">
        <v>45473</v>
      </c>
      <c r="D190" s="14" t="s">
        <v>416</v>
      </c>
      <c r="E190" s="58" t="str">
        <f>_xlfn.XLOOKUP(tVendas[[#This Row],[Nome Cliente]],tClientes[Nome],tClientes[Fone])</f>
        <v>(92) 94321-0987</v>
      </c>
      <c r="F190" s="58" t="str">
        <f>_xlfn.XLOOKUP(tVendas[[#This Row],[Nome Cliente]],tClientes[Nome],tClientes[Fone 2])</f>
        <v>(92) 91234-5678</v>
      </c>
      <c r="G190" s="10" t="s">
        <v>46</v>
      </c>
      <c r="H190" s="32" t="str">
        <f>_xlfn.XLOOKUP(tVendas[[#This Row],[Produto]],tProdutos[Produto],tProdutos[Fornecedor],"Não Encontrado")</f>
        <v>Avon</v>
      </c>
      <c r="I190" s="16">
        <v>5</v>
      </c>
      <c r="J190" s="11">
        <v>20</v>
      </c>
      <c r="K190" s="17">
        <f>tVendas[[#This Row],[Qtde]]*tVendas[[#This Row],[Preço]]</f>
        <v>100</v>
      </c>
      <c r="L190" s="20">
        <v>20</v>
      </c>
      <c r="M190" s="19">
        <f>tVendas[[#This Row],[Valor Total]]-tVendas[[#This Row],[Valor Pago]]</f>
        <v>80</v>
      </c>
      <c r="N190" s="24">
        <v>45473</v>
      </c>
      <c r="O190" s="38">
        <f>_xlfn.XLOOKUP(tVendas[[#This Row],[Produto]],tProdutos[Produto],tProdutos[Comissão %])/100</f>
        <v>0.31</v>
      </c>
      <c r="P190" s="20">
        <f>tVendas[[#This Row],[Valor Total]]*tVendas[[#This Row],[Comissão %]]</f>
        <v>31</v>
      </c>
    </row>
    <row r="191" spans="2:16" ht="28.5" customHeight="1" x14ac:dyDescent="0.25">
      <c r="B191" s="9">
        <f>ROW()-ROW(tVendas[[#Headers],[Id]])</f>
        <v>185</v>
      </c>
      <c r="C191" s="14">
        <v>45471</v>
      </c>
      <c r="D191" s="14" t="s">
        <v>421</v>
      </c>
      <c r="E191" s="58" t="str">
        <f>_xlfn.XLOOKUP(tVendas[[#This Row],[Nome Cliente]],tClientes[Nome],tClientes[Fone])</f>
        <v>(84) 93210-9876</v>
      </c>
      <c r="F191" s="58" t="str">
        <f>_xlfn.XLOOKUP(tVendas[[#This Row],[Nome Cliente]],tClientes[Nome],tClientes[Fone 2])</f>
        <v>(84) 93456-7890</v>
      </c>
      <c r="G191" s="10" t="s">
        <v>47</v>
      </c>
      <c r="H191" s="32" t="str">
        <f>_xlfn.XLOOKUP(tVendas[[#This Row],[Produto]],tProdutos[Produto],tProdutos[Fornecedor],"Não Encontrado")</f>
        <v>Natura</v>
      </c>
      <c r="I191" s="16">
        <v>1</v>
      </c>
      <c r="J191" s="11">
        <v>25</v>
      </c>
      <c r="K191" s="17">
        <f>tVendas[[#This Row],[Qtde]]*tVendas[[#This Row],[Preço]]</f>
        <v>25</v>
      </c>
      <c r="L191" s="20">
        <v>25</v>
      </c>
      <c r="M191" s="19">
        <f>tVendas[[#This Row],[Valor Total]]-tVendas[[#This Row],[Valor Pago]]</f>
        <v>0</v>
      </c>
      <c r="N191" s="24">
        <v>45471</v>
      </c>
      <c r="O191" s="38">
        <f>_xlfn.XLOOKUP(tVendas[[#This Row],[Produto]],tProdutos[Produto],tProdutos[Comissão %])/100</f>
        <v>0.16</v>
      </c>
      <c r="P191" s="20">
        <f>tVendas[[#This Row],[Valor Total]]*tVendas[[#This Row],[Comissão %]]</f>
        <v>4</v>
      </c>
    </row>
    <row r="192" spans="2:16" ht="28.5" customHeight="1" x14ac:dyDescent="0.25">
      <c r="B192" s="9">
        <f>ROW()-ROW(tVendas[[#Headers],[Id]])</f>
        <v>186</v>
      </c>
      <c r="C192" s="14">
        <v>45473</v>
      </c>
      <c r="D192" s="14" t="s">
        <v>427</v>
      </c>
      <c r="E192" s="58" t="str">
        <f>_xlfn.XLOOKUP(tVendas[[#This Row],[Nome Cliente]],tClientes[Nome],tClientes[Fone])</f>
        <v>(53) 92109-8765</v>
      </c>
      <c r="F192" s="58" t="str">
        <f>_xlfn.XLOOKUP(tVendas[[#This Row],[Nome Cliente]],tClientes[Nome],tClientes[Fone 2])</f>
        <v>(53) 92345-6789</v>
      </c>
      <c r="G192" s="10" t="s">
        <v>48</v>
      </c>
      <c r="H192" s="32" t="str">
        <f>_xlfn.XLOOKUP(tVendas[[#This Row],[Produto]],tProdutos[Produto],tProdutos[Fornecedor],"Não Encontrado")</f>
        <v>Natura</v>
      </c>
      <c r="I192" s="16">
        <v>1</v>
      </c>
      <c r="J192" s="11">
        <v>30</v>
      </c>
      <c r="K192" s="17">
        <f>tVendas[[#This Row],[Qtde]]*tVendas[[#This Row],[Preço]]</f>
        <v>30</v>
      </c>
      <c r="L192" s="20">
        <v>90</v>
      </c>
      <c r="M192" s="19">
        <f>tVendas[[#This Row],[Valor Total]]-tVendas[[#This Row],[Valor Pago]]</f>
        <v>-60</v>
      </c>
      <c r="N192" s="24">
        <v>45473</v>
      </c>
      <c r="O192" s="38">
        <f>_xlfn.XLOOKUP(tVendas[[#This Row],[Produto]],tProdutos[Produto],tProdutos[Comissão %])/100</f>
        <v>0.33</v>
      </c>
      <c r="P192" s="20">
        <f>tVendas[[#This Row],[Valor Total]]*tVendas[[#This Row],[Comissão %]]</f>
        <v>9.9</v>
      </c>
    </row>
    <row r="193" spans="2:16" ht="28.5" customHeight="1" x14ac:dyDescent="0.25">
      <c r="B193" s="9">
        <f>ROW()-ROW(tVendas[[#Headers],[Id]])</f>
        <v>187</v>
      </c>
      <c r="C193" s="14">
        <v>45457</v>
      </c>
      <c r="D193" s="14" t="s">
        <v>433</v>
      </c>
      <c r="E193" s="58" t="str">
        <f>_xlfn.XLOOKUP(tVendas[[#This Row],[Nome Cliente]],tClientes[Nome],tClientes[Fone])</f>
        <v>(83) 90987-6543</v>
      </c>
      <c r="F193" s="58" t="str">
        <f>_xlfn.XLOOKUP(tVendas[[#This Row],[Nome Cliente]],tClientes[Nome],tClientes[Fone 2])</f>
        <v>(83) 93210-4567</v>
      </c>
      <c r="G193" s="10" t="s">
        <v>49</v>
      </c>
      <c r="H193" s="32" t="str">
        <f>_xlfn.XLOOKUP(tVendas[[#This Row],[Produto]],tProdutos[Produto],tProdutos[Fornecedor],"Não Encontrado")</f>
        <v>Natura</v>
      </c>
      <c r="I193" s="16">
        <v>4</v>
      </c>
      <c r="J193" s="11">
        <v>40</v>
      </c>
      <c r="K193" s="17">
        <f>tVendas[[#This Row],[Qtde]]*tVendas[[#This Row],[Preço]]</f>
        <v>160</v>
      </c>
      <c r="L193" s="20">
        <v>160</v>
      </c>
      <c r="M193" s="19">
        <f>tVendas[[#This Row],[Valor Total]]-tVendas[[#This Row],[Valor Pago]]</f>
        <v>0</v>
      </c>
      <c r="N193" s="24">
        <v>45457</v>
      </c>
      <c r="O193" s="38">
        <f>_xlfn.XLOOKUP(tVendas[[#This Row],[Produto]],tProdutos[Produto],tProdutos[Comissão %])/100</f>
        <v>0.38</v>
      </c>
      <c r="P193" s="20">
        <f>tVendas[[#This Row],[Valor Total]]*tVendas[[#This Row],[Comissão %]]</f>
        <v>60.8</v>
      </c>
    </row>
    <row r="194" spans="2:16" ht="28.5" customHeight="1" x14ac:dyDescent="0.25">
      <c r="B194" s="9">
        <f>ROW()-ROW(tVendas[[#Headers],[Id]])</f>
        <v>188</v>
      </c>
      <c r="C194" s="14">
        <v>45464</v>
      </c>
      <c r="D194" s="14" t="s">
        <v>439</v>
      </c>
      <c r="E194" s="58" t="str">
        <f>_xlfn.XLOOKUP(tVendas[[#This Row],[Nome Cliente]],tClientes[Nome],tClientes[Fone])</f>
        <v>(62) 99876-5432</v>
      </c>
      <c r="F194" s="58" t="str">
        <f>_xlfn.XLOOKUP(tVendas[[#This Row],[Nome Cliente]],tClientes[Nome],tClientes[Fone 2])</f>
        <v>(62) 93456-7890</v>
      </c>
      <c r="G194" s="10" t="s">
        <v>50</v>
      </c>
      <c r="H194" s="32" t="str">
        <f>_xlfn.XLOOKUP(tVendas[[#This Row],[Produto]],tProdutos[Produto],tProdutos[Fornecedor],"Não Encontrado")</f>
        <v>Hinode</v>
      </c>
      <c r="I194" s="16">
        <v>2</v>
      </c>
      <c r="J194" s="11">
        <v>200</v>
      </c>
      <c r="K194" s="17">
        <f>tVendas[[#This Row],[Qtde]]*tVendas[[#This Row],[Preço]]</f>
        <v>400</v>
      </c>
      <c r="L194" s="20">
        <v>400</v>
      </c>
      <c r="M194" s="19">
        <f>tVendas[[#This Row],[Valor Total]]-tVendas[[#This Row],[Valor Pago]]</f>
        <v>0</v>
      </c>
      <c r="N194" s="24">
        <v>45464</v>
      </c>
      <c r="O194" s="38">
        <f>_xlfn.XLOOKUP(tVendas[[#This Row],[Produto]],tProdutos[Produto],tProdutos[Comissão %])/100</f>
        <v>0.18</v>
      </c>
      <c r="P194" s="20">
        <f>tVendas[[#This Row],[Valor Total]]*tVendas[[#This Row],[Comissão %]]</f>
        <v>72</v>
      </c>
    </row>
    <row r="195" spans="2:16" ht="28.5" customHeight="1" x14ac:dyDescent="0.25">
      <c r="B195" s="9">
        <f>ROW()-ROW(tVendas[[#Headers],[Id]])</f>
        <v>189</v>
      </c>
      <c r="C195" s="14">
        <v>45462</v>
      </c>
      <c r="D195" s="14" t="s">
        <v>135</v>
      </c>
      <c r="E195" s="58" t="str">
        <f>_xlfn.XLOOKUP(tVendas[[#This Row],[Nome Cliente]],tClientes[Nome],tClientes[Fone])</f>
        <v>(11) 91234-5678</v>
      </c>
      <c r="F195" s="58" t="str">
        <f>_xlfn.XLOOKUP(tVendas[[#This Row],[Nome Cliente]],tClientes[Nome],tClientes[Fone 2])</f>
        <v>(11) 93456-7890</v>
      </c>
      <c r="G195" s="10" t="s">
        <v>51</v>
      </c>
      <c r="H195" s="32" t="str">
        <f>_xlfn.XLOOKUP(tVendas[[#This Row],[Produto]],tProdutos[Produto],tProdutos[Fornecedor],"Não Encontrado")</f>
        <v>Hinode</v>
      </c>
      <c r="I195" s="16">
        <v>2</v>
      </c>
      <c r="J195" s="11">
        <v>50</v>
      </c>
      <c r="K195" s="17">
        <f>tVendas[[#This Row],[Qtde]]*tVendas[[#This Row],[Preço]]</f>
        <v>100</v>
      </c>
      <c r="L195" s="20">
        <v>50</v>
      </c>
      <c r="M195" s="19">
        <f>tVendas[[#This Row],[Valor Total]]-tVendas[[#This Row],[Valor Pago]]</f>
        <v>50</v>
      </c>
      <c r="N195" s="24">
        <v>45462</v>
      </c>
      <c r="O195" s="38">
        <f>_xlfn.XLOOKUP(tVendas[[#This Row],[Produto]],tProdutos[Produto],tProdutos[Comissão %])/100</f>
        <v>0.3</v>
      </c>
      <c r="P195" s="20">
        <f>tVendas[[#This Row],[Valor Total]]*tVendas[[#This Row],[Comissão %]]</f>
        <v>30</v>
      </c>
    </row>
    <row r="196" spans="2:16" ht="28.5" customHeight="1" x14ac:dyDescent="0.25">
      <c r="B196" s="9">
        <f>ROW()-ROW(tVendas[[#Headers],[Id]])</f>
        <v>190</v>
      </c>
      <c r="C196" s="14">
        <v>45453</v>
      </c>
      <c r="D196" s="14" t="s">
        <v>142</v>
      </c>
      <c r="E196" s="58" t="str">
        <f>_xlfn.XLOOKUP(tVendas[[#This Row],[Nome Cliente]],tClientes[Nome],tClientes[Fone])</f>
        <v>(21) 99876-5432</v>
      </c>
      <c r="F196" s="58" t="str">
        <f>_xlfn.XLOOKUP(tVendas[[#This Row],[Nome Cliente]],tClientes[Nome],tClientes[Fone 2])</f>
        <v>(21) 92345-6789</v>
      </c>
      <c r="G196" s="10" t="s">
        <v>52</v>
      </c>
      <c r="H196" s="32" t="str">
        <f>_xlfn.XLOOKUP(tVendas[[#This Row],[Produto]],tProdutos[Produto],tProdutos[Fornecedor],"Não Encontrado")</f>
        <v>Hinode</v>
      </c>
      <c r="I196" s="16">
        <v>4</v>
      </c>
      <c r="J196" s="11">
        <v>70</v>
      </c>
      <c r="K196" s="17">
        <f>tVendas[[#This Row],[Qtde]]*tVendas[[#This Row],[Preço]]</f>
        <v>280</v>
      </c>
      <c r="L196" s="20">
        <v>140</v>
      </c>
      <c r="M196" s="19">
        <f>tVendas[[#This Row],[Valor Total]]-tVendas[[#This Row],[Valor Pago]]</f>
        <v>140</v>
      </c>
      <c r="N196" s="24">
        <v>45453</v>
      </c>
      <c r="O196" s="38">
        <f>_xlfn.XLOOKUP(tVendas[[#This Row],[Produto]],tProdutos[Produto],tProdutos[Comissão %])/100</f>
        <v>0.32</v>
      </c>
      <c r="P196" s="20">
        <f>tVendas[[#This Row],[Valor Total]]*tVendas[[#This Row],[Comissão %]]</f>
        <v>89.600000000000009</v>
      </c>
    </row>
    <row r="197" spans="2:16" ht="28.5" customHeight="1" x14ac:dyDescent="0.25">
      <c r="B197" s="9">
        <f>ROW()-ROW(tVendas[[#Headers],[Id]])</f>
        <v>191</v>
      </c>
      <c r="C197" s="14">
        <v>45451</v>
      </c>
      <c r="D197" s="14" t="s">
        <v>150</v>
      </c>
      <c r="E197" s="58" t="str">
        <f>_xlfn.XLOOKUP(tVendas[[#This Row],[Nome Cliente]],tClientes[Nome],tClientes[Fone])</f>
        <v>(31) 98765-4321</v>
      </c>
      <c r="F197" s="58" t="str">
        <f>_xlfn.XLOOKUP(tVendas[[#This Row],[Nome Cliente]],tClientes[Nome],tClientes[Fone 2])</f>
        <v>(31) 91234-5678</v>
      </c>
      <c r="G197" s="10" t="s">
        <v>38</v>
      </c>
      <c r="H197" s="32" t="str">
        <f>_xlfn.XLOOKUP(tVendas[[#This Row],[Produto]],tProdutos[Produto],tProdutos[Fornecedor],"Não Encontrado")</f>
        <v>Jequiti</v>
      </c>
      <c r="I197" s="16">
        <v>4</v>
      </c>
      <c r="J197" s="11">
        <v>100</v>
      </c>
      <c r="K197" s="17">
        <f>tVendas[[#This Row],[Qtde]]*tVendas[[#This Row],[Preço]]</f>
        <v>400</v>
      </c>
      <c r="L197" s="20"/>
      <c r="M197" s="19">
        <f>tVendas[[#This Row],[Valor Total]]-tVendas[[#This Row],[Valor Pago]]</f>
        <v>400</v>
      </c>
      <c r="N197" s="24" t="s">
        <v>118</v>
      </c>
      <c r="O197" s="38">
        <f>_xlfn.XLOOKUP(tVendas[[#This Row],[Produto]],tProdutos[Produto],tProdutos[Comissão %])/100</f>
        <v>0.21</v>
      </c>
      <c r="P197" s="20">
        <f>tVendas[[#This Row],[Valor Total]]*tVendas[[#This Row],[Comissão %]]</f>
        <v>84</v>
      </c>
    </row>
    <row r="198" spans="2:16" ht="28.5" customHeight="1" x14ac:dyDescent="0.25">
      <c r="B198" s="9">
        <f>ROW()-ROW(tVendas[[#Headers],[Id]])</f>
        <v>192</v>
      </c>
      <c r="C198" s="14">
        <v>45460</v>
      </c>
      <c r="D198" s="14" t="s">
        <v>158</v>
      </c>
      <c r="E198" s="58" t="str">
        <f>_xlfn.XLOOKUP(tVendas[[#This Row],[Nome Cliente]],tClientes[Nome],tClientes[Fone])</f>
        <v>(41) 97654-3210</v>
      </c>
      <c r="F198" s="58" t="str">
        <f>_xlfn.XLOOKUP(tVendas[[#This Row],[Nome Cliente]],tClientes[Nome],tClientes[Fone 2])</f>
        <v>(41) 93210-4567</v>
      </c>
      <c r="G198" s="10" t="s">
        <v>39</v>
      </c>
      <c r="H198" s="32" t="str">
        <f>_xlfn.XLOOKUP(tVendas[[#This Row],[Produto]],tProdutos[Produto],tProdutos[Fornecedor],"Não Encontrado")</f>
        <v>Jequiti</v>
      </c>
      <c r="I198" s="16">
        <v>2</v>
      </c>
      <c r="J198" s="11">
        <v>120</v>
      </c>
      <c r="K198" s="17">
        <f>tVendas[[#This Row],[Qtde]]*tVendas[[#This Row],[Preço]]</f>
        <v>240</v>
      </c>
      <c r="L198" s="20">
        <v>120</v>
      </c>
      <c r="M198" s="19">
        <f>tVendas[[#This Row],[Valor Total]]-tVendas[[#This Row],[Valor Pago]]</f>
        <v>120</v>
      </c>
      <c r="N198" s="24">
        <v>45460</v>
      </c>
      <c r="O198" s="38">
        <f>_xlfn.XLOOKUP(tVendas[[#This Row],[Produto]],tProdutos[Produto],tProdutos[Comissão %])/100</f>
        <v>0.24</v>
      </c>
      <c r="P198" s="20">
        <f>tVendas[[#This Row],[Valor Total]]*tVendas[[#This Row],[Comissão %]]</f>
        <v>57.599999999999994</v>
      </c>
    </row>
    <row r="199" spans="2:16" ht="28.5" customHeight="1" x14ac:dyDescent="0.25">
      <c r="B199" s="9">
        <f>ROW()-ROW(tVendas[[#Headers],[Id]])</f>
        <v>193</v>
      </c>
      <c r="C199" s="14">
        <v>45470</v>
      </c>
      <c r="D199" s="14" t="s">
        <v>166</v>
      </c>
      <c r="E199" s="58" t="str">
        <f>_xlfn.XLOOKUP(tVendas[[#This Row],[Nome Cliente]],tClientes[Nome],tClientes[Fone])</f>
        <v>(51) 96543-2109</v>
      </c>
      <c r="F199" s="58" t="str">
        <f>_xlfn.XLOOKUP(tVendas[[#This Row],[Nome Cliente]],tClientes[Nome],tClientes[Fone 2])</f>
        <v>(51) 94321-0987</v>
      </c>
      <c r="G199" s="10" t="s">
        <v>40</v>
      </c>
      <c r="H199" s="32" t="str">
        <f>_xlfn.XLOOKUP(tVendas[[#This Row],[Produto]],tProdutos[Produto],tProdutos[Fornecedor],"Não Encontrado")</f>
        <v>Jequiti</v>
      </c>
      <c r="I199" s="16">
        <v>2</v>
      </c>
      <c r="J199" s="11">
        <v>25</v>
      </c>
      <c r="K199" s="17">
        <f>tVendas[[#This Row],[Qtde]]*tVendas[[#This Row],[Preço]]</f>
        <v>50</v>
      </c>
      <c r="L199" s="20">
        <v>75</v>
      </c>
      <c r="M199" s="19">
        <f>tVendas[[#This Row],[Valor Total]]-tVendas[[#This Row],[Valor Pago]]</f>
        <v>-25</v>
      </c>
      <c r="N199" s="24">
        <v>45470</v>
      </c>
      <c r="O199" s="38">
        <f>_xlfn.XLOOKUP(tVendas[[#This Row],[Produto]],tProdutos[Produto],tProdutos[Comissão %])/100</f>
        <v>0.28999999999999998</v>
      </c>
      <c r="P199" s="20">
        <f>tVendas[[#This Row],[Valor Total]]*tVendas[[#This Row],[Comissão %]]</f>
        <v>14.499999999999998</v>
      </c>
    </row>
    <row r="200" spans="2:16" ht="28.5" customHeight="1" x14ac:dyDescent="0.25">
      <c r="B200" s="9">
        <f>ROW()-ROW(tVendas[[#Headers],[Id]])</f>
        <v>194</v>
      </c>
      <c r="C200" s="14">
        <v>45462</v>
      </c>
      <c r="D200" s="14" t="s">
        <v>174</v>
      </c>
      <c r="E200" s="58" t="str">
        <f>_xlfn.XLOOKUP(tVendas[[#This Row],[Nome Cliente]],tClientes[Nome],tClientes[Fone])</f>
        <v>(61) 95432-1098</v>
      </c>
      <c r="F200" s="58" t="str">
        <f>_xlfn.XLOOKUP(tVendas[[#This Row],[Nome Cliente]],tClientes[Nome],tClientes[Fone 2])</f>
        <v>(61) 93210-4567</v>
      </c>
      <c r="G200" s="10" t="s">
        <v>41</v>
      </c>
      <c r="H200" s="32" t="str">
        <f>_xlfn.XLOOKUP(tVendas[[#This Row],[Produto]],tProdutos[Produto],tProdutos[Fornecedor],"Não Encontrado")</f>
        <v>Mary Kay</v>
      </c>
      <c r="I200" s="16">
        <v>4</v>
      </c>
      <c r="J200" s="11">
        <v>80</v>
      </c>
      <c r="K200" s="17">
        <f>tVendas[[#This Row],[Qtde]]*tVendas[[#This Row],[Preço]]</f>
        <v>320</v>
      </c>
      <c r="L200" s="20">
        <v>160</v>
      </c>
      <c r="M200" s="19">
        <f>tVendas[[#This Row],[Valor Total]]-tVendas[[#This Row],[Valor Pago]]</f>
        <v>160</v>
      </c>
      <c r="N200" s="24">
        <v>45462</v>
      </c>
      <c r="O200" s="38">
        <f>_xlfn.XLOOKUP(tVendas[[#This Row],[Produto]],tProdutos[Produto],tProdutos[Comissão %])/100</f>
        <v>0.38</v>
      </c>
      <c r="P200" s="20">
        <f>tVendas[[#This Row],[Valor Total]]*tVendas[[#This Row],[Comissão %]]</f>
        <v>121.6</v>
      </c>
    </row>
    <row r="201" spans="2:16" ht="28.5" customHeight="1" x14ac:dyDescent="0.25">
      <c r="B201" s="9">
        <f>ROW()-ROW(tVendas[[#Headers],[Id]])</f>
        <v>195</v>
      </c>
      <c r="C201" s="14">
        <v>45470</v>
      </c>
      <c r="D201" s="14" t="s">
        <v>182</v>
      </c>
      <c r="E201" s="58" t="str">
        <f>_xlfn.XLOOKUP(tVendas[[#This Row],[Nome Cliente]],tClientes[Nome],tClientes[Fone])</f>
        <v>(71) 94321-0987</v>
      </c>
      <c r="F201" s="58" t="str">
        <f>_xlfn.XLOOKUP(tVendas[[#This Row],[Nome Cliente]],tClientes[Nome],tClientes[Fone 2])</f>
        <v>(71) 93456-7890</v>
      </c>
      <c r="G201" s="10" t="s">
        <v>42</v>
      </c>
      <c r="H201" s="32" t="str">
        <f>_xlfn.XLOOKUP(tVendas[[#This Row],[Produto]],tProdutos[Produto],tProdutos[Fornecedor],"Não Encontrado")</f>
        <v>Mary Kay</v>
      </c>
      <c r="I201" s="16">
        <v>1</v>
      </c>
      <c r="J201" s="11">
        <v>30</v>
      </c>
      <c r="K201" s="17">
        <f>tVendas[[#This Row],[Qtde]]*tVendas[[#This Row],[Preço]]</f>
        <v>30</v>
      </c>
      <c r="L201" s="20">
        <v>120</v>
      </c>
      <c r="M201" s="19">
        <f>tVendas[[#This Row],[Valor Total]]-tVendas[[#This Row],[Valor Pago]]</f>
        <v>-90</v>
      </c>
      <c r="N201" s="24">
        <v>45470</v>
      </c>
      <c r="O201" s="38">
        <f>_xlfn.XLOOKUP(tVendas[[#This Row],[Produto]],tProdutos[Produto],tProdutos[Comissão %])/100</f>
        <v>0.31</v>
      </c>
      <c r="P201" s="20">
        <f>tVendas[[#This Row],[Valor Total]]*tVendas[[#This Row],[Comissão %]]</f>
        <v>9.3000000000000007</v>
      </c>
    </row>
    <row r="202" spans="2:16" ht="28.5" customHeight="1" x14ac:dyDescent="0.25">
      <c r="B202" s="9">
        <f>ROW()-ROW(tVendas[[#Headers],[Id]])</f>
        <v>196</v>
      </c>
      <c r="C202" s="14">
        <v>45468</v>
      </c>
      <c r="D202" s="14" t="s">
        <v>190</v>
      </c>
      <c r="E202" s="58" t="str">
        <f>_xlfn.XLOOKUP(tVendas[[#This Row],[Nome Cliente]],tClientes[Nome],tClientes[Fone])</f>
        <v>(81) 93210-9876</v>
      </c>
      <c r="F202" s="58" t="str">
        <f>_xlfn.XLOOKUP(tVendas[[#This Row],[Nome Cliente]],tClientes[Nome],tClientes[Fone 2])</f>
        <v>(81) 92345-6789</v>
      </c>
      <c r="G202" s="10" t="s">
        <v>43</v>
      </c>
      <c r="H202" s="32" t="str">
        <f>_xlfn.XLOOKUP(tVendas[[#This Row],[Produto]],tProdutos[Produto],tProdutos[Fornecedor],"Não Encontrado")</f>
        <v>Mary Kay</v>
      </c>
      <c r="I202" s="16">
        <v>2</v>
      </c>
      <c r="J202" s="11">
        <v>35</v>
      </c>
      <c r="K202" s="17">
        <f>tVendas[[#This Row],[Qtde]]*tVendas[[#This Row],[Preço]]</f>
        <v>70</v>
      </c>
      <c r="L202" s="20">
        <v>140</v>
      </c>
      <c r="M202" s="19">
        <f>tVendas[[#This Row],[Valor Total]]-tVendas[[#This Row],[Valor Pago]]</f>
        <v>-70</v>
      </c>
      <c r="N202" s="24">
        <v>45468</v>
      </c>
      <c r="O202" s="38">
        <f>_xlfn.XLOOKUP(tVendas[[#This Row],[Produto]],tProdutos[Produto],tProdutos[Comissão %])/100</f>
        <v>0.16</v>
      </c>
      <c r="P202" s="20">
        <f>tVendas[[#This Row],[Valor Total]]*tVendas[[#This Row],[Comissão %]]</f>
        <v>11.200000000000001</v>
      </c>
    </row>
    <row r="203" spans="2:16" ht="28.5" customHeight="1" x14ac:dyDescent="0.25">
      <c r="B203" s="9">
        <f>ROW()-ROW(tVendas[[#Headers],[Id]])</f>
        <v>197</v>
      </c>
      <c r="C203" s="14">
        <v>45455</v>
      </c>
      <c r="D203" s="14" t="s">
        <v>198</v>
      </c>
      <c r="E203" s="58" t="str">
        <f>_xlfn.XLOOKUP(tVendas[[#This Row],[Nome Cliente]],tClientes[Nome],tClientes[Fone])</f>
        <v>(85) 92109-8765</v>
      </c>
      <c r="F203" s="58" t="str">
        <f>_xlfn.XLOOKUP(tVendas[[#This Row],[Nome Cliente]],tClientes[Nome],tClientes[Fone 2])</f>
        <v>(85) 91234-5678</v>
      </c>
      <c r="G203" s="10" t="s">
        <v>44</v>
      </c>
      <c r="H203" s="32" t="str">
        <f>_xlfn.XLOOKUP(tVendas[[#This Row],[Produto]],tProdutos[Produto],tProdutos[Fornecedor],"Não Encontrado")</f>
        <v>Avon</v>
      </c>
      <c r="I203" s="16">
        <v>4</v>
      </c>
      <c r="J203" s="11">
        <v>15</v>
      </c>
      <c r="K203" s="17">
        <f>tVendas[[#This Row],[Qtde]]*tVendas[[#This Row],[Preço]]</f>
        <v>60</v>
      </c>
      <c r="L203" s="20">
        <v>45</v>
      </c>
      <c r="M203" s="19">
        <f>tVendas[[#This Row],[Valor Total]]-tVendas[[#This Row],[Valor Pago]]</f>
        <v>15</v>
      </c>
      <c r="N203" s="24">
        <v>45455</v>
      </c>
      <c r="O203" s="38">
        <f>_xlfn.XLOOKUP(tVendas[[#This Row],[Produto]],tProdutos[Produto],tProdutos[Comissão %])/100</f>
        <v>0.2</v>
      </c>
      <c r="P203" s="20">
        <f>tVendas[[#This Row],[Valor Total]]*tVendas[[#This Row],[Comissão %]]</f>
        <v>12</v>
      </c>
    </row>
    <row r="204" spans="2:16" ht="28.5" customHeight="1" x14ac:dyDescent="0.25">
      <c r="B204" s="9">
        <f>ROW()-ROW(tVendas[[#Headers],[Id]])</f>
        <v>198</v>
      </c>
      <c r="C204" s="14">
        <v>45460</v>
      </c>
      <c r="D204" s="14" t="s">
        <v>206</v>
      </c>
      <c r="E204" s="58" t="str">
        <f>_xlfn.XLOOKUP(tVendas[[#This Row],[Nome Cliente]],tClientes[Nome],tClientes[Fone])</f>
        <v>(31) 90987-6543</v>
      </c>
      <c r="F204" s="58" t="str">
        <f>_xlfn.XLOOKUP(tVendas[[#This Row],[Nome Cliente]],tClientes[Nome],tClientes[Fone 2])</f>
        <v>(31) 93456-7890</v>
      </c>
      <c r="G204" s="10" t="s">
        <v>45</v>
      </c>
      <c r="H204" s="32" t="str">
        <f>_xlfn.XLOOKUP(tVendas[[#This Row],[Produto]],tProdutos[Produto],tProdutos[Fornecedor],"Não Encontrado")</f>
        <v>Avon</v>
      </c>
      <c r="I204" s="16">
        <v>1</v>
      </c>
      <c r="J204" s="11">
        <v>10</v>
      </c>
      <c r="K204" s="17">
        <f>tVendas[[#This Row],[Qtde]]*tVendas[[#This Row],[Preço]]</f>
        <v>10</v>
      </c>
      <c r="L204" s="20">
        <v>10</v>
      </c>
      <c r="M204" s="19">
        <f>tVendas[[#This Row],[Valor Total]]-tVendas[[#This Row],[Valor Pago]]</f>
        <v>0</v>
      </c>
      <c r="N204" s="24">
        <v>45460</v>
      </c>
      <c r="O204" s="38">
        <f>_xlfn.XLOOKUP(tVendas[[#This Row],[Produto]],tProdutos[Produto],tProdutos[Comissão %])/100</f>
        <v>0.15</v>
      </c>
      <c r="P204" s="20">
        <f>tVendas[[#This Row],[Valor Total]]*tVendas[[#This Row],[Comissão %]]</f>
        <v>1.5</v>
      </c>
    </row>
    <row r="205" spans="2:16" ht="28.5" customHeight="1" x14ac:dyDescent="0.25">
      <c r="B205" s="9">
        <f>ROW()-ROW(tVendas[[#Headers],[Id]])</f>
        <v>199</v>
      </c>
      <c r="C205" s="14">
        <v>45445</v>
      </c>
      <c r="D205" s="14" t="s">
        <v>212</v>
      </c>
      <c r="E205" s="58" t="str">
        <f>_xlfn.XLOOKUP(tVendas[[#This Row],[Nome Cliente]],tClientes[Nome],tClientes[Fone])</f>
        <v>(92) 99876-5432</v>
      </c>
      <c r="F205" s="58" t="str">
        <f>_xlfn.XLOOKUP(tVendas[[#This Row],[Nome Cliente]],tClientes[Nome],tClientes[Fone 2])</f>
        <v>(92) 94321-0987</v>
      </c>
      <c r="G205" s="10" t="s">
        <v>46</v>
      </c>
      <c r="H205" s="32" t="str">
        <f>_xlfn.XLOOKUP(tVendas[[#This Row],[Produto]],tProdutos[Produto],tProdutos[Fornecedor],"Não Encontrado")</f>
        <v>Avon</v>
      </c>
      <c r="I205" s="16">
        <v>3</v>
      </c>
      <c r="J205" s="11">
        <v>20</v>
      </c>
      <c r="K205" s="17">
        <f>tVendas[[#This Row],[Qtde]]*tVendas[[#This Row],[Preço]]</f>
        <v>60</v>
      </c>
      <c r="L205" s="20"/>
      <c r="M205" s="19">
        <f>tVendas[[#This Row],[Valor Total]]-tVendas[[#This Row],[Valor Pago]]</f>
        <v>60</v>
      </c>
      <c r="N205" s="24" t="s">
        <v>118</v>
      </c>
      <c r="O205" s="38">
        <f>_xlfn.XLOOKUP(tVendas[[#This Row],[Produto]],tProdutos[Produto],tProdutos[Comissão %])/100</f>
        <v>0.31</v>
      </c>
      <c r="P205" s="20">
        <f>tVendas[[#This Row],[Valor Total]]*tVendas[[#This Row],[Comissão %]]</f>
        <v>18.600000000000001</v>
      </c>
    </row>
    <row r="206" spans="2:16" ht="28.5" customHeight="1" x14ac:dyDescent="0.25">
      <c r="B206" s="9">
        <f>ROW()-ROW(tVendas[[#Headers],[Id]])</f>
        <v>200</v>
      </c>
      <c r="C206" s="14">
        <v>45460</v>
      </c>
      <c r="D206" s="14" t="s">
        <v>220</v>
      </c>
      <c r="E206" s="58" t="str">
        <f>_xlfn.XLOOKUP(tVendas[[#This Row],[Nome Cliente]],tClientes[Nome],tClientes[Fone])</f>
        <v>(62) 98765-4321</v>
      </c>
      <c r="F206" s="58" t="str">
        <f>_xlfn.XLOOKUP(tVendas[[#This Row],[Nome Cliente]],tClientes[Nome],tClientes[Fone 2])</f>
        <v>(62) 93210-4567</v>
      </c>
      <c r="G206" s="10" t="s">
        <v>47</v>
      </c>
      <c r="H206" s="32" t="str">
        <f>_xlfn.XLOOKUP(tVendas[[#This Row],[Produto]],tProdutos[Produto],tProdutos[Fornecedor],"Não Encontrado")</f>
        <v>Natura</v>
      </c>
      <c r="I206" s="16">
        <v>3</v>
      </c>
      <c r="J206" s="11">
        <v>25</v>
      </c>
      <c r="K206" s="17">
        <f>tVendas[[#This Row],[Qtde]]*tVendas[[#This Row],[Preço]]</f>
        <v>75</v>
      </c>
      <c r="L206" s="20"/>
      <c r="M206" s="19">
        <f>tVendas[[#This Row],[Valor Total]]-tVendas[[#This Row],[Valor Pago]]</f>
        <v>75</v>
      </c>
      <c r="N206" s="24" t="s">
        <v>118</v>
      </c>
      <c r="O206" s="38">
        <f>_xlfn.XLOOKUP(tVendas[[#This Row],[Produto]],tProdutos[Produto],tProdutos[Comissão %])/100</f>
        <v>0.16</v>
      </c>
      <c r="P206" s="20">
        <f>tVendas[[#This Row],[Valor Total]]*tVendas[[#This Row],[Comissão %]]</f>
        <v>12</v>
      </c>
    </row>
    <row r="207" spans="2:16" ht="28.5" customHeight="1" x14ac:dyDescent="0.25">
      <c r="B207" s="9">
        <f>ROW()-ROW(tVendas[[#Headers],[Id]])</f>
        <v>201</v>
      </c>
      <c r="C207" s="14">
        <v>45445</v>
      </c>
      <c r="D207" s="14" t="s">
        <v>228</v>
      </c>
      <c r="E207" s="58" t="str">
        <f>_xlfn.XLOOKUP(tVendas[[#This Row],[Nome Cliente]],tClientes[Nome],tClientes[Fone])</f>
        <v>(21) 97654-3210</v>
      </c>
      <c r="F207" s="58" t="str">
        <f>_xlfn.XLOOKUP(tVendas[[#This Row],[Nome Cliente]],tClientes[Nome],tClientes[Fone 2])</f>
        <v>(21) 92345-6789</v>
      </c>
      <c r="G207" s="10" t="s">
        <v>48</v>
      </c>
      <c r="H207" s="32" t="str">
        <f>_xlfn.XLOOKUP(tVendas[[#This Row],[Produto]],tProdutos[Produto],tProdutos[Fornecedor],"Não Encontrado")</f>
        <v>Natura</v>
      </c>
      <c r="I207" s="16">
        <v>2</v>
      </c>
      <c r="J207" s="11">
        <v>30</v>
      </c>
      <c r="K207" s="17">
        <f>tVendas[[#This Row],[Qtde]]*tVendas[[#This Row],[Preço]]</f>
        <v>60</v>
      </c>
      <c r="L207" s="20"/>
      <c r="M207" s="19">
        <f>tVendas[[#This Row],[Valor Total]]-tVendas[[#This Row],[Valor Pago]]</f>
        <v>60</v>
      </c>
      <c r="N207" s="24" t="s">
        <v>118</v>
      </c>
      <c r="O207" s="38">
        <f>_xlfn.XLOOKUP(tVendas[[#This Row],[Produto]],tProdutos[Produto],tProdutos[Comissão %])/100</f>
        <v>0.33</v>
      </c>
      <c r="P207" s="20">
        <f>tVendas[[#This Row],[Valor Total]]*tVendas[[#This Row],[Comissão %]]</f>
        <v>19.8</v>
      </c>
    </row>
    <row r="208" spans="2:16" ht="28.5" customHeight="1" x14ac:dyDescent="0.25">
      <c r="B208" s="9">
        <f>ROW()-ROW(tVendas[[#Headers],[Id]])</f>
        <v>202</v>
      </c>
      <c r="C208" s="14">
        <v>45471</v>
      </c>
      <c r="D208" s="14" t="s">
        <v>233</v>
      </c>
      <c r="E208" s="58" t="str">
        <f>_xlfn.XLOOKUP(tVendas[[#This Row],[Nome Cliente]],tClientes[Nome],tClientes[Fone])</f>
        <v>(31) 96543-2109</v>
      </c>
      <c r="F208" s="58" t="str">
        <f>_xlfn.XLOOKUP(tVendas[[#This Row],[Nome Cliente]],tClientes[Nome],tClientes[Fone 2])</f>
        <v>(31) 91234-5678</v>
      </c>
      <c r="G208" s="10" t="s">
        <v>49</v>
      </c>
      <c r="H208" s="32" t="str">
        <f>_xlfn.XLOOKUP(tVendas[[#This Row],[Produto]],tProdutos[Produto],tProdutos[Fornecedor],"Não Encontrado")</f>
        <v>Natura</v>
      </c>
      <c r="I208" s="16">
        <v>1</v>
      </c>
      <c r="J208" s="11">
        <v>40</v>
      </c>
      <c r="K208" s="17">
        <f>tVendas[[#This Row],[Qtde]]*tVendas[[#This Row],[Preço]]</f>
        <v>40</v>
      </c>
      <c r="L208" s="20">
        <v>40</v>
      </c>
      <c r="M208" s="19">
        <f>tVendas[[#This Row],[Valor Total]]-tVendas[[#This Row],[Valor Pago]]</f>
        <v>0</v>
      </c>
      <c r="N208" s="24">
        <v>45471</v>
      </c>
      <c r="O208" s="38">
        <f>_xlfn.XLOOKUP(tVendas[[#This Row],[Produto]],tProdutos[Produto],tProdutos[Comissão %])/100</f>
        <v>0.38</v>
      </c>
      <c r="P208" s="20">
        <f>tVendas[[#This Row],[Valor Total]]*tVendas[[#This Row],[Comissão %]]</f>
        <v>15.2</v>
      </c>
    </row>
    <row r="209" spans="2:16" ht="28.5" customHeight="1" x14ac:dyDescent="0.25">
      <c r="B209" s="9">
        <f>ROW()-ROW(tVendas[[#Headers],[Id]])</f>
        <v>203</v>
      </c>
      <c r="C209" s="14">
        <v>45473</v>
      </c>
      <c r="D209" s="14" t="s">
        <v>238</v>
      </c>
      <c r="E209" s="58" t="str">
        <f>_xlfn.XLOOKUP(tVendas[[#This Row],[Nome Cliente]],tClientes[Nome],tClientes[Fone])</f>
        <v>(11) 95432-1098</v>
      </c>
      <c r="F209" s="58" t="str">
        <f>_xlfn.XLOOKUP(tVendas[[#This Row],[Nome Cliente]],tClientes[Nome],tClientes[Fone 2])</f>
        <v>(11) 94321-0987</v>
      </c>
      <c r="G209" s="10" t="s">
        <v>50</v>
      </c>
      <c r="H209" s="32" t="str">
        <f>_xlfn.XLOOKUP(tVendas[[#This Row],[Produto]],tProdutos[Produto],tProdutos[Fornecedor],"Não Encontrado")</f>
        <v>Hinode</v>
      </c>
      <c r="I209" s="16">
        <v>3</v>
      </c>
      <c r="J209" s="11">
        <v>200</v>
      </c>
      <c r="K209" s="17">
        <f>tVendas[[#This Row],[Qtde]]*tVendas[[#This Row],[Preço]]</f>
        <v>600</v>
      </c>
      <c r="L209" s="20">
        <v>200</v>
      </c>
      <c r="M209" s="19">
        <f>tVendas[[#This Row],[Valor Total]]-tVendas[[#This Row],[Valor Pago]]</f>
        <v>400</v>
      </c>
      <c r="N209" s="24">
        <v>45473</v>
      </c>
      <c r="O209" s="38">
        <f>_xlfn.XLOOKUP(tVendas[[#This Row],[Produto]],tProdutos[Produto],tProdutos[Comissão %])/100</f>
        <v>0.18</v>
      </c>
      <c r="P209" s="20">
        <f>tVendas[[#This Row],[Valor Total]]*tVendas[[#This Row],[Comissão %]]</f>
        <v>108</v>
      </c>
    </row>
    <row r="210" spans="2:16" ht="28.5" customHeight="1" x14ac:dyDescent="0.25">
      <c r="B210" s="9">
        <f>ROW()-ROW(tVendas[[#Headers],[Id]])</f>
        <v>204</v>
      </c>
      <c r="C210" s="14">
        <v>45446</v>
      </c>
      <c r="D210" s="14" t="s">
        <v>244</v>
      </c>
      <c r="E210" s="58" t="str">
        <f>_xlfn.XLOOKUP(tVendas[[#This Row],[Nome Cliente]],tClientes[Nome],tClientes[Fone])</f>
        <v>(27) 94321-0987</v>
      </c>
      <c r="F210" s="58" t="str">
        <f>_xlfn.XLOOKUP(tVendas[[#This Row],[Nome Cliente]],tClientes[Nome],tClientes[Fone 2])</f>
        <v>(27) 92345-6789</v>
      </c>
      <c r="G210" s="10" t="s">
        <v>51</v>
      </c>
      <c r="H210" s="32" t="str">
        <f>_xlfn.XLOOKUP(tVendas[[#This Row],[Produto]],tProdutos[Produto],tProdutos[Fornecedor],"Não Encontrado")</f>
        <v>Hinode</v>
      </c>
      <c r="I210" s="16">
        <v>2</v>
      </c>
      <c r="J210" s="11">
        <v>50</v>
      </c>
      <c r="K210" s="17">
        <f>tVendas[[#This Row],[Qtde]]*tVendas[[#This Row],[Preço]]</f>
        <v>100</v>
      </c>
      <c r="L210" s="20">
        <v>50</v>
      </c>
      <c r="M210" s="19">
        <f>tVendas[[#This Row],[Valor Total]]-tVendas[[#This Row],[Valor Pago]]</f>
        <v>50</v>
      </c>
      <c r="N210" s="24">
        <v>45446</v>
      </c>
      <c r="O210" s="38">
        <f>_xlfn.XLOOKUP(tVendas[[#This Row],[Produto]],tProdutos[Produto],tProdutos[Comissão %])/100</f>
        <v>0.3</v>
      </c>
      <c r="P210" s="20">
        <f>tVendas[[#This Row],[Valor Total]]*tVendas[[#This Row],[Comissão %]]</f>
        <v>30</v>
      </c>
    </row>
    <row r="211" spans="2:16" ht="28.5" customHeight="1" x14ac:dyDescent="0.25">
      <c r="B211" s="9">
        <f>ROW()-ROW(tVendas[[#Headers],[Id]])</f>
        <v>205</v>
      </c>
      <c r="C211" s="14">
        <v>45448</v>
      </c>
      <c r="D211" s="14" t="s">
        <v>252</v>
      </c>
      <c r="E211" s="58" t="str">
        <f>_xlfn.XLOOKUP(tVendas[[#This Row],[Nome Cliente]],tClientes[Nome],tClientes[Fone])</f>
        <v>(71) 93210-9876</v>
      </c>
      <c r="F211" s="58" t="str">
        <f>_xlfn.XLOOKUP(tVendas[[#This Row],[Nome Cliente]],tClientes[Nome],tClientes[Fone 2])</f>
        <v>(71) 91234-5678</v>
      </c>
      <c r="G211" s="10" t="s">
        <v>52</v>
      </c>
      <c r="H211" s="32" t="str">
        <f>_xlfn.XLOOKUP(tVendas[[#This Row],[Produto]],tProdutos[Produto],tProdutos[Fornecedor],"Não Encontrado")</f>
        <v>Hinode</v>
      </c>
      <c r="I211" s="16">
        <v>4</v>
      </c>
      <c r="J211" s="11">
        <v>70</v>
      </c>
      <c r="K211" s="17">
        <f>tVendas[[#This Row],[Qtde]]*tVendas[[#This Row],[Preço]]</f>
        <v>280</v>
      </c>
      <c r="L211" s="20">
        <v>140</v>
      </c>
      <c r="M211" s="19">
        <f>tVendas[[#This Row],[Valor Total]]-tVendas[[#This Row],[Valor Pago]]</f>
        <v>140</v>
      </c>
      <c r="N211" s="24">
        <v>45448</v>
      </c>
      <c r="O211" s="38">
        <f>_xlfn.XLOOKUP(tVendas[[#This Row],[Produto]],tProdutos[Produto],tProdutos[Comissão %])/100</f>
        <v>0.32</v>
      </c>
      <c r="P211" s="20">
        <f>tVendas[[#This Row],[Valor Total]]*tVendas[[#This Row],[Comissão %]]</f>
        <v>89.600000000000009</v>
      </c>
    </row>
    <row r="212" spans="2:16" ht="28.5" customHeight="1" x14ac:dyDescent="0.25">
      <c r="B212" s="9">
        <f>ROW()-ROW(tVendas[[#Headers],[Id]])</f>
        <v>206</v>
      </c>
      <c r="C212" s="14">
        <v>45467</v>
      </c>
      <c r="D212" s="14" t="s">
        <v>258</v>
      </c>
      <c r="E212" s="58" t="str">
        <f>_xlfn.XLOOKUP(tVendas[[#This Row],[Nome Cliente]],tClientes[Nome],tClientes[Fone])</f>
        <v>(48) 92109-8765</v>
      </c>
      <c r="F212" s="58" t="str">
        <f>_xlfn.XLOOKUP(tVendas[[#This Row],[Nome Cliente]],tClientes[Nome],tClientes[Fone 2])</f>
        <v>(48) 93210-4567</v>
      </c>
      <c r="G212" s="10" t="s">
        <v>54</v>
      </c>
      <c r="H212" s="32" t="str">
        <f>_xlfn.XLOOKUP(tVendas[[#This Row],[Produto]],tProdutos[Produto],tProdutos[Fornecedor],"Não Encontrado")</f>
        <v>Jequiti</v>
      </c>
      <c r="I212" s="16">
        <v>1</v>
      </c>
      <c r="J212" s="11">
        <v>50</v>
      </c>
      <c r="K212" s="17">
        <f>tVendas[[#This Row],[Qtde]]*tVendas[[#This Row],[Preço]]</f>
        <v>50</v>
      </c>
      <c r="L212" s="20">
        <v>50</v>
      </c>
      <c r="M212" s="19">
        <f>tVendas[[#This Row],[Valor Total]]-tVendas[[#This Row],[Valor Pago]]</f>
        <v>0</v>
      </c>
      <c r="N212" s="24">
        <v>45467</v>
      </c>
      <c r="O212" s="38">
        <f>_xlfn.XLOOKUP(tVendas[[#This Row],[Produto]],tProdutos[Produto],tProdutos[Comissão %])/100</f>
        <v>0.34</v>
      </c>
      <c r="P212" s="20">
        <f>tVendas[[#This Row],[Valor Total]]*tVendas[[#This Row],[Comissão %]]</f>
        <v>17</v>
      </c>
    </row>
    <row r="213" spans="2:16" ht="28.5" customHeight="1" x14ac:dyDescent="0.25">
      <c r="B213" s="9">
        <f>ROW()-ROW(tVendas[[#Headers],[Id]])</f>
        <v>207</v>
      </c>
      <c r="C213" s="14">
        <v>45453</v>
      </c>
      <c r="D213" s="14" t="s">
        <v>265</v>
      </c>
      <c r="E213" s="58" t="str">
        <f>_xlfn.XLOOKUP(tVendas[[#This Row],[Nome Cliente]],tClientes[Nome],tClientes[Fone])</f>
        <v>(51) 90987-6543</v>
      </c>
      <c r="F213" s="58" t="str">
        <f>_xlfn.XLOOKUP(tVendas[[#This Row],[Nome Cliente]],tClientes[Nome],tClientes[Fone 2])</f>
        <v>(51) 94321-0987</v>
      </c>
      <c r="G213" s="10" t="s">
        <v>55</v>
      </c>
      <c r="H213" s="32" t="str">
        <f>_xlfn.XLOOKUP(tVendas[[#This Row],[Produto]],tProdutos[Produto],tProdutos[Fornecedor],"Não Encontrado")</f>
        <v>Mary Kay</v>
      </c>
      <c r="I213" s="16">
        <v>3</v>
      </c>
      <c r="J213" s="11">
        <v>45</v>
      </c>
      <c r="K213" s="17">
        <f>tVendas[[#This Row],[Qtde]]*tVendas[[#This Row],[Preço]]</f>
        <v>135</v>
      </c>
      <c r="L213" s="20">
        <v>45</v>
      </c>
      <c r="M213" s="19">
        <f>tVendas[[#This Row],[Valor Total]]-tVendas[[#This Row],[Valor Pago]]</f>
        <v>90</v>
      </c>
      <c r="N213" s="24">
        <v>45453</v>
      </c>
      <c r="O213" s="38">
        <f>_xlfn.XLOOKUP(tVendas[[#This Row],[Produto]],tProdutos[Produto],tProdutos[Comissão %])/100</f>
        <v>0.37</v>
      </c>
      <c r="P213" s="20">
        <f>tVendas[[#This Row],[Valor Total]]*tVendas[[#This Row],[Comissão %]]</f>
        <v>49.95</v>
      </c>
    </row>
    <row r="214" spans="2:16" ht="28.5" customHeight="1" x14ac:dyDescent="0.25">
      <c r="B214" s="9">
        <f>ROW()-ROW(tVendas[[#Headers],[Id]])</f>
        <v>208</v>
      </c>
      <c r="C214" s="14">
        <v>45465</v>
      </c>
      <c r="D214" s="14" t="s">
        <v>270</v>
      </c>
      <c r="E214" s="58" t="str">
        <f>_xlfn.XLOOKUP(tVendas[[#This Row],[Nome Cliente]],tClientes[Nome],tClientes[Fone])</f>
        <v>(19) 99876-5432</v>
      </c>
      <c r="F214" s="58" t="str">
        <f>_xlfn.XLOOKUP(tVendas[[#This Row],[Nome Cliente]],tClientes[Nome],tClientes[Fone 2])</f>
        <v>(19) 93456-7890</v>
      </c>
      <c r="G214" s="10" t="s">
        <v>56</v>
      </c>
      <c r="H214" s="32" t="str">
        <f>_xlfn.XLOOKUP(tVendas[[#This Row],[Produto]],tProdutos[Produto],tProdutos[Fornecedor],"Não Encontrado")</f>
        <v>Avon</v>
      </c>
      <c r="I214" s="16">
        <v>5</v>
      </c>
      <c r="J214" s="11">
        <v>18</v>
      </c>
      <c r="K214" s="17">
        <f>tVendas[[#This Row],[Qtde]]*tVendas[[#This Row],[Preço]]</f>
        <v>90</v>
      </c>
      <c r="L214" s="20">
        <v>36</v>
      </c>
      <c r="M214" s="19">
        <f>tVendas[[#This Row],[Valor Total]]-tVendas[[#This Row],[Valor Pago]]</f>
        <v>54</v>
      </c>
      <c r="N214" s="24">
        <v>45465</v>
      </c>
      <c r="O214" s="38">
        <f>_xlfn.XLOOKUP(tVendas[[#This Row],[Produto]],tProdutos[Produto],tProdutos[Comissão %])/100</f>
        <v>0.25</v>
      </c>
      <c r="P214" s="20">
        <f>tVendas[[#This Row],[Valor Total]]*tVendas[[#This Row],[Comissão %]]</f>
        <v>22.5</v>
      </c>
    </row>
    <row r="215" spans="2:16" ht="28.5" customHeight="1" x14ac:dyDescent="0.25">
      <c r="B215" s="9">
        <f>ROW()-ROW(tVendas[[#Headers],[Id]])</f>
        <v>209</v>
      </c>
      <c r="C215" s="14">
        <v>45447</v>
      </c>
      <c r="D215" s="14" t="s">
        <v>277</v>
      </c>
      <c r="E215" s="58" t="str">
        <f>_xlfn.XLOOKUP(tVendas[[#This Row],[Nome Cliente]],tClientes[Nome],tClientes[Fone])</f>
        <v>(34) 98765-4321</v>
      </c>
      <c r="F215" s="58" t="str">
        <f>_xlfn.XLOOKUP(tVendas[[#This Row],[Nome Cliente]],tClientes[Nome],tClientes[Fone 2])</f>
        <v>(34) 92345-6789</v>
      </c>
      <c r="G215" s="10" t="s">
        <v>57</v>
      </c>
      <c r="H215" s="32" t="str">
        <f>_xlfn.XLOOKUP(tVendas[[#This Row],[Produto]],tProdutos[Produto],tProdutos[Fornecedor],"Não Encontrado")</f>
        <v>Natura</v>
      </c>
      <c r="I215" s="16">
        <v>3</v>
      </c>
      <c r="J215" s="11">
        <v>35</v>
      </c>
      <c r="K215" s="17">
        <f>tVendas[[#This Row],[Qtde]]*tVendas[[#This Row],[Preço]]</f>
        <v>105</v>
      </c>
      <c r="L215" s="20">
        <v>70</v>
      </c>
      <c r="M215" s="19">
        <f>tVendas[[#This Row],[Valor Total]]-tVendas[[#This Row],[Valor Pago]]</f>
        <v>35</v>
      </c>
      <c r="N215" s="24">
        <v>45447</v>
      </c>
      <c r="O215" s="38">
        <f>_xlfn.XLOOKUP(tVendas[[#This Row],[Produto]],tProdutos[Produto],tProdutos[Comissão %])/100</f>
        <v>0.4</v>
      </c>
      <c r="P215" s="20">
        <f>tVendas[[#This Row],[Valor Total]]*tVendas[[#This Row],[Comissão %]]</f>
        <v>42</v>
      </c>
    </row>
    <row r="216" spans="2:16" ht="28.5" customHeight="1" x14ac:dyDescent="0.25">
      <c r="B216" s="9">
        <f>ROW()-ROW(tVendas[[#Headers],[Id]])</f>
        <v>210</v>
      </c>
      <c r="C216" s="14">
        <v>45490</v>
      </c>
      <c r="D216" s="14" t="s">
        <v>284</v>
      </c>
      <c r="E216" s="58" t="str">
        <f>_xlfn.XLOOKUP(tVendas[[#This Row],[Nome Cliente]],tClientes[Nome],tClientes[Fone])</f>
        <v>(95) 97654-3210</v>
      </c>
      <c r="F216" s="58" t="str">
        <f>_xlfn.XLOOKUP(tVendas[[#This Row],[Nome Cliente]],tClientes[Nome],tClientes[Fone 2])</f>
        <v>(95) 93210-4567</v>
      </c>
      <c r="G216" s="10" t="s">
        <v>58</v>
      </c>
      <c r="H216" s="32" t="str">
        <f>_xlfn.XLOOKUP(tVendas[[#This Row],[Produto]],tProdutos[Produto],tProdutos[Fornecedor],"Não Encontrado")</f>
        <v>Hinode</v>
      </c>
      <c r="I216" s="16">
        <v>2</v>
      </c>
      <c r="J216" s="11">
        <v>30</v>
      </c>
      <c r="K216" s="17">
        <f>tVendas[[#This Row],[Qtde]]*tVendas[[#This Row],[Preço]]</f>
        <v>60</v>
      </c>
      <c r="L216" s="20"/>
      <c r="M216" s="19">
        <f>tVendas[[#This Row],[Valor Total]]-tVendas[[#This Row],[Valor Pago]]</f>
        <v>60</v>
      </c>
      <c r="N216" s="24" t="s">
        <v>118</v>
      </c>
      <c r="O216" s="38">
        <f>_xlfn.XLOOKUP(tVendas[[#This Row],[Produto]],tProdutos[Produto],tProdutos[Comissão %])/100</f>
        <v>0.3</v>
      </c>
      <c r="P216" s="20">
        <f>tVendas[[#This Row],[Valor Total]]*tVendas[[#This Row],[Comissão %]]</f>
        <v>18</v>
      </c>
    </row>
    <row r="217" spans="2:16" ht="28.5" customHeight="1" x14ac:dyDescent="0.25">
      <c r="B217" s="9">
        <f>ROW()-ROW(tVendas[[#Headers],[Id]])</f>
        <v>211</v>
      </c>
      <c r="C217" s="14">
        <v>45499</v>
      </c>
      <c r="D217" s="14" t="s">
        <v>292</v>
      </c>
      <c r="E217" s="58" t="str">
        <f>_xlfn.XLOOKUP(tVendas[[#This Row],[Nome Cliente]],tClientes[Nome],tClientes[Fone])</f>
        <v>(83) 96543-2109</v>
      </c>
      <c r="F217" s="58" t="str">
        <f>_xlfn.XLOOKUP(tVendas[[#This Row],[Nome Cliente]],tClientes[Nome],tClientes[Fone 2])</f>
        <v>(83) 91234-5678</v>
      </c>
      <c r="G217" s="10" t="s">
        <v>38</v>
      </c>
      <c r="H217" s="32" t="str">
        <f>_xlfn.XLOOKUP(tVendas[[#This Row],[Produto]],tProdutos[Produto],tProdutos[Fornecedor],"Não Encontrado")</f>
        <v>Jequiti</v>
      </c>
      <c r="I217" s="16">
        <v>5</v>
      </c>
      <c r="J217" s="11">
        <v>100</v>
      </c>
      <c r="K217" s="17">
        <f>tVendas[[#This Row],[Qtde]]*tVendas[[#This Row],[Preço]]</f>
        <v>500</v>
      </c>
      <c r="L217" s="20">
        <v>400</v>
      </c>
      <c r="M217" s="19">
        <f>tVendas[[#This Row],[Valor Total]]-tVendas[[#This Row],[Valor Pago]]</f>
        <v>100</v>
      </c>
      <c r="N217" s="24">
        <v>45499</v>
      </c>
      <c r="O217" s="38">
        <f>_xlfn.XLOOKUP(tVendas[[#This Row],[Produto]],tProdutos[Produto],tProdutos[Comissão %])/100</f>
        <v>0.21</v>
      </c>
      <c r="P217" s="20">
        <f>tVendas[[#This Row],[Valor Total]]*tVendas[[#This Row],[Comissão %]]</f>
        <v>105</v>
      </c>
    </row>
    <row r="218" spans="2:16" ht="28.5" customHeight="1" x14ac:dyDescent="0.25">
      <c r="B218" s="9">
        <f>ROW()-ROW(tVendas[[#Headers],[Id]])</f>
        <v>212</v>
      </c>
      <c r="C218" s="14">
        <v>45475</v>
      </c>
      <c r="D218" s="14" t="s">
        <v>300</v>
      </c>
      <c r="E218" s="58" t="str">
        <f>_xlfn.XLOOKUP(tVendas[[#This Row],[Nome Cliente]],tClientes[Nome],tClientes[Fone])</f>
        <v>(61) 95432-1098</v>
      </c>
      <c r="F218" s="58" t="str">
        <f>_xlfn.XLOOKUP(tVendas[[#This Row],[Nome Cliente]],tClientes[Nome],tClientes[Fone 2])</f>
        <v>(61) 94321-0987</v>
      </c>
      <c r="G218" s="10" t="s">
        <v>39</v>
      </c>
      <c r="H218" s="32" t="str">
        <f>_xlfn.XLOOKUP(tVendas[[#This Row],[Produto]],tProdutos[Produto],tProdutos[Fornecedor],"Não Encontrado")</f>
        <v>Jequiti</v>
      </c>
      <c r="I218" s="16">
        <v>1</v>
      </c>
      <c r="J218" s="11">
        <v>120</v>
      </c>
      <c r="K218" s="17">
        <f>tVendas[[#This Row],[Qtde]]*tVendas[[#This Row],[Preço]]</f>
        <v>120</v>
      </c>
      <c r="L218" s="20">
        <v>480</v>
      </c>
      <c r="M218" s="19">
        <f>tVendas[[#This Row],[Valor Total]]-tVendas[[#This Row],[Valor Pago]]</f>
        <v>-360</v>
      </c>
      <c r="N218" s="24">
        <v>45475</v>
      </c>
      <c r="O218" s="38">
        <f>_xlfn.XLOOKUP(tVendas[[#This Row],[Produto]],tProdutos[Produto],tProdutos[Comissão %])/100</f>
        <v>0.24</v>
      </c>
      <c r="P218" s="20">
        <f>tVendas[[#This Row],[Valor Total]]*tVendas[[#This Row],[Comissão %]]</f>
        <v>28.799999999999997</v>
      </c>
    </row>
    <row r="219" spans="2:16" ht="28.5" customHeight="1" x14ac:dyDescent="0.25">
      <c r="B219" s="9">
        <f>ROW()-ROW(tVendas[[#Headers],[Id]])</f>
        <v>213</v>
      </c>
      <c r="C219" s="14">
        <v>45500</v>
      </c>
      <c r="D219" s="14" t="s">
        <v>305</v>
      </c>
      <c r="E219" s="58" t="str">
        <f>_xlfn.XLOOKUP(tVendas[[#This Row],[Nome Cliente]],tClientes[Nome],tClientes[Fone])</f>
        <v>(27) 94321-0987</v>
      </c>
      <c r="F219" s="58" t="str">
        <f>_xlfn.XLOOKUP(tVendas[[#This Row],[Nome Cliente]],tClientes[Nome],tClientes[Fone 2])</f>
        <v>(27) 92345-6789</v>
      </c>
      <c r="G219" s="10" t="s">
        <v>40</v>
      </c>
      <c r="H219" s="32" t="str">
        <f>_xlfn.XLOOKUP(tVendas[[#This Row],[Produto]],tProdutos[Produto],tProdutos[Fornecedor],"Não Encontrado")</f>
        <v>Jequiti</v>
      </c>
      <c r="I219" s="16">
        <v>2</v>
      </c>
      <c r="J219" s="11">
        <v>25</v>
      </c>
      <c r="K219" s="17">
        <f>tVendas[[#This Row],[Qtde]]*tVendas[[#This Row],[Preço]]</f>
        <v>50</v>
      </c>
      <c r="L219" s="20">
        <v>100</v>
      </c>
      <c r="M219" s="19">
        <f>tVendas[[#This Row],[Valor Total]]-tVendas[[#This Row],[Valor Pago]]</f>
        <v>-50</v>
      </c>
      <c r="N219" s="24">
        <v>45500</v>
      </c>
      <c r="O219" s="38">
        <f>_xlfn.XLOOKUP(tVendas[[#This Row],[Produto]],tProdutos[Produto],tProdutos[Comissão %])/100</f>
        <v>0.28999999999999998</v>
      </c>
      <c r="P219" s="20">
        <f>tVendas[[#This Row],[Valor Total]]*tVendas[[#This Row],[Comissão %]]</f>
        <v>14.499999999999998</v>
      </c>
    </row>
    <row r="220" spans="2:16" ht="28.5" customHeight="1" x14ac:dyDescent="0.25">
      <c r="B220" s="9">
        <f>ROW()-ROW(tVendas[[#Headers],[Id]])</f>
        <v>214</v>
      </c>
      <c r="C220" s="14">
        <v>45500</v>
      </c>
      <c r="D220" s="14" t="s">
        <v>309</v>
      </c>
      <c r="E220" s="58" t="str">
        <f>_xlfn.XLOOKUP(tVendas[[#This Row],[Nome Cliente]],tClientes[Nome],tClientes[Fone])</f>
        <v>(67) 93210-9876</v>
      </c>
      <c r="F220" s="58" t="str">
        <f>_xlfn.XLOOKUP(tVendas[[#This Row],[Nome Cliente]],tClientes[Nome],tClientes[Fone 2])</f>
        <v>(67) 93456-7890</v>
      </c>
      <c r="G220" s="10" t="s">
        <v>41</v>
      </c>
      <c r="H220" s="32" t="str">
        <f>_xlfn.XLOOKUP(tVendas[[#This Row],[Produto]],tProdutos[Produto],tProdutos[Fornecedor],"Não Encontrado")</f>
        <v>Mary Kay</v>
      </c>
      <c r="I220" s="16">
        <v>1</v>
      </c>
      <c r="J220" s="11">
        <v>80</v>
      </c>
      <c r="K220" s="17">
        <f>tVendas[[#This Row],[Qtde]]*tVendas[[#This Row],[Preço]]</f>
        <v>80</v>
      </c>
      <c r="L220" s="20">
        <v>160</v>
      </c>
      <c r="M220" s="19">
        <f>tVendas[[#This Row],[Valor Total]]-tVendas[[#This Row],[Valor Pago]]</f>
        <v>-80</v>
      </c>
      <c r="N220" s="24">
        <v>45500</v>
      </c>
      <c r="O220" s="38">
        <f>_xlfn.XLOOKUP(tVendas[[#This Row],[Produto]],tProdutos[Produto],tProdutos[Comissão %])/100</f>
        <v>0.38</v>
      </c>
      <c r="P220" s="20">
        <f>tVendas[[#This Row],[Valor Total]]*tVendas[[#This Row],[Comissão %]]</f>
        <v>30.4</v>
      </c>
    </row>
    <row r="221" spans="2:16" ht="28.5" customHeight="1" x14ac:dyDescent="0.25">
      <c r="B221" s="9">
        <f>ROW()-ROW(tVendas[[#Headers],[Id]])</f>
        <v>215</v>
      </c>
      <c r="C221" s="14">
        <v>45483</v>
      </c>
      <c r="D221" s="14" t="s">
        <v>317</v>
      </c>
      <c r="E221" s="58" t="str">
        <f>_xlfn.XLOOKUP(tVendas[[#This Row],[Nome Cliente]],tClientes[Nome],tClientes[Fone])</f>
        <v>(21) 92109-8765</v>
      </c>
      <c r="F221" s="58" t="str">
        <f>_xlfn.XLOOKUP(tVendas[[#This Row],[Nome Cliente]],tClientes[Nome],tClientes[Fone 2])</f>
        <v>(21) 91234-5678</v>
      </c>
      <c r="G221" s="10" t="s">
        <v>42</v>
      </c>
      <c r="H221" s="32" t="str">
        <f>_xlfn.XLOOKUP(tVendas[[#This Row],[Produto]],tProdutos[Produto],tProdutos[Fornecedor],"Não Encontrado")</f>
        <v>Mary Kay</v>
      </c>
      <c r="I221" s="16">
        <v>1</v>
      </c>
      <c r="J221" s="11">
        <v>30</v>
      </c>
      <c r="K221" s="17">
        <f>tVendas[[#This Row],[Qtde]]*tVendas[[#This Row],[Preço]]</f>
        <v>30</v>
      </c>
      <c r="L221" s="20">
        <v>30</v>
      </c>
      <c r="M221" s="19">
        <f>tVendas[[#This Row],[Valor Total]]-tVendas[[#This Row],[Valor Pago]]</f>
        <v>0</v>
      </c>
      <c r="N221" s="24">
        <v>45483</v>
      </c>
      <c r="O221" s="38">
        <f>_xlfn.XLOOKUP(tVendas[[#This Row],[Produto]],tProdutos[Produto],tProdutos[Comissão %])/100</f>
        <v>0.31</v>
      </c>
      <c r="P221" s="20">
        <f>tVendas[[#This Row],[Valor Total]]*tVendas[[#This Row],[Comissão %]]</f>
        <v>9.3000000000000007</v>
      </c>
    </row>
    <row r="222" spans="2:16" ht="28.5" customHeight="1" x14ac:dyDescent="0.25">
      <c r="B222" s="9">
        <f>ROW()-ROW(tVendas[[#Headers],[Id]])</f>
        <v>216</v>
      </c>
      <c r="C222" s="14">
        <v>45478</v>
      </c>
      <c r="D222" s="14" t="s">
        <v>323</v>
      </c>
      <c r="E222" s="58" t="str">
        <f>_xlfn.XLOOKUP(tVendas[[#This Row],[Nome Cliente]],tClientes[Nome],tClientes[Fone])</f>
        <v>(11) 90987-6543</v>
      </c>
      <c r="F222" s="58" t="str">
        <f>_xlfn.XLOOKUP(tVendas[[#This Row],[Nome Cliente]],tClientes[Nome],tClientes[Fone 2])</f>
        <v>(11) 94321-0987</v>
      </c>
      <c r="G222" s="10" t="s">
        <v>43</v>
      </c>
      <c r="H222" s="32" t="str">
        <f>_xlfn.XLOOKUP(tVendas[[#This Row],[Produto]],tProdutos[Produto],tProdutos[Fornecedor],"Não Encontrado")</f>
        <v>Mary Kay</v>
      </c>
      <c r="I222" s="16">
        <v>5</v>
      </c>
      <c r="J222" s="11">
        <v>35</v>
      </c>
      <c r="K222" s="17">
        <f>tVendas[[#This Row],[Qtde]]*tVendas[[#This Row],[Preço]]</f>
        <v>175</v>
      </c>
      <c r="L222" s="20">
        <v>70</v>
      </c>
      <c r="M222" s="19">
        <f>tVendas[[#This Row],[Valor Total]]-tVendas[[#This Row],[Valor Pago]]</f>
        <v>105</v>
      </c>
      <c r="N222" s="24">
        <v>45478</v>
      </c>
      <c r="O222" s="38">
        <f>_xlfn.XLOOKUP(tVendas[[#This Row],[Produto]],tProdutos[Produto],tProdutos[Comissão %])/100</f>
        <v>0.16</v>
      </c>
      <c r="P222" s="20">
        <f>tVendas[[#This Row],[Valor Total]]*tVendas[[#This Row],[Comissão %]]</f>
        <v>28</v>
      </c>
    </row>
    <row r="223" spans="2:16" ht="28.5" customHeight="1" x14ac:dyDescent="0.25">
      <c r="B223" s="9">
        <f>ROW()-ROW(tVendas[[#Headers],[Id]])</f>
        <v>217</v>
      </c>
      <c r="C223" s="14">
        <v>45504</v>
      </c>
      <c r="D223" s="14" t="s">
        <v>328</v>
      </c>
      <c r="E223" s="58" t="str">
        <f>_xlfn.XLOOKUP(tVendas[[#This Row],[Nome Cliente]],tClientes[Nome],tClientes[Fone])</f>
        <v>(65) 99876-5432</v>
      </c>
      <c r="F223" s="58" t="str">
        <f>_xlfn.XLOOKUP(tVendas[[#This Row],[Nome Cliente]],tClientes[Nome],tClientes[Fone 2])</f>
        <v>(65) 92345-6789</v>
      </c>
      <c r="G223" s="10" t="s">
        <v>44</v>
      </c>
      <c r="H223" s="32" t="str">
        <f>_xlfn.XLOOKUP(tVendas[[#This Row],[Produto]],tProdutos[Produto],tProdutos[Fornecedor],"Não Encontrado")</f>
        <v>Avon</v>
      </c>
      <c r="I223" s="16">
        <v>3</v>
      </c>
      <c r="J223" s="11">
        <v>15</v>
      </c>
      <c r="K223" s="17">
        <f>tVendas[[#This Row],[Qtde]]*tVendas[[#This Row],[Preço]]</f>
        <v>45</v>
      </c>
      <c r="L223" s="20">
        <v>15</v>
      </c>
      <c r="M223" s="19">
        <f>tVendas[[#This Row],[Valor Total]]-tVendas[[#This Row],[Valor Pago]]</f>
        <v>30</v>
      </c>
      <c r="N223" s="24">
        <v>45504</v>
      </c>
      <c r="O223" s="38">
        <f>_xlfn.XLOOKUP(tVendas[[#This Row],[Produto]],tProdutos[Produto],tProdutos[Comissão %])/100</f>
        <v>0.2</v>
      </c>
      <c r="P223" s="20">
        <f>tVendas[[#This Row],[Valor Total]]*tVendas[[#This Row],[Comissão %]]</f>
        <v>9</v>
      </c>
    </row>
    <row r="224" spans="2:16" ht="28.5" customHeight="1" x14ac:dyDescent="0.25">
      <c r="B224" s="9">
        <f>ROW()-ROW(tVendas[[#Headers],[Id]])</f>
        <v>218</v>
      </c>
      <c r="C224" s="14">
        <v>45485</v>
      </c>
      <c r="D224" s="14" t="s">
        <v>336</v>
      </c>
      <c r="E224" s="58" t="str">
        <f>_xlfn.XLOOKUP(tVendas[[#This Row],[Nome Cliente]],tClientes[Nome],tClientes[Fone])</f>
        <v>(95) 98765-4321</v>
      </c>
      <c r="F224" s="58" t="str">
        <f>_xlfn.XLOOKUP(tVendas[[#This Row],[Nome Cliente]],tClientes[Nome],tClientes[Fone 2])</f>
        <v>(95) 93456-7890</v>
      </c>
      <c r="G224" s="10" t="s">
        <v>45</v>
      </c>
      <c r="H224" s="32" t="str">
        <f>_xlfn.XLOOKUP(tVendas[[#This Row],[Produto]],tProdutos[Produto],tProdutos[Fornecedor],"Não Encontrado")</f>
        <v>Avon</v>
      </c>
      <c r="I224" s="16">
        <v>5</v>
      </c>
      <c r="J224" s="11">
        <v>10</v>
      </c>
      <c r="K224" s="17">
        <f>tVendas[[#This Row],[Qtde]]*tVendas[[#This Row],[Preço]]</f>
        <v>50</v>
      </c>
      <c r="L224" s="20">
        <v>30</v>
      </c>
      <c r="M224" s="19">
        <f>tVendas[[#This Row],[Valor Total]]-tVendas[[#This Row],[Valor Pago]]</f>
        <v>20</v>
      </c>
      <c r="N224" s="24">
        <v>45485</v>
      </c>
      <c r="O224" s="38">
        <f>_xlfn.XLOOKUP(tVendas[[#This Row],[Produto]],tProdutos[Produto],tProdutos[Comissão %])/100</f>
        <v>0.15</v>
      </c>
      <c r="P224" s="20">
        <f>tVendas[[#This Row],[Valor Total]]*tVendas[[#This Row],[Comissão %]]</f>
        <v>7.5</v>
      </c>
    </row>
    <row r="225" spans="2:16" ht="28.5" customHeight="1" x14ac:dyDescent="0.25">
      <c r="B225" s="9">
        <f>ROW()-ROW(tVendas[[#Headers],[Id]])</f>
        <v>219</v>
      </c>
      <c r="C225" s="14">
        <v>45504</v>
      </c>
      <c r="D225" s="14" t="s">
        <v>342</v>
      </c>
      <c r="E225" s="58" t="str">
        <f>_xlfn.XLOOKUP(tVendas[[#This Row],[Nome Cliente]],tClientes[Nome],tClientes[Fone])</f>
        <v>(98) 97654-3210</v>
      </c>
      <c r="F225" s="58" t="str">
        <f>_xlfn.XLOOKUP(tVendas[[#This Row],[Nome Cliente]],tClientes[Nome],tClientes[Fone 2])</f>
        <v>(98) 93210-4567</v>
      </c>
      <c r="G225" s="10" t="s">
        <v>46</v>
      </c>
      <c r="H225" s="32" t="str">
        <f>_xlfn.XLOOKUP(tVendas[[#This Row],[Produto]],tProdutos[Produto],tProdutos[Fornecedor],"Não Encontrado")</f>
        <v>Avon</v>
      </c>
      <c r="I225" s="16">
        <v>2</v>
      </c>
      <c r="J225" s="11">
        <v>20</v>
      </c>
      <c r="K225" s="17">
        <f>tVendas[[#This Row],[Qtde]]*tVendas[[#This Row],[Preço]]</f>
        <v>40</v>
      </c>
      <c r="L225" s="20">
        <v>20</v>
      </c>
      <c r="M225" s="19">
        <f>tVendas[[#This Row],[Valor Total]]-tVendas[[#This Row],[Valor Pago]]</f>
        <v>20</v>
      </c>
      <c r="N225" s="24">
        <v>45504</v>
      </c>
      <c r="O225" s="38">
        <f>_xlfn.XLOOKUP(tVendas[[#This Row],[Produto]],tProdutos[Produto],tProdutos[Comissão %])/100</f>
        <v>0.31</v>
      </c>
      <c r="P225" s="20">
        <f>tVendas[[#This Row],[Valor Total]]*tVendas[[#This Row],[Comissão %]]</f>
        <v>12.4</v>
      </c>
    </row>
    <row r="226" spans="2:16" ht="28.5" customHeight="1" x14ac:dyDescent="0.25">
      <c r="B226" s="9">
        <f>ROW()-ROW(tVendas[[#Headers],[Id]])</f>
        <v>220</v>
      </c>
      <c r="C226" s="14">
        <v>45501</v>
      </c>
      <c r="D226" s="14" t="s">
        <v>350</v>
      </c>
      <c r="E226" s="58" t="str">
        <f>_xlfn.XLOOKUP(tVendas[[#This Row],[Nome Cliente]],tClientes[Nome],tClientes[Fone])</f>
        <v>(84) 96543-2109</v>
      </c>
      <c r="F226" s="58" t="str">
        <f>_xlfn.XLOOKUP(tVendas[[#This Row],[Nome Cliente]],tClientes[Nome],tClientes[Fone 2])</f>
        <v>(84) 91234-5678</v>
      </c>
      <c r="G226" s="10" t="s">
        <v>47</v>
      </c>
      <c r="H226" s="32" t="str">
        <f>_xlfn.XLOOKUP(tVendas[[#This Row],[Produto]],tProdutos[Produto],tProdutos[Fornecedor],"Não Encontrado")</f>
        <v>Natura</v>
      </c>
      <c r="I226" s="16">
        <v>4</v>
      </c>
      <c r="J226" s="11">
        <v>25</v>
      </c>
      <c r="K226" s="17">
        <f>tVendas[[#This Row],[Qtde]]*tVendas[[#This Row],[Preço]]</f>
        <v>100</v>
      </c>
      <c r="L226" s="20">
        <v>25</v>
      </c>
      <c r="M226" s="19">
        <f>tVendas[[#This Row],[Valor Total]]-tVendas[[#This Row],[Valor Pago]]</f>
        <v>75</v>
      </c>
      <c r="N226" s="24">
        <v>45501</v>
      </c>
      <c r="O226" s="38">
        <f>_xlfn.XLOOKUP(tVendas[[#This Row],[Produto]],tProdutos[Produto],tProdutos[Comissão %])/100</f>
        <v>0.16</v>
      </c>
      <c r="P226" s="20">
        <f>tVendas[[#This Row],[Valor Total]]*tVendas[[#This Row],[Comissão %]]</f>
        <v>16</v>
      </c>
    </row>
    <row r="227" spans="2:16" ht="28.5" customHeight="1" x14ac:dyDescent="0.25">
      <c r="B227" s="9">
        <f>ROW()-ROW(tVendas[[#Headers],[Id]])</f>
        <v>221</v>
      </c>
      <c r="C227" s="14">
        <v>45504</v>
      </c>
      <c r="D227" s="14" t="s">
        <v>358</v>
      </c>
      <c r="E227" s="58" t="str">
        <f>_xlfn.XLOOKUP(tVendas[[#This Row],[Nome Cliente]],tClientes[Nome],tClientes[Fone])</f>
        <v>(53) 95432-1098</v>
      </c>
      <c r="F227" s="58" t="str">
        <f>_xlfn.XLOOKUP(tVendas[[#This Row],[Nome Cliente]],tClientes[Nome],tClientes[Fone 2])</f>
        <v>(53) 94321-0987</v>
      </c>
      <c r="G227" s="10" t="s">
        <v>48</v>
      </c>
      <c r="H227" s="32" t="str">
        <f>_xlfn.XLOOKUP(tVendas[[#This Row],[Produto]],tProdutos[Produto],tProdutos[Fornecedor],"Não Encontrado")</f>
        <v>Natura</v>
      </c>
      <c r="I227" s="16">
        <v>4</v>
      </c>
      <c r="J227" s="11">
        <v>30</v>
      </c>
      <c r="K227" s="17">
        <f>tVendas[[#This Row],[Qtde]]*tVendas[[#This Row],[Preço]]</f>
        <v>120</v>
      </c>
      <c r="L227" s="20">
        <v>90</v>
      </c>
      <c r="M227" s="19">
        <f>tVendas[[#This Row],[Valor Total]]-tVendas[[#This Row],[Valor Pago]]</f>
        <v>30</v>
      </c>
      <c r="N227" s="24">
        <v>45504</v>
      </c>
      <c r="O227" s="38">
        <f>_xlfn.XLOOKUP(tVendas[[#This Row],[Produto]],tProdutos[Produto],tProdutos[Comissão %])/100</f>
        <v>0.33</v>
      </c>
      <c r="P227" s="20">
        <f>tVendas[[#This Row],[Valor Total]]*tVendas[[#This Row],[Comissão %]]</f>
        <v>39.6</v>
      </c>
    </row>
    <row r="228" spans="2:16" ht="28.5" customHeight="1" x14ac:dyDescent="0.25">
      <c r="B228" s="9">
        <f>ROW()-ROW(tVendas[[#Headers],[Id]])</f>
        <v>222</v>
      </c>
      <c r="C228" s="14">
        <v>45487</v>
      </c>
      <c r="D228" s="14" t="s">
        <v>365</v>
      </c>
      <c r="E228" s="58" t="str">
        <f>_xlfn.XLOOKUP(tVendas[[#This Row],[Nome Cliente]],tClientes[Nome],tClientes[Fone])</f>
        <v>(41) 94321-0987</v>
      </c>
      <c r="F228" s="58" t="str">
        <f>_xlfn.XLOOKUP(tVendas[[#This Row],[Nome Cliente]],tClientes[Nome],tClientes[Fone 2])</f>
        <v>(41) 92345-6789</v>
      </c>
      <c r="G228" s="10" t="s">
        <v>49</v>
      </c>
      <c r="H228" s="32" t="str">
        <f>_xlfn.XLOOKUP(tVendas[[#This Row],[Produto]],tProdutos[Produto],tProdutos[Fornecedor],"Não Encontrado")</f>
        <v>Natura</v>
      </c>
      <c r="I228" s="16">
        <v>3</v>
      </c>
      <c r="J228" s="11">
        <v>40</v>
      </c>
      <c r="K228" s="17">
        <f>tVendas[[#This Row],[Qtde]]*tVendas[[#This Row],[Preço]]</f>
        <v>120</v>
      </c>
      <c r="L228" s="20">
        <v>160</v>
      </c>
      <c r="M228" s="19">
        <f>tVendas[[#This Row],[Valor Total]]-tVendas[[#This Row],[Valor Pago]]</f>
        <v>-40</v>
      </c>
      <c r="N228" s="24">
        <v>45487</v>
      </c>
      <c r="O228" s="38">
        <f>_xlfn.XLOOKUP(tVendas[[#This Row],[Produto]],tProdutos[Produto],tProdutos[Comissão %])/100</f>
        <v>0.38</v>
      </c>
      <c r="P228" s="20">
        <f>tVendas[[#This Row],[Valor Total]]*tVendas[[#This Row],[Comissão %]]</f>
        <v>45.6</v>
      </c>
    </row>
    <row r="229" spans="2:16" ht="28.5" customHeight="1" x14ac:dyDescent="0.25">
      <c r="B229" s="9">
        <f>ROW()-ROW(tVendas[[#Headers],[Id]])</f>
        <v>223</v>
      </c>
      <c r="C229" s="14">
        <v>45494</v>
      </c>
      <c r="D229" s="14" t="s">
        <v>371</v>
      </c>
      <c r="E229" s="58" t="str">
        <f>_xlfn.XLOOKUP(tVendas[[#This Row],[Nome Cliente]],tClientes[Nome],tClientes[Fone])</f>
        <v>(27) 93210-9876</v>
      </c>
      <c r="F229" s="58" t="str">
        <f>_xlfn.XLOOKUP(tVendas[[#This Row],[Nome Cliente]],tClientes[Nome],tClientes[Fone 2])</f>
        <v>(27) 91234-5678</v>
      </c>
      <c r="G229" s="10" t="s">
        <v>50</v>
      </c>
      <c r="H229" s="32" t="str">
        <f>_xlfn.XLOOKUP(tVendas[[#This Row],[Produto]],tProdutos[Produto],tProdutos[Fornecedor],"Não Encontrado")</f>
        <v>Hinode</v>
      </c>
      <c r="I229" s="16">
        <v>1</v>
      </c>
      <c r="J229" s="11">
        <v>200</v>
      </c>
      <c r="K229" s="17">
        <f>tVendas[[#This Row],[Qtde]]*tVendas[[#This Row],[Preço]]</f>
        <v>200</v>
      </c>
      <c r="L229" s="20">
        <v>400</v>
      </c>
      <c r="M229" s="19">
        <f>tVendas[[#This Row],[Valor Total]]-tVendas[[#This Row],[Valor Pago]]</f>
        <v>-200</v>
      </c>
      <c r="N229" s="24">
        <v>45494</v>
      </c>
      <c r="O229" s="38">
        <f>_xlfn.XLOOKUP(tVendas[[#This Row],[Produto]],tProdutos[Produto],tProdutos[Comissão %])/100</f>
        <v>0.18</v>
      </c>
      <c r="P229" s="20">
        <f>tVendas[[#This Row],[Valor Total]]*tVendas[[#This Row],[Comissão %]]</f>
        <v>36</v>
      </c>
    </row>
    <row r="230" spans="2:16" ht="28.5" customHeight="1" x14ac:dyDescent="0.25">
      <c r="B230" s="9">
        <f>ROW()-ROW(tVendas[[#Headers],[Id]])</f>
        <v>224</v>
      </c>
      <c r="C230" s="14">
        <v>45492</v>
      </c>
      <c r="D230" s="14" t="s">
        <v>377</v>
      </c>
      <c r="E230" s="58" t="str">
        <f>_xlfn.XLOOKUP(tVendas[[#This Row],[Nome Cliente]],tClientes[Nome],tClientes[Fone])</f>
        <v>(19) 92109-8765</v>
      </c>
      <c r="F230" s="58" t="str">
        <f>_xlfn.XLOOKUP(tVendas[[#This Row],[Nome Cliente]],tClientes[Nome],tClientes[Fone 2])</f>
        <v>(19) 93210-4567</v>
      </c>
      <c r="G230" s="10" t="s">
        <v>51</v>
      </c>
      <c r="H230" s="32" t="str">
        <f>_xlfn.XLOOKUP(tVendas[[#This Row],[Produto]],tProdutos[Produto],tProdutos[Fornecedor],"Não Encontrado")</f>
        <v>Hinode</v>
      </c>
      <c r="I230" s="16">
        <v>1</v>
      </c>
      <c r="J230" s="11">
        <v>50</v>
      </c>
      <c r="K230" s="17">
        <f>tVendas[[#This Row],[Qtde]]*tVendas[[#This Row],[Preço]]</f>
        <v>50</v>
      </c>
      <c r="L230" s="20">
        <v>50</v>
      </c>
      <c r="M230" s="19">
        <f>tVendas[[#This Row],[Valor Total]]-tVendas[[#This Row],[Valor Pago]]</f>
        <v>0</v>
      </c>
      <c r="N230" s="24">
        <v>45492</v>
      </c>
      <c r="O230" s="38">
        <f>_xlfn.XLOOKUP(tVendas[[#This Row],[Produto]],tProdutos[Produto],tProdutos[Comissão %])/100</f>
        <v>0.3</v>
      </c>
      <c r="P230" s="20">
        <f>tVendas[[#This Row],[Valor Total]]*tVendas[[#This Row],[Comissão %]]</f>
        <v>15</v>
      </c>
    </row>
    <row r="231" spans="2:16" ht="28.5" customHeight="1" x14ac:dyDescent="0.25">
      <c r="B231" s="9">
        <f>ROW()-ROW(tVendas[[#Headers],[Id]])</f>
        <v>225</v>
      </c>
      <c r="C231" s="14">
        <v>45483</v>
      </c>
      <c r="D231" s="14" t="s">
        <v>383</v>
      </c>
      <c r="E231" s="58" t="str">
        <f>_xlfn.XLOOKUP(tVendas[[#This Row],[Nome Cliente]],tClientes[Nome],tClientes[Fone])</f>
        <v>(51) 90987-6543</v>
      </c>
      <c r="F231" s="58" t="str">
        <f>_xlfn.XLOOKUP(tVendas[[#This Row],[Nome Cliente]],tClientes[Nome],tClientes[Fone 2])</f>
        <v>(51) 94321-0987</v>
      </c>
      <c r="G231" s="10" t="s">
        <v>52</v>
      </c>
      <c r="H231" s="32" t="str">
        <f>_xlfn.XLOOKUP(tVendas[[#This Row],[Produto]],tProdutos[Produto],tProdutos[Fornecedor],"Não Encontrado")</f>
        <v>Hinode</v>
      </c>
      <c r="I231" s="16">
        <v>5</v>
      </c>
      <c r="J231" s="11">
        <v>70</v>
      </c>
      <c r="K231" s="17">
        <f>tVendas[[#This Row],[Qtde]]*tVendas[[#This Row],[Preço]]</f>
        <v>350</v>
      </c>
      <c r="L231" s="20">
        <v>140</v>
      </c>
      <c r="M231" s="19">
        <f>tVendas[[#This Row],[Valor Total]]-tVendas[[#This Row],[Valor Pago]]</f>
        <v>210</v>
      </c>
      <c r="N231" s="24">
        <v>45483</v>
      </c>
      <c r="O231" s="38">
        <f>_xlfn.XLOOKUP(tVendas[[#This Row],[Produto]],tProdutos[Produto],tProdutos[Comissão %])/100</f>
        <v>0.32</v>
      </c>
      <c r="P231" s="20">
        <f>tVendas[[#This Row],[Valor Total]]*tVendas[[#This Row],[Comissão %]]</f>
        <v>112</v>
      </c>
    </row>
    <row r="232" spans="2:16" ht="28.5" customHeight="1" x14ac:dyDescent="0.25">
      <c r="B232" s="9">
        <f>ROW()-ROW(tVendas[[#Headers],[Id]])</f>
        <v>226</v>
      </c>
      <c r="C232" s="14">
        <v>45481</v>
      </c>
      <c r="D232" s="14" t="s">
        <v>387</v>
      </c>
      <c r="E232" s="58" t="str">
        <f>_xlfn.XLOOKUP(tVendas[[#This Row],[Nome Cliente]],tClientes[Nome],tClientes[Fone])</f>
        <v>(61) 99876-5432</v>
      </c>
      <c r="F232" s="58" t="str">
        <f>_xlfn.XLOOKUP(tVendas[[#This Row],[Nome Cliente]],tClientes[Nome],tClientes[Fone 2])</f>
        <v>(61) 93456-7890</v>
      </c>
      <c r="G232" s="10" t="s">
        <v>38</v>
      </c>
      <c r="H232" s="32" t="str">
        <f>_xlfn.XLOOKUP(tVendas[[#This Row],[Produto]],tProdutos[Produto],tProdutos[Fornecedor],"Não Encontrado")</f>
        <v>Jequiti</v>
      </c>
      <c r="I232" s="16">
        <v>4</v>
      </c>
      <c r="J232" s="11">
        <v>100</v>
      </c>
      <c r="K232" s="17">
        <f>tVendas[[#This Row],[Qtde]]*tVendas[[#This Row],[Preço]]</f>
        <v>400</v>
      </c>
      <c r="L232" s="20"/>
      <c r="M232" s="19">
        <f>tVendas[[#This Row],[Valor Total]]-tVendas[[#This Row],[Valor Pago]]</f>
        <v>400</v>
      </c>
      <c r="N232" s="24" t="s">
        <v>118</v>
      </c>
      <c r="O232" s="38">
        <f>_xlfn.XLOOKUP(tVendas[[#This Row],[Produto]],tProdutos[Produto],tProdutos[Comissão %])/100</f>
        <v>0.21</v>
      </c>
      <c r="P232" s="20">
        <f>tVendas[[#This Row],[Valor Total]]*tVendas[[#This Row],[Comissão %]]</f>
        <v>84</v>
      </c>
    </row>
    <row r="233" spans="2:16" ht="28.5" customHeight="1" x14ac:dyDescent="0.25">
      <c r="B233" s="9">
        <f>ROW()-ROW(tVendas[[#Headers],[Id]])</f>
        <v>227</v>
      </c>
      <c r="C233" s="14">
        <v>45490</v>
      </c>
      <c r="D233" s="14" t="s">
        <v>393</v>
      </c>
      <c r="E233" s="58" t="str">
        <f>_xlfn.XLOOKUP(tVendas[[#This Row],[Nome Cliente]],tClientes[Nome],tClientes[Fone])</f>
        <v>(48) 98765-4321</v>
      </c>
      <c r="F233" s="58" t="str">
        <f>_xlfn.XLOOKUP(tVendas[[#This Row],[Nome Cliente]],tClientes[Nome],tClientes[Fone 2])</f>
        <v>(48) 92345-6789</v>
      </c>
      <c r="G233" s="10" t="s">
        <v>39</v>
      </c>
      <c r="H233" s="32" t="str">
        <f>_xlfn.XLOOKUP(tVendas[[#This Row],[Produto]],tProdutos[Produto],tProdutos[Fornecedor],"Não Encontrado")</f>
        <v>Jequiti</v>
      </c>
      <c r="I233" s="16">
        <v>3</v>
      </c>
      <c r="J233" s="11">
        <v>120</v>
      </c>
      <c r="K233" s="17">
        <f>tVendas[[#This Row],[Qtde]]*tVendas[[#This Row],[Preço]]</f>
        <v>360</v>
      </c>
      <c r="L233" s="20">
        <v>120</v>
      </c>
      <c r="M233" s="19">
        <f>tVendas[[#This Row],[Valor Total]]-tVendas[[#This Row],[Valor Pago]]</f>
        <v>240</v>
      </c>
      <c r="N233" s="24">
        <v>45490</v>
      </c>
      <c r="O233" s="38">
        <f>_xlfn.XLOOKUP(tVendas[[#This Row],[Produto]],tProdutos[Produto],tProdutos[Comissão %])/100</f>
        <v>0.24</v>
      </c>
      <c r="P233" s="20">
        <f>tVendas[[#This Row],[Valor Total]]*tVendas[[#This Row],[Comissão %]]</f>
        <v>86.399999999999991</v>
      </c>
    </row>
    <row r="234" spans="2:16" ht="28.5" customHeight="1" x14ac:dyDescent="0.25">
      <c r="B234" s="9">
        <f>ROW()-ROW(tVendas[[#Headers],[Id]])</f>
        <v>228</v>
      </c>
      <c r="C234" s="14">
        <v>45500</v>
      </c>
      <c r="D234" s="14" t="s">
        <v>399</v>
      </c>
      <c r="E234" s="58" t="str">
        <f>_xlfn.XLOOKUP(tVendas[[#This Row],[Nome Cliente]],tClientes[Nome],tClientes[Fone])</f>
        <v>(31) 97654-3210</v>
      </c>
      <c r="F234" s="58" t="str">
        <f>_xlfn.XLOOKUP(tVendas[[#This Row],[Nome Cliente]],tClientes[Nome],tClientes[Fone 2])</f>
        <v>(31) 93210-4567</v>
      </c>
      <c r="G234" s="10" t="s">
        <v>40</v>
      </c>
      <c r="H234" s="32" t="str">
        <f>_xlfn.XLOOKUP(tVendas[[#This Row],[Produto]],tProdutos[Produto],tProdutos[Fornecedor],"Não Encontrado")</f>
        <v>Jequiti</v>
      </c>
      <c r="I234" s="16">
        <v>5</v>
      </c>
      <c r="J234" s="11">
        <v>25</v>
      </c>
      <c r="K234" s="17">
        <f>tVendas[[#This Row],[Qtde]]*tVendas[[#This Row],[Preço]]</f>
        <v>125</v>
      </c>
      <c r="L234" s="20">
        <v>75</v>
      </c>
      <c r="M234" s="19">
        <f>tVendas[[#This Row],[Valor Total]]-tVendas[[#This Row],[Valor Pago]]</f>
        <v>50</v>
      </c>
      <c r="N234" s="24">
        <v>45500</v>
      </c>
      <c r="O234" s="38">
        <f>_xlfn.XLOOKUP(tVendas[[#This Row],[Produto]],tProdutos[Produto],tProdutos[Comissão %])/100</f>
        <v>0.28999999999999998</v>
      </c>
      <c r="P234" s="20">
        <f>tVendas[[#This Row],[Valor Total]]*tVendas[[#This Row],[Comissão %]]</f>
        <v>36.25</v>
      </c>
    </row>
    <row r="235" spans="2:16" ht="28.5" customHeight="1" x14ac:dyDescent="0.25">
      <c r="B235" s="9">
        <f>ROW()-ROW(tVendas[[#Headers],[Id]])</f>
        <v>229</v>
      </c>
      <c r="C235" s="14">
        <v>45492</v>
      </c>
      <c r="D235" s="14" t="s">
        <v>405</v>
      </c>
      <c r="E235" s="58" t="str">
        <f>_xlfn.XLOOKUP(tVendas[[#This Row],[Nome Cliente]],tClientes[Nome],tClientes[Fone])</f>
        <v>(71) 96543-2109</v>
      </c>
      <c r="F235" s="58" t="str">
        <f>_xlfn.XLOOKUP(tVendas[[#This Row],[Nome Cliente]],tClientes[Nome],tClientes[Fone 2])</f>
        <v>(71) 93456-7890</v>
      </c>
      <c r="G235" s="10" t="s">
        <v>41</v>
      </c>
      <c r="H235" s="32" t="str">
        <f>_xlfn.XLOOKUP(tVendas[[#This Row],[Produto]],tProdutos[Produto],tProdutos[Fornecedor],"Não Encontrado")</f>
        <v>Mary Kay</v>
      </c>
      <c r="I235" s="16">
        <v>3</v>
      </c>
      <c r="J235" s="11">
        <v>80</v>
      </c>
      <c r="K235" s="17">
        <f>tVendas[[#This Row],[Qtde]]*tVendas[[#This Row],[Preço]]</f>
        <v>240</v>
      </c>
      <c r="L235" s="20">
        <v>160</v>
      </c>
      <c r="M235" s="19">
        <f>tVendas[[#This Row],[Valor Total]]-tVendas[[#This Row],[Valor Pago]]</f>
        <v>80</v>
      </c>
      <c r="N235" s="24">
        <v>45492</v>
      </c>
      <c r="O235" s="38">
        <f>_xlfn.XLOOKUP(tVendas[[#This Row],[Produto]],tProdutos[Produto],tProdutos[Comissão %])/100</f>
        <v>0.38</v>
      </c>
      <c r="P235" s="20">
        <f>tVendas[[#This Row],[Valor Total]]*tVendas[[#This Row],[Comissão %]]</f>
        <v>91.2</v>
      </c>
    </row>
    <row r="236" spans="2:16" ht="28.5" customHeight="1" x14ac:dyDescent="0.25">
      <c r="B236" s="9">
        <f>ROW()-ROW(tVendas[[#Headers],[Id]])</f>
        <v>230</v>
      </c>
      <c r="C236" s="14">
        <v>45500</v>
      </c>
      <c r="D236" s="14" t="s">
        <v>410</v>
      </c>
      <c r="E236" s="58" t="str">
        <f>_xlfn.XLOOKUP(tVendas[[#This Row],[Nome Cliente]],tClientes[Nome],tClientes[Fone])</f>
        <v>(67) 95432-1098</v>
      </c>
      <c r="F236" s="58" t="str">
        <f>_xlfn.XLOOKUP(tVendas[[#This Row],[Nome Cliente]],tClientes[Nome],tClientes[Fone 2])</f>
        <v>(67) 92345-6789</v>
      </c>
      <c r="G236" s="10" t="s">
        <v>42</v>
      </c>
      <c r="H236" s="32" t="str">
        <f>_xlfn.XLOOKUP(tVendas[[#This Row],[Produto]],tProdutos[Produto],tProdutos[Fornecedor],"Não Encontrado")</f>
        <v>Mary Kay</v>
      </c>
      <c r="I236" s="16">
        <v>4</v>
      </c>
      <c r="J236" s="11">
        <v>30</v>
      </c>
      <c r="K236" s="17">
        <f>tVendas[[#This Row],[Qtde]]*tVendas[[#This Row],[Preço]]</f>
        <v>120</v>
      </c>
      <c r="L236" s="20">
        <v>120</v>
      </c>
      <c r="M236" s="19">
        <f>tVendas[[#This Row],[Valor Total]]-tVendas[[#This Row],[Valor Pago]]</f>
        <v>0</v>
      </c>
      <c r="N236" s="24">
        <v>45500</v>
      </c>
      <c r="O236" s="38">
        <f>_xlfn.XLOOKUP(tVendas[[#This Row],[Produto]],tProdutos[Produto],tProdutos[Comissão %])/100</f>
        <v>0.31</v>
      </c>
      <c r="P236" s="20">
        <f>tVendas[[#This Row],[Valor Total]]*tVendas[[#This Row],[Comissão %]]</f>
        <v>37.200000000000003</v>
      </c>
    </row>
    <row r="237" spans="2:16" ht="28.5" customHeight="1" x14ac:dyDescent="0.25">
      <c r="B237" s="9">
        <f>ROW()-ROW(tVendas[[#Headers],[Id]])</f>
        <v>231</v>
      </c>
      <c r="C237" s="14">
        <v>45498</v>
      </c>
      <c r="D237" s="14" t="s">
        <v>416</v>
      </c>
      <c r="E237" s="58" t="str">
        <f>_xlfn.XLOOKUP(tVendas[[#This Row],[Nome Cliente]],tClientes[Nome],tClientes[Fone])</f>
        <v>(92) 94321-0987</v>
      </c>
      <c r="F237" s="58" t="str">
        <f>_xlfn.XLOOKUP(tVendas[[#This Row],[Nome Cliente]],tClientes[Nome],tClientes[Fone 2])</f>
        <v>(92) 91234-5678</v>
      </c>
      <c r="G237" s="10" t="s">
        <v>43</v>
      </c>
      <c r="H237" s="32" t="str">
        <f>_xlfn.XLOOKUP(tVendas[[#This Row],[Produto]],tProdutos[Produto],tProdutos[Fornecedor],"Não Encontrado")</f>
        <v>Mary Kay</v>
      </c>
      <c r="I237" s="16">
        <v>3</v>
      </c>
      <c r="J237" s="11">
        <v>35</v>
      </c>
      <c r="K237" s="17">
        <f>tVendas[[#This Row],[Qtde]]*tVendas[[#This Row],[Preço]]</f>
        <v>105</v>
      </c>
      <c r="L237" s="20">
        <v>140</v>
      </c>
      <c r="M237" s="19">
        <f>tVendas[[#This Row],[Valor Total]]-tVendas[[#This Row],[Valor Pago]]</f>
        <v>-35</v>
      </c>
      <c r="N237" s="24">
        <v>45498</v>
      </c>
      <c r="O237" s="38">
        <f>_xlfn.XLOOKUP(tVendas[[#This Row],[Produto]],tProdutos[Produto],tProdutos[Comissão %])/100</f>
        <v>0.16</v>
      </c>
      <c r="P237" s="20">
        <f>tVendas[[#This Row],[Valor Total]]*tVendas[[#This Row],[Comissão %]]</f>
        <v>16.8</v>
      </c>
    </row>
    <row r="238" spans="2:16" ht="28.5" customHeight="1" x14ac:dyDescent="0.25">
      <c r="B238" s="9">
        <f>ROW()-ROW(tVendas[[#Headers],[Id]])</f>
        <v>232</v>
      </c>
      <c r="C238" s="14">
        <v>45485</v>
      </c>
      <c r="D238" s="14" t="s">
        <v>421</v>
      </c>
      <c r="E238" s="58" t="str">
        <f>_xlfn.XLOOKUP(tVendas[[#This Row],[Nome Cliente]],tClientes[Nome],tClientes[Fone])</f>
        <v>(84) 93210-9876</v>
      </c>
      <c r="F238" s="58" t="str">
        <f>_xlfn.XLOOKUP(tVendas[[#This Row],[Nome Cliente]],tClientes[Nome],tClientes[Fone 2])</f>
        <v>(84) 93456-7890</v>
      </c>
      <c r="G238" s="10" t="s">
        <v>44</v>
      </c>
      <c r="H238" s="32" t="str">
        <f>_xlfn.XLOOKUP(tVendas[[#This Row],[Produto]],tProdutos[Produto],tProdutos[Fornecedor],"Não Encontrado")</f>
        <v>Avon</v>
      </c>
      <c r="I238" s="16">
        <v>3</v>
      </c>
      <c r="J238" s="11">
        <v>15</v>
      </c>
      <c r="K238" s="17">
        <f>tVendas[[#This Row],[Qtde]]*tVendas[[#This Row],[Preço]]</f>
        <v>45</v>
      </c>
      <c r="L238" s="20">
        <v>45</v>
      </c>
      <c r="M238" s="19">
        <f>tVendas[[#This Row],[Valor Total]]-tVendas[[#This Row],[Valor Pago]]</f>
        <v>0</v>
      </c>
      <c r="N238" s="24">
        <v>45485</v>
      </c>
      <c r="O238" s="38">
        <f>_xlfn.XLOOKUP(tVendas[[#This Row],[Produto]],tProdutos[Produto],tProdutos[Comissão %])/100</f>
        <v>0.2</v>
      </c>
      <c r="P238" s="20">
        <f>tVendas[[#This Row],[Valor Total]]*tVendas[[#This Row],[Comissão %]]</f>
        <v>9</v>
      </c>
    </row>
    <row r="239" spans="2:16" ht="28.5" customHeight="1" x14ac:dyDescent="0.25">
      <c r="B239" s="9">
        <f>ROW()-ROW(tVendas[[#Headers],[Id]])</f>
        <v>233</v>
      </c>
      <c r="C239" s="14">
        <v>45490</v>
      </c>
      <c r="D239" s="14" t="s">
        <v>427</v>
      </c>
      <c r="E239" s="58" t="str">
        <f>_xlfn.XLOOKUP(tVendas[[#This Row],[Nome Cliente]],tClientes[Nome],tClientes[Fone])</f>
        <v>(53) 92109-8765</v>
      </c>
      <c r="F239" s="58" t="str">
        <f>_xlfn.XLOOKUP(tVendas[[#This Row],[Nome Cliente]],tClientes[Nome],tClientes[Fone 2])</f>
        <v>(53) 92345-6789</v>
      </c>
      <c r="G239" s="10" t="s">
        <v>45</v>
      </c>
      <c r="H239" s="32" t="str">
        <f>_xlfn.XLOOKUP(tVendas[[#This Row],[Produto]],tProdutos[Produto],tProdutos[Fornecedor],"Não Encontrado")</f>
        <v>Avon</v>
      </c>
      <c r="I239" s="16">
        <v>2</v>
      </c>
      <c r="J239" s="11">
        <v>10</v>
      </c>
      <c r="K239" s="17">
        <f>tVendas[[#This Row],[Qtde]]*tVendas[[#This Row],[Preço]]</f>
        <v>20</v>
      </c>
      <c r="L239" s="20">
        <v>10</v>
      </c>
      <c r="M239" s="19">
        <f>tVendas[[#This Row],[Valor Total]]-tVendas[[#This Row],[Valor Pago]]</f>
        <v>10</v>
      </c>
      <c r="N239" s="24">
        <v>45490</v>
      </c>
      <c r="O239" s="38">
        <f>_xlfn.XLOOKUP(tVendas[[#This Row],[Produto]],tProdutos[Produto],tProdutos[Comissão %])/100</f>
        <v>0.15</v>
      </c>
      <c r="P239" s="20">
        <f>tVendas[[#This Row],[Valor Total]]*tVendas[[#This Row],[Comissão %]]</f>
        <v>3</v>
      </c>
    </row>
    <row r="240" spans="2:16" ht="28.5" customHeight="1" x14ac:dyDescent="0.25">
      <c r="B240" s="9">
        <f>ROW()-ROW(tVendas[[#Headers],[Id]])</f>
        <v>234</v>
      </c>
      <c r="C240" s="14">
        <v>45475</v>
      </c>
      <c r="D240" s="14" t="s">
        <v>433</v>
      </c>
      <c r="E240" s="58" t="str">
        <f>_xlfn.XLOOKUP(tVendas[[#This Row],[Nome Cliente]],tClientes[Nome],tClientes[Fone])</f>
        <v>(83) 90987-6543</v>
      </c>
      <c r="F240" s="58" t="str">
        <f>_xlfn.XLOOKUP(tVendas[[#This Row],[Nome Cliente]],tClientes[Nome],tClientes[Fone 2])</f>
        <v>(83) 93210-4567</v>
      </c>
      <c r="G240" s="10" t="s">
        <v>46</v>
      </c>
      <c r="H240" s="32" t="str">
        <f>_xlfn.XLOOKUP(tVendas[[#This Row],[Produto]],tProdutos[Produto],tProdutos[Fornecedor],"Não Encontrado")</f>
        <v>Avon</v>
      </c>
      <c r="I240" s="16">
        <v>4</v>
      </c>
      <c r="J240" s="11">
        <v>20</v>
      </c>
      <c r="K240" s="17">
        <f>tVendas[[#This Row],[Qtde]]*tVendas[[#This Row],[Preço]]</f>
        <v>80</v>
      </c>
      <c r="L240" s="20"/>
      <c r="M240" s="19">
        <f>tVendas[[#This Row],[Valor Total]]-tVendas[[#This Row],[Valor Pago]]</f>
        <v>80</v>
      </c>
      <c r="N240" s="24" t="s">
        <v>118</v>
      </c>
      <c r="O240" s="38">
        <f>_xlfn.XLOOKUP(tVendas[[#This Row],[Produto]],tProdutos[Produto],tProdutos[Comissão %])/100</f>
        <v>0.31</v>
      </c>
      <c r="P240" s="20">
        <f>tVendas[[#This Row],[Valor Total]]*tVendas[[#This Row],[Comissão %]]</f>
        <v>24.8</v>
      </c>
    </row>
    <row r="241" spans="2:16" ht="28.5" customHeight="1" x14ac:dyDescent="0.25">
      <c r="B241" s="9">
        <f>ROW()-ROW(tVendas[[#Headers],[Id]])</f>
        <v>235</v>
      </c>
      <c r="C241" s="14">
        <v>45490</v>
      </c>
      <c r="D241" s="14" t="s">
        <v>439</v>
      </c>
      <c r="E241" s="58" t="str">
        <f>_xlfn.XLOOKUP(tVendas[[#This Row],[Nome Cliente]],tClientes[Nome],tClientes[Fone])</f>
        <v>(62) 99876-5432</v>
      </c>
      <c r="F241" s="58" t="str">
        <f>_xlfn.XLOOKUP(tVendas[[#This Row],[Nome Cliente]],tClientes[Nome],tClientes[Fone 2])</f>
        <v>(62) 93456-7890</v>
      </c>
      <c r="G241" s="10" t="s">
        <v>47</v>
      </c>
      <c r="H241" s="32" t="str">
        <f>_xlfn.XLOOKUP(tVendas[[#This Row],[Produto]],tProdutos[Produto],tProdutos[Fornecedor],"Não Encontrado")</f>
        <v>Natura</v>
      </c>
      <c r="I241" s="16">
        <v>4</v>
      </c>
      <c r="J241" s="11">
        <v>25</v>
      </c>
      <c r="K241" s="17">
        <f>tVendas[[#This Row],[Qtde]]*tVendas[[#This Row],[Preço]]</f>
        <v>100</v>
      </c>
      <c r="L241" s="20"/>
      <c r="M241" s="19">
        <f>tVendas[[#This Row],[Valor Total]]-tVendas[[#This Row],[Valor Pago]]</f>
        <v>100</v>
      </c>
      <c r="N241" s="24" t="s">
        <v>118</v>
      </c>
      <c r="O241" s="38">
        <f>_xlfn.XLOOKUP(tVendas[[#This Row],[Produto]],tProdutos[Produto],tProdutos[Comissão %])/100</f>
        <v>0.16</v>
      </c>
      <c r="P241" s="20">
        <f>tVendas[[#This Row],[Valor Total]]*tVendas[[#This Row],[Comissão %]]</f>
        <v>16</v>
      </c>
    </row>
    <row r="242" spans="2:16" ht="28.5" customHeight="1" x14ac:dyDescent="0.25">
      <c r="B242" s="9">
        <f>ROW()-ROW(tVendas[[#Headers],[Id]])</f>
        <v>236</v>
      </c>
      <c r="C242" s="14">
        <v>45475</v>
      </c>
      <c r="D242" s="14" t="s">
        <v>135</v>
      </c>
      <c r="E242" s="58" t="str">
        <f>_xlfn.XLOOKUP(tVendas[[#This Row],[Nome Cliente]],tClientes[Nome],tClientes[Fone])</f>
        <v>(11) 91234-5678</v>
      </c>
      <c r="F242" s="58" t="str">
        <f>_xlfn.XLOOKUP(tVendas[[#This Row],[Nome Cliente]],tClientes[Nome],tClientes[Fone 2])</f>
        <v>(11) 93456-7890</v>
      </c>
      <c r="G242" s="10" t="s">
        <v>48</v>
      </c>
      <c r="H242" s="32" t="str">
        <f>_xlfn.XLOOKUP(tVendas[[#This Row],[Produto]],tProdutos[Produto],tProdutos[Fornecedor],"Não Encontrado")</f>
        <v>Natura</v>
      </c>
      <c r="I242" s="16">
        <v>1</v>
      </c>
      <c r="J242" s="11">
        <v>30</v>
      </c>
      <c r="K242" s="17">
        <f>tVendas[[#This Row],[Qtde]]*tVendas[[#This Row],[Preço]]</f>
        <v>30</v>
      </c>
      <c r="L242" s="20"/>
      <c r="M242" s="19">
        <f>tVendas[[#This Row],[Valor Total]]-tVendas[[#This Row],[Valor Pago]]</f>
        <v>30</v>
      </c>
      <c r="N242" s="24" t="s">
        <v>118</v>
      </c>
      <c r="O242" s="38">
        <f>_xlfn.XLOOKUP(tVendas[[#This Row],[Produto]],tProdutos[Produto],tProdutos[Comissão %])/100</f>
        <v>0.33</v>
      </c>
      <c r="P242" s="20">
        <f>tVendas[[#This Row],[Valor Total]]*tVendas[[#This Row],[Comissão %]]</f>
        <v>9.9</v>
      </c>
    </row>
    <row r="243" spans="2:16" ht="28.5" customHeight="1" x14ac:dyDescent="0.25">
      <c r="B243" s="9">
        <f>ROW()-ROW(tVendas[[#Headers],[Id]])</f>
        <v>237</v>
      </c>
      <c r="C243" s="14">
        <v>45501</v>
      </c>
      <c r="D243" s="14" t="s">
        <v>142</v>
      </c>
      <c r="E243" s="58" t="str">
        <f>_xlfn.XLOOKUP(tVendas[[#This Row],[Nome Cliente]],tClientes[Nome],tClientes[Fone])</f>
        <v>(21) 99876-5432</v>
      </c>
      <c r="F243" s="58" t="str">
        <f>_xlfn.XLOOKUP(tVendas[[#This Row],[Nome Cliente]],tClientes[Nome],tClientes[Fone 2])</f>
        <v>(21) 92345-6789</v>
      </c>
      <c r="G243" s="10" t="s">
        <v>49</v>
      </c>
      <c r="H243" s="32" t="str">
        <f>_xlfn.XLOOKUP(tVendas[[#This Row],[Produto]],tProdutos[Produto],tProdutos[Fornecedor],"Não Encontrado")</f>
        <v>Natura</v>
      </c>
      <c r="I243" s="16">
        <v>1</v>
      </c>
      <c r="J243" s="11">
        <v>40</v>
      </c>
      <c r="K243" s="17">
        <f>tVendas[[#This Row],[Qtde]]*tVendas[[#This Row],[Preço]]</f>
        <v>40</v>
      </c>
      <c r="L243" s="20">
        <v>40</v>
      </c>
      <c r="M243" s="19">
        <f>tVendas[[#This Row],[Valor Total]]-tVendas[[#This Row],[Valor Pago]]</f>
        <v>0</v>
      </c>
      <c r="N243" s="24">
        <v>45501</v>
      </c>
      <c r="O243" s="38">
        <f>_xlfn.XLOOKUP(tVendas[[#This Row],[Produto]],tProdutos[Produto],tProdutos[Comissão %])/100</f>
        <v>0.38</v>
      </c>
      <c r="P243" s="20">
        <f>tVendas[[#This Row],[Valor Total]]*tVendas[[#This Row],[Comissão %]]</f>
        <v>15.2</v>
      </c>
    </row>
    <row r="244" spans="2:16" ht="28.5" customHeight="1" x14ac:dyDescent="0.25">
      <c r="B244" s="9">
        <f>ROW()-ROW(tVendas[[#Headers],[Id]])</f>
        <v>238</v>
      </c>
      <c r="C244" s="14">
        <v>45503</v>
      </c>
      <c r="D244" s="14" t="s">
        <v>150</v>
      </c>
      <c r="E244" s="58" t="str">
        <f>_xlfn.XLOOKUP(tVendas[[#This Row],[Nome Cliente]],tClientes[Nome],tClientes[Fone])</f>
        <v>(31) 98765-4321</v>
      </c>
      <c r="F244" s="58" t="str">
        <f>_xlfn.XLOOKUP(tVendas[[#This Row],[Nome Cliente]],tClientes[Nome],tClientes[Fone 2])</f>
        <v>(31) 91234-5678</v>
      </c>
      <c r="G244" s="10" t="s">
        <v>50</v>
      </c>
      <c r="H244" s="32" t="str">
        <f>_xlfn.XLOOKUP(tVendas[[#This Row],[Produto]],tProdutos[Produto],tProdutos[Fornecedor],"Não Encontrado")</f>
        <v>Hinode</v>
      </c>
      <c r="I244" s="16">
        <v>2</v>
      </c>
      <c r="J244" s="11">
        <v>200</v>
      </c>
      <c r="K244" s="17">
        <f>tVendas[[#This Row],[Qtde]]*tVendas[[#This Row],[Preço]]</f>
        <v>400</v>
      </c>
      <c r="L244" s="20">
        <v>200</v>
      </c>
      <c r="M244" s="19">
        <f>tVendas[[#This Row],[Valor Total]]-tVendas[[#This Row],[Valor Pago]]</f>
        <v>200</v>
      </c>
      <c r="N244" s="24">
        <v>45503</v>
      </c>
      <c r="O244" s="38">
        <f>_xlfn.XLOOKUP(tVendas[[#This Row],[Produto]],tProdutos[Produto],tProdutos[Comissão %])/100</f>
        <v>0.18</v>
      </c>
      <c r="P244" s="20">
        <f>tVendas[[#This Row],[Valor Total]]*tVendas[[#This Row],[Comissão %]]</f>
        <v>72</v>
      </c>
    </row>
    <row r="245" spans="2:16" ht="28.5" customHeight="1" x14ac:dyDescent="0.25">
      <c r="B245" s="9">
        <f>ROW()-ROW(tVendas[[#Headers],[Id]])</f>
        <v>239</v>
      </c>
      <c r="C245" s="14">
        <v>45476</v>
      </c>
      <c r="D245" s="14" t="s">
        <v>158</v>
      </c>
      <c r="E245" s="58" t="str">
        <f>_xlfn.XLOOKUP(tVendas[[#This Row],[Nome Cliente]],tClientes[Nome],tClientes[Fone])</f>
        <v>(41) 97654-3210</v>
      </c>
      <c r="F245" s="58" t="str">
        <f>_xlfn.XLOOKUP(tVendas[[#This Row],[Nome Cliente]],tClientes[Nome],tClientes[Fone 2])</f>
        <v>(41) 93210-4567</v>
      </c>
      <c r="G245" s="10" t="s">
        <v>51</v>
      </c>
      <c r="H245" s="32" t="str">
        <f>_xlfn.XLOOKUP(tVendas[[#This Row],[Produto]],tProdutos[Produto],tProdutos[Fornecedor],"Não Encontrado")</f>
        <v>Hinode</v>
      </c>
      <c r="I245" s="16">
        <v>5</v>
      </c>
      <c r="J245" s="11">
        <v>50</v>
      </c>
      <c r="K245" s="17">
        <f>tVendas[[#This Row],[Qtde]]*tVendas[[#This Row],[Preço]]</f>
        <v>250</v>
      </c>
      <c r="L245" s="20">
        <v>50</v>
      </c>
      <c r="M245" s="19">
        <f>tVendas[[#This Row],[Valor Total]]-tVendas[[#This Row],[Valor Pago]]</f>
        <v>200</v>
      </c>
      <c r="N245" s="24">
        <v>45476</v>
      </c>
      <c r="O245" s="38">
        <f>_xlfn.XLOOKUP(tVendas[[#This Row],[Produto]],tProdutos[Produto],tProdutos[Comissão %])/100</f>
        <v>0.3</v>
      </c>
      <c r="P245" s="20">
        <f>tVendas[[#This Row],[Valor Total]]*tVendas[[#This Row],[Comissão %]]</f>
        <v>75</v>
      </c>
    </row>
    <row r="246" spans="2:16" ht="28.5" customHeight="1" x14ac:dyDescent="0.25">
      <c r="B246" s="9">
        <f>ROW()-ROW(tVendas[[#Headers],[Id]])</f>
        <v>240</v>
      </c>
      <c r="C246" s="14">
        <v>45478</v>
      </c>
      <c r="D246" s="14" t="s">
        <v>166</v>
      </c>
      <c r="E246" s="58" t="str">
        <f>_xlfn.XLOOKUP(tVendas[[#This Row],[Nome Cliente]],tClientes[Nome],tClientes[Fone])</f>
        <v>(51) 96543-2109</v>
      </c>
      <c r="F246" s="58" t="str">
        <f>_xlfn.XLOOKUP(tVendas[[#This Row],[Nome Cliente]],tClientes[Nome],tClientes[Fone 2])</f>
        <v>(51) 94321-0987</v>
      </c>
      <c r="G246" s="10" t="s">
        <v>52</v>
      </c>
      <c r="H246" s="32" t="str">
        <f>_xlfn.XLOOKUP(tVendas[[#This Row],[Produto]],tProdutos[Produto],tProdutos[Fornecedor],"Não Encontrado")</f>
        <v>Hinode</v>
      </c>
      <c r="I246" s="16">
        <v>1</v>
      </c>
      <c r="J246" s="11">
        <v>70</v>
      </c>
      <c r="K246" s="17">
        <f>tVendas[[#This Row],[Qtde]]*tVendas[[#This Row],[Preço]]</f>
        <v>70</v>
      </c>
      <c r="L246" s="20">
        <v>140</v>
      </c>
      <c r="M246" s="19">
        <f>tVendas[[#This Row],[Valor Total]]-tVendas[[#This Row],[Valor Pago]]</f>
        <v>-70</v>
      </c>
      <c r="N246" s="24">
        <v>45478</v>
      </c>
      <c r="O246" s="38">
        <f>_xlfn.XLOOKUP(tVendas[[#This Row],[Produto]],tProdutos[Produto],tProdutos[Comissão %])/100</f>
        <v>0.32</v>
      </c>
      <c r="P246" s="20">
        <f>tVendas[[#This Row],[Valor Total]]*tVendas[[#This Row],[Comissão %]]</f>
        <v>22.400000000000002</v>
      </c>
    </row>
    <row r="247" spans="2:16" ht="28.5" customHeight="1" x14ac:dyDescent="0.25">
      <c r="B247" s="9">
        <f>ROW()-ROW(tVendas[[#Headers],[Id]])</f>
        <v>241</v>
      </c>
      <c r="C247" s="14">
        <v>45497</v>
      </c>
      <c r="D247" s="14" t="s">
        <v>174</v>
      </c>
      <c r="E247" s="58" t="str">
        <f>_xlfn.XLOOKUP(tVendas[[#This Row],[Nome Cliente]],tClientes[Nome],tClientes[Fone])</f>
        <v>(61) 95432-1098</v>
      </c>
      <c r="F247" s="58" t="str">
        <f>_xlfn.XLOOKUP(tVendas[[#This Row],[Nome Cliente]],tClientes[Nome],tClientes[Fone 2])</f>
        <v>(61) 93210-4567</v>
      </c>
      <c r="G247" s="10" t="s">
        <v>54</v>
      </c>
      <c r="H247" s="32" t="str">
        <f>_xlfn.XLOOKUP(tVendas[[#This Row],[Produto]],tProdutos[Produto],tProdutos[Fornecedor],"Não Encontrado")</f>
        <v>Jequiti</v>
      </c>
      <c r="I247" s="16">
        <v>1</v>
      </c>
      <c r="J247" s="11">
        <v>50</v>
      </c>
      <c r="K247" s="17">
        <f>tVendas[[#This Row],[Qtde]]*tVendas[[#This Row],[Preço]]</f>
        <v>50</v>
      </c>
      <c r="L247" s="20">
        <v>50</v>
      </c>
      <c r="M247" s="19">
        <f>tVendas[[#This Row],[Valor Total]]-tVendas[[#This Row],[Valor Pago]]</f>
        <v>0</v>
      </c>
      <c r="N247" s="24">
        <v>45497</v>
      </c>
      <c r="O247" s="38">
        <f>_xlfn.XLOOKUP(tVendas[[#This Row],[Produto]],tProdutos[Produto],tProdutos[Comissão %])/100</f>
        <v>0.34</v>
      </c>
      <c r="P247" s="20">
        <f>tVendas[[#This Row],[Valor Total]]*tVendas[[#This Row],[Comissão %]]</f>
        <v>17</v>
      </c>
    </row>
    <row r="248" spans="2:16" ht="28.5" customHeight="1" x14ac:dyDescent="0.25">
      <c r="B248" s="9">
        <f>ROW()-ROW(tVendas[[#Headers],[Id]])</f>
        <v>242</v>
      </c>
      <c r="C248" s="14">
        <v>45483</v>
      </c>
      <c r="D248" s="14" t="s">
        <v>182</v>
      </c>
      <c r="E248" s="58" t="str">
        <f>_xlfn.XLOOKUP(tVendas[[#This Row],[Nome Cliente]],tClientes[Nome],tClientes[Fone])</f>
        <v>(71) 94321-0987</v>
      </c>
      <c r="F248" s="58" t="str">
        <f>_xlfn.XLOOKUP(tVendas[[#This Row],[Nome Cliente]],tClientes[Nome],tClientes[Fone 2])</f>
        <v>(71) 93456-7890</v>
      </c>
      <c r="G248" s="10" t="s">
        <v>55</v>
      </c>
      <c r="H248" s="32" t="str">
        <f>_xlfn.XLOOKUP(tVendas[[#This Row],[Produto]],tProdutos[Produto],tProdutos[Fornecedor],"Não Encontrado")</f>
        <v>Mary Kay</v>
      </c>
      <c r="I248" s="16">
        <v>1</v>
      </c>
      <c r="J248" s="11">
        <v>45</v>
      </c>
      <c r="K248" s="17">
        <f>tVendas[[#This Row],[Qtde]]*tVendas[[#This Row],[Preço]]</f>
        <v>45</v>
      </c>
      <c r="L248" s="20">
        <v>45</v>
      </c>
      <c r="M248" s="19">
        <f>tVendas[[#This Row],[Valor Total]]-tVendas[[#This Row],[Valor Pago]]</f>
        <v>0</v>
      </c>
      <c r="N248" s="24">
        <v>45483</v>
      </c>
      <c r="O248" s="38">
        <f>_xlfn.XLOOKUP(tVendas[[#This Row],[Produto]],tProdutos[Produto],tProdutos[Comissão %])/100</f>
        <v>0.37</v>
      </c>
      <c r="P248" s="20">
        <f>tVendas[[#This Row],[Valor Total]]*tVendas[[#This Row],[Comissão %]]</f>
        <v>16.649999999999999</v>
      </c>
    </row>
    <row r="249" spans="2:16" ht="28.5" customHeight="1" x14ac:dyDescent="0.25">
      <c r="B249" s="9">
        <f>ROW()-ROW(tVendas[[#Headers],[Id]])</f>
        <v>243</v>
      </c>
      <c r="C249" s="14">
        <v>45495</v>
      </c>
      <c r="D249" s="14" t="s">
        <v>190</v>
      </c>
      <c r="E249" s="58" t="str">
        <f>_xlfn.XLOOKUP(tVendas[[#This Row],[Nome Cliente]],tClientes[Nome],tClientes[Fone])</f>
        <v>(81) 93210-9876</v>
      </c>
      <c r="F249" s="58" t="str">
        <f>_xlfn.XLOOKUP(tVendas[[#This Row],[Nome Cliente]],tClientes[Nome],tClientes[Fone 2])</f>
        <v>(81) 92345-6789</v>
      </c>
      <c r="G249" s="10" t="s">
        <v>56</v>
      </c>
      <c r="H249" s="32" t="str">
        <f>_xlfn.XLOOKUP(tVendas[[#This Row],[Produto]],tProdutos[Produto],tProdutos[Fornecedor],"Não Encontrado")</f>
        <v>Avon</v>
      </c>
      <c r="I249" s="16">
        <v>3</v>
      </c>
      <c r="J249" s="11">
        <v>18</v>
      </c>
      <c r="K249" s="17">
        <f>tVendas[[#This Row],[Qtde]]*tVendas[[#This Row],[Preço]]</f>
        <v>54</v>
      </c>
      <c r="L249" s="20">
        <v>36</v>
      </c>
      <c r="M249" s="19">
        <f>tVendas[[#This Row],[Valor Total]]-tVendas[[#This Row],[Valor Pago]]</f>
        <v>18</v>
      </c>
      <c r="N249" s="24">
        <v>45495</v>
      </c>
      <c r="O249" s="38">
        <f>_xlfn.XLOOKUP(tVendas[[#This Row],[Produto]],tProdutos[Produto],tProdutos[Comissão %])/100</f>
        <v>0.25</v>
      </c>
      <c r="P249" s="20">
        <f>tVendas[[#This Row],[Valor Total]]*tVendas[[#This Row],[Comissão %]]</f>
        <v>13.5</v>
      </c>
    </row>
    <row r="250" spans="2:16" ht="28.5" customHeight="1" x14ac:dyDescent="0.25">
      <c r="B250" s="9">
        <f>ROW()-ROW(tVendas[[#Headers],[Id]])</f>
        <v>244</v>
      </c>
      <c r="C250" s="14">
        <v>45477</v>
      </c>
      <c r="D250" s="14" t="s">
        <v>198</v>
      </c>
      <c r="E250" s="58" t="str">
        <f>_xlfn.XLOOKUP(tVendas[[#This Row],[Nome Cliente]],tClientes[Nome],tClientes[Fone])</f>
        <v>(85) 92109-8765</v>
      </c>
      <c r="F250" s="58" t="str">
        <f>_xlfn.XLOOKUP(tVendas[[#This Row],[Nome Cliente]],tClientes[Nome],tClientes[Fone 2])</f>
        <v>(85) 91234-5678</v>
      </c>
      <c r="G250" s="10" t="s">
        <v>57</v>
      </c>
      <c r="H250" s="32" t="str">
        <f>_xlfn.XLOOKUP(tVendas[[#This Row],[Produto]],tProdutos[Produto],tProdutos[Fornecedor],"Não Encontrado")</f>
        <v>Natura</v>
      </c>
      <c r="I250" s="16">
        <v>5</v>
      </c>
      <c r="J250" s="11">
        <v>35</v>
      </c>
      <c r="K250" s="17">
        <f>tVendas[[#This Row],[Qtde]]*tVendas[[#This Row],[Preço]]</f>
        <v>175</v>
      </c>
      <c r="L250" s="20">
        <v>70</v>
      </c>
      <c r="M250" s="19">
        <f>tVendas[[#This Row],[Valor Total]]-tVendas[[#This Row],[Valor Pago]]</f>
        <v>105</v>
      </c>
      <c r="N250" s="24">
        <v>45477</v>
      </c>
      <c r="O250" s="38">
        <f>_xlfn.XLOOKUP(tVendas[[#This Row],[Produto]],tProdutos[Produto],tProdutos[Comissão %])/100</f>
        <v>0.4</v>
      </c>
      <c r="P250" s="20">
        <f>tVendas[[#This Row],[Valor Total]]*tVendas[[#This Row],[Comissão %]]</f>
        <v>70</v>
      </c>
    </row>
    <row r="251" spans="2:16" ht="28.5" customHeight="1" x14ac:dyDescent="0.25">
      <c r="B251" s="9">
        <f>ROW()-ROW(tVendas[[#Headers],[Id]])</f>
        <v>245</v>
      </c>
      <c r="C251" s="14">
        <v>45521</v>
      </c>
      <c r="D251" s="14" t="s">
        <v>206</v>
      </c>
      <c r="E251" s="58" t="str">
        <f>_xlfn.XLOOKUP(tVendas[[#This Row],[Nome Cliente]],tClientes[Nome],tClientes[Fone])</f>
        <v>(31) 90987-6543</v>
      </c>
      <c r="F251" s="58" t="str">
        <f>_xlfn.XLOOKUP(tVendas[[#This Row],[Nome Cliente]],tClientes[Nome],tClientes[Fone 2])</f>
        <v>(31) 93456-7890</v>
      </c>
      <c r="G251" s="10" t="s">
        <v>58</v>
      </c>
      <c r="H251" s="32" t="str">
        <f>_xlfn.XLOOKUP(tVendas[[#This Row],[Produto]],tProdutos[Produto],tProdutos[Fornecedor],"Não Encontrado")</f>
        <v>Hinode</v>
      </c>
      <c r="I251" s="16">
        <v>3</v>
      </c>
      <c r="J251" s="11">
        <v>30</v>
      </c>
      <c r="K251" s="17">
        <f>tVendas[[#This Row],[Qtde]]*tVendas[[#This Row],[Preço]]</f>
        <v>90</v>
      </c>
      <c r="L251" s="20"/>
      <c r="M251" s="19">
        <f>tVendas[[#This Row],[Valor Total]]-tVendas[[#This Row],[Valor Pago]]</f>
        <v>90</v>
      </c>
      <c r="N251" s="24" t="s">
        <v>118</v>
      </c>
      <c r="O251" s="38">
        <f>_xlfn.XLOOKUP(tVendas[[#This Row],[Produto]],tProdutos[Produto],tProdutos[Comissão %])/100</f>
        <v>0.3</v>
      </c>
      <c r="P251" s="20">
        <f>tVendas[[#This Row],[Valor Total]]*tVendas[[#This Row],[Comissão %]]</f>
        <v>27</v>
      </c>
    </row>
    <row r="252" spans="2:16" ht="28.5" customHeight="1" x14ac:dyDescent="0.25">
      <c r="B252" s="9">
        <f>ROW()-ROW(tVendas[[#Headers],[Id]])</f>
        <v>246</v>
      </c>
      <c r="C252" s="14">
        <v>45530</v>
      </c>
      <c r="D252" s="14" t="s">
        <v>212</v>
      </c>
      <c r="E252" s="58" t="str">
        <f>_xlfn.XLOOKUP(tVendas[[#This Row],[Nome Cliente]],tClientes[Nome],tClientes[Fone])</f>
        <v>(92) 99876-5432</v>
      </c>
      <c r="F252" s="58" t="str">
        <f>_xlfn.XLOOKUP(tVendas[[#This Row],[Nome Cliente]],tClientes[Nome],tClientes[Fone 2])</f>
        <v>(92) 94321-0987</v>
      </c>
      <c r="G252" s="10" t="s">
        <v>38</v>
      </c>
      <c r="H252" s="32" t="str">
        <f>_xlfn.XLOOKUP(tVendas[[#This Row],[Produto]],tProdutos[Produto],tProdutos[Fornecedor],"Não Encontrado")</f>
        <v>Jequiti</v>
      </c>
      <c r="I252" s="16">
        <v>3</v>
      </c>
      <c r="J252" s="11">
        <v>100</v>
      </c>
      <c r="K252" s="17">
        <f>tVendas[[#This Row],[Qtde]]*tVendas[[#This Row],[Preço]]</f>
        <v>300</v>
      </c>
      <c r="L252" s="20">
        <v>400</v>
      </c>
      <c r="M252" s="19">
        <f>tVendas[[#This Row],[Valor Total]]-tVendas[[#This Row],[Valor Pago]]</f>
        <v>-100</v>
      </c>
      <c r="N252" s="24">
        <v>45530</v>
      </c>
      <c r="O252" s="38">
        <f>_xlfn.XLOOKUP(tVendas[[#This Row],[Produto]],tProdutos[Produto],tProdutos[Comissão %])/100</f>
        <v>0.21</v>
      </c>
      <c r="P252" s="20">
        <f>tVendas[[#This Row],[Valor Total]]*tVendas[[#This Row],[Comissão %]]</f>
        <v>63</v>
      </c>
    </row>
    <row r="253" spans="2:16" ht="28.5" customHeight="1" x14ac:dyDescent="0.25">
      <c r="B253" s="9">
        <f>ROW()-ROW(tVendas[[#Headers],[Id]])</f>
        <v>247</v>
      </c>
      <c r="C253" s="14">
        <v>45506</v>
      </c>
      <c r="D253" s="14" t="s">
        <v>220</v>
      </c>
      <c r="E253" s="58" t="str">
        <f>_xlfn.XLOOKUP(tVendas[[#This Row],[Nome Cliente]],tClientes[Nome],tClientes[Fone])</f>
        <v>(62) 98765-4321</v>
      </c>
      <c r="F253" s="58" t="str">
        <f>_xlfn.XLOOKUP(tVendas[[#This Row],[Nome Cliente]],tClientes[Nome],tClientes[Fone 2])</f>
        <v>(62) 93210-4567</v>
      </c>
      <c r="G253" s="10" t="s">
        <v>39</v>
      </c>
      <c r="H253" s="32" t="str">
        <f>_xlfn.XLOOKUP(tVendas[[#This Row],[Produto]],tProdutos[Produto],tProdutos[Fornecedor],"Não Encontrado")</f>
        <v>Jequiti</v>
      </c>
      <c r="I253" s="16">
        <v>3</v>
      </c>
      <c r="J253" s="11">
        <v>120</v>
      </c>
      <c r="K253" s="17">
        <f>tVendas[[#This Row],[Qtde]]*tVendas[[#This Row],[Preço]]</f>
        <v>360</v>
      </c>
      <c r="L253" s="20">
        <v>480</v>
      </c>
      <c r="M253" s="19">
        <f>tVendas[[#This Row],[Valor Total]]-tVendas[[#This Row],[Valor Pago]]</f>
        <v>-120</v>
      </c>
      <c r="N253" s="24">
        <v>45506</v>
      </c>
      <c r="O253" s="38">
        <f>_xlfn.XLOOKUP(tVendas[[#This Row],[Produto]],tProdutos[Produto],tProdutos[Comissão %])/100</f>
        <v>0.24</v>
      </c>
      <c r="P253" s="20">
        <f>tVendas[[#This Row],[Valor Total]]*tVendas[[#This Row],[Comissão %]]</f>
        <v>86.399999999999991</v>
      </c>
    </row>
    <row r="254" spans="2:16" ht="28.5" customHeight="1" x14ac:dyDescent="0.25">
      <c r="B254" s="9">
        <f>ROW()-ROW(tVendas[[#Headers],[Id]])</f>
        <v>248</v>
      </c>
      <c r="C254" s="14">
        <v>45531</v>
      </c>
      <c r="D254" s="14" t="s">
        <v>228</v>
      </c>
      <c r="E254" s="58" t="str">
        <f>_xlfn.XLOOKUP(tVendas[[#This Row],[Nome Cliente]],tClientes[Nome],tClientes[Fone])</f>
        <v>(21) 97654-3210</v>
      </c>
      <c r="F254" s="58" t="str">
        <f>_xlfn.XLOOKUP(tVendas[[#This Row],[Nome Cliente]],tClientes[Nome],tClientes[Fone 2])</f>
        <v>(21) 92345-6789</v>
      </c>
      <c r="G254" s="10" t="s">
        <v>40</v>
      </c>
      <c r="H254" s="32" t="str">
        <f>_xlfn.XLOOKUP(tVendas[[#This Row],[Produto]],tProdutos[Produto],tProdutos[Fornecedor],"Não Encontrado")</f>
        <v>Jequiti</v>
      </c>
      <c r="I254" s="16">
        <v>4</v>
      </c>
      <c r="J254" s="11">
        <v>25</v>
      </c>
      <c r="K254" s="17">
        <f>tVendas[[#This Row],[Qtde]]*tVendas[[#This Row],[Preço]]</f>
        <v>100</v>
      </c>
      <c r="L254" s="20">
        <v>100</v>
      </c>
      <c r="M254" s="19">
        <f>tVendas[[#This Row],[Valor Total]]-tVendas[[#This Row],[Valor Pago]]</f>
        <v>0</v>
      </c>
      <c r="N254" s="24">
        <v>45531</v>
      </c>
      <c r="O254" s="38">
        <f>_xlfn.XLOOKUP(tVendas[[#This Row],[Produto]],tProdutos[Produto],tProdutos[Comissão %])/100</f>
        <v>0.28999999999999998</v>
      </c>
      <c r="P254" s="20">
        <f>tVendas[[#This Row],[Valor Total]]*tVendas[[#This Row],[Comissão %]]</f>
        <v>28.999999999999996</v>
      </c>
    </row>
    <row r="255" spans="2:16" ht="28.5" customHeight="1" x14ac:dyDescent="0.25">
      <c r="B255" s="9">
        <f>ROW()-ROW(tVendas[[#Headers],[Id]])</f>
        <v>249</v>
      </c>
      <c r="C255" s="14">
        <v>45531</v>
      </c>
      <c r="D255" s="14" t="s">
        <v>233</v>
      </c>
      <c r="E255" s="58" t="str">
        <f>_xlfn.XLOOKUP(tVendas[[#This Row],[Nome Cliente]],tClientes[Nome],tClientes[Fone])</f>
        <v>(31) 96543-2109</v>
      </c>
      <c r="F255" s="58" t="str">
        <f>_xlfn.XLOOKUP(tVendas[[#This Row],[Nome Cliente]],tClientes[Nome],tClientes[Fone 2])</f>
        <v>(31) 91234-5678</v>
      </c>
      <c r="G255" s="10" t="s">
        <v>41</v>
      </c>
      <c r="H255" s="32" t="str">
        <f>_xlfn.XLOOKUP(tVendas[[#This Row],[Produto]],tProdutos[Produto],tProdutos[Fornecedor],"Não Encontrado")</f>
        <v>Mary Kay</v>
      </c>
      <c r="I255" s="16">
        <v>3</v>
      </c>
      <c r="J255" s="11">
        <v>80</v>
      </c>
      <c r="K255" s="17">
        <f>tVendas[[#This Row],[Qtde]]*tVendas[[#This Row],[Preço]]</f>
        <v>240</v>
      </c>
      <c r="L255" s="20">
        <v>160</v>
      </c>
      <c r="M255" s="19">
        <f>tVendas[[#This Row],[Valor Total]]-tVendas[[#This Row],[Valor Pago]]</f>
        <v>80</v>
      </c>
      <c r="N255" s="24">
        <v>45531</v>
      </c>
      <c r="O255" s="38">
        <f>_xlfn.XLOOKUP(tVendas[[#This Row],[Produto]],tProdutos[Produto],tProdutos[Comissão %])/100</f>
        <v>0.38</v>
      </c>
      <c r="P255" s="20">
        <f>tVendas[[#This Row],[Valor Total]]*tVendas[[#This Row],[Comissão %]]</f>
        <v>91.2</v>
      </c>
    </row>
    <row r="256" spans="2:16" ht="28.5" customHeight="1" x14ac:dyDescent="0.25">
      <c r="B256" s="9">
        <f>ROW()-ROW(tVendas[[#Headers],[Id]])</f>
        <v>250</v>
      </c>
      <c r="C256" s="14">
        <v>45514</v>
      </c>
      <c r="D256" s="14" t="s">
        <v>238</v>
      </c>
      <c r="E256" s="58" t="str">
        <f>_xlfn.XLOOKUP(tVendas[[#This Row],[Nome Cliente]],tClientes[Nome],tClientes[Fone])</f>
        <v>(11) 95432-1098</v>
      </c>
      <c r="F256" s="58" t="str">
        <f>_xlfn.XLOOKUP(tVendas[[#This Row],[Nome Cliente]],tClientes[Nome],tClientes[Fone 2])</f>
        <v>(11) 94321-0987</v>
      </c>
      <c r="G256" s="10" t="s">
        <v>42</v>
      </c>
      <c r="H256" s="32" t="str">
        <f>_xlfn.XLOOKUP(tVendas[[#This Row],[Produto]],tProdutos[Produto],tProdutos[Fornecedor],"Não Encontrado")</f>
        <v>Mary Kay</v>
      </c>
      <c r="I256" s="16">
        <v>5</v>
      </c>
      <c r="J256" s="11">
        <v>30</v>
      </c>
      <c r="K256" s="17">
        <f>tVendas[[#This Row],[Qtde]]*tVendas[[#This Row],[Preço]]</f>
        <v>150</v>
      </c>
      <c r="L256" s="20">
        <v>30</v>
      </c>
      <c r="M256" s="19">
        <f>tVendas[[#This Row],[Valor Total]]-tVendas[[#This Row],[Valor Pago]]</f>
        <v>120</v>
      </c>
      <c r="N256" s="24">
        <v>45514</v>
      </c>
      <c r="O256" s="38">
        <f>_xlfn.XLOOKUP(tVendas[[#This Row],[Produto]],tProdutos[Produto],tProdutos[Comissão %])/100</f>
        <v>0.31</v>
      </c>
      <c r="P256" s="20">
        <f>tVendas[[#This Row],[Valor Total]]*tVendas[[#This Row],[Comissão %]]</f>
        <v>46.5</v>
      </c>
    </row>
    <row r="257" spans="2:16" ht="28.5" customHeight="1" x14ac:dyDescent="0.25">
      <c r="B257" s="9">
        <f>ROW()-ROW(tVendas[[#Headers],[Id]])</f>
        <v>251</v>
      </c>
      <c r="C257" s="14">
        <v>45509</v>
      </c>
      <c r="D257" s="14" t="s">
        <v>244</v>
      </c>
      <c r="E257" s="58" t="str">
        <f>_xlfn.XLOOKUP(tVendas[[#This Row],[Nome Cliente]],tClientes[Nome],tClientes[Fone])</f>
        <v>(27) 94321-0987</v>
      </c>
      <c r="F257" s="58" t="str">
        <f>_xlfn.XLOOKUP(tVendas[[#This Row],[Nome Cliente]],tClientes[Nome],tClientes[Fone 2])</f>
        <v>(27) 92345-6789</v>
      </c>
      <c r="G257" s="10" t="s">
        <v>43</v>
      </c>
      <c r="H257" s="32" t="str">
        <f>_xlfn.XLOOKUP(tVendas[[#This Row],[Produto]],tProdutos[Produto],tProdutos[Fornecedor],"Não Encontrado")</f>
        <v>Mary Kay</v>
      </c>
      <c r="I257" s="16">
        <v>5</v>
      </c>
      <c r="J257" s="11">
        <v>35</v>
      </c>
      <c r="K257" s="17">
        <f>tVendas[[#This Row],[Qtde]]*tVendas[[#This Row],[Preço]]</f>
        <v>175</v>
      </c>
      <c r="L257" s="20">
        <v>70</v>
      </c>
      <c r="M257" s="19">
        <f>tVendas[[#This Row],[Valor Total]]-tVendas[[#This Row],[Valor Pago]]</f>
        <v>105</v>
      </c>
      <c r="N257" s="24">
        <v>45509</v>
      </c>
      <c r="O257" s="38">
        <f>_xlfn.XLOOKUP(tVendas[[#This Row],[Produto]],tProdutos[Produto],tProdutos[Comissão %])/100</f>
        <v>0.16</v>
      </c>
      <c r="P257" s="20">
        <f>tVendas[[#This Row],[Valor Total]]*tVendas[[#This Row],[Comissão %]]</f>
        <v>28</v>
      </c>
    </row>
    <row r="258" spans="2:16" ht="28.5" customHeight="1" x14ac:dyDescent="0.25">
      <c r="B258" s="9">
        <f>ROW()-ROW(tVendas[[#Headers],[Id]])</f>
        <v>252</v>
      </c>
      <c r="C258" s="14">
        <v>45535</v>
      </c>
      <c r="D258" s="14" t="s">
        <v>252</v>
      </c>
      <c r="E258" s="58" t="str">
        <f>_xlfn.XLOOKUP(tVendas[[#This Row],[Nome Cliente]],tClientes[Nome],tClientes[Fone])</f>
        <v>(71) 93210-9876</v>
      </c>
      <c r="F258" s="58" t="str">
        <f>_xlfn.XLOOKUP(tVendas[[#This Row],[Nome Cliente]],tClientes[Nome],tClientes[Fone 2])</f>
        <v>(71) 91234-5678</v>
      </c>
      <c r="G258" s="10" t="s">
        <v>44</v>
      </c>
      <c r="H258" s="32" t="str">
        <f>_xlfn.XLOOKUP(tVendas[[#This Row],[Produto]],tProdutos[Produto],tProdutos[Fornecedor],"Não Encontrado")</f>
        <v>Avon</v>
      </c>
      <c r="I258" s="16">
        <v>1</v>
      </c>
      <c r="J258" s="11">
        <v>15</v>
      </c>
      <c r="K258" s="17">
        <f>tVendas[[#This Row],[Qtde]]*tVendas[[#This Row],[Preço]]</f>
        <v>15</v>
      </c>
      <c r="L258" s="20">
        <v>15</v>
      </c>
      <c r="M258" s="19">
        <f>tVendas[[#This Row],[Valor Total]]-tVendas[[#This Row],[Valor Pago]]</f>
        <v>0</v>
      </c>
      <c r="N258" s="24">
        <v>45535</v>
      </c>
      <c r="O258" s="38">
        <f>_xlfn.XLOOKUP(tVendas[[#This Row],[Produto]],tProdutos[Produto],tProdutos[Comissão %])/100</f>
        <v>0.2</v>
      </c>
      <c r="P258" s="20">
        <f>tVendas[[#This Row],[Valor Total]]*tVendas[[#This Row],[Comissão %]]</f>
        <v>3</v>
      </c>
    </row>
    <row r="259" spans="2:16" ht="28.5" customHeight="1" x14ac:dyDescent="0.25">
      <c r="B259" s="9">
        <f>ROW()-ROW(tVendas[[#Headers],[Id]])</f>
        <v>253</v>
      </c>
      <c r="C259" s="14">
        <v>45516</v>
      </c>
      <c r="D259" s="14" t="s">
        <v>258</v>
      </c>
      <c r="E259" s="58" t="str">
        <f>_xlfn.XLOOKUP(tVendas[[#This Row],[Nome Cliente]],tClientes[Nome],tClientes[Fone])</f>
        <v>(48) 92109-8765</v>
      </c>
      <c r="F259" s="58" t="str">
        <f>_xlfn.XLOOKUP(tVendas[[#This Row],[Nome Cliente]],tClientes[Nome],tClientes[Fone 2])</f>
        <v>(48) 93210-4567</v>
      </c>
      <c r="G259" s="10" t="s">
        <v>45</v>
      </c>
      <c r="H259" s="32" t="str">
        <f>_xlfn.XLOOKUP(tVendas[[#This Row],[Produto]],tProdutos[Produto],tProdutos[Fornecedor],"Não Encontrado")</f>
        <v>Avon</v>
      </c>
      <c r="I259" s="16">
        <v>1</v>
      </c>
      <c r="J259" s="11">
        <v>10</v>
      </c>
      <c r="K259" s="17">
        <f>tVendas[[#This Row],[Qtde]]*tVendas[[#This Row],[Preço]]</f>
        <v>10</v>
      </c>
      <c r="L259" s="20">
        <v>30</v>
      </c>
      <c r="M259" s="19">
        <f>tVendas[[#This Row],[Valor Total]]-tVendas[[#This Row],[Valor Pago]]</f>
        <v>-20</v>
      </c>
      <c r="N259" s="24">
        <v>45516</v>
      </c>
      <c r="O259" s="38">
        <f>_xlfn.XLOOKUP(tVendas[[#This Row],[Produto]],tProdutos[Produto],tProdutos[Comissão %])/100</f>
        <v>0.15</v>
      </c>
      <c r="P259" s="20">
        <f>tVendas[[#This Row],[Valor Total]]*tVendas[[#This Row],[Comissão %]]</f>
        <v>1.5</v>
      </c>
    </row>
    <row r="260" spans="2:16" ht="28.5" customHeight="1" x14ac:dyDescent="0.25">
      <c r="B260" s="9">
        <f>ROW()-ROW(tVendas[[#Headers],[Id]])</f>
        <v>254</v>
      </c>
      <c r="C260" s="14">
        <v>45535</v>
      </c>
      <c r="D260" s="14" t="s">
        <v>265</v>
      </c>
      <c r="E260" s="58" t="str">
        <f>_xlfn.XLOOKUP(tVendas[[#This Row],[Nome Cliente]],tClientes[Nome],tClientes[Fone])</f>
        <v>(51) 90987-6543</v>
      </c>
      <c r="F260" s="58" t="str">
        <f>_xlfn.XLOOKUP(tVendas[[#This Row],[Nome Cliente]],tClientes[Nome],tClientes[Fone 2])</f>
        <v>(51) 94321-0987</v>
      </c>
      <c r="G260" s="10" t="s">
        <v>46</v>
      </c>
      <c r="H260" s="32" t="str">
        <f>_xlfn.XLOOKUP(tVendas[[#This Row],[Produto]],tProdutos[Produto],tProdutos[Fornecedor],"Não Encontrado")</f>
        <v>Avon</v>
      </c>
      <c r="I260" s="16">
        <v>2</v>
      </c>
      <c r="J260" s="11">
        <v>20</v>
      </c>
      <c r="K260" s="17">
        <f>tVendas[[#This Row],[Qtde]]*tVendas[[#This Row],[Preço]]</f>
        <v>40</v>
      </c>
      <c r="L260" s="20">
        <v>20</v>
      </c>
      <c r="M260" s="19">
        <f>tVendas[[#This Row],[Valor Total]]-tVendas[[#This Row],[Valor Pago]]</f>
        <v>20</v>
      </c>
      <c r="N260" s="24">
        <v>45535</v>
      </c>
      <c r="O260" s="38">
        <f>_xlfn.XLOOKUP(tVendas[[#This Row],[Produto]],tProdutos[Produto],tProdutos[Comissão %])/100</f>
        <v>0.31</v>
      </c>
      <c r="P260" s="20">
        <f>tVendas[[#This Row],[Valor Total]]*tVendas[[#This Row],[Comissão %]]</f>
        <v>12.4</v>
      </c>
    </row>
    <row r="261" spans="2:16" ht="28.5" customHeight="1" x14ac:dyDescent="0.25">
      <c r="B261" s="9">
        <f>ROW()-ROW(tVendas[[#Headers],[Id]])</f>
        <v>255</v>
      </c>
      <c r="C261" s="14">
        <v>45532</v>
      </c>
      <c r="D261" s="14" t="s">
        <v>270</v>
      </c>
      <c r="E261" s="58" t="str">
        <f>_xlfn.XLOOKUP(tVendas[[#This Row],[Nome Cliente]],tClientes[Nome],tClientes[Fone])</f>
        <v>(19) 99876-5432</v>
      </c>
      <c r="F261" s="58" t="str">
        <f>_xlfn.XLOOKUP(tVendas[[#This Row],[Nome Cliente]],tClientes[Nome],tClientes[Fone 2])</f>
        <v>(19) 93456-7890</v>
      </c>
      <c r="G261" s="10" t="s">
        <v>47</v>
      </c>
      <c r="H261" s="32" t="str">
        <f>_xlfn.XLOOKUP(tVendas[[#This Row],[Produto]],tProdutos[Produto],tProdutos[Fornecedor],"Não Encontrado")</f>
        <v>Natura</v>
      </c>
      <c r="I261" s="16">
        <v>2</v>
      </c>
      <c r="J261" s="11">
        <v>25</v>
      </c>
      <c r="K261" s="17">
        <f>tVendas[[#This Row],[Qtde]]*tVendas[[#This Row],[Preço]]</f>
        <v>50</v>
      </c>
      <c r="L261" s="20">
        <v>25</v>
      </c>
      <c r="M261" s="19">
        <f>tVendas[[#This Row],[Valor Total]]-tVendas[[#This Row],[Valor Pago]]</f>
        <v>25</v>
      </c>
      <c r="N261" s="24">
        <v>45532</v>
      </c>
      <c r="O261" s="38">
        <f>_xlfn.XLOOKUP(tVendas[[#This Row],[Produto]],tProdutos[Produto],tProdutos[Comissão %])/100</f>
        <v>0.16</v>
      </c>
      <c r="P261" s="20">
        <f>tVendas[[#This Row],[Valor Total]]*tVendas[[#This Row],[Comissão %]]</f>
        <v>8</v>
      </c>
    </row>
    <row r="262" spans="2:16" ht="28.5" customHeight="1" x14ac:dyDescent="0.25">
      <c r="B262" s="9">
        <f>ROW()-ROW(tVendas[[#Headers],[Id]])</f>
        <v>256</v>
      </c>
      <c r="C262" s="14">
        <v>45535</v>
      </c>
      <c r="D262" s="14" t="s">
        <v>277</v>
      </c>
      <c r="E262" s="58" t="str">
        <f>_xlfn.XLOOKUP(tVendas[[#This Row],[Nome Cliente]],tClientes[Nome],tClientes[Fone])</f>
        <v>(34) 98765-4321</v>
      </c>
      <c r="F262" s="58" t="str">
        <f>_xlfn.XLOOKUP(tVendas[[#This Row],[Nome Cliente]],tClientes[Nome],tClientes[Fone 2])</f>
        <v>(34) 92345-6789</v>
      </c>
      <c r="G262" s="10" t="s">
        <v>48</v>
      </c>
      <c r="H262" s="32" t="str">
        <f>_xlfn.XLOOKUP(tVendas[[#This Row],[Produto]],tProdutos[Produto],tProdutos[Fornecedor],"Não Encontrado")</f>
        <v>Natura</v>
      </c>
      <c r="I262" s="16">
        <v>4</v>
      </c>
      <c r="J262" s="11">
        <v>30</v>
      </c>
      <c r="K262" s="17">
        <f>tVendas[[#This Row],[Qtde]]*tVendas[[#This Row],[Preço]]</f>
        <v>120</v>
      </c>
      <c r="L262" s="20">
        <v>90</v>
      </c>
      <c r="M262" s="19">
        <f>tVendas[[#This Row],[Valor Total]]-tVendas[[#This Row],[Valor Pago]]</f>
        <v>30</v>
      </c>
      <c r="N262" s="24">
        <v>45535</v>
      </c>
      <c r="O262" s="38">
        <f>_xlfn.XLOOKUP(tVendas[[#This Row],[Produto]],tProdutos[Produto],tProdutos[Comissão %])/100</f>
        <v>0.33</v>
      </c>
      <c r="P262" s="20">
        <f>tVendas[[#This Row],[Valor Total]]*tVendas[[#This Row],[Comissão %]]</f>
        <v>39.6</v>
      </c>
    </row>
    <row r="263" spans="2:16" ht="28.5" customHeight="1" x14ac:dyDescent="0.25">
      <c r="B263" s="9">
        <f>ROW()-ROW(tVendas[[#Headers],[Id]])</f>
        <v>257</v>
      </c>
      <c r="C263" s="14">
        <v>45518</v>
      </c>
      <c r="D263" s="14" t="s">
        <v>284</v>
      </c>
      <c r="E263" s="58" t="str">
        <f>_xlfn.XLOOKUP(tVendas[[#This Row],[Nome Cliente]],tClientes[Nome],tClientes[Fone])</f>
        <v>(95) 97654-3210</v>
      </c>
      <c r="F263" s="58" t="str">
        <f>_xlfn.XLOOKUP(tVendas[[#This Row],[Nome Cliente]],tClientes[Nome],tClientes[Fone 2])</f>
        <v>(95) 93210-4567</v>
      </c>
      <c r="G263" s="10" t="s">
        <v>49</v>
      </c>
      <c r="H263" s="32" t="str">
        <f>_xlfn.XLOOKUP(tVendas[[#This Row],[Produto]],tProdutos[Produto],tProdutos[Fornecedor],"Não Encontrado")</f>
        <v>Natura</v>
      </c>
      <c r="I263" s="16">
        <v>2</v>
      </c>
      <c r="J263" s="11">
        <v>40</v>
      </c>
      <c r="K263" s="17">
        <f>tVendas[[#This Row],[Qtde]]*tVendas[[#This Row],[Preço]]</f>
        <v>80</v>
      </c>
      <c r="L263" s="20">
        <v>160</v>
      </c>
      <c r="M263" s="19">
        <f>tVendas[[#This Row],[Valor Total]]-tVendas[[#This Row],[Valor Pago]]</f>
        <v>-80</v>
      </c>
      <c r="N263" s="24">
        <v>45518</v>
      </c>
      <c r="O263" s="38">
        <f>_xlfn.XLOOKUP(tVendas[[#This Row],[Produto]],tProdutos[Produto],tProdutos[Comissão %])/100</f>
        <v>0.38</v>
      </c>
      <c r="P263" s="20">
        <f>tVendas[[#This Row],[Valor Total]]*tVendas[[#This Row],[Comissão %]]</f>
        <v>30.4</v>
      </c>
    </row>
    <row r="264" spans="2:16" ht="28.5" customHeight="1" x14ac:dyDescent="0.25">
      <c r="B264" s="9">
        <f>ROW()-ROW(tVendas[[#Headers],[Id]])</f>
        <v>258</v>
      </c>
      <c r="C264" s="14">
        <v>45525</v>
      </c>
      <c r="D264" s="14" t="s">
        <v>292</v>
      </c>
      <c r="E264" s="58" t="str">
        <f>_xlfn.XLOOKUP(tVendas[[#This Row],[Nome Cliente]],tClientes[Nome],tClientes[Fone])</f>
        <v>(83) 96543-2109</v>
      </c>
      <c r="F264" s="58" t="str">
        <f>_xlfn.XLOOKUP(tVendas[[#This Row],[Nome Cliente]],tClientes[Nome],tClientes[Fone 2])</f>
        <v>(83) 91234-5678</v>
      </c>
      <c r="G264" s="10" t="s">
        <v>50</v>
      </c>
      <c r="H264" s="32" t="str">
        <f>_xlfn.XLOOKUP(tVendas[[#This Row],[Produto]],tProdutos[Produto],tProdutos[Fornecedor],"Não Encontrado")</f>
        <v>Hinode</v>
      </c>
      <c r="I264" s="16">
        <v>2</v>
      </c>
      <c r="J264" s="11">
        <v>200</v>
      </c>
      <c r="K264" s="17">
        <f>tVendas[[#This Row],[Qtde]]*tVendas[[#This Row],[Preço]]</f>
        <v>400</v>
      </c>
      <c r="L264" s="20">
        <v>400</v>
      </c>
      <c r="M264" s="19">
        <f>tVendas[[#This Row],[Valor Total]]-tVendas[[#This Row],[Valor Pago]]</f>
        <v>0</v>
      </c>
      <c r="N264" s="24">
        <v>45525</v>
      </c>
      <c r="O264" s="38">
        <f>_xlfn.XLOOKUP(tVendas[[#This Row],[Produto]],tProdutos[Produto],tProdutos[Comissão %])/100</f>
        <v>0.18</v>
      </c>
      <c r="P264" s="20">
        <f>tVendas[[#This Row],[Valor Total]]*tVendas[[#This Row],[Comissão %]]</f>
        <v>72</v>
      </c>
    </row>
    <row r="265" spans="2:16" ht="28.5" customHeight="1" x14ac:dyDescent="0.25">
      <c r="B265" s="9">
        <f>ROW()-ROW(tVendas[[#Headers],[Id]])</f>
        <v>259</v>
      </c>
      <c r="C265" s="14">
        <v>45523</v>
      </c>
      <c r="D265" s="14" t="s">
        <v>300</v>
      </c>
      <c r="E265" s="58" t="str">
        <f>_xlfn.XLOOKUP(tVendas[[#This Row],[Nome Cliente]],tClientes[Nome],tClientes[Fone])</f>
        <v>(61) 95432-1098</v>
      </c>
      <c r="F265" s="58" t="str">
        <f>_xlfn.XLOOKUP(tVendas[[#This Row],[Nome Cliente]],tClientes[Nome],tClientes[Fone 2])</f>
        <v>(61) 94321-0987</v>
      </c>
      <c r="G265" s="10" t="s">
        <v>51</v>
      </c>
      <c r="H265" s="32" t="str">
        <f>_xlfn.XLOOKUP(tVendas[[#This Row],[Produto]],tProdutos[Produto],tProdutos[Fornecedor],"Não Encontrado")</f>
        <v>Hinode</v>
      </c>
      <c r="I265" s="16">
        <v>1</v>
      </c>
      <c r="J265" s="11">
        <v>50</v>
      </c>
      <c r="K265" s="17">
        <f>tVendas[[#This Row],[Qtde]]*tVendas[[#This Row],[Preço]]</f>
        <v>50</v>
      </c>
      <c r="L265" s="20">
        <v>50</v>
      </c>
      <c r="M265" s="19">
        <f>tVendas[[#This Row],[Valor Total]]-tVendas[[#This Row],[Valor Pago]]</f>
        <v>0</v>
      </c>
      <c r="N265" s="24">
        <v>45523</v>
      </c>
      <c r="O265" s="38">
        <f>_xlfn.XLOOKUP(tVendas[[#This Row],[Produto]],tProdutos[Produto],tProdutos[Comissão %])/100</f>
        <v>0.3</v>
      </c>
      <c r="P265" s="20">
        <f>tVendas[[#This Row],[Valor Total]]*tVendas[[#This Row],[Comissão %]]</f>
        <v>15</v>
      </c>
    </row>
    <row r="266" spans="2:16" ht="28.5" customHeight="1" x14ac:dyDescent="0.25">
      <c r="B266" s="9">
        <f>ROW()-ROW(tVendas[[#Headers],[Id]])</f>
        <v>260</v>
      </c>
      <c r="C266" s="14">
        <v>45514</v>
      </c>
      <c r="D266" s="14" t="s">
        <v>305</v>
      </c>
      <c r="E266" s="58" t="str">
        <f>_xlfn.XLOOKUP(tVendas[[#This Row],[Nome Cliente]],tClientes[Nome],tClientes[Fone])</f>
        <v>(27) 94321-0987</v>
      </c>
      <c r="F266" s="58" t="str">
        <f>_xlfn.XLOOKUP(tVendas[[#This Row],[Nome Cliente]],tClientes[Nome],tClientes[Fone 2])</f>
        <v>(27) 92345-6789</v>
      </c>
      <c r="G266" s="10" t="s">
        <v>52</v>
      </c>
      <c r="H266" s="32" t="str">
        <f>_xlfn.XLOOKUP(tVendas[[#This Row],[Produto]],tProdutos[Produto],tProdutos[Fornecedor],"Não Encontrado")</f>
        <v>Hinode</v>
      </c>
      <c r="I266" s="16">
        <v>3</v>
      </c>
      <c r="J266" s="11">
        <v>70</v>
      </c>
      <c r="K266" s="17">
        <f>tVendas[[#This Row],[Qtde]]*tVendas[[#This Row],[Preço]]</f>
        <v>210</v>
      </c>
      <c r="L266" s="20">
        <v>140</v>
      </c>
      <c r="M266" s="19">
        <f>tVendas[[#This Row],[Valor Total]]-tVendas[[#This Row],[Valor Pago]]</f>
        <v>70</v>
      </c>
      <c r="N266" s="24">
        <v>45514</v>
      </c>
      <c r="O266" s="38">
        <f>_xlfn.XLOOKUP(tVendas[[#This Row],[Produto]],tProdutos[Produto],tProdutos[Comissão %])/100</f>
        <v>0.32</v>
      </c>
      <c r="P266" s="20">
        <f>tVendas[[#This Row],[Valor Total]]*tVendas[[#This Row],[Comissão %]]</f>
        <v>67.2</v>
      </c>
    </row>
    <row r="267" spans="2:16" ht="28.5" customHeight="1" x14ac:dyDescent="0.25">
      <c r="B267" s="9">
        <f>ROW()-ROW(tVendas[[#Headers],[Id]])</f>
        <v>261</v>
      </c>
      <c r="C267" s="14">
        <v>45512</v>
      </c>
      <c r="D267" s="14" t="s">
        <v>309</v>
      </c>
      <c r="E267" s="58" t="str">
        <f>_xlfn.XLOOKUP(tVendas[[#This Row],[Nome Cliente]],tClientes[Nome],tClientes[Fone])</f>
        <v>(67) 93210-9876</v>
      </c>
      <c r="F267" s="58" t="str">
        <f>_xlfn.XLOOKUP(tVendas[[#This Row],[Nome Cliente]],tClientes[Nome],tClientes[Fone 2])</f>
        <v>(67) 93456-7890</v>
      </c>
      <c r="G267" s="10" t="s">
        <v>38</v>
      </c>
      <c r="H267" s="32" t="str">
        <f>_xlfn.XLOOKUP(tVendas[[#This Row],[Produto]],tProdutos[Produto],tProdutos[Fornecedor],"Não Encontrado")</f>
        <v>Jequiti</v>
      </c>
      <c r="I267" s="16">
        <v>1</v>
      </c>
      <c r="J267" s="11">
        <v>100</v>
      </c>
      <c r="K267" s="17">
        <f>tVendas[[#This Row],[Qtde]]*tVendas[[#This Row],[Preço]]</f>
        <v>100</v>
      </c>
      <c r="L267" s="20"/>
      <c r="M267" s="19">
        <f>tVendas[[#This Row],[Valor Total]]-tVendas[[#This Row],[Valor Pago]]</f>
        <v>100</v>
      </c>
      <c r="N267" s="24" t="s">
        <v>118</v>
      </c>
      <c r="O267" s="38">
        <f>_xlfn.XLOOKUP(tVendas[[#This Row],[Produto]],tProdutos[Produto],tProdutos[Comissão %])/100</f>
        <v>0.21</v>
      </c>
      <c r="P267" s="20">
        <f>tVendas[[#This Row],[Valor Total]]*tVendas[[#This Row],[Comissão %]]</f>
        <v>21</v>
      </c>
    </row>
    <row r="268" spans="2:16" ht="28.5" customHeight="1" x14ac:dyDescent="0.25">
      <c r="B268" s="9">
        <f>ROW()-ROW(tVendas[[#Headers],[Id]])</f>
        <v>262</v>
      </c>
      <c r="C268" s="14">
        <v>45521</v>
      </c>
      <c r="D268" s="14" t="s">
        <v>317</v>
      </c>
      <c r="E268" s="58" t="str">
        <f>_xlfn.XLOOKUP(tVendas[[#This Row],[Nome Cliente]],tClientes[Nome],tClientes[Fone])</f>
        <v>(21) 92109-8765</v>
      </c>
      <c r="F268" s="58" t="str">
        <f>_xlfn.XLOOKUP(tVendas[[#This Row],[Nome Cliente]],tClientes[Nome],tClientes[Fone 2])</f>
        <v>(21) 91234-5678</v>
      </c>
      <c r="G268" s="10" t="s">
        <v>39</v>
      </c>
      <c r="H268" s="32" t="str">
        <f>_xlfn.XLOOKUP(tVendas[[#This Row],[Produto]],tProdutos[Produto],tProdutos[Fornecedor],"Não Encontrado")</f>
        <v>Jequiti</v>
      </c>
      <c r="I268" s="16">
        <v>1</v>
      </c>
      <c r="J268" s="11">
        <v>120</v>
      </c>
      <c r="K268" s="17">
        <f>tVendas[[#This Row],[Qtde]]*tVendas[[#This Row],[Preço]]</f>
        <v>120</v>
      </c>
      <c r="L268" s="20">
        <v>120</v>
      </c>
      <c r="M268" s="19">
        <f>tVendas[[#This Row],[Valor Total]]-tVendas[[#This Row],[Valor Pago]]</f>
        <v>0</v>
      </c>
      <c r="N268" s="24">
        <v>45521</v>
      </c>
      <c r="O268" s="38">
        <f>_xlfn.XLOOKUP(tVendas[[#This Row],[Produto]],tProdutos[Produto],tProdutos[Comissão %])/100</f>
        <v>0.24</v>
      </c>
      <c r="P268" s="20">
        <f>tVendas[[#This Row],[Valor Total]]*tVendas[[#This Row],[Comissão %]]</f>
        <v>28.799999999999997</v>
      </c>
    </row>
    <row r="269" spans="2:16" ht="28.5" customHeight="1" x14ac:dyDescent="0.25">
      <c r="B269" s="9">
        <f>ROW()-ROW(tVendas[[#Headers],[Id]])</f>
        <v>263</v>
      </c>
      <c r="C269" s="14">
        <v>45531</v>
      </c>
      <c r="D269" s="14" t="s">
        <v>323</v>
      </c>
      <c r="E269" s="58" t="str">
        <f>_xlfn.XLOOKUP(tVendas[[#This Row],[Nome Cliente]],tClientes[Nome],tClientes[Fone])</f>
        <v>(11) 90987-6543</v>
      </c>
      <c r="F269" s="58" t="str">
        <f>_xlfn.XLOOKUP(tVendas[[#This Row],[Nome Cliente]],tClientes[Nome],tClientes[Fone 2])</f>
        <v>(11) 94321-0987</v>
      </c>
      <c r="G269" s="10" t="s">
        <v>40</v>
      </c>
      <c r="H269" s="32" t="str">
        <f>_xlfn.XLOOKUP(tVendas[[#This Row],[Produto]],tProdutos[Produto],tProdutos[Fornecedor],"Não Encontrado")</f>
        <v>Jequiti</v>
      </c>
      <c r="I269" s="16">
        <v>2</v>
      </c>
      <c r="J269" s="11">
        <v>25</v>
      </c>
      <c r="K269" s="17">
        <f>tVendas[[#This Row],[Qtde]]*tVendas[[#This Row],[Preço]]</f>
        <v>50</v>
      </c>
      <c r="L269" s="20">
        <v>75</v>
      </c>
      <c r="M269" s="19">
        <f>tVendas[[#This Row],[Valor Total]]-tVendas[[#This Row],[Valor Pago]]</f>
        <v>-25</v>
      </c>
      <c r="N269" s="24">
        <v>45531</v>
      </c>
      <c r="O269" s="38">
        <f>_xlfn.XLOOKUP(tVendas[[#This Row],[Produto]],tProdutos[Produto],tProdutos[Comissão %])/100</f>
        <v>0.28999999999999998</v>
      </c>
      <c r="P269" s="20">
        <f>tVendas[[#This Row],[Valor Total]]*tVendas[[#This Row],[Comissão %]]</f>
        <v>14.499999999999998</v>
      </c>
    </row>
    <row r="270" spans="2:16" ht="28.5" customHeight="1" x14ac:dyDescent="0.25">
      <c r="B270" s="9">
        <f>ROW()-ROW(tVendas[[#Headers],[Id]])</f>
        <v>264</v>
      </c>
      <c r="C270" s="14">
        <v>45523</v>
      </c>
      <c r="D270" s="14" t="s">
        <v>328</v>
      </c>
      <c r="E270" s="58" t="str">
        <f>_xlfn.XLOOKUP(tVendas[[#This Row],[Nome Cliente]],tClientes[Nome],tClientes[Fone])</f>
        <v>(65) 99876-5432</v>
      </c>
      <c r="F270" s="58" t="str">
        <f>_xlfn.XLOOKUP(tVendas[[#This Row],[Nome Cliente]],tClientes[Nome],tClientes[Fone 2])</f>
        <v>(65) 92345-6789</v>
      </c>
      <c r="G270" s="10" t="s">
        <v>41</v>
      </c>
      <c r="H270" s="32" t="str">
        <f>_xlfn.XLOOKUP(tVendas[[#This Row],[Produto]],tProdutos[Produto],tProdutos[Fornecedor],"Não Encontrado")</f>
        <v>Mary Kay</v>
      </c>
      <c r="I270" s="16">
        <v>2</v>
      </c>
      <c r="J270" s="11">
        <v>80</v>
      </c>
      <c r="K270" s="17">
        <f>tVendas[[#This Row],[Qtde]]*tVendas[[#This Row],[Preço]]</f>
        <v>160</v>
      </c>
      <c r="L270" s="20">
        <v>160</v>
      </c>
      <c r="M270" s="19">
        <f>tVendas[[#This Row],[Valor Total]]-tVendas[[#This Row],[Valor Pago]]</f>
        <v>0</v>
      </c>
      <c r="N270" s="24">
        <v>45523</v>
      </c>
      <c r="O270" s="38">
        <f>_xlfn.XLOOKUP(tVendas[[#This Row],[Produto]],tProdutos[Produto],tProdutos[Comissão %])/100</f>
        <v>0.38</v>
      </c>
      <c r="P270" s="20">
        <f>tVendas[[#This Row],[Valor Total]]*tVendas[[#This Row],[Comissão %]]</f>
        <v>60.8</v>
      </c>
    </row>
    <row r="271" spans="2:16" ht="28.5" customHeight="1" x14ac:dyDescent="0.25">
      <c r="B271" s="9">
        <f>ROW()-ROW(tVendas[[#Headers],[Id]])</f>
        <v>265</v>
      </c>
      <c r="C271" s="14">
        <v>45531</v>
      </c>
      <c r="D271" s="14" t="s">
        <v>336</v>
      </c>
      <c r="E271" s="58" t="str">
        <f>_xlfn.XLOOKUP(tVendas[[#This Row],[Nome Cliente]],tClientes[Nome],tClientes[Fone])</f>
        <v>(95) 98765-4321</v>
      </c>
      <c r="F271" s="58" t="str">
        <f>_xlfn.XLOOKUP(tVendas[[#This Row],[Nome Cliente]],tClientes[Nome],tClientes[Fone 2])</f>
        <v>(95) 93456-7890</v>
      </c>
      <c r="G271" s="10" t="s">
        <v>42</v>
      </c>
      <c r="H271" s="32" t="str">
        <f>_xlfn.XLOOKUP(tVendas[[#This Row],[Produto]],tProdutos[Produto],tProdutos[Fornecedor],"Não Encontrado")</f>
        <v>Mary Kay</v>
      </c>
      <c r="I271" s="16">
        <v>4</v>
      </c>
      <c r="J271" s="11">
        <v>30</v>
      </c>
      <c r="K271" s="17">
        <f>tVendas[[#This Row],[Qtde]]*tVendas[[#This Row],[Preço]]</f>
        <v>120</v>
      </c>
      <c r="L271" s="20">
        <v>120</v>
      </c>
      <c r="M271" s="19">
        <f>tVendas[[#This Row],[Valor Total]]-tVendas[[#This Row],[Valor Pago]]</f>
        <v>0</v>
      </c>
      <c r="N271" s="24">
        <v>45531</v>
      </c>
      <c r="O271" s="38">
        <f>_xlfn.XLOOKUP(tVendas[[#This Row],[Produto]],tProdutos[Produto],tProdutos[Comissão %])/100</f>
        <v>0.31</v>
      </c>
      <c r="P271" s="20">
        <f>tVendas[[#This Row],[Valor Total]]*tVendas[[#This Row],[Comissão %]]</f>
        <v>37.200000000000003</v>
      </c>
    </row>
    <row r="272" spans="2:16" ht="28.5" customHeight="1" x14ac:dyDescent="0.25">
      <c r="B272" s="9">
        <f>ROW()-ROW(tVendas[[#Headers],[Id]])</f>
        <v>266</v>
      </c>
      <c r="C272" s="14">
        <v>45529</v>
      </c>
      <c r="D272" s="14" t="s">
        <v>342</v>
      </c>
      <c r="E272" s="58" t="str">
        <f>_xlfn.XLOOKUP(tVendas[[#This Row],[Nome Cliente]],tClientes[Nome],tClientes[Fone])</f>
        <v>(98) 97654-3210</v>
      </c>
      <c r="F272" s="58" t="str">
        <f>_xlfn.XLOOKUP(tVendas[[#This Row],[Nome Cliente]],tClientes[Nome],tClientes[Fone 2])</f>
        <v>(98) 93210-4567</v>
      </c>
      <c r="G272" s="10" t="s">
        <v>43</v>
      </c>
      <c r="H272" s="32" t="str">
        <f>_xlfn.XLOOKUP(tVendas[[#This Row],[Produto]],tProdutos[Produto],tProdutos[Fornecedor],"Não Encontrado")</f>
        <v>Mary Kay</v>
      </c>
      <c r="I272" s="16">
        <v>1</v>
      </c>
      <c r="J272" s="11">
        <v>35</v>
      </c>
      <c r="K272" s="17">
        <f>tVendas[[#This Row],[Qtde]]*tVendas[[#This Row],[Preço]]</f>
        <v>35</v>
      </c>
      <c r="L272" s="20">
        <v>140</v>
      </c>
      <c r="M272" s="19">
        <f>tVendas[[#This Row],[Valor Total]]-tVendas[[#This Row],[Valor Pago]]</f>
        <v>-105</v>
      </c>
      <c r="N272" s="24">
        <v>45529</v>
      </c>
      <c r="O272" s="38">
        <f>_xlfn.XLOOKUP(tVendas[[#This Row],[Produto]],tProdutos[Produto],tProdutos[Comissão %])/100</f>
        <v>0.16</v>
      </c>
      <c r="P272" s="20">
        <f>tVendas[[#This Row],[Valor Total]]*tVendas[[#This Row],[Comissão %]]</f>
        <v>5.6000000000000005</v>
      </c>
    </row>
    <row r="273" spans="2:16" ht="28.5" customHeight="1" x14ac:dyDescent="0.25">
      <c r="B273" s="9">
        <f>ROW()-ROW(tVendas[[#Headers],[Id]])</f>
        <v>267</v>
      </c>
      <c r="C273" s="14">
        <v>45516</v>
      </c>
      <c r="D273" s="14" t="s">
        <v>350</v>
      </c>
      <c r="E273" s="58" t="str">
        <f>_xlfn.XLOOKUP(tVendas[[#This Row],[Nome Cliente]],tClientes[Nome],tClientes[Fone])</f>
        <v>(84) 96543-2109</v>
      </c>
      <c r="F273" s="58" t="str">
        <f>_xlfn.XLOOKUP(tVendas[[#This Row],[Nome Cliente]],tClientes[Nome],tClientes[Fone 2])</f>
        <v>(84) 91234-5678</v>
      </c>
      <c r="G273" s="10" t="s">
        <v>44</v>
      </c>
      <c r="H273" s="32" t="str">
        <f>_xlfn.XLOOKUP(tVendas[[#This Row],[Produto]],tProdutos[Produto],tProdutos[Fornecedor],"Não Encontrado")</f>
        <v>Avon</v>
      </c>
      <c r="I273" s="16">
        <v>4</v>
      </c>
      <c r="J273" s="11">
        <v>15</v>
      </c>
      <c r="K273" s="17">
        <f>tVendas[[#This Row],[Qtde]]*tVendas[[#This Row],[Preço]]</f>
        <v>60</v>
      </c>
      <c r="L273" s="20">
        <v>45</v>
      </c>
      <c r="M273" s="19">
        <f>tVendas[[#This Row],[Valor Total]]-tVendas[[#This Row],[Valor Pago]]</f>
        <v>15</v>
      </c>
      <c r="N273" s="24">
        <v>45516</v>
      </c>
      <c r="O273" s="38">
        <f>_xlfn.XLOOKUP(tVendas[[#This Row],[Produto]],tProdutos[Produto],tProdutos[Comissão %])/100</f>
        <v>0.2</v>
      </c>
      <c r="P273" s="20">
        <f>tVendas[[#This Row],[Valor Total]]*tVendas[[#This Row],[Comissão %]]</f>
        <v>12</v>
      </c>
    </row>
    <row r="274" spans="2:16" ht="28.5" customHeight="1" x14ac:dyDescent="0.25">
      <c r="B274" s="9">
        <f>ROW()-ROW(tVendas[[#Headers],[Id]])</f>
        <v>268</v>
      </c>
      <c r="C274" s="14">
        <v>45521</v>
      </c>
      <c r="D274" s="14" t="s">
        <v>358</v>
      </c>
      <c r="E274" s="58" t="str">
        <f>_xlfn.XLOOKUP(tVendas[[#This Row],[Nome Cliente]],tClientes[Nome],tClientes[Fone])</f>
        <v>(53) 95432-1098</v>
      </c>
      <c r="F274" s="58" t="str">
        <f>_xlfn.XLOOKUP(tVendas[[#This Row],[Nome Cliente]],tClientes[Nome],tClientes[Fone 2])</f>
        <v>(53) 94321-0987</v>
      </c>
      <c r="G274" s="10" t="s">
        <v>45</v>
      </c>
      <c r="H274" s="32" t="str">
        <f>_xlfn.XLOOKUP(tVendas[[#This Row],[Produto]],tProdutos[Produto],tProdutos[Fornecedor],"Não Encontrado")</f>
        <v>Avon</v>
      </c>
      <c r="I274" s="16">
        <v>1</v>
      </c>
      <c r="J274" s="11">
        <v>10</v>
      </c>
      <c r="K274" s="17">
        <f>tVendas[[#This Row],[Qtde]]*tVendas[[#This Row],[Preço]]</f>
        <v>10</v>
      </c>
      <c r="L274" s="20">
        <v>10</v>
      </c>
      <c r="M274" s="19">
        <f>tVendas[[#This Row],[Valor Total]]-tVendas[[#This Row],[Valor Pago]]</f>
        <v>0</v>
      </c>
      <c r="N274" s="24">
        <v>45521</v>
      </c>
      <c r="O274" s="38">
        <f>_xlfn.XLOOKUP(tVendas[[#This Row],[Produto]],tProdutos[Produto],tProdutos[Comissão %])/100</f>
        <v>0.15</v>
      </c>
      <c r="P274" s="20">
        <f>tVendas[[#This Row],[Valor Total]]*tVendas[[#This Row],[Comissão %]]</f>
        <v>1.5</v>
      </c>
    </row>
    <row r="275" spans="2:16" ht="28.5" customHeight="1" x14ac:dyDescent="0.25">
      <c r="B275" s="9">
        <f>ROW()-ROW(tVendas[[#Headers],[Id]])</f>
        <v>269</v>
      </c>
      <c r="C275" s="14">
        <v>45506</v>
      </c>
      <c r="D275" s="14" t="s">
        <v>365</v>
      </c>
      <c r="E275" s="58" t="str">
        <f>_xlfn.XLOOKUP(tVendas[[#This Row],[Nome Cliente]],tClientes[Nome],tClientes[Fone])</f>
        <v>(41) 94321-0987</v>
      </c>
      <c r="F275" s="58" t="str">
        <f>_xlfn.XLOOKUP(tVendas[[#This Row],[Nome Cliente]],tClientes[Nome],tClientes[Fone 2])</f>
        <v>(41) 92345-6789</v>
      </c>
      <c r="G275" s="10" t="s">
        <v>46</v>
      </c>
      <c r="H275" s="32" t="str">
        <f>_xlfn.XLOOKUP(tVendas[[#This Row],[Produto]],tProdutos[Produto],tProdutos[Fornecedor],"Não Encontrado")</f>
        <v>Avon</v>
      </c>
      <c r="I275" s="16">
        <v>3</v>
      </c>
      <c r="J275" s="11">
        <v>20</v>
      </c>
      <c r="K275" s="17">
        <f>tVendas[[#This Row],[Qtde]]*tVendas[[#This Row],[Preço]]</f>
        <v>60</v>
      </c>
      <c r="L275" s="20"/>
      <c r="M275" s="19">
        <f>tVendas[[#This Row],[Valor Total]]-tVendas[[#This Row],[Valor Pago]]</f>
        <v>60</v>
      </c>
      <c r="N275" s="24" t="s">
        <v>118</v>
      </c>
      <c r="O275" s="38">
        <f>_xlfn.XLOOKUP(tVendas[[#This Row],[Produto]],tProdutos[Produto],tProdutos[Comissão %])/100</f>
        <v>0.31</v>
      </c>
      <c r="P275" s="20">
        <f>tVendas[[#This Row],[Valor Total]]*tVendas[[#This Row],[Comissão %]]</f>
        <v>18.600000000000001</v>
      </c>
    </row>
    <row r="276" spans="2:16" ht="28.5" customHeight="1" x14ac:dyDescent="0.25">
      <c r="B276" s="9">
        <f>ROW()-ROW(tVendas[[#Headers],[Id]])</f>
        <v>270</v>
      </c>
      <c r="C276" s="14">
        <v>45521</v>
      </c>
      <c r="D276" s="14" t="s">
        <v>371</v>
      </c>
      <c r="E276" s="58" t="str">
        <f>_xlfn.XLOOKUP(tVendas[[#This Row],[Nome Cliente]],tClientes[Nome],tClientes[Fone])</f>
        <v>(27) 93210-9876</v>
      </c>
      <c r="F276" s="58" t="str">
        <f>_xlfn.XLOOKUP(tVendas[[#This Row],[Nome Cliente]],tClientes[Nome],tClientes[Fone 2])</f>
        <v>(27) 91234-5678</v>
      </c>
      <c r="G276" s="10" t="s">
        <v>47</v>
      </c>
      <c r="H276" s="32" t="str">
        <f>_xlfn.XLOOKUP(tVendas[[#This Row],[Produto]],tProdutos[Produto],tProdutos[Fornecedor],"Não Encontrado")</f>
        <v>Natura</v>
      </c>
      <c r="I276" s="16">
        <v>1</v>
      </c>
      <c r="J276" s="11">
        <v>25</v>
      </c>
      <c r="K276" s="17">
        <f>tVendas[[#This Row],[Qtde]]*tVendas[[#This Row],[Preço]]</f>
        <v>25</v>
      </c>
      <c r="L276" s="20"/>
      <c r="M276" s="19">
        <f>tVendas[[#This Row],[Valor Total]]-tVendas[[#This Row],[Valor Pago]]</f>
        <v>25</v>
      </c>
      <c r="N276" s="24" t="s">
        <v>118</v>
      </c>
      <c r="O276" s="38">
        <f>_xlfn.XLOOKUP(tVendas[[#This Row],[Produto]],tProdutos[Produto],tProdutos[Comissão %])/100</f>
        <v>0.16</v>
      </c>
      <c r="P276" s="20">
        <f>tVendas[[#This Row],[Valor Total]]*tVendas[[#This Row],[Comissão %]]</f>
        <v>4</v>
      </c>
    </row>
    <row r="277" spans="2:16" ht="28.5" customHeight="1" x14ac:dyDescent="0.25">
      <c r="B277" s="9">
        <f>ROW()-ROW(tVendas[[#Headers],[Id]])</f>
        <v>271</v>
      </c>
      <c r="C277" s="14">
        <v>45506</v>
      </c>
      <c r="D277" s="14" t="s">
        <v>377</v>
      </c>
      <c r="E277" s="58" t="str">
        <f>_xlfn.XLOOKUP(tVendas[[#This Row],[Nome Cliente]],tClientes[Nome],tClientes[Fone])</f>
        <v>(19) 92109-8765</v>
      </c>
      <c r="F277" s="58" t="str">
        <f>_xlfn.XLOOKUP(tVendas[[#This Row],[Nome Cliente]],tClientes[Nome],tClientes[Fone 2])</f>
        <v>(19) 93210-4567</v>
      </c>
      <c r="G277" s="10" t="s">
        <v>48</v>
      </c>
      <c r="H277" s="32" t="str">
        <f>_xlfn.XLOOKUP(tVendas[[#This Row],[Produto]],tProdutos[Produto],tProdutos[Fornecedor],"Não Encontrado")</f>
        <v>Natura</v>
      </c>
      <c r="I277" s="16">
        <v>2</v>
      </c>
      <c r="J277" s="11">
        <v>30</v>
      </c>
      <c r="K277" s="17">
        <f>tVendas[[#This Row],[Qtde]]*tVendas[[#This Row],[Preço]]</f>
        <v>60</v>
      </c>
      <c r="L277" s="20"/>
      <c r="M277" s="19">
        <f>tVendas[[#This Row],[Valor Total]]-tVendas[[#This Row],[Valor Pago]]</f>
        <v>60</v>
      </c>
      <c r="N277" s="24" t="s">
        <v>118</v>
      </c>
      <c r="O277" s="38">
        <f>_xlfn.XLOOKUP(tVendas[[#This Row],[Produto]],tProdutos[Produto],tProdutos[Comissão %])/100</f>
        <v>0.33</v>
      </c>
      <c r="P277" s="20">
        <f>tVendas[[#This Row],[Valor Total]]*tVendas[[#This Row],[Comissão %]]</f>
        <v>19.8</v>
      </c>
    </row>
    <row r="278" spans="2:16" ht="28.5" customHeight="1" x14ac:dyDescent="0.25">
      <c r="B278" s="9">
        <f>ROW()-ROW(tVendas[[#Headers],[Id]])</f>
        <v>272</v>
      </c>
      <c r="C278" s="14">
        <v>45532</v>
      </c>
      <c r="D278" s="14" t="s">
        <v>383</v>
      </c>
      <c r="E278" s="58" t="str">
        <f>_xlfn.XLOOKUP(tVendas[[#This Row],[Nome Cliente]],tClientes[Nome],tClientes[Fone])</f>
        <v>(51) 90987-6543</v>
      </c>
      <c r="F278" s="58" t="str">
        <f>_xlfn.XLOOKUP(tVendas[[#This Row],[Nome Cliente]],tClientes[Nome],tClientes[Fone 2])</f>
        <v>(51) 94321-0987</v>
      </c>
      <c r="G278" s="10" t="s">
        <v>49</v>
      </c>
      <c r="H278" s="32" t="str">
        <f>_xlfn.XLOOKUP(tVendas[[#This Row],[Produto]],tProdutos[Produto],tProdutos[Fornecedor],"Não Encontrado")</f>
        <v>Natura</v>
      </c>
      <c r="I278" s="16">
        <v>2</v>
      </c>
      <c r="J278" s="11">
        <v>40</v>
      </c>
      <c r="K278" s="17">
        <f>tVendas[[#This Row],[Qtde]]*tVendas[[#This Row],[Preço]]</f>
        <v>80</v>
      </c>
      <c r="L278" s="20">
        <v>40</v>
      </c>
      <c r="M278" s="19">
        <f>tVendas[[#This Row],[Valor Total]]-tVendas[[#This Row],[Valor Pago]]</f>
        <v>40</v>
      </c>
      <c r="N278" s="24">
        <v>45532</v>
      </c>
      <c r="O278" s="38">
        <f>_xlfn.XLOOKUP(tVendas[[#This Row],[Produto]],tProdutos[Produto],tProdutos[Comissão %])/100</f>
        <v>0.38</v>
      </c>
      <c r="P278" s="20">
        <f>tVendas[[#This Row],[Valor Total]]*tVendas[[#This Row],[Comissão %]]</f>
        <v>30.4</v>
      </c>
    </row>
    <row r="279" spans="2:16" ht="28.5" customHeight="1" x14ac:dyDescent="0.25">
      <c r="B279" s="9">
        <f>ROW()-ROW(tVendas[[#Headers],[Id]])</f>
        <v>273</v>
      </c>
      <c r="C279" s="14">
        <v>45534</v>
      </c>
      <c r="D279" s="14" t="s">
        <v>387</v>
      </c>
      <c r="E279" s="58" t="str">
        <f>_xlfn.XLOOKUP(tVendas[[#This Row],[Nome Cliente]],tClientes[Nome],tClientes[Fone])</f>
        <v>(61) 99876-5432</v>
      </c>
      <c r="F279" s="58" t="str">
        <f>_xlfn.XLOOKUP(tVendas[[#This Row],[Nome Cliente]],tClientes[Nome],tClientes[Fone 2])</f>
        <v>(61) 93456-7890</v>
      </c>
      <c r="G279" s="10" t="s">
        <v>50</v>
      </c>
      <c r="H279" s="32" t="str">
        <f>_xlfn.XLOOKUP(tVendas[[#This Row],[Produto]],tProdutos[Produto],tProdutos[Fornecedor],"Não Encontrado")</f>
        <v>Hinode</v>
      </c>
      <c r="I279" s="16">
        <v>2</v>
      </c>
      <c r="J279" s="11">
        <v>200</v>
      </c>
      <c r="K279" s="17">
        <f>tVendas[[#This Row],[Qtde]]*tVendas[[#This Row],[Preço]]</f>
        <v>400</v>
      </c>
      <c r="L279" s="20">
        <v>200</v>
      </c>
      <c r="M279" s="19">
        <f>tVendas[[#This Row],[Valor Total]]-tVendas[[#This Row],[Valor Pago]]</f>
        <v>200</v>
      </c>
      <c r="N279" s="24">
        <v>45534</v>
      </c>
      <c r="O279" s="38">
        <f>_xlfn.XLOOKUP(tVendas[[#This Row],[Produto]],tProdutos[Produto],tProdutos[Comissão %])/100</f>
        <v>0.18</v>
      </c>
      <c r="P279" s="20">
        <f>tVendas[[#This Row],[Valor Total]]*tVendas[[#This Row],[Comissão %]]</f>
        <v>72</v>
      </c>
    </row>
    <row r="280" spans="2:16" ht="28.5" customHeight="1" x14ac:dyDescent="0.25">
      <c r="B280" s="9">
        <f>ROW()-ROW(tVendas[[#Headers],[Id]])</f>
        <v>274</v>
      </c>
      <c r="C280" s="14">
        <v>45507</v>
      </c>
      <c r="D280" s="14" t="s">
        <v>393</v>
      </c>
      <c r="E280" s="58" t="str">
        <f>_xlfn.XLOOKUP(tVendas[[#This Row],[Nome Cliente]],tClientes[Nome],tClientes[Fone])</f>
        <v>(48) 98765-4321</v>
      </c>
      <c r="F280" s="58" t="str">
        <f>_xlfn.XLOOKUP(tVendas[[#This Row],[Nome Cliente]],tClientes[Nome],tClientes[Fone 2])</f>
        <v>(48) 92345-6789</v>
      </c>
      <c r="G280" s="10" t="s">
        <v>51</v>
      </c>
      <c r="H280" s="32" t="str">
        <f>_xlfn.XLOOKUP(tVendas[[#This Row],[Produto]],tProdutos[Produto],tProdutos[Fornecedor],"Não Encontrado")</f>
        <v>Hinode</v>
      </c>
      <c r="I280" s="16">
        <v>2</v>
      </c>
      <c r="J280" s="11">
        <v>50</v>
      </c>
      <c r="K280" s="17">
        <f>tVendas[[#This Row],[Qtde]]*tVendas[[#This Row],[Preço]]</f>
        <v>100</v>
      </c>
      <c r="L280" s="20">
        <v>50</v>
      </c>
      <c r="M280" s="19">
        <f>tVendas[[#This Row],[Valor Total]]-tVendas[[#This Row],[Valor Pago]]</f>
        <v>50</v>
      </c>
      <c r="N280" s="24">
        <v>45507</v>
      </c>
      <c r="O280" s="38">
        <f>_xlfn.XLOOKUP(tVendas[[#This Row],[Produto]],tProdutos[Produto],tProdutos[Comissão %])/100</f>
        <v>0.3</v>
      </c>
      <c r="P280" s="20">
        <f>tVendas[[#This Row],[Valor Total]]*tVendas[[#This Row],[Comissão %]]</f>
        <v>30</v>
      </c>
    </row>
    <row r="281" spans="2:16" ht="28.5" customHeight="1" x14ac:dyDescent="0.25">
      <c r="B281" s="9">
        <f>ROW()-ROW(tVendas[[#Headers],[Id]])</f>
        <v>275</v>
      </c>
      <c r="C281" s="14">
        <v>45509</v>
      </c>
      <c r="D281" s="14" t="s">
        <v>399</v>
      </c>
      <c r="E281" s="58" t="str">
        <f>_xlfn.XLOOKUP(tVendas[[#This Row],[Nome Cliente]],tClientes[Nome],tClientes[Fone])</f>
        <v>(31) 97654-3210</v>
      </c>
      <c r="F281" s="58" t="str">
        <f>_xlfn.XLOOKUP(tVendas[[#This Row],[Nome Cliente]],tClientes[Nome],tClientes[Fone 2])</f>
        <v>(31) 93210-4567</v>
      </c>
      <c r="G281" s="10" t="s">
        <v>52</v>
      </c>
      <c r="H281" s="32" t="str">
        <f>_xlfn.XLOOKUP(tVendas[[#This Row],[Produto]],tProdutos[Produto],tProdutos[Fornecedor],"Não Encontrado")</f>
        <v>Hinode</v>
      </c>
      <c r="I281" s="16">
        <v>1</v>
      </c>
      <c r="J281" s="11">
        <v>70</v>
      </c>
      <c r="K281" s="17">
        <f>tVendas[[#This Row],[Qtde]]*tVendas[[#This Row],[Preço]]</f>
        <v>70</v>
      </c>
      <c r="L281" s="20">
        <v>140</v>
      </c>
      <c r="M281" s="19">
        <f>tVendas[[#This Row],[Valor Total]]-tVendas[[#This Row],[Valor Pago]]</f>
        <v>-70</v>
      </c>
      <c r="N281" s="24">
        <v>45509</v>
      </c>
      <c r="O281" s="38">
        <f>_xlfn.XLOOKUP(tVendas[[#This Row],[Produto]],tProdutos[Produto],tProdutos[Comissão %])/100</f>
        <v>0.32</v>
      </c>
      <c r="P281" s="20">
        <f>tVendas[[#This Row],[Valor Total]]*tVendas[[#This Row],[Comissão %]]</f>
        <v>22.400000000000002</v>
      </c>
    </row>
    <row r="282" spans="2:16" ht="28.5" customHeight="1" x14ac:dyDescent="0.25">
      <c r="B282" s="9">
        <f>ROW()-ROW(tVendas[[#Headers],[Id]])</f>
        <v>276</v>
      </c>
      <c r="C282" s="14">
        <v>45528</v>
      </c>
      <c r="D282" s="14" t="s">
        <v>405</v>
      </c>
      <c r="E282" s="58" t="str">
        <f>_xlfn.XLOOKUP(tVendas[[#This Row],[Nome Cliente]],tClientes[Nome],tClientes[Fone])</f>
        <v>(71) 96543-2109</v>
      </c>
      <c r="F282" s="58" t="str">
        <f>_xlfn.XLOOKUP(tVendas[[#This Row],[Nome Cliente]],tClientes[Nome],tClientes[Fone 2])</f>
        <v>(71) 93456-7890</v>
      </c>
      <c r="G282" s="10" t="s">
        <v>54</v>
      </c>
      <c r="H282" s="32" t="str">
        <f>_xlfn.XLOOKUP(tVendas[[#This Row],[Produto]],tProdutos[Produto],tProdutos[Fornecedor],"Não Encontrado")</f>
        <v>Jequiti</v>
      </c>
      <c r="I282" s="16">
        <v>5</v>
      </c>
      <c r="J282" s="11">
        <v>50</v>
      </c>
      <c r="K282" s="17">
        <f>tVendas[[#This Row],[Qtde]]*tVendas[[#This Row],[Preço]]</f>
        <v>250</v>
      </c>
      <c r="L282" s="20">
        <v>50</v>
      </c>
      <c r="M282" s="19">
        <f>tVendas[[#This Row],[Valor Total]]-tVendas[[#This Row],[Valor Pago]]</f>
        <v>200</v>
      </c>
      <c r="N282" s="24">
        <v>45528</v>
      </c>
      <c r="O282" s="38">
        <f>_xlfn.XLOOKUP(tVendas[[#This Row],[Produto]],tProdutos[Produto],tProdutos[Comissão %])/100</f>
        <v>0.34</v>
      </c>
      <c r="P282" s="20">
        <f>tVendas[[#This Row],[Valor Total]]*tVendas[[#This Row],[Comissão %]]</f>
        <v>85</v>
      </c>
    </row>
    <row r="283" spans="2:16" ht="28.5" customHeight="1" x14ac:dyDescent="0.25">
      <c r="B283" s="9">
        <f>ROW()-ROW(tVendas[[#Headers],[Id]])</f>
        <v>277</v>
      </c>
      <c r="C283" s="14">
        <v>45514</v>
      </c>
      <c r="D283" s="14" t="s">
        <v>410</v>
      </c>
      <c r="E283" s="58" t="str">
        <f>_xlfn.XLOOKUP(tVendas[[#This Row],[Nome Cliente]],tClientes[Nome],tClientes[Fone])</f>
        <v>(67) 95432-1098</v>
      </c>
      <c r="F283" s="58" t="str">
        <f>_xlfn.XLOOKUP(tVendas[[#This Row],[Nome Cliente]],tClientes[Nome],tClientes[Fone 2])</f>
        <v>(67) 92345-6789</v>
      </c>
      <c r="G283" s="10" t="s">
        <v>55</v>
      </c>
      <c r="H283" s="32" t="str">
        <f>_xlfn.XLOOKUP(tVendas[[#This Row],[Produto]],tProdutos[Produto],tProdutos[Fornecedor],"Não Encontrado")</f>
        <v>Mary Kay</v>
      </c>
      <c r="I283" s="16">
        <v>5</v>
      </c>
      <c r="J283" s="11">
        <v>45</v>
      </c>
      <c r="K283" s="17">
        <f>tVendas[[#This Row],[Qtde]]*tVendas[[#This Row],[Preço]]</f>
        <v>225</v>
      </c>
      <c r="L283" s="20">
        <v>45</v>
      </c>
      <c r="M283" s="19">
        <f>tVendas[[#This Row],[Valor Total]]-tVendas[[#This Row],[Valor Pago]]</f>
        <v>180</v>
      </c>
      <c r="N283" s="24">
        <v>45514</v>
      </c>
      <c r="O283" s="38">
        <f>_xlfn.XLOOKUP(tVendas[[#This Row],[Produto]],tProdutos[Produto],tProdutos[Comissão %])/100</f>
        <v>0.37</v>
      </c>
      <c r="P283" s="20">
        <f>tVendas[[#This Row],[Valor Total]]*tVendas[[#This Row],[Comissão %]]</f>
        <v>83.25</v>
      </c>
    </row>
    <row r="284" spans="2:16" ht="28.5" customHeight="1" x14ac:dyDescent="0.25">
      <c r="B284" s="9">
        <f>ROW()-ROW(tVendas[[#Headers],[Id]])</f>
        <v>278</v>
      </c>
      <c r="C284" s="14">
        <v>45526</v>
      </c>
      <c r="D284" s="14" t="s">
        <v>416</v>
      </c>
      <c r="E284" s="58" t="str">
        <f>_xlfn.XLOOKUP(tVendas[[#This Row],[Nome Cliente]],tClientes[Nome],tClientes[Fone])</f>
        <v>(92) 94321-0987</v>
      </c>
      <c r="F284" s="58" t="str">
        <f>_xlfn.XLOOKUP(tVendas[[#This Row],[Nome Cliente]],tClientes[Nome],tClientes[Fone 2])</f>
        <v>(92) 91234-5678</v>
      </c>
      <c r="G284" s="10" t="s">
        <v>56</v>
      </c>
      <c r="H284" s="32" t="str">
        <f>_xlfn.XLOOKUP(tVendas[[#This Row],[Produto]],tProdutos[Produto],tProdutos[Fornecedor],"Não Encontrado")</f>
        <v>Avon</v>
      </c>
      <c r="I284" s="16">
        <v>4</v>
      </c>
      <c r="J284" s="11">
        <v>18</v>
      </c>
      <c r="K284" s="17">
        <f>tVendas[[#This Row],[Qtde]]*tVendas[[#This Row],[Preço]]</f>
        <v>72</v>
      </c>
      <c r="L284" s="20">
        <v>36</v>
      </c>
      <c r="M284" s="19">
        <f>tVendas[[#This Row],[Valor Total]]-tVendas[[#This Row],[Valor Pago]]</f>
        <v>36</v>
      </c>
      <c r="N284" s="24">
        <v>45526</v>
      </c>
      <c r="O284" s="38">
        <f>_xlfn.XLOOKUP(tVendas[[#This Row],[Produto]],tProdutos[Produto],tProdutos[Comissão %])/100</f>
        <v>0.25</v>
      </c>
      <c r="P284" s="20">
        <f>tVendas[[#This Row],[Valor Total]]*tVendas[[#This Row],[Comissão %]]</f>
        <v>18</v>
      </c>
    </row>
    <row r="285" spans="2:16" ht="28.5" customHeight="1" x14ac:dyDescent="0.25">
      <c r="B285" s="9">
        <f>ROW()-ROW(tVendas[[#Headers],[Id]])</f>
        <v>279</v>
      </c>
      <c r="C285" s="14">
        <v>45508</v>
      </c>
      <c r="D285" s="14" t="s">
        <v>421</v>
      </c>
      <c r="E285" s="58" t="str">
        <f>_xlfn.XLOOKUP(tVendas[[#This Row],[Nome Cliente]],tClientes[Nome],tClientes[Fone])</f>
        <v>(84) 93210-9876</v>
      </c>
      <c r="F285" s="58" t="str">
        <f>_xlfn.XLOOKUP(tVendas[[#This Row],[Nome Cliente]],tClientes[Nome],tClientes[Fone 2])</f>
        <v>(84) 93456-7890</v>
      </c>
      <c r="G285" s="10" t="s">
        <v>57</v>
      </c>
      <c r="H285" s="32" t="str">
        <f>_xlfn.XLOOKUP(tVendas[[#This Row],[Produto]],tProdutos[Produto],tProdutos[Fornecedor],"Não Encontrado")</f>
        <v>Natura</v>
      </c>
      <c r="I285" s="16">
        <v>5</v>
      </c>
      <c r="J285" s="11">
        <v>35</v>
      </c>
      <c r="K285" s="17">
        <f>tVendas[[#This Row],[Qtde]]*tVendas[[#This Row],[Preço]]</f>
        <v>175</v>
      </c>
      <c r="L285" s="20">
        <v>70</v>
      </c>
      <c r="M285" s="19">
        <f>tVendas[[#This Row],[Valor Total]]-tVendas[[#This Row],[Valor Pago]]</f>
        <v>105</v>
      </c>
      <c r="N285" s="24">
        <v>45508</v>
      </c>
      <c r="O285" s="38">
        <f>_xlfn.XLOOKUP(tVendas[[#This Row],[Produto]],tProdutos[Produto],tProdutos[Comissão %])/100</f>
        <v>0.4</v>
      </c>
      <c r="P285" s="20">
        <f>tVendas[[#This Row],[Valor Total]]*tVendas[[#This Row],[Comissão %]]</f>
        <v>70</v>
      </c>
    </row>
    <row r="286" spans="2:16" ht="28.5" customHeight="1" x14ac:dyDescent="0.25">
      <c r="B286" s="9">
        <f>ROW()-ROW(tVendas[[#Headers],[Id]])</f>
        <v>280</v>
      </c>
      <c r="C286" s="14">
        <v>45552</v>
      </c>
      <c r="D286" s="14" t="s">
        <v>427</v>
      </c>
      <c r="E286" s="58" t="str">
        <f>_xlfn.XLOOKUP(tVendas[[#This Row],[Nome Cliente]],tClientes[Nome],tClientes[Fone])</f>
        <v>(53) 92109-8765</v>
      </c>
      <c r="F286" s="58" t="str">
        <f>_xlfn.XLOOKUP(tVendas[[#This Row],[Nome Cliente]],tClientes[Nome],tClientes[Fone 2])</f>
        <v>(53) 92345-6789</v>
      </c>
      <c r="G286" s="10" t="s">
        <v>58</v>
      </c>
      <c r="H286" s="32" t="str">
        <f>_xlfn.XLOOKUP(tVendas[[#This Row],[Produto]],tProdutos[Produto],tProdutos[Fornecedor],"Não Encontrado")</f>
        <v>Hinode</v>
      </c>
      <c r="I286" s="16">
        <v>5</v>
      </c>
      <c r="J286" s="11">
        <v>30</v>
      </c>
      <c r="K286" s="17">
        <f>tVendas[[#This Row],[Qtde]]*tVendas[[#This Row],[Preço]]</f>
        <v>150</v>
      </c>
      <c r="L286" s="20"/>
      <c r="M286" s="19">
        <f>tVendas[[#This Row],[Valor Total]]-tVendas[[#This Row],[Valor Pago]]</f>
        <v>150</v>
      </c>
      <c r="N286" s="24" t="s">
        <v>118</v>
      </c>
      <c r="O286" s="38">
        <f>_xlfn.XLOOKUP(tVendas[[#This Row],[Produto]],tProdutos[Produto],tProdutos[Comissão %])/100</f>
        <v>0.3</v>
      </c>
      <c r="P286" s="20">
        <f>tVendas[[#This Row],[Valor Total]]*tVendas[[#This Row],[Comissão %]]</f>
        <v>45</v>
      </c>
    </row>
    <row r="287" spans="2:16" ht="28.5" customHeight="1" x14ac:dyDescent="0.25">
      <c r="B287" s="9">
        <f>ROW()-ROW(tVendas[[#Headers],[Id]])</f>
        <v>281</v>
      </c>
      <c r="C287" s="14">
        <v>45561</v>
      </c>
      <c r="D287" s="14" t="s">
        <v>433</v>
      </c>
      <c r="E287" s="58" t="str">
        <f>_xlfn.XLOOKUP(tVendas[[#This Row],[Nome Cliente]],tClientes[Nome],tClientes[Fone])</f>
        <v>(83) 90987-6543</v>
      </c>
      <c r="F287" s="58" t="str">
        <f>_xlfn.XLOOKUP(tVendas[[#This Row],[Nome Cliente]],tClientes[Nome],tClientes[Fone 2])</f>
        <v>(83) 93210-4567</v>
      </c>
      <c r="G287" s="10" t="s">
        <v>38</v>
      </c>
      <c r="H287" s="32" t="str">
        <f>_xlfn.XLOOKUP(tVendas[[#This Row],[Produto]],tProdutos[Produto],tProdutos[Fornecedor],"Não Encontrado")</f>
        <v>Jequiti</v>
      </c>
      <c r="I287" s="16">
        <v>4</v>
      </c>
      <c r="J287" s="11">
        <v>100</v>
      </c>
      <c r="K287" s="17">
        <f>tVendas[[#This Row],[Qtde]]*tVendas[[#This Row],[Preço]]</f>
        <v>400</v>
      </c>
      <c r="L287" s="20">
        <v>400</v>
      </c>
      <c r="M287" s="19">
        <f>tVendas[[#This Row],[Valor Total]]-tVendas[[#This Row],[Valor Pago]]</f>
        <v>0</v>
      </c>
      <c r="N287" s="24">
        <v>45561</v>
      </c>
      <c r="O287" s="38">
        <f>_xlfn.XLOOKUP(tVendas[[#This Row],[Produto]],tProdutos[Produto],tProdutos[Comissão %])/100</f>
        <v>0.21</v>
      </c>
      <c r="P287" s="20">
        <f>tVendas[[#This Row],[Valor Total]]*tVendas[[#This Row],[Comissão %]]</f>
        <v>84</v>
      </c>
    </row>
    <row r="288" spans="2:16" ht="28.5" customHeight="1" x14ac:dyDescent="0.25">
      <c r="B288" s="9">
        <f>ROW()-ROW(tVendas[[#Headers],[Id]])</f>
        <v>282</v>
      </c>
      <c r="C288" s="14">
        <v>45537</v>
      </c>
      <c r="D288" s="14" t="s">
        <v>439</v>
      </c>
      <c r="E288" s="58" t="str">
        <f>_xlfn.XLOOKUP(tVendas[[#This Row],[Nome Cliente]],tClientes[Nome],tClientes[Fone])</f>
        <v>(62) 99876-5432</v>
      </c>
      <c r="F288" s="58" t="str">
        <f>_xlfn.XLOOKUP(tVendas[[#This Row],[Nome Cliente]],tClientes[Nome],tClientes[Fone 2])</f>
        <v>(62) 93456-7890</v>
      </c>
      <c r="G288" s="10" t="s">
        <v>39</v>
      </c>
      <c r="H288" s="32" t="str">
        <f>_xlfn.XLOOKUP(tVendas[[#This Row],[Produto]],tProdutos[Produto],tProdutos[Fornecedor],"Não Encontrado")</f>
        <v>Jequiti</v>
      </c>
      <c r="I288" s="16">
        <v>4</v>
      </c>
      <c r="J288" s="11">
        <v>120</v>
      </c>
      <c r="K288" s="17">
        <f>tVendas[[#This Row],[Qtde]]*tVendas[[#This Row],[Preço]]</f>
        <v>480</v>
      </c>
      <c r="L288" s="20">
        <v>480</v>
      </c>
      <c r="M288" s="19">
        <f>tVendas[[#This Row],[Valor Total]]-tVendas[[#This Row],[Valor Pago]]</f>
        <v>0</v>
      </c>
      <c r="N288" s="24">
        <v>45537</v>
      </c>
      <c r="O288" s="38">
        <f>_xlfn.XLOOKUP(tVendas[[#This Row],[Produto]],tProdutos[Produto],tProdutos[Comissão %])/100</f>
        <v>0.24</v>
      </c>
      <c r="P288" s="20">
        <f>tVendas[[#This Row],[Valor Total]]*tVendas[[#This Row],[Comissão %]]</f>
        <v>115.19999999999999</v>
      </c>
    </row>
    <row r="289" spans="2:16" ht="28.5" customHeight="1" x14ac:dyDescent="0.25">
      <c r="B289" s="9">
        <f>ROW()-ROW(tVendas[[#Headers],[Id]])</f>
        <v>283</v>
      </c>
      <c r="C289" s="14">
        <v>45562</v>
      </c>
      <c r="D289" s="14" t="s">
        <v>135</v>
      </c>
      <c r="E289" s="58" t="str">
        <f>_xlfn.XLOOKUP(tVendas[[#This Row],[Nome Cliente]],tClientes[Nome],tClientes[Fone])</f>
        <v>(11) 91234-5678</v>
      </c>
      <c r="F289" s="58" t="str">
        <f>_xlfn.XLOOKUP(tVendas[[#This Row],[Nome Cliente]],tClientes[Nome],tClientes[Fone 2])</f>
        <v>(11) 93456-7890</v>
      </c>
      <c r="G289" s="10" t="s">
        <v>40</v>
      </c>
      <c r="H289" s="32" t="str">
        <f>_xlfn.XLOOKUP(tVendas[[#This Row],[Produto]],tProdutos[Produto],tProdutos[Fornecedor],"Não Encontrado")</f>
        <v>Jequiti</v>
      </c>
      <c r="I289" s="16">
        <v>1</v>
      </c>
      <c r="J289" s="11">
        <v>25</v>
      </c>
      <c r="K289" s="17">
        <f>tVendas[[#This Row],[Qtde]]*tVendas[[#This Row],[Preço]]</f>
        <v>25</v>
      </c>
      <c r="L289" s="20">
        <v>100</v>
      </c>
      <c r="M289" s="19">
        <f>tVendas[[#This Row],[Valor Total]]-tVendas[[#This Row],[Valor Pago]]</f>
        <v>-75</v>
      </c>
      <c r="N289" s="24">
        <v>45562</v>
      </c>
      <c r="O289" s="38">
        <f>_xlfn.XLOOKUP(tVendas[[#This Row],[Produto]],tProdutos[Produto],tProdutos[Comissão %])/100</f>
        <v>0.28999999999999998</v>
      </c>
      <c r="P289" s="20">
        <f>tVendas[[#This Row],[Valor Total]]*tVendas[[#This Row],[Comissão %]]</f>
        <v>7.2499999999999991</v>
      </c>
    </row>
    <row r="290" spans="2:16" ht="28.5" customHeight="1" x14ac:dyDescent="0.25">
      <c r="B290" s="9">
        <f>ROW()-ROW(tVendas[[#Headers],[Id]])</f>
        <v>284</v>
      </c>
      <c r="C290" s="14">
        <v>45562</v>
      </c>
      <c r="D290" s="14" t="s">
        <v>142</v>
      </c>
      <c r="E290" s="58" t="str">
        <f>_xlfn.XLOOKUP(tVendas[[#This Row],[Nome Cliente]],tClientes[Nome],tClientes[Fone])</f>
        <v>(21) 99876-5432</v>
      </c>
      <c r="F290" s="58" t="str">
        <f>_xlfn.XLOOKUP(tVendas[[#This Row],[Nome Cliente]],tClientes[Nome],tClientes[Fone 2])</f>
        <v>(21) 92345-6789</v>
      </c>
      <c r="G290" s="10" t="s">
        <v>41</v>
      </c>
      <c r="H290" s="32" t="str">
        <f>_xlfn.XLOOKUP(tVendas[[#This Row],[Produto]],tProdutos[Produto],tProdutos[Fornecedor],"Não Encontrado")</f>
        <v>Mary Kay</v>
      </c>
      <c r="I290" s="16">
        <v>1</v>
      </c>
      <c r="J290" s="11">
        <v>80</v>
      </c>
      <c r="K290" s="17">
        <f>tVendas[[#This Row],[Qtde]]*tVendas[[#This Row],[Preço]]</f>
        <v>80</v>
      </c>
      <c r="L290" s="20">
        <v>160</v>
      </c>
      <c r="M290" s="19">
        <f>tVendas[[#This Row],[Valor Total]]-tVendas[[#This Row],[Valor Pago]]</f>
        <v>-80</v>
      </c>
      <c r="N290" s="24">
        <v>45562</v>
      </c>
      <c r="O290" s="38">
        <f>_xlfn.XLOOKUP(tVendas[[#This Row],[Produto]],tProdutos[Produto],tProdutos[Comissão %])/100</f>
        <v>0.38</v>
      </c>
      <c r="P290" s="20">
        <f>tVendas[[#This Row],[Valor Total]]*tVendas[[#This Row],[Comissão %]]</f>
        <v>30.4</v>
      </c>
    </row>
    <row r="291" spans="2:16" ht="28.5" customHeight="1" x14ac:dyDescent="0.25">
      <c r="B291" s="9">
        <f>ROW()-ROW(tVendas[[#Headers],[Id]])</f>
        <v>285</v>
      </c>
      <c r="C291" s="14">
        <v>45545</v>
      </c>
      <c r="D291" s="14" t="s">
        <v>150</v>
      </c>
      <c r="E291" s="58" t="str">
        <f>_xlfn.XLOOKUP(tVendas[[#This Row],[Nome Cliente]],tClientes[Nome],tClientes[Fone])</f>
        <v>(31) 98765-4321</v>
      </c>
      <c r="F291" s="58" t="str">
        <f>_xlfn.XLOOKUP(tVendas[[#This Row],[Nome Cliente]],tClientes[Nome],tClientes[Fone 2])</f>
        <v>(31) 91234-5678</v>
      </c>
      <c r="G291" s="10" t="s">
        <v>42</v>
      </c>
      <c r="H291" s="32" t="str">
        <f>_xlfn.XLOOKUP(tVendas[[#This Row],[Produto]],tProdutos[Produto],tProdutos[Fornecedor],"Não Encontrado")</f>
        <v>Mary Kay</v>
      </c>
      <c r="I291" s="16">
        <v>2</v>
      </c>
      <c r="J291" s="11">
        <v>30</v>
      </c>
      <c r="K291" s="17">
        <f>tVendas[[#This Row],[Qtde]]*tVendas[[#This Row],[Preço]]</f>
        <v>60</v>
      </c>
      <c r="L291" s="20">
        <v>30</v>
      </c>
      <c r="M291" s="19">
        <f>tVendas[[#This Row],[Valor Total]]-tVendas[[#This Row],[Valor Pago]]</f>
        <v>30</v>
      </c>
      <c r="N291" s="24">
        <v>45545</v>
      </c>
      <c r="O291" s="38">
        <f>_xlfn.XLOOKUP(tVendas[[#This Row],[Produto]],tProdutos[Produto],tProdutos[Comissão %])/100</f>
        <v>0.31</v>
      </c>
      <c r="P291" s="20">
        <f>tVendas[[#This Row],[Valor Total]]*tVendas[[#This Row],[Comissão %]]</f>
        <v>18.600000000000001</v>
      </c>
    </row>
    <row r="292" spans="2:16" ht="28.5" customHeight="1" x14ac:dyDescent="0.25">
      <c r="B292" s="9">
        <f>ROW()-ROW(tVendas[[#Headers],[Id]])</f>
        <v>286</v>
      </c>
      <c r="C292" s="14">
        <v>45540</v>
      </c>
      <c r="D292" s="14" t="s">
        <v>158</v>
      </c>
      <c r="E292" s="58" t="str">
        <f>_xlfn.XLOOKUP(tVendas[[#This Row],[Nome Cliente]],tClientes[Nome],tClientes[Fone])</f>
        <v>(41) 97654-3210</v>
      </c>
      <c r="F292" s="58" t="str">
        <f>_xlfn.XLOOKUP(tVendas[[#This Row],[Nome Cliente]],tClientes[Nome],tClientes[Fone 2])</f>
        <v>(41) 93210-4567</v>
      </c>
      <c r="G292" s="10" t="s">
        <v>43</v>
      </c>
      <c r="H292" s="32" t="str">
        <f>_xlfn.XLOOKUP(tVendas[[#This Row],[Produto]],tProdutos[Produto],tProdutos[Fornecedor],"Não Encontrado")</f>
        <v>Mary Kay</v>
      </c>
      <c r="I292" s="16">
        <v>2</v>
      </c>
      <c r="J292" s="11">
        <v>35</v>
      </c>
      <c r="K292" s="17">
        <f>tVendas[[#This Row],[Qtde]]*tVendas[[#This Row],[Preço]]</f>
        <v>70</v>
      </c>
      <c r="L292" s="20">
        <v>70</v>
      </c>
      <c r="M292" s="19">
        <f>tVendas[[#This Row],[Valor Total]]-tVendas[[#This Row],[Valor Pago]]</f>
        <v>0</v>
      </c>
      <c r="N292" s="24">
        <v>45540</v>
      </c>
      <c r="O292" s="38">
        <f>_xlfn.XLOOKUP(tVendas[[#This Row],[Produto]],tProdutos[Produto],tProdutos[Comissão %])/100</f>
        <v>0.16</v>
      </c>
      <c r="P292" s="20">
        <f>tVendas[[#This Row],[Valor Total]]*tVendas[[#This Row],[Comissão %]]</f>
        <v>11.200000000000001</v>
      </c>
    </row>
    <row r="293" spans="2:16" ht="28.5" customHeight="1" x14ac:dyDescent="0.25">
      <c r="B293" s="9">
        <f>ROW()-ROW(tVendas[[#Headers],[Id]])</f>
        <v>287</v>
      </c>
      <c r="C293" s="14">
        <v>45565</v>
      </c>
      <c r="D293" s="14" t="s">
        <v>166</v>
      </c>
      <c r="E293" s="58" t="str">
        <f>_xlfn.XLOOKUP(tVendas[[#This Row],[Nome Cliente]],tClientes[Nome],tClientes[Fone])</f>
        <v>(51) 96543-2109</v>
      </c>
      <c r="F293" s="58" t="str">
        <f>_xlfn.XLOOKUP(tVendas[[#This Row],[Nome Cliente]],tClientes[Nome],tClientes[Fone 2])</f>
        <v>(51) 94321-0987</v>
      </c>
      <c r="G293" s="10" t="s">
        <v>44</v>
      </c>
      <c r="H293" s="32" t="str">
        <f>_xlfn.XLOOKUP(tVendas[[#This Row],[Produto]],tProdutos[Produto],tProdutos[Fornecedor],"Não Encontrado")</f>
        <v>Avon</v>
      </c>
      <c r="I293" s="16">
        <v>5</v>
      </c>
      <c r="J293" s="11">
        <v>15</v>
      </c>
      <c r="K293" s="17">
        <f>tVendas[[#This Row],[Qtde]]*tVendas[[#This Row],[Preço]]</f>
        <v>75</v>
      </c>
      <c r="L293" s="20">
        <v>15</v>
      </c>
      <c r="M293" s="19">
        <f>tVendas[[#This Row],[Valor Total]]-tVendas[[#This Row],[Valor Pago]]</f>
        <v>60</v>
      </c>
      <c r="N293" s="24">
        <v>45565</v>
      </c>
      <c r="O293" s="38">
        <f>_xlfn.XLOOKUP(tVendas[[#This Row],[Produto]],tProdutos[Produto],tProdutos[Comissão %])/100</f>
        <v>0.2</v>
      </c>
      <c r="P293" s="20">
        <f>tVendas[[#This Row],[Valor Total]]*tVendas[[#This Row],[Comissão %]]</f>
        <v>15</v>
      </c>
    </row>
    <row r="294" spans="2:16" ht="28.5" customHeight="1" x14ac:dyDescent="0.25">
      <c r="B294" s="9">
        <f>ROW()-ROW(tVendas[[#Headers],[Id]])</f>
        <v>288</v>
      </c>
      <c r="C294" s="14">
        <v>45547</v>
      </c>
      <c r="D294" s="14" t="s">
        <v>174</v>
      </c>
      <c r="E294" s="58" t="str">
        <f>_xlfn.XLOOKUP(tVendas[[#This Row],[Nome Cliente]],tClientes[Nome],tClientes[Fone])</f>
        <v>(61) 95432-1098</v>
      </c>
      <c r="F294" s="58" t="str">
        <f>_xlfn.XLOOKUP(tVendas[[#This Row],[Nome Cliente]],tClientes[Nome],tClientes[Fone 2])</f>
        <v>(61) 93210-4567</v>
      </c>
      <c r="G294" s="10" t="s">
        <v>45</v>
      </c>
      <c r="H294" s="32" t="str">
        <f>_xlfn.XLOOKUP(tVendas[[#This Row],[Produto]],tProdutos[Produto],tProdutos[Fornecedor],"Não Encontrado")</f>
        <v>Avon</v>
      </c>
      <c r="I294" s="16">
        <v>3</v>
      </c>
      <c r="J294" s="11">
        <v>10</v>
      </c>
      <c r="K294" s="17">
        <f>tVendas[[#This Row],[Qtde]]*tVendas[[#This Row],[Preço]]</f>
        <v>30</v>
      </c>
      <c r="L294" s="20">
        <v>30</v>
      </c>
      <c r="M294" s="19">
        <f>tVendas[[#This Row],[Valor Total]]-tVendas[[#This Row],[Valor Pago]]</f>
        <v>0</v>
      </c>
      <c r="N294" s="24">
        <v>45547</v>
      </c>
      <c r="O294" s="38">
        <f>_xlfn.XLOOKUP(tVendas[[#This Row],[Produto]],tProdutos[Produto],tProdutos[Comissão %])/100</f>
        <v>0.15</v>
      </c>
      <c r="P294" s="20">
        <f>tVendas[[#This Row],[Valor Total]]*tVendas[[#This Row],[Comissão %]]</f>
        <v>4.5</v>
      </c>
    </row>
    <row r="295" spans="2:16" ht="28.5" customHeight="1" x14ac:dyDescent="0.25">
      <c r="B295" s="9">
        <f>ROW()-ROW(tVendas[[#Headers],[Id]])</f>
        <v>289</v>
      </c>
      <c r="C295" s="14">
        <v>45565</v>
      </c>
      <c r="D295" s="14" t="s">
        <v>182</v>
      </c>
      <c r="E295" s="58" t="str">
        <f>_xlfn.XLOOKUP(tVendas[[#This Row],[Nome Cliente]],tClientes[Nome],tClientes[Fone])</f>
        <v>(71) 94321-0987</v>
      </c>
      <c r="F295" s="58" t="str">
        <f>_xlfn.XLOOKUP(tVendas[[#This Row],[Nome Cliente]],tClientes[Nome],tClientes[Fone 2])</f>
        <v>(71) 93456-7890</v>
      </c>
      <c r="G295" s="10" t="s">
        <v>46</v>
      </c>
      <c r="H295" s="32" t="str">
        <f>_xlfn.XLOOKUP(tVendas[[#This Row],[Produto]],tProdutos[Produto],tProdutos[Fornecedor],"Não Encontrado")</f>
        <v>Avon</v>
      </c>
      <c r="I295" s="16">
        <v>3</v>
      </c>
      <c r="J295" s="11">
        <v>20</v>
      </c>
      <c r="K295" s="17">
        <f>tVendas[[#This Row],[Qtde]]*tVendas[[#This Row],[Preço]]</f>
        <v>60</v>
      </c>
      <c r="L295" s="20">
        <v>20</v>
      </c>
      <c r="M295" s="19">
        <f>tVendas[[#This Row],[Valor Total]]-tVendas[[#This Row],[Valor Pago]]</f>
        <v>40</v>
      </c>
      <c r="N295" s="24">
        <v>45565</v>
      </c>
      <c r="O295" s="38">
        <f>_xlfn.XLOOKUP(tVendas[[#This Row],[Produto]],tProdutos[Produto],tProdutos[Comissão %])/100</f>
        <v>0.31</v>
      </c>
      <c r="P295" s="20">
        <f>tVendas[[#This Row],[Valor Total]]*tVendas[[#This Row],[Comissão %]]</f>
        <v>18.600000000000001</v>
      </c>
    </row>
    <row r="296" spans="2:16" ht="28.5" customHeight="1" x14ac:dyDescent="0.25">
      <c r="B296" s="9">
        <f>ROW()-ROW(tVendas[[#Headers],[Id]])</f>
        <v>290</v>
      </c>
      <c r="C296" s="14">
        <v>45563</v>
      </c>
      <c r="D296" s="14" t="s">
        <v>190</v>
      </c>
      <c r="E296" s="58" t="str">
        <f>_xlfn.XLOOKUP(tVendas[[#This Row],[Nome Cliente]],tClientes[Nome],tClientes[Fone])</f>
        <v>(81) 93210-9876</v>
      </c>
      <c r="F296" s="58" t="str">
        <f>_xlfn.XLOOKUP(tVendas[[#This Row],[Nome Cliente]],tClientes[Nome],tClientes[Fone 2])</f>
        <v>(81) 92345-6789</v>
      </c>
      <c r="G296" s="10" t="s">
        <v>47</v>
      </c>
      <c r="H296" s="32" t="str">
        <f>_xlfn.XLOOKUP(tVendas[[#This Row],[Produto]],tProdutos[Produto],tProdutos[Fornecedor],"Não Encontrado")</f>
        <v>Natura</v>
      </c>
      <c r="I296" s="16">
        <v>5</v>
      </c>
      <c r="J296" s="11">
        <v>25</v>
      </c>
      <c r="K296" s="17">
        <f>tVendas[[#This Row],[Qtde]]*tVendas[[#This Row],[Preço]]</f>
        <v>125</v>
      </c>
      <c r="L296" s="20">
        <v>25</v>
      </c>
      <c r="M296" s="19">
        <f>tVendas[[#This Row],[Valor Total]]-tVendas[[#This Row],[Valor Pago]]</f>
        <v>100</v>
      </c>
      <c r="N296" s="24">
        <v>45563</v>
      </c>
      <c r="O296" s="38">
        <f>_xlfn.XLOOKUP(tVendas[[#This Row],[Produto]],tProdutos[Produto],tProdutos[Comissão %])/100</f>
        <v>0.16</v>
      </c>
      <c r="P296" s="20">
        <f>tVendas[[#This Row],[Valor Total]]*tVendas[[#This Row],[Comissão %]]</f>
        <v>20</v>
      </c>
    </row>
    <row r="297" spans="2:16" ht="28.5" customHeight="1" x14ac:dyDescent="0.25">
      <c r="B297" s="9">
        <f>ROW()-ROW(tVendas[[#Headers],[Id]])</f>
        <v>291</v>
      </c>
      <c r="C297" s="14">
        <v>45565</v>
      </c>
      <c r="D297" s="14" t="s">
        <v>198</v>
      </c>
      <c r="E297" s="58" t="str">
        <f>_xlfn.XLOOKUP(tVendas[[#This Row],[Nome Cliente]],tClientes[Nome],tClientes[Fone])</f>
        <v>(85) 92109-8765</v>
      </c>
      <c r="F297" s="58" t="str">
        <f>_xlfn.XLOOKUP(tVendas[[#This Row],[Nome Cliente]],tClientes[Nome],tClientes[Fone 2])</f>
        <v>(85) 91234-5678</v>
      </c>
      <c r="G297" s="10" t="s">
        <v>48</v>
      </c>
      <c r="H297" s="32" t="str">
        <f>_xlfn.XLOOKUP(tVendas[[#This Row],[Produto]],tProdutos[Produto],tProdutos[Fornecedor],"Não Encontrado")</f>
        <v>Natura</v>
      </c>
      <c r="I297" s="16">
        <v>3</v>
      </c>
      <c r="J297" s="11">
        <v>30</v>
      </c>
      <c r="K297" s="17">
        <f>tVendas[[#This Row],[Qtde]]*tVendas[[#This Row],[Preço]]</f>
        <v>90</v>
      </c>
      <c r="L297" s="20">
        <v>90</v>
      </c>
      <c r="M297" s="19">
        <f>tVendas[[#This Row],[Valor Total]]-tVendas[[#This Row],[Valor Pago]]</f>
        <v>0</v>
      </c>
      <c r="N297" s="24">
        <v>45565</v>
      </c>
      <c r="O297" s="38">
        <f>_xlfn.XLOOKUP(tVendas[[#This Row],[Produto]],tProdutos[Produto],tProdutos[Comissão %])/100</f>
        <v>0.33</v>
      </c>
      <c r="P297" s="20">
        <f>tVendas[[#This Row],[Valor Total]]*tVendas[[#This Row],[Comissão %]]</f>
        <v>29.700000000000003</v>
      </c>
    </row>
    <row r="298" spans="2:16" ht="28.5" customHeight="1" x14ac:dyDescent="0.25">
      <c r="B298" s="9">
        <f>ROW()-ROW(tVendas[[#Headers],[Id]])</f>
        <v>292</v>
      </c>
      <c r="C298" s="14">
        <v>45549</v>
      </c>
      <c r="D298" s="14" t="s">
        <v>206</v>
      </c>
      <c r="E298" s="58" t="str">
        <f>_xlfn.XLOOKUP(tVendas[[#This Row],[Nome Cliente]],tClientes[Nome],tClientes[Fone])</f>
        <v>(31) 90987-6543</v>
      </c>
      <c r="F298" s="58" t="str">
        <f>_xlfn.XLOOKUP(tVendas[[#This Row],[Nome Cliente]],tClientes[Nome],tClientes[Fone 2])</f>
        <v>(31) 93456-7890</v>
      </c>
      <c r="G298" s="10" t="s">
        <v>49</v>
      </c>
      <c r="H298" s="32" t="str">
        <f>_xlfn.XLOOKUP(tVendas[[#This Row],[Produto]],tProdutos[Produto],tProdutos[Fornecedor],"Não Encontrado")</f>
        <v>Natura</v>
      </c>
      <c r="I298" s="16">
        <v>5</v>
      </c>
      <c r="J298" s="11">
        <v>40</v>
      </c>
      <c r="K298" s="17">
        <f>tVendas[[#This Row],[Qtde]]*tVendas[[#This Row],[Preço]]</f>
        <v>200</v>
      </c>
      <c r="L298" s="20">
        <v>160</v>
      </c>
      <c r="M298" s="19">
        <f>tVendas[[#This Row],[Valor Total]]-tVendas[[#This Row],[Valor Pago]]</f>
        <v>40</v>
      </c>
      <c r="N298" s="24">
        <v>45549</v>
      </c>
      <c r="O298" s="38">
        <f>_xlfn.XLOOKUP(tVendas[[#This Row],[Produto]],tProdutos[Produto],tProdutos[Comissão %])/100</f>
        <v>0.38</v>
      </c>
      <c r="P298" s="20">
        <f>tVendas[[#This Row],[Valor Total]]*tVendas[[#This Row],[Comissão %]]</f>
        <v>76</v>
      </c>
    </row>
    <row r="299" spans="2:16" ht="28.5" customHeight="1" x14ac:dyDescent="0.25">
      <c r="B299" s="9">
        <f>ROW()-ROW(tVendas[[#Headers],[Id]])</f>
        <v>293</v>
      </c>
      <c r="C299" s="14">
        <v>45556</v>
      </c>
      <c r="D299" s="14" t="s">
        <v>212</v>
      </c>
      <c r="E299" s="58" t="str">
        <f>_xlfn.XLOOKUP(tVendas[[#This Row],[Nome Cliente]],tClientes[Nome],tClientes[Fone])</f>
        <v>(92) 99876-5432</v>
      </c>
      <c r="F299" s="58" t="str">
        <f>_xlfn.XLOOKUP(tVendas[[#This Row],[Nome Cliente]],tClientes[Nome],tClientes[Fone 2])</f>
        <v>(92) 94321-0987</v>
      </c>
      <c r="G299" s="10" t="s">
        <v>50</v>
      </c>
      <c r="H299" s="32" t="str">
        <f>_xlfn.XLOOKUP(tVendas[[#This Row],[Produto]],tProdutos[Produto],tProdutos[Fornecedor],"Não Encontrado")</f>
        <v>Hinode</v>
      </c>
      <c r="I299" s="16">
        <v>5</v>
      </c>
      <c r="J299" s="11">
        <v>200</v>
      </c>
      <c r="K299" s="17">
        <f>tVendas[[#This Row],[Qtde]]*tVendas[[#This Row],[Preço]]</f>
        <v>1000</v>
      </c>
      <c r="L299" s="20">
        <v>400</v>
      </c>
      <c r="M299" s="19">
        <f>tVendas[[#This Row],[Valor Total]]-tVendas[[#This Row],[Valor Pago]]</f>
        <v>600</v>
      </c>
      <c r="N299" s="24">
        <v>45556</v>
      </c>
      <c r="O299" s="38">
        <f>_xlfn.XLOOKUP(tVendas[[#This Row],[Produto]],tProdutos[Produto],tProdutos[Comissão %])/100</f>
        <v>0.18</v>
      </c>
      <c r="P299" s="20">
        <f>tVendas[[#This Row],[Valor Total]]*tVendas[[#This Row],[Comissão %]]</f>
        <v>180</v>
      </c>
    </row>
    <row r="300" spans="2:16" ht="28.5" customHeight="1" x14ac:dyDescent="0.25">
      <c r="B300" s="9">
        <f>ROW()-ROW(tVendas[[#Headers],[Id]])</f>
        <v>294</v>
      </c>
      <c r="C300" s="14">
        <v>45554</v>
      </c>
      <c r="D300" s="14" t="s">
        <v>220</v>
      </c>
      <c r="E300" s="58" t="str">
        <f>_xlfn.XLOOKUP(tVendas[[#This Row],[Nome Cliente]],tClientes[Nome],tClientes[Fone])</f>
        <v>(62) 98765-4321</v>
      </c>
      <c r="F300" s="58" t="str">
        <f>_xlfn.XLOOKUP(tVendas[[#This Row],[Nome Cliente]],tClientes[Nome],tClientes[Fone 2])</f>
        <v>(62) 93210-4567</v>
      </c>
      <c r="G300" s="10" t="s">
        <v>51</v>
      </c>
      <c r="H300" s="32" t="str">
        <f>_xlfn.XLOOKUP(tVendas[[#This Row],[Produto]],tProdutos[Produto],tProdutos[Fornecedor],"Não Encontrado")</f>
        <v>Hinode</v>
      </c>
      <c r="I300" s="16">
        <v>3</v>
      </c>
      <c r="J300" s="11">
        <v>50</v>
      </c>
      <c r="K300" s="17">
        <f>tVendas[[#This Row],[Qtde]]*tVendas[[#This Row],[Preço]]</f>
        <v>150</v>
      </c>
      <c r="L300" s="20">
        <v>50</v>
      </c>
      <c r="M300" s="19">
        <f>tVendas[[#This Row],[Valor Total]]-tVendas[[#This Row],[Valor Pago]]</f>
        <v>100</v>
      </c>
      <c r="N300" s="24">
        <v>45554</v>
      </c>
      <c r="O300" s="38">
        <f>_xlfn.XLOOKUP(tVendas[[#This Row],[Produto]],tProdutos[Produto],tProdutos[Comissão %])/100</f>
        <v>0.3</v>
      </c>
      <c r="P300" s="20">
        <f>tVendas[[#This Row],[Valor Total]]*tVendas[[#This Row],[Comissão %]]</f>
        <v>45</v>
      </c>
    </row>
    <row r="301" spans="2:16" ht="28.5" customHeight="1" x14ac:dyDescent="0.25">
      <c r="B301" s="9">
        <f>ROW()-ROW(tVendas[[#Headers],[Id]])</f>
        <v>295</v>
      </c>
      <c r="C301" s="14">
        <v>45545</v>
      </c>
      <c r="D301" s="14" t="s">
        <v>228</v>
      </c>
      <c r="E301" s="58" t="str">
        <f>_xlfn.XLOOKUP(tVendas[[#This Row],[Nome Cliente]],tClientes[Nome],tClientes[Fone])</f>
        <v>(21) 97654-3210</v>
      </c>
      <c r="F301" s="58" t="str">
        <f>_xlfn.XLOOKUP(tVendas[[#This Row],[Nome Cliente]],tClientes[Nome],tClientes[Fone 2])</f>
        <v>(21) 92345-6789</v>
      </c>
      <c r="G301" s="10" t="s">
        <v>52</v>
      </c>
      <c r="H301" s="32" t="str">
        <f>_xlfn.XLOOKUP(tVendas[[#This Row],[Produto]],tProdutos[Produto],tProdutos[Fornecedor],"Não Encontrado")</f>
        <v>Hinode</v>
      </c>
      <c r="I301" s="16">
        <v>1</v>
      </c>
      <c r="J301" s="11">
        <v>70</v>
      </c>
      <c r="K301" s="17">
        <f>tVendas[[#This Row],[Qtde]]*tVendas[[#This Row],[Preço]]</f>
        <v>70</v>
      </c>
      <c r="L301" s="20">
        <v>140</v>
      </c>
      <c r="M301" s="19">
        <f>tVendas[[#This Row],[Valor Total]]-tVendas[[#This Row],[Valor Pago]]</f>
        <v>-70</v>
      </c>
      <c r="N301" s="24">
        <v>45545</v>
      </c>
      <c r="O301" s="38">
        <f>_xlfn.XLOOKUP(tVendas[[#This Row],[Produto]],tProdutos[Produto],tProdutos[Comissão %])/100</f>
        <v>0.32</v>
      </c>
      <c r="P301" s="20">
        <f>tVendas[[#This Row],[Valor Total]]*tVendas[[#This Row],[Comissão %]]</f>
        <v>22.400000000000002</v>
      </c>
    </row>
    <row r="302" spans="2:16" ht="28.5" customHeight="1" x14ac:dyDescent="0.25">
      <c r="B302" s="9">
        <f>ROW()-ROW(tVendas[[#Headers],[Id]])</f>
        <v>296</v>
      </c>
      <c r="C302" s="14">
        <v>45543</v>
      </c>
      <c r="D302" s="14" t="s">
        <v>233</v>
      </c>
      <c r="E302" s="58" t="str">
        <f>_xlfn.XLOOKUP(tVendas[[#This Row],[Nome Cliente]],tClientes[Nome],tClientes[Fone])</f>
        <v>(31) 96543-2109</v>
      </c>
      <c r="F302" s="58" t="str">
        <f>_xlfn.XLOOKUP(tVendas[[#This Row],[Nome Cliente]],tClientes[Nome],tClientes[Fone 2])</f>
        <v>(31) 91234-5678</v>
      </c>
      <c r="G302" s="10" t="s">
        <v>38</v>
      </c>
      <c r="H302" s="32" t="str">
        <f>_xlfn.XLOOKUP(tVendas[[#This Row],[Produto]],tProdutos[Produto],tProdutos[Fornecedor],"Não Encontrado")</f>
        <v>Jequiti</v>
      </c>
      <c r="I302" s="16">
        <v>4</v>
      </c>
      <c r="J302" s="11">
        <v>100</v>
      </c>
      <c r="K302" s="17">
        <f>tVendas[[#This Row],[Qtde]]*tVendas[[#This Row],[Preço]]</f>
        <v>400</v>
      </c>
      <c r="L302" s="20"/>
      <c r="M302" s="19">
        <f>tVendas[[#This Row],[Valor Total]]-tVendas[[#This Row],[Valor Pago]]</f>
        <v>400</v>
      </c>
      <c r="N302" s="24" t="s">
        <v>118</v>
      </c>
      <c r="O302" s="38">
        <f>_xlfn.XLOOKUP(tVendas[[#This Row],[Produto]],tProdutos[Produto],tProdutos[Comissão %])/100</f>
        <v>0.21</v>
      </c>
      <c r="P302" s="20">
        <f>tVendas[[#This Row],[Valor Total]]*tVendas[[#This Row],[Comissão %]]</f>
        <v>84</v>
      </c>
    </row>
    <row r="303" spans="2:16" ht="28.5" customHeight="1" x14ac:dyDescent="0.25">
      <c r="B303" s="9">
        <f>ROW()-ROW(tVendas[[#Headers],[Id]])</f>
        <v>297</v>
      </c>
      <c r="C303" s="14">
        <v>45552</v>
      </c>
      <c r="D303" s="14" t="s">
        <v>238</v>
      </c>
      <c r="E303" s="58" t="str">
        <f>_xlfn.XLOOKUP(tVendas[[#This Row],[Nome Cliente]],tClientes[Nome],tClientes[Fone])</f>
        <v>(11) 95432-1098</v>
      </c>
      <c r="F303" s="58" t="str">
        <f>_xlfn.XLOOKUP(tVendas[[#This Row],[Nome Cliente]],tClientes[Nome],tClientes[Fone 2])</f>
        <v>(11) 94321-0987</v>
      </c>
      <c r="G303" s="10" t="s">
        <v>39</v>
      </c>
      <c r="H303" s="32" t="str">
        <f>_xlfn.XLOOKUP(tVendas[[#This Row],[Produto]],tProdutos[Produto],tProdutos[Fornecedor],"Não Encontrado")</f>
        <v>Jequiti</v>
      </c>
      <c r="I303" s="16">
        <v>2</v>
      </c>
      <c r="J303" s="11">
        <v>120</v>
      </c>
      <c r="K303" s="17">
        <f>tVendas[[#This Row],[Qtde]]*tVendas[[#This Row],[Preço]]</f>
        <v>240</v>
      </c>
      <c r="L303" s="20">
        <v>120</v>
      </c>
      <c r="M303" s="19">
        <f>tVendas[[#This Row],[Valor Total]]-tVendas[[#This Row],[Valor Pago]]</f>
        <v>120</v>
      </c>
      <c r="N303" s="24">
        <v>45552</v>
      </c>
      <c r="O303" s="38">
        <f>_xlfn.XLOOKUP(tVendas[[#This Row],[Produto]],tProdutos[Produto],tProdutos[Comissão %])/100</f>
        <v>0.24</v>
      </c>
      <c r="P303" s="20">
        <f>tVendas[[#This Row],[Valor Total]]*tVendas[[#This Row],[Comissão %]]</f>
        <v>57.599999999999994</v>
      </c>
    </row>
    <row r="304" spans="2:16" ht="28.5" customHeight="1" x14ac:dyDescent="0.25">
      <c r="B304" s="9">
        <f>ROW()-ROW(tVendas[[#Headers],[Id]])</f>
        <v>298</v>
      </c>
      <c r="C304" s="14">
        <v>45562</v>
      </c>
      <c r="D304" s="14" t="s">
        <v>244</v>
      </c>
      <c r="E304" s="58" t="str">
        <f>_xlfn.XLOOKUP(tVendas[[#This Row],[Nome Cliente]],tClientes[Nome],tClientes[Fone])</f>
        <v>(27) 94321-0987</v>
      </c>
      <c r="F304" s="58" t="str">
        <f>_xlfn.XLOOKUP(tVendas[[#This Row],[Nome Cliente]],tClientes[Nome],tClientes[Fone 2])</f>
        <v>(27) 92345-6789</v>
      </c>
      <c r="G304" s="10" t="s">
        <v>40</v>
      </c>
      <c r="H304" s="32" t="str">
        <f>_xlfn.XLOOKUP(tVendas[[#This Row],[Produto]],tProdutos[Produto],tProdutos[Fornecedor],"Não Encontrado")</f>
        <v>Jequiti</v>
      </c>
      <c r="I304" s="16">
        <v>3</v>
      </c>
      <c r="J304" s="11">
        <v>25</v>
      </c>
      <c r="K304" s="17">
        <f>tVendas[[#This Row],[Qtde]]*tVendas[[#This Row],[Preço]]</f>
        <v>75</v>
      </c>
      <c r="L304" s="20">
        <v>75</v>
      </c>
      <c r="M304" s="19">
        <f>tVendas[[#This Row],[Valor Total]]-tVendas[[#This Row],[Valor Pago]]</f>
        <v>0</v>
      </c>
      <c r="N304" s="24">
        <v>45562</v>
      </c>
      <c r="O304" s="38">
        <f>_xlfn.XLOOKUP(tVendas[[#This Row],[Produto]],tProdutos[Produto],tProdutos[Comissão %])/100</f>
        <v>0.28999999999999998</v>
      </c>
      <c r="P304" s="20">
        <f>tVendas[[#This Row],[Valor Total]]*tVendas[[#This Row],[Comissão %]]</f>
        <v>21.75</v>
      </c>
    </row>
    <row r="305" spans="2:16" ht="28.5" customHeight="1" x14ac:dyDescent="0.25">
      <c r="B305" s="9">
        <f>ROW()-ROW(tVendas[[#Headers],[Id]])</f>
        <v>299</v>
      </c>
      <c r="C305" s="14">
        <v>45554</v>
      </c>
      <c r="D305" s="14" t="s">
        <v>252</v>
      </c>
      <c r="E305" s="58" t="str">
        <f>_xlfn.XLOOKUP(tVendas[[#This Row],[Nome Cliente]],tClientes[Nome],tClientes[Fone])</f>
        <v>(71) 93210-9876</v>
      </c>
      <c r="F305" s="58" t="str">
        <f>_xlfn.XLOOKUP(tVendas[[#This Row],[Nome Cliente]],tClientes[Nome],tClientes[Fone 2])</f>
        <v>(71) 91234-5678</v>
      </c>
      <c r="G305" s="10" t="s">
        <v>41</v>
      </c>
      <c r="H305" s="32" t="str">
        <f>_xlfn.XLOOKUP(tVendas[[#This Row],[Produto]],tProdutos[Produto],tProdutos[Fornecedor],"Não Encontrado")</f>
        <v>Mary Kay</v>
      </c>
      <c r="I305" s="16">
        <v>4</v>
      </c>
      <c r="J305" s="11">
        <v>80</v>
      </c>
      <c r="K305" s="17">
        <f>tVendas[[#This Row],[Qtde]]*tVendas[[#This Row],[Preço]]</f>
        <v>320</v>
      </c>
      <c r="L305" s="20">
        <v>160</v>
      </c>
      <c r="M305" s="19">
        <f>tVendas[[#This Row],[Valor Total]]-tVendas[[#This Row],[Valor Pago]]</f>
        <v>160</v>
      </c>
      <c r="N305" s="24">
        <v>45554</v>
      </c>
      <c r="O305" s="38">
        <f>_xlfn.XLOOKUP(tVendas[[#This Row],[Produto]],tProdutos[Produto],tProdutos[Comissão %])/100</f>
        <v>0.38</v>
      </c>
      <c r="P305" s="20">
        <f>tVendas[[#This Row],[Valor Total]]*tVendas[[#This Row],[Comissão %]]</f>
        <v>121.6</v>
      </c>
    </row>
    <row r="306" spans="2:16" ht="28.5" customHeight="1" x14ac:dyDescent="0.25">
      <c r="B306" s="9">
        <f>ROW()-ROW(tVendas[[#Headers],[Id]])</f>
        <v>300</v>
      </c>
      <c r="C306" s="14">
        <v>45562</v>
      </c>
      <c r="D306" s="14" t="s">
        <v>258</v>
      </c>
      <c r="E306" s="58" t="str">
        <f>_xlfn.XLOOKUP(tVendas[[#This Row],[Nome Cliente]],tClientes[Nome],tClientes[Fone])</f>
        <v>(48) 92109-8765</v>
      </c>
      <c r="F306" s="58" t="str">
        <f>_xlfn.XLOOKUP(tVendas[[#This Row],[Nome Cliente]],tClientes[Nome],tClientes[Fone 2])</f>
        <v>(48) 93210-4567</v>
      </c>
      <c r="G306" s="10" t="s">
        <v>42</v>
      </c>
      <c r="H306" s="32" t="str">
        <f>_xlfn.XLOOKUP(tVendas[[#This Row],[Produto]],tProdutos[Produto],tProdutos[Fornecedor],"Não Encontrado")</f>
        <v>Mary Kay</v>
      </c>
      <c r="I306" s="16">
        <v>5</v>
      </c>
      <c r="J306" s="11">
        <v>30</v>
      </c>
      <c r="K306" s="17">
        <f>tVendas[[#This Row],[Qtde]]*tVendas[[#This Row],[Preço]]</f>
        <v>150</v>
      </c>
      <c r="L306" s="20">
        <v>120</v>
      </c>
      <c r="M306" s="19">
        <f>tVendas[[#This Row],[Valor Total]]-tVendas[[#This Row],[Valor Pago]]</f>
        <v>30</v>
      </c>
      <c r="N306" s="24">
        <v>45562</v>
      </c>
      <c r="O306" s="38">
        <f>_xlfn.XLOOKUP(tVendas[[#This Row],[Produto]],tProdutos[Produto],tProdutos[Comissão %])/100</f>
        <v>0.31</v>
      </c>
      <c r="P306" s="20">
        <f>tVendas[[#This Row],[Valor Total]]*tVendas[[#This Row],[Comissão %]]</f>
        <v>46.5</v>
      </c>
    </row>
    <row r="307" spans="2:16" ht="28.5" customHeight="1" x14ac:dyDescent="0.25">
      <c r="B307" s="9">
        <f>ROW()-ROW(tVendas[[#Headers],[Id]])</f>
        <v>301</v>
      </c>
      <c r="C307" s="14">
        <v>45560</v>
      </c>
      <c r="D307" s="14" t="s">
        <v>265</v>
      </c>
      <c r="E307" s="58" t="str">
        <f>_xlfn.XLOOKUP(tVendas[[#This Row],[Nome Cliente]],tClientes[Nome],tClientes[Fone])</f>
        <v>(51) 90987-6543</v>
      </c>
      <c r="F307" s="58" t="str">
        <f>_xlfn.XLOOKUP(tVendas[[#This Row],[Nome Cliente]],tClientes[Nome],tClientes[Fone 2])</f>
        <v>(51) 94321-0987</v>
      </c>
      <c r="G307" s="10" t="s">
        <v>43</v>
      </c>
      <c r="H307" s="32" t="str">
        <f>_xlfn.XLOOKUP(tVendas[[#This Row],[Produto]],tProdutos[Produto],tProdutos[Fornecedor],"Não Encontrado")</f>
        <v>Mary Kay</v>
      </c>
      <c r="I307" s="16">
        <v>5</v>
      </c>
      <c r="J307" s="11">
        <v>35</v>
      </c>
      <c r="K307" s="17">
        <f>tVendas[[#This Row],[Qtde]]*tVendas[[#This Row],[Preço]]</f>
        <v>175</v>
      </c>
      <c r="L307" s="20">
        <v>140</v>
      </c>
      <c r="M307" s="19">
        <f>tVendas[[#This Row],[Valor Total]]-tVendas[[#This Row],[Valor Pago]]</f>
        <v>35</v>
      </c>
      <c r="N307" s="24">
        <v>45560</v>
      </c>
      <c r="O307" s="38">
        <f>_xlfn.XLOOKUP(tVendas[[#This Row],[Produto]],tProdutos[Produto],tProdutos[Comissão %])/100</f>
        <v>0.16</v>
      </c>
      <c r="P307" s="20">
        <f>tVendas[[#This Row],[Valor Total]]*tVendas[[#This Row],[Comissão %]]</f>
        <v>28</v>
      </c>
    </row>
    <row r="308" spans="2:16" ht="28.5" customHeight="1" x14ac:dyDescent="0.25">
      <c r="B308" s="9">
        <f>ROW()-ROW(tVendas[[#Headers],[Id]])</f>
        <v>302</v>
      </c>
      <c r="C308" s="14">
        <v>45547</v>
      </c>
      <c r="D308" s="14" t="s">
        <v>270</v>
      </c>
      <c r="E308" s="58" t="str">
        <f>_xlfn.XLOOKUP(tVendas[[#This Row],[Nome Cliente]],tClientes[Nome],tClientes[Fone])</f>
        <v>(19) 99876-5432</v>
      </c>
      <c r="F308" s="58" t="str">
        <f>_xlfn.XLOOKUP(tVendas[[#This Row],[Nome Cliente]],tClientes[Nome],tClientes[Fone 2])</f>
        <v>(19) 93456-7890</v>
      </c>
      <c r="G308" s="10" t="s">
        <v>44</v>
      </c>
      <c r="H308" s="32" t="str">
        <f>_xlfn.XLOOKUP(tVendas[[#This Row],[Produto]],tProdutos[Produto],tProdutos[Fornecedor],"Não Encontrado")</f>
        <v>Avon</v>
      </c>
      <c r="I308" s="16">
        <v>4</v>
      </c>
      <c r="J308" s="11">
        <v>15</v>
      </c>
      <c r="K308" s="17">
        <f>tVendas[[#This Row],[Qtde]]*tVendas[[#This Row],[Preço]]</f>
        <v>60</v>
      </c>
      <c r="L308" s="20">
        <v>45</v>
      </c>
      <c r="M308" s="19">
        <f>tVendas[[#This Row],[Valor Total]]-tVendas[[#This Row],[Valor Pago]]</f>
        <v>15</v>
      </c>
      <c r="N308" s="24">
        <v>45547</v>
      </c>
      <c r="O308" s="38">
        <f>_xlfn.XLOOKUP(tVendas[[#This Row],[Produto]],tProdutos[Produto],tProdutos[Comissão %])/100</f>
        <v>0.2</v>
      </c>
      <c r="P308" s="20">
        <f>tVendas[[#This Row],[Valor Total]]*tVendas[[#This Row],[Comissão %]]</f>
        <v>12</v>
      </c>
    </row>
    <row r="309" spans="2:16" ht="28.5" customHeight="1" x14ac:dyDescent="0.25">
      <c r="B309" s="9">
        <f>ROW()-ROW(tVendas[[#Headers],[Id]])</f>
        <v>303</v>
      </c>
      <c r="C309" s="14">
        <v>45552</v>
      </c>
      <c r="D309" s="14" t="s">
        <v>277</v>
      </c>
      <c r="E309" s="58" t="str">
        <f>_xlfn.XLOOKUP(tVendas[[#This Row],[Nome Cliente]],tClientes[Nome],tClientes[Fone])</f>
        <v>(34) 98765-4321</v>
      </c>
      <c r="F309" s="58" t="str">
        <f>_xlfn.XLOOKUP(tVendas[[#This Row],[Nome Cliente]],tClientes[Nome],tClientes[Fone 2])</f>
        <v>(34) 92345-6789</v>
      </c>
      <c r="G309" s="10" t="s">
        <v>45</v>
      </c>
      <c r="H309" s="32" t="str">
        <f>_xlfn.XLOOKUP(tVendas[[#This Row],[Produto]],tProdutos[Produto],tProdutos[Fornecedor],"Não Encontrado")</f>
        <v>Avon</v>
      </c>
      <c r="I309" s="16">
        <v>2</v>
      </c>
      <c r="J309" s="11">
        <v>10</v>
      </c>
      <c r="K309" s="17">
        <f>tVendas[[#This Row],[Qtde]]*tVendas[[#This Row],[Preço]]</f>
        <v>20</v>
      </c>
      <c r="L309" s="20">
        <v>10</v>
      </c>
      <c r="M309" s="19">
        <f>tVendas[[#This Row],[Valor Total]]-tVendas[[#This Row],[Valor Pago]]</f>
        <v>10</v>
      </c>
      <c r="N309" s="24">
        <v>45552</v>
      </c>
      <c r="O309" s="38">
        <f>_xlfn.XLOOKUP(tVendas[[#This Row],[Produto]],tProdutos[Produto],tProdutos[Comissão %])/100</f>
        <v>0.15</v>
      </c>
      <c r="P309" s="20">
        <f>tVendas[[#This Row],[Valor Total]]*tVendas[[#This Row],[Comissão %]]</f>
        <v>3</v>
      </c>
    </row>
    <row r="310" spans="2:16" ht="28.5" customHeight="1" x14ac:dyDescent="0.25">
      <c r="B310" s="9">
        <f>ROW()-ROW(tVendas[[#Headers],[Id]])</f>
        <v>304</v>
      </c>
      <c r="C310" s="14">
        <v>45537</v>
      </c>
      <c r="D310" s="14" t="s">
        <v>284</v>
      </c>
      <c r="E310" s="58" t="str">
        <f>_xlfn.XLOOKUP(tVendas[[#This Row],[Nome Cliente]],tClientes[Nome],tClientes[Fone])</f>
        <v>(95) 97654-3210</v>
      </c>
      <c r="F310" s="58" t="str">
        <f>_xlfn.XLOOKUP(tVendas[[#This Row],[Nome Cliente]],tClientes[Nome],tClientes[Fone 2])</f>
        <v>(95) 93210-4567</v>
      </c>
      <c r="G310" s="10" t="s">
        <v>46</v>
      </c>
      <c r="H310" s="32" t="str">
        <f>_xlfn.XLOOKUP(tVendas[[#This Row],[Produto]],tProdutos[Produto],tProdutos[Fornecedor],"Não Encontrado")</f>
        <v>Avon</v>
      </c>
      <c r="I310" s="16">
        <v>1</v>
      </c>
      <c r="J310" s="11">
        <v>20</v>
      </c>
      <c r="K310" s="17">
        <f>tVendas[[#This Row],[Qtde]]*tVendas[[#This Row],[Preço]]</f>
        <v>20</v>
      </c>
      <c r="L310" s="20"/>
      <c r="M310" s="19">
        <f>tVendas[[#This Row],[Valor Total]]-tVendas[[#This Row],[Valor Pago]]</f>
        <v>20</v>
      </c>
      <c r="N310" s="24" t="s">
        <v>118</v>
      </c>
      <c r="O310" s="38">
        <f>_xlfn.XLOOKUP(tVendas[[#This Row],[Produto]],tProdutos[Produto],tProdutos[Comissão %])/100</f>
        <v>0.31</v>
      </c>
      <c r="P310" s="20">
        <f>tVendas[[#This Row],[Valor Total]]*tVendas[[#This Row],[Comissão %]]</f>
        <v>6.2</v>
      </c>
    </row>
    <row r="311" spans="2:16" ht="28.5" customHeight="1" x14ac:dyDescent="0.25">
      <c r="B311" s="9">
        <f>ROW()-ROW(tVendas[[#Headers],[Id]])</f>
        <v>305</v>
      </c>
      <c r="C311" s="14">
        <v>45552</v>
      </c>
      <c r="D311" s="14" t="s">
        <v>292</v>
      </c>
      <c r="E311" s="58" t="str">
        <f>_xlfn.XLOOKUP(tVendas[[#This Row],[Nome Cliente]],tClientes[Nome],tClientes[Fone])</f>
        <v>(83) 96543-2109</v>
      </c>
      <c r="F311" s="58" t="str">
        <f>_xlfn.XLOOKUP(tVendas[[#This Row],[Nome Cliente]],tClientes[Nome],tClientes[Fone 2])</f>
        <v>(83) 91234-5678</v>
      </c>
      <c r="G311" s="10" t="s">
        <v>47</v>
      </c>
      <c r="H311" s="32" t="str">
        <f>_xlfn.XLOOKUP(tVendas[[#This Row],[Produto]],tProdutos[Produto],tProdutos[Fornecedor],"Não Encontrado")</f>
        <v>Natura</v>
      </c>
      <c r="I311" s="16">
        <v>2</v>
      </c>
      <c r="J311" s="11">
        <v>25</v>
      </c>
      <c r="K311" s="17">
        <f>tVendas[[#This Row],[Qtde]]*tVendas[[#This Row],[Preço]]</f>
        <v>50</v>
      </c>
      <c r="L311" s="20"/>
      <c r="M311" s="19">
        <f>tVendas[[#This Row],[Valor Total]]-tVendas[[#This Row],[Valor Pago]]</f>
        <v>50</v>
      </c>
      <c r="N311" s="24" t="s">
        <v>118</v>
      </c>
      <c r="O311" s="38">
        <f>_xlfn.XLOOKUP(tVendas[[#This Row],[Produto]],tProdutos[Produto],tProdutos[Comissão %])/100</f>
        <v>0.16</v>
      </c>
      <c r="P311" s="20">
        <f>tVendas[[#This Row],[Valor Total]]*tVendas[[#This Row],[Comissão %]]</f>
        <v>8</v>
      </c>
    </row>
    <row r="312" spans="2:16" ht="28.5" customHeight="1" x14ac:dyDescent="0.25">
      <c r="B312" s="9">
        <f>ROW()-ROW(tVendas[[#Headers],[Id]])</f>
        <v>306</v>
      </c>
      <c r="C312" s="14">
        <v>45537</v>
      </c>
      <c r="D312" s="14" t="s">
        <v>300</v>
      </c>
      <c r="E312" s="58" t="str">
        <f>_xlfn.XLOOKUP(tVendas[[#This Row],[Nome Cliente]],tClientes[Nome],tClientes[Fone])</f>
        <v>(61) 95432-1098</v>
      </c>
      <c r="F312" s="58" t="str">
        <f>_xlfn.XLOOKUP(tVendas[[#This Row],[Nome Cliente]],tClientes[Nome],tClientes[Fone 2])</f>
        <v>(61) 94321-0987</v>
      </c>
      <c r="G312" s="10" t="s">
        <v>48</v>
      </c>
      <c r="H312" s="32" t="str">
        <f>_xlfn.XLOOKUP(tVendas[[#This Row],[Produto]],tProdutos[Produto],tProdutos[Fornecedor],"Não Encontrado")</f>
        <v>Natura</v>
      </c>
      <c r="I312" s="16">
        <v>1</v>
      </c>
      <c r="J312" s="11">
        <v>30</v>
      </c>
      <c r="K312" s="17">
        <f>tVendas[[#This Row],[Qtde]]*tVendas[[#This Row],[Preço]]</f>
        <v>30</v>
      </c>
      <c r="L312" s="20"/>
      <c r="M312" s="19">
        <f>tVendas[[#This Row],[Valor Total]]-tVendas[[#This Row],[Valor Pago]]</f>
        <v>30</v>
      </c>
      <c r="N312" s="24" t="s">
        <v>118</v>
      </c>
      <c r="O312" s="38">
        <f>_xlfn.XLOOKUP(tVendas[[#This Row],[Produto]],tProdutos[Produto],tProdutos[Comissão %])/100</f>
        <v>0.33</v>
      </c>
      <c r="P312" s="20">
        <f>tVendas[[#This Row],[Valor Total]]*tVendas[[#This Row],[Comissão %]]</f>
        <v>9.9</v>
      </c>
    </row>
    <row r="313" spans="2:16" ht="28.5" customHeight="1" x14ac:dyDescent="0.25">
      <c r="B313" s="9">
        <f>ROW()-ROW(tVendas[[#Headers],[Id]])</f>
        <v>307</v>
      </c>
      <c r="C313" s="14">
        <v>45563</v>
      </c>
      <c r="D313" s="14" t="s">
        <v>305</v>
      </c>
      <c r="E313" s="58" t="str">
        <f>_xlfn.XLOOKUP(tVendas[[#This Row],[Nome Cliente]],tClientes[Nome],tClientes[Fone])</f>
        <v>(27) 94321-0987</v>
      </c>
      <c r="F313" s="58" t="str">
        <f>_xlfn.XLOOKUP(tVendas[[#This Row],[Nome Cliente]],tClientes[Nome],tClientes[Fone 2])</f>
        <v>(27) 92345-6789</v>
      </c>
      <c r="G313" s="10" t="s">
        <v>49</v>
      </c>
      <c r="H313" s="32" t="str">
        <f>_xlfn.XLOOKUP(tVendas[[#This Row],[Produto]],tProdutos[Produto],tProdutos[Fornecedor],"Não Encontrado")</f>
        <v>Natura</v>
      </c>
      <c r="I313" s="16">
        <v>1</v>
      </c>
      <c r="J313" s="11">
        <v>40</v>
      </c>
      <c r="K313" s="17">
        <f>tVendas[[#This Row],[Qtde]]*tVendas[[#This Row],[Preço]]</f>
        <v>40</v>
      </c>
      <c r="L313" s="20">
        <v>40</v>
      </c>
      <c r="M313" s="19">
        <f>tVendas[[#This Row],[Valor Total]]-tVendas[[#This Row],[Valor Pago]]</f>
        <v>0</v>
      </c>
      <c r="N313" s="24">
        <v>45563</v>
      </c>
      <c r="O313" s="38">
        <f>_xlfn.XLOOKUP(tVendas[[#This Row],[Produto]],tProdutos[Produto],tProdutos[Comissão %])/100</f>
        <v>0.38</v>
      </c>
      <c r="P313" s="20">
        <f>tVendas[[#This Row],[Valor Total]]*tVendas[[#This Row],[Comissão %]]</f>
        <v>15.2</v>
      </c>
    </row>
    <row r="314" spans="2:16" ht="28.5" customHeight="1" x14ac:dyDescent="0.25">
      <c r="B314" s="9">
        <f>ROW()-ROW(tVendas[[#Headers],[Id]])</f>
        <v>308</v>
      </c>
      <c r="C314" s="14">
        <v>45565</v>
      </c>
      <c r="D314" s="14" t="s">
        <v>309</v>
      </c>
      <c r="E314" s="58" t="str">
        <f>_xlfn.XLOOKUP(tVendas[[#This Row],[Nome Cliente]],tClientes[Nome],tClientes[Fone])</f>
        <v>(67) 93210-9876</v>
      </c>
      <c r="F314" s="58" t="str">
        <f>_xlfn.XLOOKUP(tVendas[[#This Row],[Nome Cliente]],tClientes[Nome],tClientes[Fone 2])</f>
        <v>(67) 93456-7890</v>
      </c>
      <c r="G314" s="10" t="s">
        <v>50</v>
      </c>
      <c r="H314" s="32" t="str">
        <f>_xlfn.XLOOKUP(tVendas[[#This Row],[Produto]],tProdutos[Produto],tProdutos[Fornecedor],"Não Encontrado")</f>
        <v>Hinode</v>
      </c>
      <c r="I314" s="16">
        <v>5</v>
      </c>
      <c r="J314" s="11">
        <v>200</v>
      </c>
      <c r="K314" s="17">
        <f>tVendas[[#This Row],[Qtde]]*tVendas[[#This Row],[Preço]]</f>
        <v>1000</v>
      </c>
      <c r="L314" s="20">
        <v>200</v>
      </c>
      <c r="M314" s="19">
        <f>tVendas[[#This Row],[Valor Total]]-tVendas[[#This Row],[Valor Pago]]</f>
        <v>800</v>
      </c>
      <c r="N314" s="24">
        <v>45565</v>
      </c>
      <c r="O314" s="38">
        <f>_xlfn.XLOOKUP(tVendas[[#This Row],[Produto]],tProdutos[Produto],tProdutos[Comissão %])/100</f>
        <v>0.18</v>
      </c>
      <c r="P314" s="20">
        <f>tVendas[[#This Row],[Valor Total]]*tVendas[[#This Row],[Comissão %]]</f>
        <v>180</v>
      </c>
    </row>
    <row r="315" spans="2:16" ht="28.5" customHeight="1" x14ac:dyDescent="0.25">
      <c r="B315" s="9">
        <f>ROW()-ROW(tVendas[[#Headers],[Id]])</f>
        <v>309</v>
      </c>
      <c r="C315" s="14">
        <v>45538</v>
      </c>
      <c r="D315" s="14" t="s">
        <v>317</v>
      </c>
      <c r="E315" s="58" t="str">
        <f>_xlfn.XLOOKUP(tVendas[[#This Row],[Nome Cliente]],tClientes[Nome],tClientes[Fone])</f>
        <v>(21) 92109-8765</v>
      </c>
      <c r="F315" s="58" t="str">
        <f>_xlfn.XLOOKUP(tVendas[[#This Row],[Nome Cliente]],tClientes[Nome],tClientes[Fone 2])</f>
        <v>(21) 91234-5678</v>
      </c>
      <c r="G315" s="10" t="s">
        <v>51</v>
      </c>
      <c r="H315" s="32" t="str">
        <f>_xlfn.XLOOKUP(tVendas[[#This Row],[Produto]],tProdutos[Produto],tProdutos[Fornecedor],"Não Encontrado")</f>
        <v>Hinode</v>
      </c>
      <c r="I315" s="16">
        <v>5</v>
      </c>
      <c r="J315" s="11">
        <v>50</v>
      </c>
      <c r="K315" s="17">
        <f>tVendas[[#This Row],[Qtde]]*tVendas[[#This Row],[Preço]]</f>
        <v>250</v>
      </c>
      <c r="L315" s="20">
        <v>50</v>
      </c>
      <c r="M315" s="19">
        <f>tVendas[[#This Row],[Valor Total]]-tVendas[[#This Row],[Valor Pago]]</f>
        <v>200</v>
      </c>
      <c r="N315" s="24">
        <v>45538</v>
      </c>
      <c r="O315" s="38">
        <f>_xlfn.XLOOKUP(tVendas[[#This Row],[Produto]],tProdutos[Produto],tProdutos[Comissão %])/100</f>
        <v>0.3</v>
      </c>
      <c r="P315" s="20">
        <f>tVendas[[#This Row],[Valor Total]]*tVendas[[#This Row],[Comissão %]]</f>
        <v>75</v>
      </c>
    </row>
    <row r="316" spans="2:16" ht="28.5" customHeight="1" x14ac:dyDescent="0.25">
      <c r="B316" s="9">
        <f>ROW()-ROW(tVendas[[#Headers],[Id]])</f>
        <v>310</v>
      </c>
      <c r="C316" s="14">
        <v>45540</v>
      </c>
      <c r="D316" s="14" t="s">
        <v>323</v>
      </c>
      <c r="E316" s="58" t="str">
        <f>_xlfn.XLOOKUP(tVendas[[#This Row],[Nome Cliente]],tClientes[Nome],tClientes[Fone])</f>
        <v>(11) 90987-6543</v>
      </c>
      <c r="F316" s="58" t="str">
        <f>_xlfn.XLOOKUP(tVendas[[#This Row],[Nome Cliente]],tClientes[Nome],tClientes[Fone 2])</f>
        <v>(11) 94321-0987</v>
      </c>
      <c r="G316" s="10" t="s">
        <v>52</v>
      </c>
      <c r="H316" s="32" t="str">
        <f>_xlfn.XLOOKUP(tVendas[[#This Row],[Produto]],tProdutos[Produto],tProdutos[Fornecedor],"Não Encontrado")</f>
        <v>Hinode</v>
      </c>
      <c r="I316" s="16">
        <v>2</v>
      </c>
      <c r="J316" s="11">
        <v>70</v>
      </c>
      <c r="K316" s="17">
        <f>tVendas[[#This Row],[Qtde]]*tVendas[[#This Row],[Preço]]</f>
        <v>140</v>
      </c>
      <c r="L316" s="20">
        <v>140</v>
      </c>
      <c r="M316" s="19">
        <f>tVendas[[#This Row],[Valor Total]]-tVendas[[#This Row],[Valor Pago]]</f>
        <v>0</v>
      </c>
      <c r="N316" s="24">
        <v>45540</v>
      </c>
      <c r="O316" s="38">
        <f>_xlfn.XLOOKUP(tVendas[[#This Row],[Produto]],tProdutos[Produto],tProdutos[Comissão %])/100</f>
        <v>0.32</v>
      </c>
      <c r="P316" s="20">
        <f>tVendas[[#This Row],[Valor Total]]*tVendas[[#This Row],[Comissão %]]</f>
        <v>44.800000000000004</v>
      </c>
    </row>
    <row r="317" spans="2:16" ht="28.5" customHeight="1" x14ac:dyDescent="0.25">
      <c r="B317" s="9">
        <f>ROW()-ROW(tVendas[[#Headers],[Id]])</f>
        <v>311</v>
      </c>
      <c r="C317" s="14">
        <v>45559</v>
      </c>
      <c r="D317" s="14" t="s">
        <v>328</v>
      </c>
      <c r="E317" s="58" t="str">
        <f>_xlfn.XLOOKUP(tVendas[[#This Row],[Nome Cliente]],tClientes[Nome],tClientes[Fone])</f>
        <v>(65) 99876-5432</v>
      </c>
      <c r="F317" s="58" t="str">
        <f>_xlfn.XLOOKUP(tVendas[[#This Row],[Nome Cliente]],tClientes[Nome],tClientes[Fone 2])</f>
        <v>(65) 92345-6789</v>
      </c>
      <c r="G317" s="10" t="s">
        <v>54</v>
      </c>
      <c r="H317" s="32" t="str">
        <f>_xlfn.XLOOKUP(tVendas[[#This Row],[Produto]],tProdutos[Produto],tProdutos[Fornecedor],"Não Encontrado")</f>
        <v>Jequiti</v>
      </c>
      <c r="I317" s="16">
        <v>1</v>
      </c>
      <c r="J317" s="11">
        <v>50</v>
      </c>
      <c r="K317" s="17">
        <f>tVendas[[#This Row],[Qtde]]*tVendas[[#This Row],[Preço]]</f>
        <v>50</v>
      </c>
      <c r="L317" s="20">
        <v>50</v>
      </c>
      <c r="M317" s="19">
        <f>tVendas[[#This Row],[Valor Total]]-tVendas[[#This Row],[Valor Pago]]</f>
        <v>0</v>
      </c>
      <c r="N317" s="24">
        <v>45559</v>
      </c>
      <c r="O317" s="38">
        <f>_xlfn.XLOOKUP(tVendas[[#This Row],[Produto]],tProdutos[Produto],tProdutos[Comissão %])/100</f>
        <v>0.34</v>
      </c>
      <c r="P317" s="20">
        <f>tVendas[[#This Row],[Valor Total]]*tVendas[[#This Row],[Comissão %]]</f>
        <v>17</v>
      </c>
    </row>
    <row r="318" spans="2:16" ht="28.5" customHeight="1" x14ac:dyDescent="0.25">
      <c r="B318" s="9">
        <f>ROW()-ROW(tVendas[[#Headers],[Id]])</f>
        <v>312</v>
      </c>
      <c r="C318" s="14">
        <v>45545</v>
      </c>
      <c r="D318" s="14" t="s">
        <v>336</v>
      </c>
      <c r="E318" s="58" t="str">
        <f>_xlfn.XLOOKUP(tVendas[[#This Row],[Nome Cliente]],tClientes[Nome],tClientes[Fone])</f>
        <v>(95) 98765-4321</v>
      </c>
      <c r="F318" s="58" t="str">
        <f>_xlfn.XLOOKUP(tVendas[[#This Row],[Nome Cliente]],tClientes[Nome],tClientes[Fone 2])</f>
        <v>(95) 93456-7890</v>
      </c>
      <c r="G318" s="10" t="s">
        <v>55</v>
      </c>
      <c r="H318" s="32" t="str">
        <f>_xlfn.XLOOKUP(tVendas[[#This Row],[Produto]],tProdutos[Produto],tProdutos[Fornecedor],"Não Encontrado")</f>
        <v>Mary Kay</v>
      </c>
      <c r="I318" s="16">
        <v>1</v>
      </c>
      <c r="J318" s="11">
        <v>45</v>
      </c>
      <c r="K318" s="17">
        <f>tVendas[[#This Row],[Qtde]]*tVendas[[#This Row],[Preço]]</f>
        <v>45</v>
      </c>
      <c r="L318" s="20">
        <v>45</v>
      </c>
      <c r="M318" s="19">
        <f>tVendas[[#This Row],[Valor Total]]-tVendas[[#This Row],[Valor Pago]]</f>
        <v>0</v>
      </c>
      <c r="N318" s="24">
        <v>45545</v>
      </c>
      <c r="O318" s="38">
        <f>_xlfn.XLOOKUP(tVendas[[#This Row],[Produto]],tProdutos[Produto],tProdutos[Comissão %])/100</f>
        <v>0.37</v>
      </c>
      <c r="P318" s="20">
        <f>tVendas[[#This Row],[Valor Total]]*tVendas[[#This Row],[Comissão %]]</f>
        <v>16.649999999999999</v>
      </c>
    </row>
    <row r="319" spans="2:16" ht="28.5" customHeight="1" x14ac:dyDescent="0.25">
      <c r="B319" s="9">
        <f>ROW()-ROW(tVendas[[#Headers],[Id]])</f>
        <v>313</v>
      </c>
      <c r="C319" s="14">
        <v>45557</v>
      </c>
      <c r="D319" s="14" t="s">
        <v>342</v>
      </c>
      <c r="E319" s="58" t="str">
        <f>_xlfn.XLOOKUP(tVendas[[#This Row],[Nome Cliente]],tClientes[Nome],tClientes[Fone])</f>
        <v>(98) 97654-3210</v>
      </c>
      <c r="F319" s="58" t="str">
        <f>_xlfn.XLOOKUP(tVendas[[#This Row],[Nome Cliente]],tClientes[Nome],tClientes[Fone 2])</f>
        <v>(98) 93210-4567</v>
      </c>
      <c r="G319" s="10" t="s">
        <v>56</v>
      </c>
      <c r="H319" s="32" t="str">
        <f>_xlfn.XLOOKUP(tVendas[[#This Row],[Produto]],tProdutos[Produto],tProdutos[Fornecedor],"Não Encontrado")</f>
        <v>Avon</v>
      </c>
      <c r="I319" s="16">
        <v>1</v>
      </c>
      <c r="J319" s="11">
        <v>18</v>
      </c>
      <c r="K319" s="17">
        <f>tVendas[[#This Row],[Qtde]]*tVendas[[#This Row],[Preço]]</f>
        <v>18</v>
      </c>
      <c r="L319" s="20">
        <v>36</v>
      </c>
      <c r="M319" s="19">
        <f>tVendas[[#This Row],[Valor Total]]-tVendas[[#This Row],[Valor Pago]]</f>
        <v>-18</v>
      </c>
      <c r="N319" s="24">
        <v>45557</v>
      </c>
      <c r="O319" s="38">
        <f>_xlfn.XLOOKUP(tVendas[[#This Row],[Produto]],tProdutos[Produto],tProdutos[Comissão %])/100</f>
        <v>0.25</v>
      </c>
      <c r="P319" s="20">
        <f>tVendas[[#This Row],[Valor Total]]*tVendas[[#This Row],[Comissão %]]</f>
        <v>4.5</v>
      </c>
    </row>
    <row r="320" spans="2:16" ht="28.5" customHeight="1" x14ac:dyDescent="0.25">
      <c r="B320" s="9">
        <f>ROW()-ROW(tVendas[[#Headers],[Id]])</f>
        <v>314</v>
      </c>
      <c r="C320" s="14">
        <v>45539</v>
      </c>
      <c r="D320" s="14" t="s">
        <v>350</v>
      </c>
      <c r="E320" s="58" t="str">
        <f>_xlfn.XLOOKUP(tVendas[[#This Row],[Nome Cliente]],tClientes[Nome],tClientes[Fone])</f>
        <v>(84) 96543-2109</v>
      </c>
      <c r="F320" s="58" t="str">
        <f>_xlfn.XLOOKUP(tVendas[[#This Row],[Nome Cliente]],tClientes[Nome],tClientes[Fone 2])</f>
        <v>(84) 91234-5678</v>
      </c>
      <c r="G320" s="10" t="s">
        <v>57</v>
      </c>
      <c r="H320" s="32" t="str">
        <f>_xlfn.XLOOKUP(tVendas[[#This Row],[Produto]],tProdutos[Produto],tProdutos[Fornecedor],"Não Encontrado")</f>
        <v>Natura</v>
      </c>
      <c r="I320" s="16">
        <v>1</v>
      </c>
      <c r="J320" s="11">
        <v>35</v>
      </c>
      <c r="K320" s="17">
        <f>tVendas[[#This Row],[Qtde]]*tVendas[[#This Row],[Preço]]</f>
        <v>35</v>
      </c>
      <c r="L320" s="20">
        <v>70</v>
      </c>
      <c r="M320" s="19">
        <f>tVendas[[#This Row],[Valor Total]]-tVendas[[#This Row],[Valor Pago]]</f>
        <v>-35</v>
      </c>
      <c r="N320" s="24">
        <v>45539</v>
      </c>
      <c r="O320" s="38">
        <f>_xlfn.XLOOKUP(tVendas[[#This Row],[Produto]],tProdutos[Produto],tProdutos[Comissão %])/100</f>
        <v>0.4</v>
      </c>
      <c r="P320" s="20">
        <f>tVendas[[#This Row],[Valor Total]]*tVendas[[#This Row],[Comissão %]]</f>
        <v>14</v>
      </c>
    </row>
    <row r="321" spans="2:16" ht="28.5" customHeight="1" x14ac:dyDescent="0.25">
      <c r="B321" s="9">
        <f>ROW()-ROW(tVendas[[#Headers],[Id]])</f>
        <v>315</v>
      </c>
      <c r="C321" s="14">
        <v>45582</v>
      </c>
      <c r="D321" s="14" t="s">
        <v>358</v>
      </c>
      <c r="E321" s="58" t="str">
        <f>_xlfn.XLOOKUP(tVendas[[#This Row],[Nome Cliente]],tClientes[Nome],tClientes[Fone])</f>
        <v>(53) 95432-1098</v>
      </c>
      <c r="F321" s="58" t="str">
        <f>_xlfn.XLOOKUP(tVendas[[#This Row],[Nome Cliente]],tClientes[Nome],tClientes[Fone 2])</f>
        <v>(53) 94321-0987</v>
      </c>
      <c r="G321" s="10" t="s">
        <v>58</v>
      </c>
      <c r="H321" s="32" t="str">
        <f>_xlfn.XLOOKUP(tVendas[[#This Row],[Produto]],tProdutos[Produto],tProdutos[Fornecedor],"Não Encontrado")</f>
        <v>Hinode</v>
      </c>
      <c r="I321" s="16">
        <v>5</v>
      </c>
      <c r="J321" s="11">
        <v>30</v>
      </c>
      <c r="K321" s="17">
        <f>tVendas[[#This Row],[Qtde]]*tVendas[[#This Row],[Preço]]</f>
        <v>150</v>
      </c>
      <c r="L321" s="20"/>
      <c r="M321" s="19">
        <f>tVendas[[#This Row],[Valor Total]]-tVendas[[#This Row],[Valor Pago]]</f>
        <v>150</v>
      </c>
      <c r="N321" s="24" t="s">
        <v>118</v>
      </c>
      <c r="O321" s="38">
        <f>_xlfn.XLOOKUP(tVendas[[#This Row],[Produto]],tProdutos[Produto],tProdutos[Comissão %])/100</f>
        <v>0.3</v>
      </c>
      <c r="P321" s="20">
        <f>tVendas[[#This Row],[Valor Total]]*tVendas[[#This Row],[Comissão %]]</f>
        <v>45</v>
      </c>
    </row>
    <row r="322" spans="2:16" ht="28.5" customHeight="1" x14ac:dyDescent="0.25">
      <c r="B322" s="9">
        <f>ROW()-ROW(tVendas[[#Headers],[Id]])</f>
        <v>316</v>
      </c>
      <c r="C322" s="14">
        <v>45591</v>
      </c>
      <c r="D322" s="14" t="s">
        <v>365</v>
      </c>
      <c r="E322" s="58" t="str">
        <f>_xlfn.XLOOKUP(tVendas[[#This Row],[Nome Cliente]],tClientes[Nome],tClientes[Fone])</f>
        <v>(41) 94321-0987</v>
      </c>
      <c r="F322" s="58" t="str">
        <f>_xlfn.XLOOKUP(tVendas[[#This Row],[Nome Cliente]],tClientes[Nome],tClientes[Fone 2])</f>
        <v>(41) 92345-6789</v>
      </c>
      <c r="G322" s="10" t="s">
        <v>38</v>
      </c>
      <c r="H322" s="32" t="str">
        <f>_xlfn.XLOOKUP(tVendas[[#This Row],[Produto]],tProdutos[Produto],tProdutos[Fornecedor],"Não Encontrado")</f>
        <v>Jequiti</v>
      </c>
      <c r="I322" s="16">
        <v>3</v>
      </c>
      <c r="J322" s="11">
        <v>100</v>
      </c>
      <c r="K322" s="17">
        <f>tVendas[[#This Row],[Qtde]]*tVendas[[#This Row],[Preço]]</f>
        <v>300</v>
      </c>
      <c r="L322" s="20">
        <v>400</v>
      </c>
      <c r="M322" s="19">
        <f>tVendas[[#This Row],[Valor Total]]-tVendas[[#This Row],[Valor Pago]]</f>
        <v>-100</v>
      </c>
      <c r="N322" s="24">
        <v>45591</v>
      </c>
      <c r="O322" s="38">
        <f>_xlfn.XLOOKUP(tVendas[[#This Row],[Produto]],tProdutos[Produto],tProdutos[Comissão %])/100</f>
        <v>0.21</v>
      </c>
      <c r="P322" s="20">
        <f>tVendas[[#This Row],[Valor Total]]*tVendas[[#This Row],[Comissão %]]</f>
        <v>63</v>
      </c>
    </row>
    <row r="323" spans="2:16" ht="28.5" customHeight="1" x14ac:dyDescent="0.25">
      <c r="B323" s="9">
        <f>ROW()-ROW(tVendas[[#Headers],[Id]])</f>
        <v>317</v>
      </c>
      <c r="C323" s="14">
        <v>45567</v>
      </c>
      <c r="D323" s="14" t="s">
        <v>371</v>
      </c>
      <c r="E323" s="58" t="str">
        <f>_xlfn.XLOOKUP(tVendas[[#This Row],[Nome Cliente]],tClientes[Nome],tClientes[Fone])</f>
        <v>(27) 93210-9876</v>
      </c>
      <c r="F323" s="58" t="str">
        <f>_xlfn.XLOOKUP(tVendas[[#This Row],[Nome Cliente]],tClientes[Nome],tClientes[Fone 2])</f>
        <v>(27) 91234-5678</v>
      </c>
      <c r="G323" s="10" t="s">
        <v>39</v>
      </c>
      <c r="H323" s="32" t="str">
        <f>_xlfn.XLOOKUP(tVendas[[#This Row],[Produto]],tProdutos[Produto],tProdutos[Fornecedor],"Não Encontrado")</f>
        <v>Jequiti</v>
      </c>
      <c r="I323" s="16">
        <v>5</v>
      </c>
      <c r="J323" s="11">
        <v>120</v>
      </c>
      <c r="K323" s="17">
        <f>tVendas[[#This Row],[Qtde]]*tVendas[[#This Row],[Preço]]</f>
        <v>600</v>
      </c>
      <c r="L323" s="20">
        <v>480</v>
      </c>
      <c r="M323" s="19">
        <f>tVendas[[#This Row],[Valor Total]]-tVendas[[#This Row],[Valor Pago]]</f>
        <v>120</v>
      </c>
      <c r="N323" s="24">
        <v>45567</v>
      </c>
      <c r="O323" s="38">
        <f>_xlfn.XLOOKUP(tVendas[[#This Row],[Produto]],tProdutos[Produto],tProdutos[Comissão %])/100</f>
        <v>0.24</v>
      </c>
      <c r="P323" s="20">
        <f>tVendas[[#This Row],[Valor Total]]*tVendas[[#This Row],[Comissão %]]</f>
        <v>144</v>
      </c>
    </row>
    <row r="324" spans="2:16" ht="28.5" customHeight="1" x14ac:dyDescent="0.25">
      <c r="B324" s="9">
        <f>ROW()-ROW(tVendas[[#Headers],[Id]])</f>
        <v>318</v>
      </c>
      <c r="C324" s="14">
        <v>45592</v>
      </c>
      <c r="D324" s="14" t="s">
        <v>377</v>
      </c>
      <c r="E324" s="58" t="str">
        <f>_xlfn.XLOOKUP(tVendas[[#This Row],[Nome Cliente]],tClientes[Nome],tClientes[Fone])</f>
        <v>(19) 92109-8765</v>
      </c>
      <c r="F324" s="58" t="str">
        <f>_xlfn.XLOOKUP(tVendas[[#This Row],[Nome Cliente]],tClientes[Nome],tClientes[Fone 2])</f>
        <v>(19) 93210-4567</v>
      </c>
      <c r="G324" s="10" t="s">
        <v>40</v>
      </c>
      <c r="H324" s="32" t="str">
        <f>_xlfn.XLOOKUP(tVendas[[#This Row],[Produto]],tProdutos[Produto],tProdutos[Fornecedor],"Não Encontrado")</f>
        <v>Jequiti</v>
      </c>
      <c r="I324" s="16">
        <v>3</v>
      </c>
      <c r="J324" s="11">
        <v>25</v>
      </c>
      <c r="K324" s="17">
        <f>tVendas[[#This Row],[Qtde]]*tVendas[[#This Row],[Preço]]</f>
        <v>75</v>
      </c>
      <c r="L324" s="20">
        <v>100</v>
      </c>
      <c r="M324" s="19">
        <f>tVendas[[#This Row],[Valor Total]]-tVendas[[#This Row],[Valor Pago]]</f>
        <v>-25</v>
      </c>
      <c r="N324" s="24">
        <v>45592</v>
      </c>
      <c r="O324" s="38">
        <f>_xlfn.XLOOKUP(tVendas[[#This Row],[Produto]],tProdutos[Produto],tProdutos[Comissão %])/100</f>
        <v>0.28999999999999998</v>
      </c>
      <c r="P324" s="20">
        <f>tVendas[[#This Row],[Valor Total]]*tVendas[[#This Row],[Comissão %]]</f>
        <v>21.75</v>
      </c>
    </row>
    <row r="325" spans="2:16" ht="28.5" customHeight="1" x14ac:dyDescent="0.25">
      <c r="B325" s="9">
        <f>ROW()-ROW(tVendas[[#Headers],[Id]])</f>
        <v>319</v>
      </c>
      <c r="C325" s="14">
        <v>45592</v>
      </c>
      <c r="D325" s="14" t="s">
        <v>383</v>
      </c>
      <c r="E325" s="58" t="str">
        <f>_xlfn.XLOOKUP(tVendas[[#This Row],[Nome Cliente]],tClientes[Nome],tClientes[Fone])</f>
        <v>(51) 90987-6543</v>
      </c>
      <c r="F325" s="58" t="str">
        <f>_xlfn.XLOOKUP(tVendas[[#This Row],[Nome Cliente]],tClientes[Nome],tClientes[Fone 2])</f>
        <v>(51) 94321-0987</v>
      </c>
      <c r="G325" s="10" t="s">
        <v>41</v>
      </c>
      <c r="H325" s="32" t="str">
        <f>_xlfn.XLOOKUP(tVendas[[#This Row],[Produto]],tProdutos[Produto],tProdutos[Fornecedor],"Não Encontrado")</f>
        <v>Mary Kay</v>
      </c>
      <c r="I325" s="16">
        <v>3</v>
      </c>
      <c r="J325" s="11">
        <v>80</v>
      </c>
      <c r="K325" s="17">
        <f>tVendas[[#This Row],[Qtde]]*tVendas[[#This Row],[Preço]]</f>
        <v>240</v>
      </c>
      <c r="L325" s="20">
        <v>160</v>
      </c>
      <c r="M325" s="19">
        <f>tVendas[[#This Row],[Valor Total]]-tVendas[[#This Row],[Valor Pago]]</f>
        <v>80</v>
      </c>
      <c r="N325" s="24">
        <v>45592</v>
      </c>
      <c r="O325" s="38">
        <f>_xlfn.XLOOKUP(tVendas[[#This Row],[Produto]],tProdutos[Produto],tProdutos[Comissão %])/100</f>
        <v>0.38</v>
      </c>
      <c r="P325" s="20">
        <f>tVendas[[#This Row],[Valor Total]]*tVendas[[#This Row],[Comissão %]]</f>
        <v>91.2</v>
      </c>
    </row>
    <row r="326" spans="2:16" ht="28.5" customHeight="1" x14ac:dyDescent="0.25">
      <c r="B326" s="9">
        <f>ROW()-ROW(tVendas[[#Headers],[Id]])</f>
        <v>320</v>
      </c>
      <c r="C326" s="14">
        <v>45575</v>
      </c>
      <c r="D326" s="14" t="s">
        <v>387</v>
      </c>
      <c r="E326" s="58" t="str">
        <f>_xlfn.XLOOKUP(tVendas[[#This Row],[Nome Cliente]],tClientes[Nome],tClientes[Fone])</f>
        <v>(61) 99876-5432</v>
      </c>
      <c r="F326" s="58" t="str">
        <f>_xlfn.XLOOKUP(tVendas[[#This Row],[Nome Cliente]],tClientes[Nome],tClientes[Fone 2])</f>
        <v>(61) 93456-7890</v>
      </c>
      <c r="G326" s="10" t="s">
        <v>42</v>
      </c>
      <c r="H326" s="32" t="str">
        <f>_xlfn.XLOOKUP(tVendas[[#This Row],[Produto]],tProdutos[Produto],tProdutos[Fornecedor],"Não Encontrado")</f>
        <v>Mary Kay</v>
      </c>
      <c r="I326" s="16">
        <v>2</v>
      </c>
      <c r="J326" s="11">
        <v>30</v>
      </c>
      <c r="K326" s="17">
        <f>tVendas[[#This Row],[Qtde]]*tVendas[[#This Row],[Preço]]</f>
        <v>60</v>
      </c>
      <c r="L326" s="20">
        <v>30</v>
      </c>
      <c r="M326" s="19">
        <f>tVendas[[#This Row],[Valor Total]]-tVendas[[#This Row],[Valor Pago]]</f>
        <v>30</v>
      </c>
      <c r="N326" s="24">
        <v>45575</v>
      </c>
      <c r="O326" s="38">
        <f>_xlfn.XLOOKUP(tVendas[[#This Row],[Produto]],tProdutos[Produto],tProdutos[Comissão %])/100</f>
        <v>0.31</v>
      </c>
      <c r="P326" s="20">
        <f>tVendas[[#This Row],[Valor Total]]*tVendas[[#This Row],[Comissão %]]</f>
        <v>18.600000000000001</v>
      </c>
    </row>
    <row r="327" spans="2:16" ht="28.5" customHeight="1" x14ac:dyDescent="0.25">
      <c r="B327" s="9">
        <f>ROW()-ROW(tVendas[[#Headers],[Id]])</f>
        <v>321</v>
      </c>
      <c r="C327" s="14">
        <v>45570</v>
      </c>
      <c r="D327" s="14" t="s">
        <v>393</v>
      </c>
      <c r="E327" s="58" t="str">
        <f>_xlfn.XLOOKUP(tVendas[[#This Row],[Nome Cliente]],tClientes[Nome],tClientes[Fone])</f>
        <v>(48) 98765-4321</v>
      </c>
      <c r="F327" s="58" t="str">
        <f>_xlfn.XLOOKUP(tVendas[[#This Row],[Nome Cliente]],tClientes[Nome],tClientes[Fone 2])</f>
        <v>(48) 92345-6789</v>
      </c>
      <c r="G327" s="10" t="s">
        <v>43</v>
      </c>
      <c r="H327" s="32" t="str">
        <f>_xlfn.XLOOKUP(tVendas[[#This Row],[Produto]],tProdutos[Produto],tProdutos[Fornecedor],"Não Encontrado")</f>
        <v>Mary Kay</v>
      </c>
      <c r="I327" s="16">
        <v>1</v>
      </c>
      <c r="J327" s="11">
        <v>35</v>
      </c>
      <c r="K327" s="17">
        <f>tVendas[[#This Row],[Qtde]]*tVendas[[#This Row],[Preço]]</f>
        <v>35</v>
      </c>
      <c r="L327" s="20">
        <v>70</v>
      </c>
      <c r="M327" s="19">
        <f>tVendas[[#This Row],[Valor Total]]-tVendas[[#This Row],[Valor Pago]]</f>
        <v>-35</v>
      </c>
      <c r="N327" s="24">
        <v>45570</v>
      </c>
      <c r="O327" s="38">
        <f>_xlfn.XLOOKUP(tVendas[[#This Row],[Produto]],tProdutos[Produto],tProdutos[Comissão %])/100</f>
        <v>0.16</v>
      </c>
      <c r="P327" s="20">
        <f>tVendas[[#This Row],[Valor Total]]*tVendas[[#This Row],[Comissão %]]</f>
        <v>5.6000000000000005</v>
      </c>
    </row>
    <row r="328" spans="2:16" ht="28.5" customHeight="1" x14ac:dyDescent="0.25">
      <c r="B328" s="9">
        <f>ROW()-ROW(tVendas[[#Headers],[Id]])</f>
        <v>322</v>
      </c>
      <c r="C328" s="14">
        <v>45596</v>
      </c>
      <c r="D328" s="14" t="s">
        <v>399</v>
      </c>
      <c r="E328" s="58" t="str">
        <f>_xlfn.XLOOKUP(tVendas[[#This Row],[Nome Cliente]],tClientes[Nome],tClientes[Fone])</f>
        <v>(31) 97654-3210</v>
      </c>
      <c r="F328" s="58" t="str">
        <f>_xlfn.XLOOKUP(tVendas[[#This Row],[Nome Cliente]],tClientes[Nome],tClientes[Fone 2])</f>
        <v>(31) 93210-4567</v>
      </c>
      <c r="G328" s="10" t="s">
        <v>44</v>
      </c>
      <c r="H328" s="32" t="str">
        <f>_xlfn.XLOOKUP(tVendas[[#This Row],[Produto]],tProdutos[Produto],tProdutos[Fornecedor],"Não Encontrado")</f>
        <v>Avon</v>
      </c>
      <c r="I328" s="16">
        <v>5</v>
      </c>
      <c r="J328" s="11">
        <v>15</v>
      </c>
      <c r="K328" s="17">
        <f>tVendas[[#This Row],[Qtde]]*tVendas[[#This Row],[Preço]]</f>
        <v>75</v>
      </c>
      <c r="L328" s="20">
        <v>15</v>
      </c>
      <c r="M328" s="19">
        <f>tVendas[[#This Row],[Valor Total]]-tVendas[[#This Row],[Valor Pago]]</f>
        <v>60</v>
      </c>
      <c r="N328" s="24">
        <v>45596</v>
      </c>
      <c r="O328" s="38">
        <f>_xlfn.XLOOKUP(tVendas[[#This Row],[Produto]],tProdutos[Produto],tProdutos[Comissão %])/100</f>
        <v>0.2</v>
      </c>
      <c r="P328" s="20">
        <f>tVendas[[#This Row],[Valor Total]]*tVendas[[#This Row],[Comissão %]]</f>
        <v>15</v>
      </c>
    </row>
    <row r="329" spans="2:16" ht="28.5" customHeight="1" x14ac:dyDescent="0.25">
      <c r="B329" s="9">
        <f>ROW()-ROW(tVendas[[#Headers],[Id]])</f>
        <v>323</v>
      </c>
      <c r="C329" s="14">
        <v>45577</v>
      </c>
      <c r="D329" s="14" t="s">
        <v>405</v>
      </c>
      <c r="E329" s="58" t="str">
        <f>_xlfn.XLOOKUP(tVendas[[#This Row],[Nome Cliente]],tClientes[Nome],tClientes[Fone])</f>
        <v>(71) 96543-2109</v>
      </c>
      <c r="F329" s="58" t="str">
        <f>_xlfn.XLOOKUP(tVendas[[#This Row],[Nome Cliente]],tClientes[Nome],tClientes[Fone 2])</f>
        <v>(71) 93456-7890</v>
      </c>
      <c r="G329" s="10" t="s">
        <v>45</v>
      </c>
      <c r="H329" s="32" t="str">
        <f>_xlfn.XLOOKUP(tVendas[[#This Row],[Produto]],tProdutos[Produto],tProdutos[Fornecedor],"Não Encontrado")</f>
        <v>Avon</v>
      </c>
      <c r="I329" s="16">
        <v>4</v>
      </c>
      <c r="J329" s="11">
        <v>10</v>
      </c>
      <c r="K329" s="17">
        <f>tVendas[[#This Row],[Qtde]]*tVendas[[#This Row],[Preço]]</f>
        <v>40</v>
      </c>
      <c r="L329" s="20">
        <v>30</v>
      </c>
      <c r="M329" s="19">
        <f>tVendas[[#This Row],[Valor Total]]-tVendas[[#This Row],[Valor Pago]]</f>
        <v>10</v>
      </c>
      <c r="N329" s="24">
        <v>45577</v>
      </c>
      <c r="O329" s="38">
        <f>_xlfn.XLOOKUP(tVendas[[#This Row],[Produto]],tProdutos[Produto],tProdutos[Comissão %])/100</f>
        <v>0.15</v>
      </c>
      <c r="P329" s="20">
        <f>tVendas[[#This Row],[Valor Total]]*tVendas[[#This Row],[Comissão %]]</f>
        <v>6</v>
      </c>
    </row>
    <row r="330" spans="2:16" ht="28.5" customHeight="1" x14ac:dyDescent="0.25">
      <c r="B330" s="9">
        <f>ROW()-ROW(tVendas[[#Headers],[Id]])</f>
        <v>324</v>
      </c>
      <c r="C330" s="14">
        <v>45596</v>
      </c>
      <c r="D330" s="14" t="s">
        <v>410</v>
      </c>
      <c r="E330" s="58" t="str">
        <f>_xlfn.XLOOKUP(tVendas[[#This Row],[Nome Cliente]],tClientes[Nome],tClientes[Fone])</f>
        <v>(67) 95432-1098</v>
      </c>
      <c r="F330" s="58" t="str">
        <f>_xlfn.XLOOKUP(tVendas[[#This Row],[Nome Cliente]],tClientes[Nome],tClientes[Fone 2])</f>
        <v>(67) 92345-6789</v>
      </c>
      <c r="G330" s="10" t="s">
        <v>46</v>
      </c>
      <c r="H330" s="32" t="str">
        <f>_xlfn.XLOOKUP(tVendas[[#This Row],[Produto]],tProdutos[Produto],tProdutos[Fornecedor],"Não Encontrado")</f>
        <v>Avon</v>
      </c>
      <c r="I330" s="16">
        <v>2</v>
      </c>
      <c r="J330" s="11">
        <v>20</v>
      </c>
      <c r="K330" s="17">
        <f>tVendas[[#This Row],[Qtde]]*tVendas[[#This Row],[Preço]]</f>
        <v>40</v>
      </c>
      <c r="L330" s="20">
        <v>20</v>
      </c>
      <c r="M330" s="19">
        <f>tVendas[[#This Row],[Valor Total]]-tVendas[[#This Row],[Valor Pago]]</f>
        <v>20</v>
      </c>
      <c r="N330" s="24">
        <v>45596</v>
      </c>
      <c r="O330" s="38">
        <f>_xlfn.XLOOKUP(tVendas[[#This Row],[Produto]],tProdutos[Produto],tProdutos[Comissão %])/100</f>
        <v>0.31</v>
      </c>
      <c r="P330" s="20">
        <f>tVendas[[#This Row],[Valor Total]]*tVendas[[#This Row],[Comissão %]]</f>
        <v>12.4</v>
      </c>
    </row>
    <row r="331" spans="2:16" ht="28.5" customHeight="1" x14ac:dyDescent="0.25">
      <c r="B331" s="9">
        <f>ROW()-ROW(tVendas[[#Headers],[Id]])</f>
        <v>325</v>
      </c>
      <c r="C331" s="14">
        <v>45593</v>
      </c>
      <c r="D331" s="14" t="s">
        <v>416</v>
      </c>
      <c r="E331" s="58" t="str">
        <f>_xlfn.XLOOKUP(tVendas[[#This Row],[Nome Cliente]],tClientes[Nome],tClientes[Fone])</f>
        <v>(92) 94321-0987</v>
      </c>
      <c r="F331" s="58" t="str">
        <f>_xlfn.XLOOKUP(tVendas[[#This Row],[Nome Cliente]],tClientes[Nome],tClientes[Fone 2])</f>
        <v>(92) 91234-5678</v>
      </c>
      <c r="G331" s="10" t="s">
        <v>47</v>
      </c>
      <c r="H331" s="32" t="str">
        <f>_xlfn.XLOOKUP(tVendas[[#This Row],[Produto]],tProdutos[Produto],tProdutos[Fornecedor],"Não Encontrado")</f>
        <v>Natura</v>
      </c>
      <c r="I331" s="16">
        <v>1</v>
      </c>
      <c r="J331" s="11">
        <v>25</v>
      </c>
      <c r="K331" s="17">
        <f>tVendas[[#This Row],[Qtde]]*tVendas[[#This Row],[Preço]]</f>
        <v>25</v>
      </c>
      <c r="L331" s="20">
        <v>25</v>
      </c>
      <c r="M331" s="19">
        <f>tVendas[[#This Row],[Valor Total]]-tVendas[[#This Row],[Valor Pago]]</f>
        <v>0</v>
      </c>
      <c r="N331" s="24">
        <v>45593</v>
      </c>
      <c r="O331" s="38">
        <f>_xlfn.XLOOKUP(tVendas[[#This Row],[Produto]],tProdutos[Produto],tProdutos[Comissão %])/100</f>
        <v>0.16</v>
      </c>
      <c r="P331" s="20">
        <f>tVendas[[#This Row],[Valor Total]]*tVendas[[#This Row],[Comissão %]]</f>
        <v>4</v>
      </c>
    </row>
    <row r="332" spans="2:16" ht="28.5" customHeight="1" x14ac:dyDescent="0.25">
      <c r="B332" s="9">
        <f>ROW()-ROW(tVendas[[#Headers],[Id]])</f>
        <v>326</v>
      </c>
      <c r="C332" s="14">
        <v>45596</v>
      </c>
      <c r="D332" s="14" t="s">
        <v>421</v>
      </c>
      <c r="E332" s="58" t="str">
        <f>_xlfn.XLOOKUP(tVendas[[#This Row],[Nome Cliente]],tClientes[Nome],tClientes[Fone])</f>
        <v>(84) 93210-9876</v>
      </c>
      <c r="F332" s="58" t="str">
        <f>_xlfn.XLOOKUP(tVendas[[#This Row],[Nome Cliente]],tClientes[Nome],tClientes[Fone 2])</f>
        <v>(84) 93456-7890</v>
      </c>
      <c r="G332" s="10" t="s">
        <v>48</v>
      </c>
      <c r="H332" s="32" t="str">
        <f>_xlfn.XLOOKUP(tVendas[[#This Row],[Produto]],tProdutos[Produto],tProdutos[Fornecedor],"Não Encontrado")</f>
        <v>Natura</v>
      </c>
      <c r="I332" s="16">
        <v>3</v>
      </c>
      <c r="J332" s="11">
        <v>30</v>
      </c>
      <c r="K332" s="17">
        <f>tVendas[[#This Row],[Qtde]]*tVendas[[#This Row],[Preço]]</f>
        <v>90</v>
      </c>
      <c r="L332" s="20">
        <v>90</v>
      </c>
      <c r="M332" s="19">
        <f>tVendas[[#This Row],[Valor Total]]-tVendas[[#This Row],[Valor Pago]]</f>
        <v>0</v>
      </c>
      <c r="N332" s="24">
        <v>45596</v>
      </c>
      <c r="O332" s="38">
        <f>_xlfn.XLOOKUP(tVendas[[#This Row],[Produto]],tProdutos[Produto],tProdutos[Comissão %])/100</f>
        <v>0.33</v>
      </c>
      <c r="P332" s="20">
        <f>tVendas[[#This Row],[Valor Total]]*tVendas[[#This Row],[Comissão %]]</f>
        <v>29.700000000000003</v>
      </c>
    </row>
    <row r="333" spans="2:16" ht="28.5" customHeight="1" x14ac:dyDescent="0.25">
      <c r="B333" s="9">
        <f>ROW()-ROW(tVendas[[#Headers],[Id]])</f>
        <v>327</v>
      </c>
      <c r="C333" s="14">
        <v>45579</v>
      </c>
      <c r="D333" s="14" t="s">
        <v>427</v>
      </c>
      <c r="E333" s="58" t="str">
        <f>_xlfn.XLOOKUP(tVendas[[#This Row],[Nome Cliente]],tClientes[Nome],tClientes[Fone])</f>
        <v>(53) 92109-8765</v>
      </c>
      <c r="F333" s="58" t="str">
        <f>_xlfn.XLOOKUP(tVendas[[#This Row],[Nome Cliente]],tClientes[Nome],tClientes[Fone 2])</f>
        <v>(53) 92345-6789</v>
      </c>
      <c r="G333" s="10" t="s">
        <v>49</v>
      </c>
      <c r="H333" s="32" t="str">
        <f>_xlfn.XLOOKUP(tVendas[[#This Row],[Produto]],tProdutos[Produto],tProdutos[Fornecedor],"Não Encontrado")</f>
        <v>Natura</v>
      </c>
      <c r="I333" s="16">
        <v>5</v>
      </c>
      <c r="J333" s="11">
        <v>40</v>
      </c>
      <c r="K333" s="17">
        <f>tVendas[[#This Row],[Qtde]]*tVendas[[#This Row],[Preço]]</f>
        <v>200</v>
      </c>
      <c r="L333" s="20">
        <v>160</v>
      </c>
      <c r="M333" s="19">
        <f>tVendas[[#This Row],[Valor Total]]-tVendas[[#This Row],[Valor Pago]]</f>
        <v>40</v>
      </c>
      <c r="N333" s="24">
        <v>45579</v>
      </c>
      <c r="O333" s="38">
        <f>_xlfn.XLOOKUP(tVendas[[#This Row],[Produto]],tProdutos[Produto],tProdutos[Comissão %])/100</f>
        <v>0.38</v>
      </c>
      <c r="P333" s="20">
        <f>tVendas[[#This Row],[Valor Total]]*tVendas[[#This Row],[Comissão %]]</f>
        <v>76</v>
      </c>
    </row>
    <row r="334" spans="2:16" ht="28.5" customHeight="1" x14ac:dyDescent="0.25">
      <c r="B334" s="9">
        <f>ROW()-ROW(tVendas[[#Headers],[Id]])</f>
        <v>328</v>
      </c>
      <c r="C334" s="14">
        <v>45586</v>
      </c>
      <c r="D334" s="14" t="s">
        <v>433</v>
      </c>
      <c r="E334" s="58" t="str">
        <f>_xlfn.XLOOKUP(tVendas[[#This Row],[Nome Cliente]],tClientes[Nome],tClientes[Fone])</f>
        <v>(83) 90987-6543</v>
      </c>
      <c r="F334" s="58" t="str">
        <f>_xlfn.XLOOKUP(tVendas[[#This Row],[Nome Cliente]],tClientes[Nome],tClientes[Fone 2])</f>
        <v>(83) 93210-4567</v>
      </c>
      <c r="G334" s="10" t="s">
        <v>50</v>
      </c>
      <c r="H334" s="32" t="str">
        <f>_xlfn.XLOOKUP(tVendas[[#This Row],[Produto]],tProdutos[Produto],tProdutos[Fornecedor],"Não Encontrado")</f>
        <v>Hinode</v>
      </c>
      <c r="I334" s="16">
        <v>1</v>
      </c>
      <c r="J334" s="11">
        <v>200</v>
      </c>
      <c r="K334" s="17">
        <f>tVendas[[#This Row],[Qtde]]*tVendas[[#This Row],[Preço]]</f>
        <v>200</v>
      </c>
      <c r="L334" s="20">
        <v>400</v>
      </c>
      <c r="M334" s="19">
        <f>tVendas[[#This Row],[Valor Total]]-tVendas[[#This Row],[Valor Pago]]</f>
        <v>-200</v>
      </c>
      <c r="N334" s="24">
        <v>45586</v>
      </c>
      <c r="O334" s="38">
        <f>_xlfn.XLOOKUP(tVendas[[#This Row],[Produto]],tProdutos[Produto],tProdutos[Comissão %])/100</f>
        <v>0.18</v>
      </c>
      <c r="P334" s="20">
        <f>tVendas[[#This Row],[Valor Total]]*tVendas[[#This Row],[Comissão %]]</f>
        <v>36</v>
      </c>
    </row>
    <row r="335" spans="2:16" ht="28.5" customHeight="1" x14ac:dyDescent="0.25">
      <c r="B335" s="9">
        <f>ROW()-ROW(tVendas[[#Headers],[Id]])</f>
        <v>329</v>
      </c>
      <c r="C335" s="14">
        <v>45584</v>
      </c>
      <c r="D335" s="14" t="s">
        <v>439</v>
      </c>
      <c r="E335" s="58" t="str">
        <f>_xlfn.XLOOKUP(tVendas[[#This Row],[Nome Cliente]],tClientes[Nome],tClientes[Fone])</f>
        <v>(62) 99876-5432</v>
      </c>
      <c r="F335" s="58" t="str">
        <f>_xlfn.XLOOKUP(tVendas[[#This Row],[Nome Cliente]],tClientes[Nome],tClientes[Fone 2])</f>
        <v>(62) 93456-7890</v>
      </c>
      <c r="G335" s="10" t="s">
        <v>51</v>
      </c>
      <c r="H335" s="32" t="str">
        <f>_xlfn.XLOOKUP(tVendas[[#This Row],[Produto]],tProdutos[Produto],tProdutos[Fornecedor],"Não Encontrado")</f>
        <v>Hinode</v>
      </c>
      <c r="I335" s="16">
        <v>5</v>
      </c>
      <c r="J335" s="11">
        <v>50</v>
      </c>
      <c r="K335" s="17">
        <f>tVendas[[#This Row],[Qtde]]*tVendas[[#This Row],[Preço]]</f>
        <v>250</v>
      </c>
      <c r="L335" s="20">
        <v>50</v>
      </c>
      <c r="M335" s="19">
        <f>tVendas[[#This Row],[Valor Total]]-tVendas[[#This Row],[Valor Pago]]</f>
        <v>200</v>
      </c>
      <c r="N335" s="24">
        <v>45584</v>
      </c>
      <c r="O335" s="38">
        <f>_xlfn.XLOOKUP(tVendas[[#This Row],[Produto]],tProdutos[Produto],tProdutos[Comissão %])/100</f>
        <v>0.3</v>
      </c>
      <c r="P335" s="20">
        <f>tVendas[[#This Row],[Valor Total]]*tVendas[[#This Row],[Comissão %]]</f>
        <v>75</v>
      </c>
    </row>
    <row r="336" spans="2:16" ht="28.5" customHeight="1" x14ac:dyDescent="0.25">
      <c r="B336" s="9">
        <f>ROW()-ROW(tVendas[[#Headers],[Id]])</f>
        <v>330</v>
      </c>
      <c r="C336" s="14">
        <v>45575</v>
      </c>
      <c r="D336" s="14" t="s">
        <v>135</v>
      </c>
      <c r="E336" s="58" t="str">
        <f>_xlfn.XLOOKUP(tVendas[[#This Row],[Nome Cliente]],tClientes[Nome],tClientes[Fone])</f>
        <v>(11) 91234-5678</v>
      </c>
      <c r="F336" s="58" t="str">
        <f>_xlfn.XLOOKUP(tVendas[[#This Row],[Nome Cliente]],tClientes[Nome],tClientes[Fone 2])</f>
        <v>(11) 93456-7890</v>
      </c>
      <c r="G336" s="10" t="s">
        <v>52</v>
      </c>
      <c r="H336" s="32" t="str">
        <f>_xlfn.XLOOKUP(tVendas[[#This Row],[Produto]],tProdutos[Produto],tProdutos[Fornecedor],"Não Encontrado")</f>
        <v>Hinode</v>
      </c>
      <c r="I336" s="16">
        <v>3</v>
      </c>
      <c r="J336" s="11">
        <v>70</v>
      </c>
      <c r="K336" s="17">
        <f>tVendas[[#This Row],[Qtde]]*tVendas[[#This Row],[Preço]]</f>
        <v>210</v>
      </c>
      <c r="L336" s="20">
        <v>140</v>
      </c>
      <c r="M336" s="19">
        <f>tVendas[[#This Row],[Valor Total]]-tVendas[[#This Row],[Valor Pago]]</f>
        <v>70</v>
      </c>
      <c r="N336" s="24">
        <v>45575</v>
      </c>
      <c r="O336" s="38">
        <f>_xlfn.XLOOKUP(tVendas[[#This Row],[Produto]],tProdutos[Produto],tProdutos[Comissão %])/100</f>
        <v>0.32</v>
      </c>
      <c r="P336" s="20">
        <f>tVendas[[#This Row],[Valor Total]]*tVendas[[#This Row],[Comissão %]]</f>
        <v>67.2</v>
      </c>
    </row>
    <row r="337" spans="2:16" ht="28.5" customHeight="1" x14ac:dyDescent="0.25">
      <c r="B337" s="9">
        <f>ROW()-ROW(tVendas[[#Headers],[Id]])</f>
        <v>331</v>
      </c>
      <c r="C337" s="14">
        <v>45573</v>
      </c>
      <c r="D337" s="14" t="s">
        <v>142</v>
      </c>
      <c r="E337" s="58" t="str">
        <f>_xlfn.XLOOKUP(tVendas[[#This Row],[Nome Cliente]],tClientes[Nome],tClientes[Fone])</f>
        <v>(21) 99876-5432</v>
      </c>
      <c r="F337" s="58" t="str">
        <f>_xlfn.XLOOKUP(tVendas[[#This Row],[Nome Cliente]],tClientes[Nome],tClientes[Fone 2])</f>
        <v>(21) 92345-6789</v>
      </c>
      <c r="G337" s="10" t="s">
        <v>38</v>
      </c>
      <c r="H337" s="32" t="str">
        <f>_xlfn.XLOOKUP(tVendas[[#This Row],[Produto]],tProdutos[Produto],tProdutos[Fornecedor],"Não Encontrado")</f>
        <v>Jequiti</v>
      </c>
      <c r="I337" s="16">
        <v>4</v>
      </c>
      <c r="J337" s="11">
        <v>100</v>
      </c>
      <c r="K337" s="17">
        <f>tVendas[[#This Row],[Qtde]]*tVendas[[#This Row],[Preço]]</f>
        <v>400</v>
      </c>
      <c r="L337" s="20"/>
      <c r="M337" s="19">
        <f>tVendas[[#This Row],[Valor Total]]-tVendas[[#This Row],[Valor Pago]]</f>
        <v>400</v>
      </c>
      <c r="N337" s="24" t="s">
        <v>118</v>
      </c>
      <c r="O337" s="38">
        <f>_xlfn.XLOOKUP(tVendas[[#This Row],[Produto]],tProdutos[Produto],tProdutos[Comissão %])/100</f>
        <v>0.21</v>
      </c>
      <c r="P337" s="20">
        <f>tVendas[[#This Row],[Valor Total]]*tVendas[[#This Row],[Comissão %]]</f>
        <v>84</v>
      </c>
    </row>
    <row r="338" spans="2:16" ht="28.5" customHeight="1" x14ac:dyDescent="0.25">
      <c r="B338" s="9">
        <f>ROW()-ROW(tVendas[[#Headers],[Id]])</f>
        <v>332</v>
      </c>
      <c r="C338" s="14">
        <v>45582</v>
      </c>
      <c r="D338" s="14" t="s">
        <v>150</v>
      </c>
      <c r="E338" s="58" t="str">
        <f>_xlfn.XLOOKUP(tVendas[[#This Row],[Nome Cliente]],tClientes[Nome],tClientes[Fone])</f>
        <v>(31) 98765-4321</v>
      </c>
      <c r="F338" s="58" t="str">
        <f>_xlfn.XLOOKUP(tVendas[[#This Row],[Nome Cliente]],tClientes[Nome],tClientes[Fone 2])</f>
        <v>(31) 91234-5678</v>
      </c>
      <c r="G338" s="10" t="s">
        <v>39</v>
      </c>
      <c r="H338" s="32" t="str">
        <f>_xlfn.XLOOKUP(tVendas[[#This Row],[Produto]],tProdutos[Produto],tProdutos[Fornecedor],"Não Encontrado")</f>
        <v>Jequiti</v>
      </c>
      <c r="I338" s="16">
        <v>1</v>
      </c>
      <c r="J338" s="11">
        <v>120</v>
      </c>
      <c r="K338" s="17">
        <f>tVendas[[#This Row],[Qtde]]*tVendas[[#This Row],[Preço]]</f>
        <v>120</v>
      </c>
      <c r="L338" s="20">
        <v>120</v>
      </c>
      <c r="M338" s="19">
        <f>tVendas[[#This Row],[Valor Total]]-tVendas[[#This Row],[Valor Pago]]</f>
        <v>0</v>
      </c>
      <c r="N338" s="24">
        <v>45582</v>
      </c>
      <c r="O338" s="38">
        <f>_xlfn.XLOOKUP(tVendas[[#This Row],[Produto]],tProdutos[Produto],tProdutos[Comissão %])/100</f>
        <v>0.24</v>
      </c>
      <c r="P338" s="20">
        <f>tVendas[[#This Row],[Valor Total]]*tVendas[[#This Row],[Comissão %]]</f>
        <v>28.799999999999997</v>
      </c>
    </row>
    <row r="339" spans="2:16" ht="28.5" customHeight="1" x14ac:dyDescent="0.25">
      <c r="B339" s="9">
        <f>ROW()-ROW(tVendas[[#Headers],[Id]])</f>
        <v>333</v>
      </c>
      <c r="C339" s="14">
        <v>45592</v>
      </c>
      <c r="D339" s="14" t="s">
        <v>158</v>
      </c>
      <c r="E339" s="58" t="str">
        <f>_xlfn.XLOOKUP(tVendas[[#This Row],[Nome Cliente]],tClientes[Nome],tClientes[Fone])</f>
        <v>(41) 97654-3210</v>
      </c>
      <c r="F339" s="58" t="str">
        <f>_xlfn.XLOOKUP(tVendas[[#This Row],[Nome Cliente]],tClientes[Nome],tClientes[Fone 2])</f>
        <v>(41) 93210-4567</v>
      </c>
      <c r="G339" s="10" t="s">
        <v>40</v>
      </c>
      <c r="H339" s="32" t="str">
        <f>_xlfn.XLOOKUP(tVendas[[#This Row],[Produto]],tProdutos[Produto],tProdutos[Fornecedor],"Não Encontrado")</f>
        <v>Jequiti</v>
      </c>
      <c r="I339" s="16">
        <v>1</v>
      </c>
      <c r="J339" s="11">
        <v>25</v>
      </c>
      <c r="K339" s="17">
        <f>tVendas[[#This Row],[Qtde]]*tVendas[[#This Row],[Preço]]</f>
        <v>25</v>
      </c>
      <c r="L339" s="20">
        <v>75</v>
      </c>
      <c r="M339" s="19">
        <f>tVendas[[#This Row],[Valor Total]]-tVendas[[#This Row],[Valor Pago]]</f>
        <v>-50</v>
      </c>
      <c r="N339" s="24">
        <v>45592</v>
      </c>
      <c r="O339" s="38">
        <f>_xlfn.XLOOKUP(tVendas[[#This Row],[Produto]],tProdutos[Produto],tProdutos[Comissão %])/100</f>
        <v>0.28999999999999998</v>
      </c>
      <c r="P339" s="20">
        <f>tVendas[[#This Row],[Valor Total]]*tVendas[[#This Row],[Comissão %]]</f>
        <v>7.2499999999999991</v>
      </c>
    </row>
    <row r="340" spans="2:16" ht="28.5" customHeight="1" x14ac:dyDescent="0.25">
      <c r="B340" s="9">
        <f>ROW()-ROW(tVendas[[#Headers],[Id]])</f>
        <v>334</v>
      </c>
      <c r="C340" s="14">
        <v>45584</v>
      </c>
      <c r="D340" s="14" t="s">
        <v>166</v>
      </c>
      <c r="E340" s="58" t="str">
        <f>_xlfn.XLOOKUP(tVendas[[#This Row],[Nome Cliente]],tClientes[Nome],tClientes[Fone])</f>
        <v>(51) 96543-2109</v>
      </c>
      <c r="F340" s="58" t="str">
        <f>_xlfn.XLOOKUP(tVendas[[#This Row],[Nome Cliente]],tClientes[Nome],tClientes[Fone 2])</f>
        <v>(51) 94321-0987</v>
      </c>
      <c r="G340" s="10" t="s">
        <v>41</v>
      </c>
      <c r="H340" s="32" t="str">
        <f>_xlfn.XLOOKUP(tVendas[[#This Row],[Produto]],tProdutos[Produto],tProdutos[Fornecedor],"Não Encontrado")</f>
        <v>Mary Kay</v>
      </c>
      <c r="I340" s="16">
        <v>1</v>
      </c>
      <c r="J340" s="11">
        <v>80</v>
      </c>
      <c r="K340" s="17">
        <f>tVendas[[#This Row],[Qtde]]*tVendas[[#This Row],[Preço]]</f>
        <v>80</v>
      </c>
      <c r="L340" s="20">
        <v>160</v>
      </c>
      <c r="M340" s="19">
        <f>tVendas[[#This Row],[Valor Total]]-tVendas[[#This Row],[Valor Pago]]</f>
        <v>-80</v>
      </c>
      <c r="N340" s="24">
        <v>45584</v>
      </c>
      <c r="O340" s="38">
        <f>_xlfn.XLOOKUP(tVendas[[#This Row],[Produto]],tProdutos[Produto],tProdutos[Comissão %])/100</f>
        <v>0.38</v>
      </c>
      <c r="P340" s="20">
        <f>tVendas[[#This Row],[Valor Total]]*tVendas[[#This Row],[Comissão %]]</f>
        <v>30.4</v>
      </c>
    </row>
    <row r="341" spans="2:16" ht="28.5" customHeight="1" x14ac:dyDescent="0.25">
      <c r="B341" s="9">
        <f>ROW()-ROW(tVendas[[#Headers],[Id]])</f>
        <v>335</v>
      </c>
      <c r="C341" s="14">
        <v>45592</v>
      </c>
      <c r="D341" s="14" t="s">
        <v>174</v>
      </c>
      <c r="E341" s="58" t="str">
        <f>_xlfn.XLOOKUP(tVendas[[#This Row],[Nome Cliente]],tClientes[Nome],tClientes[Fone])</f>
        <v>(61) 95432-1098</v>
      </c>
      <c r="F341" s="58" t="str">
        <f>_xlfn.XLOOKUP(tVendas[[#This Row],[Nome Cliente]],tClientes[Nome],tClientes[Fone 2])</f>
        <v>(61) 93210-4567</v>
      </c>
      <c r="G341" s="10" t="s">
        <v>42</v>
      </c>
      <c r="H341" s="32" t="str">
        <f>_xlfn.XLOOKUP(tVendas[[#This Row],[Produto]],tProdutos[Produto],tProdutos[Fornecedor],"Não Encontrado")</f>
        <v>Mary Kay</v>
      </c>
      <c r="I341" s="16">
        <v>4</v>
      </c>
      <c r="J341" s="11">
        <v>30</v>
      </c>
      <c r="K341" s="17">
        <f>tVendas[[#This Row],[Qtde]]*tVendas[[#This Row],[Preço]]</f>
        <v>120</v>
      </c>
      <c r="L341" s="20">
        <v>120</v>
      </c>
      <c r="M341" s="19">
        <f>tVendas[[#This Row],[Valor Total]]-tVendas[[#This Row],[Valor Pago]]</f>
        <v>0</v>
      </c>
      <c r="N341" s="24">
        <v>45592</v>
      </c>
      <c r="O341" s="38">
        <f>_xlfn.XLOOKUP(tVendas[[#This Row],[Produto]],tProdutos[Produto],tProdutos[Comissão %])/100</f>
        <v>0.31</v>
      </c>
      <c r="P341" s="20">
        <f>tVendas[[#This Row],[Valor Total]]*tVendas[[#This Row],[Comissão %]]</f>
        <v>37.200000000000003</v>
      </c>
    </row>
    <row r="342" spans="2:16" ht="28.5" customHeight="1" x14ac:dyDescent="0.25">
      <c r="B342" s="9">
        <f>ROW()-ROW(tVendas[[#Headers],[Id]])</f>
        <v>336</v>
      </c>
      <c r="C342" s="14">
        <v>45590</v>
      </c>
      <c r="D342" s="14" t="s">
        <v>182</v>
      </c>
      <c r="E342" s="58" t="str">
        <f>_xlfn.XLOOKUP(tVendas[[#This Row],[Nome Cliente]],tClientes[Nome],tClientes[Fone])</f>
        <v>(71) 94321-0987</v>
      </c>
      <c r="F342" s="58" t="str">
        <f>_xlfn.XLOOKUP(tVendas[[#This Row],[Nome Cliente]],tClientes[Nome],tClientes[Fone 2])</f>
        <v>(71) 93456-7890</v>
      </c>
      <c r="G342" s="10" t="s">
        <v>43</v>
      </c>
      <c r="H342" s="32" t="str">
        <f>_xlfn.XLOOKUP(tVendas[[#This Row],[Produto]],tProdutos[Produto],tProdutos[Fornecedor],"Não Encontrado")</f>
        <v>Mary Kay</v>
      </c>
      <c r="I342" s="16">
        <v>4</v>
      </c>
      <c r="J342" s="11">
        <v>35</v>
      </c>
      <c r="K342" s="17">
        <f>tVendas[[#This Row],[Qtde]]*tVendas[[#This Row],[Preço]]</f>
        <v>140</v>
      </c>
      <c r="L342" s="20">
        <v>140</v>
      </c>
      <c r="M342" s="19">
        <f>tVendas[[#This Row],[Valor Total]]-tVendas[[#This Row],[Valor Pago]]</f>
        <v>0</v>
      </c>
      <c r="N342" s="24">
        <v>45590</v>
      </c>
      <c r="O342" s="38">
        <f>_xlfn.XLOOKUP(tVendas[[#This Row],[Produto]],tProdutos[Produto],tProdutos[Comissão %])/100</f>
        <v>0.16</v>
      </c>
      <c r="P342" s="20">
        <f>tVendas[[#This Row],[Valor Total]]*tVendas[[#This Row],[Comissão %]]</f>
        <v>22.400000000000002</v>
      </c>
    </row>
    <row r="343" spans="2:16" ht="28.5" customHeight="1" x14ac:dyDescent="0.25">
      <c r="B343" s="9">
        <f>ROW()-ROW(tVendas[[#Headers],[Id]])</f>
        <v>337</v>
      </c>
      <c r="C343" s="14">
        <v>45577</v>
      </c>
      <c r="D343" s="14" t="s">
        <v>190</v>
      </c>
      <c r="E343" s="58" t="str">
        <f>_xlfn.XLOOKUP(tVendas[[#This Row],[Nome Cliente]],tClientes[Nome],tClientes[Fone])</f>
        <v>(81) 93210-9876</v>
      </c>
      <c r="F343" s="58" t="str">
        <f>_xlfn.XLOOKUP(tVendas[[#This Row],[Nome Cliente]],tClientes[Nome],tClientes[Fone 2])</f>
        <v>(81) 92345-6789</v>
      </c>
      <c r="G343" s="10" t="s">
        <v>44</v>
      </c>
      <c r="H343" s="32" t="str">
        <f>_xlfn.XLOOKUP(tVendas[[#This Row],[Produto]],tProdutos[Produto],tProdutos[Fornecedor],"Não Encontrado")</f>
        <v>Avon</v>
      </c>
      <c r="I343" s="16">
        <v>5</v>
      </c>
      <c r="J343" s="11">
        <v>15</v>
      </c>
      <c r="K343" s="17">
        <f>tVendas[[#This Row],[Qtde]]*tVendas[[#This Row],[Preço]]</f>
        <v>75</v>
      </c>
      <c r="L343" s="20">
        <v>45</v>
      </c>
      <c r="M343" s="19">
        <f>tVendas[[#This Row],[Valor Total]]-tVendas[[#This Row],[Valor Pago]]</f>
        <v>30</v>
      </c>
      <c r="N343" s="24">
        <v>45577</v>
      </c>
      <c r="O343" s="38">
        <f>_xlfn.XLOOKUP(tVendas[[#This Row],[Produto]],tProdutos[Produto],tProdutos[Comissão %])/100</f>
        <v>0.2</v>
      </c>
      <c r="P343" s="20">
        <f>tVendas[[#This Row],[Valor Total]]*tVendas[[#This Row],[Comissão %]]</f>
        <v>15</v>
      </c>
    </row>
    <row r="344" spans="2:16" ht="28.5" customHeight="1" x14ac:dyDescent="0.25">
      <c r="B344" s="9">
        <f>ROW()-ROW(tVendas[[#Headers],[Id]])</f>
        <v>338</v>
      </c>
      <c r="C344" s="14">
        <v>45582</v>
      </c>
      <c r="D344" s="14" t="s">
        <v>198</v>
      </c>
      <c r="E344" s="58" t="str">
        <f>_xlfn.XLOOKUP(tVendas[[#This Row],[Nome Cliente]],tClientes[Nome],tClientes[Fone])</f>
        <v>(85) 92109-8765</v>
      </c>
      <c r="F344" s="58" t="str">
        <f>_xlfn.XLOOKUP(tVendas[[#This Row],[Nome Cliente]],tClientes[Nome],tClientes[Fone 2])</f>
        <v>(85) 91234-5678</v>
      </c>
      <c r="G344" s="10" t="s">
        <v>45</v>
      </c>
      <c r="H344" s="32" t="str">
        <f>_xlfn.XLOOKUP(tVendas[[#This Row],[Produto]],tProdutos[Produto],tProdutos[Fornecedor],"Não Encontrado")</f>
        <v>Avon</v>
      </c>
      <c r="I344" s="16">
        <v>4</v>
      </c>
      <c r="J344" s="11">
        <v>10</v>
      </c>
      <c r="K344" s="17">
        <f>tVendas[[#This Row],[Qtde]]*tVendas[[#This Row],[Preço]]</f>
        <v>40</v>
      </c>
      <c r="L344" s="20">
        <v>10</v>
      </c>
      <c r="M344" s="19">
        <f>tVendas[[#This Row],[Valor Total]]-tVendas[[#This Row],[Valor Pago]]</f>
        <v>30</v>
      </c>
      <c r="N344" s="24">
        <v>45582</v>
      </c>
      <c r="O344" s="38">
        <f>_xlfn.XLOOKUP(tVendas[[#This Row],[Produto]],tProdutos[Produto],tProdutos[Comissão %])/100</f>
        <v>0.15</v>
      </c>
      <c r="P344" s="20">
        <f>tVendas[[#This Row],[Valor Total]]*tVendas[[#This Row],[Comissão %]]</f>
        <v>6</v>
      </c>
    </row>
    <row r="345" spans="2:16" ht="28.5" customHeight="1" x14ac:dyDescent="0.25">
      <c r="B345" s="9">
        <f>ROW()-ROW(tVendas[[#Headers],[Id]])</f>
        <v>339</v>
      </c>
      <c r="C345" s="14">
        <v>45567</v>
      </c>
      <c r="D345" s="14" t="s">
        <v>206</v>
      </c>
      <c r="E345" s="58" t="str">
        <f>_xlfn.XLOOKUP(tVendas[[#This Row],[Nome Cliente]],tClientes[Nome],tClientes[Fone])</f>
        <v>(31) 90987-6543</v>
      </c>
      <c r="F345" s="58" t="str">
        <f>_xlfn.XLOOKUP(tVendas[[#This Row],[Nome Cliente]],tClientes[Nome],tClientes[Fone 2])</f>
        <v>(31) 93456-7890</v>
      </c>
      <c r="G345" s="10" t="s">
        <v>46</v>
      </c>
      <c r="H345" s="32" t="str">
        <f>_xlfn.XLOOKUP(tVendas[[#This Row],[Produto]],tProdutos[Produto],tProdutos[Fornecedor],"Não Encontrado")</f>
        <v>Avon</v>
      </c>
      <c r="I345" s="16">
        <v>3</v>
      </c>
      <c r="J345" s="11">
        <v>20</v>
      </c>
      <c r="K345" s="17">
        <f>tVendas[[#This Row],[Qtde]]*tVendas[[#This Row],[Preço]]</f>
        <v>60</v>
      </c>
      <c r="L345" s="20"/>
      <c r="M345" s="19">
        <f>tVendas[[#This Row],[Valor Total]]-tVendas[[#This Row],[Valor Pago]]</f>
        <v>60</v>
      </c>
      <c r="N345" s="24" t="s">
        <v>118</v>
      </c>
      <c r="O345" s="38">
        <f>_xlfn.XLOOKUP(tVendas[[#This Row],[Produto]],tProdutos[Produto],tProdutos[Comissão %])/100</f>
        <v>0.31</v>
      </c>
      <c r="P345" s="20">
        <f>tVendas[[#This Row],[Valor Total]]*tVendas[[#This Row],[Comissão %]]</f>
        <v>18.600000000000001</v>
      </c>
    </row>
    <row r="346" spans="2:16" ht="28.5" customHeight="1" x14ac:dyDescent="0.25">
      <c r="B346" s="9">
        <f>ROW()-ROW(tVendas[[#Headers],[Id]])</f>
        <v>340</v>
      </c>
      <c r="C346" s="14">
        <v>45582</v>
      </c>
      <c r="D346" s="14" t="s">
        <v>212</v>
      </c>
      <c r="E346" s="58" t="str">
        <f>_xlfn.XLOOKUP(tVendas[[#This Row],[Nome Cliente]],tClientes[Nome],tClientes[Fone])</f>
        <v>(92) 99876-5432</v>
      </c>
      <c r="F346" s="58" t="str">
        <f>_xlfn.XLOOKUP(tVendas[[#This Row],[Nome Cliente]],tClientes[Nome],tClientes[Fone 2])</f>
        <v>(92) 94321-0987</v>
      </c>
      <c r="G346" s="10" t="s">
        <v>47</v>
      </c>
      <c r="H346" s="32" t="str">
        <f>_xlfn.XLOOKUP(tVendas[[#This Row],[Produto]],tProdutos[Produto],tProdutos[Fornecedor],"Não Encontrado")</f>
        <v>Natura</v>
      </c>
      <c r="I346" s="16">
        <v>4</v>
      </c>
      <c r="J346" s="11">
        <v>25</v>
      </c>
      <c r="K346" s="17">
        <f>tVendas[[#This Row],[Qtde]]*tVendas[[#This Row],[Preço]]</f>
        <v>100</v>
      </c>
      <c r="L346" s="20"/>
      <c r="M346" s="19">
        <f>tVendas[[#This Row],[Valor Total]]-tVendas[[#This Row],[Valor Pago]]</f>
        <v>100</v>
      </c>
      <c r="N346" s="24" t="s">
        <v>118</v>
      </c>
      <c r="O346" s="38">
        <f>_xlfn.XLOOKUP(tVendas[[#This Row],[Produto]],tProdutos[Produto],tProdutos[Comissão %])/100</f>
        <v>0.16</v>
      </c>
      <c r="P346" s="20">
        <f>tVendas[[#This Row],[Valor Total]]*tVendas[[#This Row],[Comissão %]]</f>
        <v>16</v>
      </c>
    </row>
    <row r="347" spans="2:16" ht="28.5" customHeight="1" x14ac:dyDescent="0.25">
      <c r="B347" s="9">
        <f>ROW()-ROW(tVendas[[#Headers],[Id]])</f>
        <v>341</v>
      </c>
      <c r="C347" s="14">
        <v>45567</v>
      </c>
      <c r="D347" s="14" t="s">
        <v>220</v>
      </c>
      <c r="E347" s="58" t="str">
        <f>_xlfn.XLOOKUP(tVendas[[#This Row],[Nome Cliente]],tClientes[Nome],tClientes[Fone])</f>
        <v>(62) 98765-4321</v>
      </c>
      <c r="F347" s="58" t="str">
        <f>_xlfn.XLOOKUP(tVendas[[#This Row],[Nome Cliente]],tClientes[Nome],tClientes[Fone 2])</f>
        <v>(62) 93210-4567</v>
      </c>
      <c r="G347" s="10" t="s">
        <v>48</v>
      </c>
      <c r="H347" s="32" t="str">
        <f>_xlfn.XLOOKUP(tVendas[[#This Row],[Produto]],tProdutos[Produto],tProdutos[Fornecedor],"Não Encontrado")</f>
        <v>Natura</v>
      </c>
      <c r="I347" s="16">
        <v>2</v>
      </c>
      <c r="J347" s="11">
        <v>30</v>
      </c>
      <c r="K347" s="17">
        <f>tVendas[[#This Row],[Qtde]]*tVendas[[#This Row],[Preço]]</f>
        <v>60</v>
      </c>
      <c r="L347" s="20"/>
      <c r="M347" s="19">
        <f>tVendas[[#This Row],[Valor Total]]-tVendas[[#This Row],[Valor Pago]]</f>
        <v>60</v>
      </c>
      <c r="N347" s="24" t="s">
        <v>118</v>
      </c>
      <c r="O347" s="38">
        <f>_xlfn.XLOOKUP(tVendas[[#This Row],[Produto]],tProdutos[Produto],tProdutos[Comissão %])/100</f>
        <v>0.33</v>
      </c>
      <c r="P347" s="20">
        <f>tVendas[[#This Row],[Valor Total]]*tVendas[[#This Row],[Comissão %]]</f>
        <v>19.8</v>
      </c>
    </row>
    <row r="348" spans="2:16" ht="28.5" customHeight="1" x14ac:dyDescent="0.25">
      <c r="B348" s="9">
        <f>ROW()-ROW(tVendas[[#Headers],[Id]])</f>
        <v>342</v>
      </c>
      <c r="C348" s="14">
        <v>45593</v>
      </c>
      <c r="D348" s="14" t="s">
        <v>228</v>
      </c>
      <c r="E348" s="58" t="str">
        <f>_xlfn.XLOOKUP(tVendas[[#This Row],[Nome Cliente]],tClientes[Nome],tClientes[Fone])</f>
        <v>(21) 97654-3210</v>
      </c>
      <c r="F348" s="58" t="str">
        <f>_xlfn.XLOOKUP(tVendas[[#This Row],[Nome Cliente]],tClientes[Nome],tClientes[Fone 2])</f>
        <v>(21) 92345-6789</v>
      </c>
      <c r="G348" s="10" t="s">
        <v>49</v>
      </c>
      <c r="H348" s="32" t="str">
        <f>_xlfn.XLOOKUP(tVendas[[#This Row],[Produto]],tProdutos[Produto],tProdutos[Fornecedor],"Não Encontrado")</f>
        <v>Natura</v>
      </c>
      <c r="I348" s="16">
        <v>4</v>
      </c>
      <c r="J348" s="11">
        <v>40</v>
      </c>
      <c r="K348" s="17">
        <f>tVendas[[#This Row],[Qtde]]*tVendas[[#This Row],[Preço]]</f>
        <v>160</v>
      </c>
      <c r="L348" s="20">
        <v>40</v>
      </c>
      <c r="M348" s="19">
        <f>tVendas[[#This Row],[Valor Total]]-tVendas[[#This Row],[Valor Pago]]</f>
        <v>120</v>
      </c>
      <c r="N348" s="24">
        <v>45593</v>
      </c>
      <c r="O348" s="38">
        <f>_xlfn.XLOOKUP(tVendas[[#This Row],[Produto]],tProdutos[Produto],tProdutos[Comissão %])/100</f>
        <v>0.38</v>
      </c>
      <c r="P348" s="20">
        <f>tVendas[[#This Row],[Valor Total]]*tVendas[[#This Row],[Comissão %]]</f>
        <v>60.8</v>
      </c>
    </row>
    <row r="349" spans="2:16" ht="28.5" customHeight="1" x14ac:dyDescent="0.25">
      <c r="B349" s="9">
        <f>ROW()-ROW(tVendas[[#Headers],[Id]])</f>
        <v>343</v>
      </c>
      <c r="C349" s="14">
        <v>45595</v>
      </c>
      <c r="D349" s="14" t="s">
        <v>233</v>
      </c>
      <c r="E349" s="58" t="str">
        <f>_xlfn.XLOOKUP(tVendas[[#This Row],[Nome Cliente]],tClientes[Nome],tClientes[Fone])</f>
        <v>(31) 96543-2109</v>
      </c>
      <c r="F349" s="58" t="str">
        <f>_xlfn.XLOOKUP(tVendas[[#This Row],[Nome Cliente]],tClientes[Nome],tClientes[Fone 2])</f>
        <v>(31) 91234-5678</v>
      </c>
      <c r="G349" s="10" t="s">
        <v>50</v>
      </c>
      <c r="H349" s="32" t="str">
        <f>_xlfn.XLOOKUP(tVendas[[#This Row],[Produto]],tProdutos[Produto],tProdutos[Fornecedor],"Não Encontrado")</f>
        <v>Hinode</v>
      </c>
      <c r="I349" s="16">
        <v>2</v>
      </c>
      <c r="J349" s="11">
        <v>200</v>
      </c>
      <c r="K349" s="17">
        <f>tVendas[[#This Row],[Qtde]]*tVendas[[#This Row],[Preço]]</f>
        <v>400</v>
      </c>
      <c r="L349" s="20">
        <v>200</v>
      </c>
      <c r="M349" s="19">
        <f>tVendas[[#This Row],[Valor Total]]-tVendas[[#This Row],[Valor Pago]]</f>
        <v>200</v>
      </c>
      <c r="N349" s="24">
        <v>45595</v>
      </c>
      <c r="O349" s="38">
        <f>_xlfn.XLOOKUP(tVendas[[#This Row],[Produto]],tProdutos[Produto],tProdutos[Comissão %])/100</f>
        <v>0.18</v>
      </c>
      <c r="P349" s="20">
        <f>tVendas[[#This Row],[Valor Total]]*tVendas[[#This Row],[Comissão %]]</f>
        <v>72</v>
      </c>
    </row>
    <row r="350" spans="2:16" ht="28.5" customHeight="1" x14ac:dyDescent="0.25">
      <c r="B350" s="9">
        <f>ROW()-ROW(tVendas[[#Headers],[Id]])</f>
        <v>344</v>
      </c>
      <c r="C350" s="14">
        <v>45568</v>
      </c>
      <c r="D350" s="14" t="s">
        <v>238</v>
      </c>
      <c r="E350" s="58" t="str">
        <f>_xlfn.XLOOKUP(tVendas[[#This Row],[Nome Cliente]],tClientes[Nome],tClientes[Fone])</f>
        <v>(11) 95432-1098</v>
      </c>
      <c r="F350" s="58" t="str">
        <f>_xlfn.XLOOKUP(tVendas[[#This Row],[Nome Cliente]],tClientes[Nome],tClientes[Fone 2])</f>
        <v>(11) 94321-0987</v>
      </c>
      <c r="G350" s="10" t="s">
        <v>51</v>
      </c>
      <c r="H350" s="32" t="str">
        <f>_xlfn.XLOOKUP(tVendas[[#This Row],[Produto]],tProdutos[Produto],tProdutos[Fornecedor],"Não Encontrado")</f>
        <v>Hinode</v>
      </c>
      <c r="I350" s="16">
        <v>4</v>
      </c>
      <c r="J350" s="11">
        <v>50</v>
      </c>
      <c r="K350" s="17">
        <f>tVendas[[#This Row],[Qtde]]*tVendas[[#This Row],[Preço]]</f>
        <v>200</v>
      </c>
      <c r="L350" s="20">
        <v>50</v>
      </c>
      <c r="M350" s="19">
        <f>tVendas[[#This Row],[Valor Total]]-tVendas[[#This Row],[Valor Pago]]</f>
        <v>150</v>
      </c>
      <c r="N350" s="24">
        <v>45568</v>
      </c>
      <c r="O350" s="38">
        <f>_xlfn.XLOOKUP(tVendas[[#This Row],[Produto]],tProdutos[Produto],tProdutos[Comissão %])/100</f>
        <v>0.3</v>
      </c>
      <c r="P350" s="20">
        <f>tVendas[[#This Row],[Valor Total]]*tVendas[[#This Row],[Comissão %]]</f>
        <v>60</v>
      </c>
    </row>
    <row r="351" spans="2:16" ht="28.5" customHeight="1" x14ac:dyDescent="0.25">
      <c r="B351" s="9">
        <f>ROW()-ROW(tVendas[[#Headers],[Id]])</f>
        <v>345</v>
      </c>
      <c r="C351" s="14">
        <v>45570</v>
      </c>
      <c r="D351" s="14" t="s">
        <v>244</v>
      </c>
      <c r="E351" s="58" t="str">
        <f>_xlfn.XLOOKUP(tVendas[[#This Row],[Nome Cliente]],tClientes[Nome],tClientes[Fone])</f>
        <v>(27) 94321-0987</v>
      </c>
      <c r="F351" s="58" t="str">
        <f>_xlfn.XLOOKUP(tVendas[[#This Row],[Nome Cliente]],tClientes[Nome],tClientes[Fone 2])</f>
        <v>(27) 92345-6789</v>
      </c>
      <c r="G351" s="10" t="s">
        <v>52</v>
      </c>
      <c r="H351" s="32" t="str">
        <f>_xlfn.XLOOKUP(tVendas[[#This Row],[Produto]],tProdutos[Produto],tProdutos[Fornecedor],"Não Encontrado")</f>
        <v>Hinode</v>
      </c>
      <c r="I351" s="16">
        <v>5</v>
      </c>
      <c r="J351" s="11">
        <v>70</v>
      </c>
      <c r="K351" s="17">
        <f>tVendas[[#This Row],[Qtde]]*tVendas[[#This Row],[Preço]]</f>
        <v>350</v>
      </c>
      <c r="L351" s="20">
        <v>140</v>
      </c>
      <c r="M351" s="19">
        <f>tVendas[[#This Row],[Valor Total]]-tVendas[[#This Row],[Valor Pago]]</f>
        <v>210</v>
      </c>
      <c r="N351" s="24">
        <v>45570</v>
      </c>
      <c r="O351" s="38">
        <f>_xlfn.XLOOKUP(tVendas[[#This Row],[Produto]],tProdutos[Produto],tProdutos[Comissão %])/100</f>
        <v>0.32</v>
      </c>
      <c r="P351" s="20">
        <f>tVendas[[#This Row],[Valor Total]]*tVendas[[#This Row],[Comissão %]]</f>
        <v>112</v>
      </c>
    </row>
    <row r="352" spans="2:16" ht="28.5" customHeight="1" x14ac:dyDescent="0.25">
      <c r="B352" s="9">
        <f>ROW()-ROW(tVendas[[#Headers],[Id]])</f>
        <v>346</v>
      </c>
      <c r="C352" s="14">
        <v>45589</v>
      </c>
      <c r="D352" s="14" t="s">
        <v>252</v>
      </c>
      <c r="E352" s="58" t="str">
        <f>_xlfn.XLOOKUP(tVendas[[#This Row],[Nome Cliente]],tClientes[Nome],tClientes[Fone])</f>
        <v>(71) 93210-9876</v>
      </c>
      <c r="F352" s="58" t="str">
        <f>_xlfn.XLOOKUP(tVendas[[#This Row],[Nome Cliente]],tClientes[Nome],tClientes[Fone 2])</f>
        <v>(71) 91234-5678</v>
      </c>
      <c r="G352" s="10" t="s">
        <v>54</v>
      </c>
      <c r="H352" s="32" t="str">
        <f>_xlfn.XLOOKUP(tVendas[[#This Row],[Produto]],tProdutos[Produto],tProdutos[Fornecedor],"Não Encontrado")</f>
        <v>Jequiti</v>
      </c>
      <c r="I352" s="16">
        <v>4</v>
      </c>
      <c r="J352" s="11">
        <v>50</v>
      </c>
      <c r="K352" s="17">
        <f>tVendas[[#This Row],[Qtde]]*tVendas[[#This Row],[Preço]]</f>
        <v>200</v>
      </c>
      <c r="L352" s="20">
        <v>50</v>
      </c>
      <c r="M352" s="19">
        <f>tVendas[[#This Row],[Valor Total]]-tVendas[[#This Row],[Valor Pago]]</f>
        <v>150</v>
      </c>
      <c r="N352" s="24">
        <v>45589</v>
      </c>
      <c r="O352" s="38">
        <f>_xlfn.XLOOKUP(tVendas[[#This Row],[Produto]],tProdutos[Produto],tProdutos[Comissão %])/100</f>
        <v>0.34</v>
      </c>
      <c r="P352" s="20">
        <f>tVendas[[#This Row],[Valor Total]]*tVendas[[#This Row],[Comissão %]]</f>
        <v>68</v>
      </c>
    </row>
    <row r="353" spans="2:16" ht="28.5" customHeight="1" x14ac:dyDescent="0.25">
      <c r="B353" s="9">
        <f>ROW()-ROW(tVendas[[#Headers],[Id]])</f>
        <v>347</v>
      </c>
      <c r="C353" s="14">
        <v>45575</v>
      </c>
      <c r="D353" s="14" t="s">
        <v>258</v>
      </c>
      <c r="E353" s="58" t="str">
        <f>_xlfn.XLOOKUP(tVendas[[#This Row],[Nome Cliente]],tClientes[Nome],tClientes[Fone])</f>
        <v>(48) 92109-8765</v>
      </c>
      <c r="F353" s="58" t="str">
        <f>_xlfn.XLOOKUP(tVendas[[#This Row],[Nome Cliente]],tClientes[Nome],tClientes[Fone 2])</f>
        <v>(48) 93210-4567</v>
      </c>
      <c r="G353" s="10" t="s">
        <v>55</v>
      </c>
      <c r="H353" s="32" t="str">
        <f>_xlfn.XLOOKUP(tVendas[[#This Row],[Produto]],tProdutos[Produto],tProdutos[Fornecedor],"Não Encontrado")</f>
        <v>Mary Kay</v>
      </c>
      <c r="I353" s="16">
        <v>3</v>
      </c>
      <c r="J353" s="11">
        <v>45</v>
      </c>
      <c r="K353" s="17">
        <f>tVendas[[#This Row],[Qtde]]*tVendas[[#This Row],[Preço]]</f>
        <v>135</v>
      </c>
      <c r="L353" s="20">
        <v>45</v>
      </c>
      <c r="M353" s="19">
        <f>tVendas[[#This Row],[Valor Total]]-tVendas[[#This Row],[Valor Pago]]</f>
        <v>90</v>
      </c>
      <c r="N353" s="24">
        <v>45575</v>
      </c>
      <c r="O353" s="38">
        <f>_xlfn.XLOOKUP(tVendas[[#This Row],[Produto]],tProdutos[Produto],tProdutos[Comissão %])/100</f>
        <v>0.37</v>
      </c>
      <c r="P353" s="20">
        <f>tVendas[[#This Row],[Valor Total]]*tVendas[[#This Row],[Comissão %]]</f>
        <v>49.95</v>
      </c>
    </row>
    <row r="354" spans="2:16" ht="28.5" customHeight="1" x14ac:dyDescent="0.25">
      <c r="B354" s="9">
        <f>ROW()-ROW(tVendas[[#Headers],[Id]])</f>
        <v>348</v>
      </c>
      <c r="C354" s="14">
        <v>45587</v>
      </c>
      <c r="D354" s="14" t="s">
        <v>265</v>
      </c>
      <c r="E354" s="58" t="str">
        <f>_xlfn.XLOOKUP(tVendas[[#This Row],[Nome Cliente]],tClientes[Nome],tClientes[Fone])</f>
        <v>(51) 90987-6543</v>
      </c>
      <c r="F354" s="58" t="str">
        <f>_xlfn.XLOOKUP(tVendas[[#This Row],[Nome Cliente]],tClientes[Nome],tClientes[Fone 2])</f>
        <v>(51) 94321-0987</v>
      </c>
      <c r="G354" s="10" t="s">
        <v>56</v>
      </c>
      <c r="H354" s="32" t="str">
        <f>_xlfn.XLOOKUP(tVendas[[#This Row],[Produto]],tProdutos[Produto],tProdutos[Fornecedor],"Não Encontrado")</f>
        <v>Avon</v>
      </c>
      <c r="I354" s="16">
        <v>3</v>
      </c>
      <c r="J354" s="11">
        <v>18</v>
      </c>
      <c r="K354" s="17">
        <f>tVendas[[#This Row],[Qtde]]*tVendas[[#This Row],[Preço]]</f>
        <v>54</v>
      </c>
      <c r="L354" s="20">
        <v>36</v>
      </c>
      <c r="M354" s="19">
        <f>tVendas[[#This Row],[Valor Total]]-tVendas[[#This Row],[Valor Pago]]</f>
        <v>18</v>
      </c>
      <c r="N354" s="24">
        <v>45587</v>
      </c>
      <c r="O354" s="38">
        <f>_xlfn.XLOOKUP(tVendas[[#This Row],[Produto]],tProdutos[Produto],tProdutos[Comissão %])/100</f>
        <v>0.25</v>
      </c>
      <c r="P354" s="20">
        <f>tVendas[[#This Row],[Valor Total]]*tVendas[[#This Row],[Comissão %]]</f>
        <v>13.5</v>
      </c>
    </row>
    <row r="355" spans="2:16" ht="28.5" customHeight="1" x14ac:dyDescent="0.25">
      <c r="B355" s="9">
        <f>ROW()-ROW(tVendas[[#Headers],[Id]])</f>
        <v>349</v>
      </c>
      <c r="C355" s="14">
        <v>45569</v>
      </c>
      <c r="D355" s="14" t="s">
        <v>270</v>
      </c>
      <c r="E355" s="58" t="str">
        <f>_xlfn.XLOOKUP(tVendas[[#This Row],[Nome Cliente]],tClientes[Nome],tClientes[Fone])</f>
        <v>(19) 99876-5432</v>
      </c>
      <c r="F355" s="58" t="str">
        <f>_xlfn.XLOOKUP(tVendas[[#This Row],[Nome Cliente]],tClientes[Nome],tClientes[Fone 2])</f>
        <v>(19) 93456-7890</v>
      </c>
      <c r="G355" s="10" t="s">
        <v>57</v>
      </c>
      <c r="H355" s="32" t="str">
        <f>_xlfn.XLOOKUP(tVendas[[#This Row],[Produto]],tProdutos[Produto],tProdutos[Fornecedor],"Não Encontrado")</f>
        <v>Natura</v>
      </c>
      <c r="I355" s="16">
        <v>3</v>
      </c>
      <c r="J355" s="11">
        <v>35</v>
      </c>
      <c r="K355" s="17">
        <f>tVendas[[#This Row],[Qtde]]*tVendas[[#This Row],[Preço]]</f>
        <v>105</v>
      </c>
      <c r="L355" s="20">
        <v>70</v>
      </c>
      <c r="M355" s="19">
        <f>tVendas[[#This Row],[Valor Total]]-tVendas[[#This Row],[Valor Pago]]</f>
        <v>35</v>
      </c>
      <c r="N355" s="24">
        <v>45569</v>
      </c>
      <c r="O355" s="38">
        <f>_xlfn.XLOOKUP(tVendas[[#This Row],[Produto]],tProdutos[Produto],tProdutos[Comissão %])/100</f>
        <v>0.4</v>
      </c>
      <c r="P355" s="20">
        <f>tVendas[[#This Row],[Valor Total]]*tVendas[[#This Row],[Comissão %]]</f>
        <v>42</v>
      </c>
    </row>
    <row r="356" spans="2:16" ht="28.5" customHeight="1" x14ac:dyDescent="0.25">
      <c r="B356" s="9">
        <f>ROW()-ROW(tVendas[[#Headers],[Id]])</f>
        <v>350</v>
      </c>
      <c r="C356" s="14">
        <v>45613</v>
      </c>
      <c r="D356" s="14" t="s">
        <v>277</v>
      </c>
      <c r="E356" s="58" t="str">
        <f>_xlfn.XLOOKUP(tVendas[[#This Row],[Nome Cliente]],tClientes[Nome],tClientes[Fone])</f>
        <v>(34) 98765-4321</v>
      </c>
      <c r="F356" s="58" t="str">
        <f>_xlfn.XLOOKUP(tVendas[[#This Row],[Nome Cliente]],tClientes[Nome],tClientes[Fone 2])</f>
        <v>(34) 92345-6789</v>
      </c>
      <c r="G356" s="10" t="s">
        <v>58</v>
      </c>
      <c r="H356" s="32" t="str">
        <f>_xlfn.XLOOKUP(tVendas[[#This Row],[Produto]],tProdutos[Produto],tProdutos[Fornecedor],"Não Encontrado")</f>
        <v>Hinode</v>
      </c>
      <c r="I356" s="16">
        <v>5</v>
      </c>
      <c r="J356" s="11">
        <v>30</v>
      </c>
      <c r="K356" s="17">
        <f>tVendas[[#This Row],[Qtde]]*tVendas[[#This Row],[Preço]]</f>
        <v>150</v>
      </c>
      <c r="L356" s="20"/>
      <c r="M356" s="19">
        <f>tVendas[[#This Row],[Valor Total]]-tVendas[[#This Row],[Valor Pago]]</f>
        <v>150</v>
      </c>
      <c r="N356" s="24" t="s">
        <v>118</v>
      </c>
      <c r="O356" s="38">
        <f>_xlfn.XLOOKUP(tVendas[[#This Row],[Produto]],tProdutos[Produto],tProdutos[Comissão %])/100</f>
        <v>0.3</v>
      </c>
      <c r="P356" s="20">
        <f>tVendas[[#This Row],[Valor Total]]*tVendas[[#This Row],[Comissão %]]</f>
        <v>45</v>
      </c>
    </row>
    <row r="357" spans="2:16" ht="28.5" customHeight="1" x14ac:dyDescent="0.25">
      <c r="B357" s="9">
        <f>ROW()-ROW(tVendas[[#Headers],[Id]])</f>
        <v>351</v>
      </c>
      <c r="C357" s="14">
        <v>45622</v>
      </c>
      <c r="D357" s="14" t="s">
        <v>284</v>
      </c>
      <c r="E357" s="58" t="str">
        <f>_xlfn.XLOOKUP(tVendas[[#This Row],[Nome Cliente]],tClientes[Nome],tClientes[Fone])</f>
        <v>(95) 97654-3210</v>
      </c>
      <c r="F357" s="58" t="str">
        <f>_xlfn.XLOOKUP(tVendas[[#This Row],[Nome Cliente]],tClientes[Nome],tClientes[Fone 2])</f>
        <v>(95) 93210-4567</v>
      </c>
      <c r="G357" s="10" t="s">
        <v>38</v>
      </c>
      <c r="H357" s="32" t="str">
        <f>_xlfn.XLOOKUP(tVendas[[#This Row],[Produto]],tProdutos[Produto],tProdutos[Fornecedor],"Não Encontrado")</f>
        <v>Jequiti</v>
      </c>
      <c r="I357" s="16">
        <v>2</v>
      </c>
      <c r="J357" s="11">
        <v>100</v>
      </c>
      <c r="K357" s="17">
        <f>tVendas[[#This Row],[Qtde]]*tVendas[[#This Row],[Preço]]</f>
        <v>200</v>
      </c>
      <c r="L357" s="20">
        <v>400</v>
      </c>
      <c r="M357" s="19">
        <f>tVendas[[#This Row],[Valor Total]]-tVendas[[#This Row],[Valor Pago]]</f>
        <v>-200</v>
      </c>
      <c r="N357" s="24">
        <v>45622</v>
      </c>
      <c r="O357" s="38">
        <f>_xlfn.XLOOKUP(tVendas[[#This Row],[Produto]],tProdutos[Produto],tProdutos[Comissão %])/100</f>
        <v>0.21</v>
      </c>
      <c r="P357" s="20">
        <f>tVendas[[#This Row],[Valor Total]]*tVendas[[#This Row],[Comissão %]]</f>
        <v>42</v>
      </c>
    </row>
    <row r="358" spans="2:16" ht="28.5" customHeight="1" x14ac:dyDescent="0.25">
      <c r="B358" s="9">
        <f>ROW()-ROW(tVendas[[#Headers],[Id]])</f>
        <v>352</v>
      </c>
      <c r="C358" s="14">
        <v>45598</v>
      </c>
      <c r="D358" s="14" t="s">
        <v>292</v>
      </c>
      <c r="E358" s="58" t="str">
        <f>_xlfn.XLOOKUP(tVendas[[#This Row],[Nome Cliente]],tClientes[Nome],tClientes[Fone])</f>
        <v>(83) 96543-2109</v>
      </c>
      <c r="F358" s="58" t="str">
        <f>_xlfn.XLOOKUP(tVendas[[#This Row],[Nome Cliente]],tClientes[Nome],tClientes[Fone 2])</f>
        <v>(83) 91234-5678</v>
      </c>
      <c r="G358" s="10" t="s">
        <v>39</v>
      </c>
      <c r="H358" s="32" t="str">
        <f>_xlfn.XLOOKUP(tVendas[[#This Row],[Produto]],tProdutos[Produto],tProdutos[Fornecedor],"Não Encontrado")</f>
        <v>Jequiti</v>
      </c>
      <c r="I358" s="16">
        <v>2</v>
      </c>
      <c r="J358" s="11">
        <v>120</v>
      </c>
      <c r="K358" s="17">
        <f>tVendas[[#This Row],[Qtde]]*tVendas[[#This Row],[Preço]]</f>
        <v>240</v>
      </c>
      <c r="L358" s="20">
        <v>480</v>
      </c>
      <c r="M358" s="19">
        <f>tVendas[[#This Row],[Valor Total]]-tVendas[[#This Row],[Valor Pago]]</f>
        <v>-240</v>
      </c>
      <c r="N358" s="24">
        <v>45598</v>
      </c>
      <c r="O358" s="38">
        <f>_xlfn.XLOOKUP(tVendas[[#This Row],[Produto]],tProdutos[Produto],tProdutos[Comissão %])/100</f>
        <v>0.24</v>
      </c>
      <c r="P358" s="20">
        <f>tVendas[[#This Row],[Valor Total]]*tVendas[[#This Row],[Comissão %]]</f>
        <v>57.599999999999994</v>
      </c>
    </row>
    <row r="359" spans="2:16" ht="28.5" customHeight="1" x14ac:dyDescent="0.25">
      <c r="B359" s="9">
        <f>ROW()-ROW(tVendas[[#Headers],[Id]])</f>
        <v>353</v>
      </c>
      <c r="C359" s="14">
        <v>45623</v>
      </c>
      <c r="D359" s="14" t="s">
        <v>300</v>
      </c>
      <c r="E359" s="58" t="str">
        <f>_xlfn.XLOOKUP(tVendas[[#This Row],[Nome Cliente]],tClientes[Nome],tClientes[Fone])</f>
        <v>(61) 95432-1098</v>
      </c>
      <c r="F359" s="58" t="str">
        <f>_xlfn.XLOOKUP(tVendas[[#This Row],[Nome Cliente]],tClientes[Nome],tClientes[Fone 2])</f>
        <v>(61) 94321-0987</v>
      </c>
      <c r="G359" s="10" t="s">
        <v>40</v>
      </c>
      <c r="H359" s="32" t="str">
        <f>_xlfn.XLOOKUP(tVendas[[#This Row],[Produto]],tProdutos[Produto],tProdutos[Fornecedor],"Não Encontrado")</f>
        <v>Jequiti</v>
      </c>
      <c r="I359" s="16">
        <v>4</v>
      </c>
      <c r="J359" s="11">
        <v>25</v>
      </c>
      <c r="K359" s="17">
        <f>tVendas[[#This Row],[Qtde]]*tVendas[[#This Row],[Preço]]</f>
        <v>100</v>
      </c>
      <c r="L359" s="20">
        <v>100</v>
      </c>
      <c r="M359" s="19">
        <f>tVendas[[#This Row],[Valor Total]]-tVendas[[#This Row],[Valor Pago]]</f>
        <v>0</v>
      </c>
      <c r="N359" s="24">
        <v>45623</v>
      </c>
      <c r="O359" s="38">
        <f>_xlfn.XLOOKUP(tVendas[[#This Row],[Produto]],tProdutos[Produto],tProdutos[Comissão %])/100</f>
        <v>0.28999999999999998</v>
      </c>
      <c r="P359" s="20">
        <f>tVendas[[#This Row],[Valor Total]]*tVendas[[#This Row],[Comissão %]]</f>
        <v>28.999999999999996</v>
      </c>
    </row>
    <row r="360" spans="2:16" ht="28.5" customHeight="1" x14ac:dyDescent="0.25">
      <c r="B360" s="9">
        <f>ROW()-ROW(tVendas[[#Headers],[Id]])</f>
        <v>354</v>
      </c>
      <c r="C360" s="14">
        <v>45623</v>
      </c>
      <c r="D360" s="14" t="s">
        <v>305</v>
      </c>
      <c r="E360" s="58" t="str">
        <f>_xlfn.XLOOKUP(tVendas[[#This Row],[Nome Cliente]],tClientes[Nome],tClientes[Fone])</f>
        <v>(27) 94321-0987</v>
      </c>
      <c r="F360" s="58" t="str">
        <f>_xlfn.XLOOKUP(tVendas[[#This Row],[Nome Cliente]],tClientes[Nome],tClientes[Fone 2])</f>
        <v>(27) 92345-6789</v>
      </c>
      <c r="G360" s="10" t="s">
        <v>41</v>
      </c>
      <c r="H360" s="32" t="str">
        <f>_xlfn.XLOOKUP(tVendas[[#This Row],[Produto]],tProdutos[Produto],tProdutos[Fornecedor],"Não Encontrado")</f>
        <v>Mary Kay</v>
      </c>
      <c r="I360" s="16">
        <v>4</v>
      </c>
      <c r="J360" s="11">
        <v>80</v>
      </c>
      <c r="K360" s="17">
        <f>tVendas[[#This Row],[Qtde]]*tVendas[[#This Row],[Preço]]</f>
        <v>320</v>
      </c>
      <c r="L360" s="20">
        <v>160</v>
      </c>
      <c r="M360" s="19">
        <f>tVendas[[#This Row],[Valor Total]]-tVendas[[#This Row],[Valor Pago]]</f>
        <v>160</v>
      </c>
      <c r="N360" s="24">
        <v>45623</v>
      </c>
      <c r="O360" s="38">
        <f>_xlfn.XLOOKUP(tVendas[[#This Row],[Produto]],tProdutos[Produto],tProdutos[Comissão %])/100</f>
        <v>0.38</v>
      </c>
      <c r="P360" s="20">
        <f>tVendas[[#This Row],[Valor Total]]*tVendas[[#This Row],[Comissão %]]</f>
        <v>121.6</v>
      </c>
    </row>
    <row r="361" spans="2:16" ht="28.5" customHeight="1" x14ac:dyDescent="0.25">
      <c r="B361" s="9">
        <f>ROW()-ROW(tVendas[[#Headers],[Id]])</f>
        <v>355</v>
      </c>
      <c r="C361" s="14">
        <v>45606</v>
      </c>
      <c r="D361" s="14" t="s">
        <v>309</v>
      </c>
      <c r="E361" s="58" t="str">
        <f>_xlfn.XLOOKUP(tVendas[[#This Row],[Nome Cliente]],tClientes[Nome],tClientes[Fone])</f>
        <v>(67) 93210-9876</v>
      </c>
      <c r="F361" s="58" t="str">
        <f>_xlfn.XLOOKUP(tVendas[[#This Row],[Nome Cliente]],tClientes[Nome],tClientes[Fone 2])</f>
        <v>(67) 93456-7890</v>
      </c>
      <c r="G361" s="10" t="s">
        <v>42</v>
      </c>
      <c r="H361" s="32" t="str">
        <f>_xlfn.XLOOKUP(tVendas[[#This Row],[Produto]],tProdutos[Produto],tProdutos[Fornecedor],"Não Encontrado")</f>
        <v>Mary Kay</v>
      </c>
      <c r="I361" s="16">
        <v>4</v>
      </c>
      <c r="J361" s="11">
        <v>30</v>
      </c>
      <c r="K361" s="17">
        <f>tVendas[[#This Row],[Qtde]]*tVendas[[#This Row],[Preço]]</f>
        <v>120</v>
      </c>
      <c r="L361" s="20">
        <v>30</v>
      </c>
      <c r="M361" s="19">
        <f>tVendas[[#This Row],[Valor Total]]-tVendas[[#This Row],[Valor Pago]]</f>
        <v>90</v>
      </c>
      <c r="N361" s="24">
        <v>45606</v>
      </c>
      <c r="O361" s="38">
        <f>_xlfn.XLOOKUP(tVendas[[#This Row],[Produto]],tProdutos[Produto],tProdutos[Comissão %])/100</f>
        <v>0.31</v>
      </c>
      <c r="P361" s="20">
        <f>tVendas[[#This Row],[Valor Total]]*tVendas[[#This Row],[Comissão %]]</f>
        <v>37.200000000000003</v>
      </c>
    </row>
    <row r="362" spans="2:16" ht="28.5" customHeight="1" x14ac:dyDescent="0.25">
      <c r="B362" s="9">
        <f>ROW()-ROW(tVendas[[#Headers],[Id]])</f>
        <v>356</v>
      </c>
      <c r="C362" s="14">
        <v>45601</v>
      </c>
      <c r="D362" s="14" t="s">
        <v>317</v>
      </c>
      <c r="E362" s="58" t="str">
        <f>_xlfn.XLOOKUP(tVendas[[#This Row],[Nome Cliente]],tClientes[Nome],tClientes[Fone])</f>
        <v>(21) 92109-8765</v>
      </c>
      <c r="F362" s="58" t="str">
        <f>_xlfn.XLOOKUP(tVendas[[#This Row],[Nome Cliente]],tClientes[Nome],tClientes[Fone 2])</f>
        <v>(21) 91234-5678</v>
      </c>
      <c r="G362" s="10" t="s">
        <v>43</v>
      </c>
      <c r="H362" s="32" t="str">
        <f>_xlfn.XLOOKUP(tVendas[[#This Row],[Produto]],tProdutos[Produto],tProdutos[Fornecedor],"Não Encontrado")</f>
        <v>Mary Kay</v>
      </c>
      <c r="I362" s="16">
        <v>1</v>
      </c>
      <c r="J362" s="11">
        <v>35</v>
      </c>
      <c r="K362" s="17">
        <f>tVendas[[#This Row],[Qtde]]*tVendas[[#This Row],[Preço]]</f>
        <v>35</v>
      </c>
      <c r="L362" s="20">
        <v>70</v>
      </c>
      <c r="M362" s="19">
        <f>tVendas[[#This Row],[Valor Total]]-tVendas[[#This Row],[Valor Pago]]</f>
        <v>-35</v>
      </c>
      <c r="N362" s="24">
        <v>45601</v>
      </c>
      <c r="O362" s="38">
        <f>_xlfn.XLOOKUP(tVendas[[#This Row],[Produto]],tProdutos[Produto],tProdutos[Comissão %])/100</f>
        <v>0.16</v>
      </c>
      <c r="P362" s="20">
        <f>tVendas[[#This Row],[Valor Total]]*tVendas[[#This Row],[Comissão %]]</f>
        <v>5.6000000000000005</v>
      </c>
    </row>
    <row r="363" spans="2:16" ht="28.5" customHeight="1" x14ac:dyDescent="0.25">
      <c r="B363" s="9">
        <f>ROW()-ROW(tVendas[[#Headers],[Id]])</f>
        <v>357</v>
      </c>
      <c r="C363" s="14">
        <v>45626</v>
      </c>
      <c r="D363" s="14" t="s">
        <v>323</v>
      </c>
      <c r="E363" s="58" t="str">
        <f>_xlfn.XLOOKUP(tVendas[[#This Row],[Nome Cliente]],tClientes[Nome],tClientes[Fone])</f>
        <v>(11) 90987-6543</v>
      </c>
      <c r="F363" s="58" t="str">
        <f>_xlfn.XLOOKUP(tVendas[[#This Row],[Nome Cliente]],tClientes[Nome],tClientes[Fone 2])</f>
        <v>(11) 94321-0987</v>
      </c>
      <c r="G363" s="10" t="s">
        <v>44</v>
      </c>
      <c r="H363" s="32" t="str">
        <f>_xlfn.XLOOKUP(tVendas[[#This Row],[Produto]],tProdutos[Produto],tProdutos[Fornecedor],"Não Encontrado")</f>
        <v>Avon</v>
      </c>
      <c r="I363" s="16">
        <v>3</v>
      </c>
      <c r="J363" s="11">
        <v>15</v>
      </c>
      <c r="K363" s="17">
        <f>tVendas[[#This Row],[Qtde]]*tVendas[[#This Row],[Preço]]</f>
        <v>45</v>
      </c>
      <c r="L363" s="20">
        <v>15</v>
      </c>
      <c r="M363" s="19">
        <f>tVendas[[#This Row],[Valor Total]]-tVendas[[#This Row],[Valor Pago]]</f>
        <v>30</v>
      </c>
      <c r="N363" s="24">
        <v>45626</v>
      </c>
      <c r="O363" s="38">
        <f>_xlfn.XLOOKUP(tVendas[[#This Row],[Produto]],tProdutos[Produto],tProdutos[Comissão %])/100</f>
        <v>0.2</v>
      </c>
      <c r="P363" s="20">
        <f>tVendas[[#This Row],[Valor Total]]*tVendas[[#This Row],[Comissão %]]</f>
        <v>9</v>
      </c>
    </row>
    <row r="364" spans="2:16" ht="28.5" customHeight="1" x14ac:dyDescent="0.25">
      <c r="B364" s="9">
        <f>ROW()-ROW(tVendas[[#Headers],[Id]])</f>
        <v>358</v>
      </c>
      <c r="C364" s="14">
        <v>45608</v>
      </c>
      <c r="D364" s="14" t="s">
        <v>328</v>
      </c>
      <c r="E364" s="58" t="str">
        <f>_xlfn.XLOOKUP(tVendas[[#This Row],[Nome Cliente]],tClientes[Nome],tClientes[Fone])</f>
        <v>(65) 99876-5432</v>
      </c>
      <c r="F364" s="58" t="str">
        <f>_xlfn.XLOOKUP(tVendas[[#This Row],[Nome Cliente]],tClientes[Nome],tClientes[Fone 2])</f>
        <v>(65) 92345-6789</v>
      </c>
      <c r="G364" s="10" t="s">
        <v>45</v>
      </c>
      <c r="H364" s="32" t="str">
        <f>_xlfn.XLOOKUP(tVendas[[#This Row],[Produto]],tProdutos[Produto],tProdutos[Fornecedor],"Não Encontrado")</f>
        <v>Avon</v>
      </c>
      <c r="I364" s="16">
        <v>1</v>
      </c>
      <c r="J364" s="11">
        <v>10</v>
      </c>
      <c r="K364" s="17">
        <f>tVendas[[#This Row],[Qtde]]*tVendas[[#This Row],[Preço]]</f>
        <v>10</v>
      </c>
      <c r="L364" s="20">
        <v>30</v>
      </c>
      <c r="M364" s="19">
        <f>tVendas[[#This Row],[Valor Total]]-tVendas[[#This Row],[Valor Pago]]</f>
        <v>-20</v>
      </c>
      <c r="N364" s="24">
        <v>45608</v>
      </c>
      <c r="O364" s="38">
        <f>_xlfn.XLOOKUP(tVendas[[#This Row],[Produto]],tProdutos[Produto],tProdutos[Comissão %])/100</f>
        <v>0.15</v>
      </c>
      <c r="P364" s="20">
        <f>tVendas[[#This Row],[Valor Total]]*tVendas[[#This Row],[Comissão %]]</f>
        <v>1.5</v>
      </c>
    </row>
    <row r="365" spans="2:16" ht="28.5" customHeight="1" x14ac:dyDescent="0.25">
      <c r="B365" s="9">
        <f>ROW()-ROW(tVendas[[#Headers],[Id]])</f>
        <v>359</v>
      </c>
      <c r="C365" s="14">
        <v>45626</v>
      </c>
      <c r="D365" s="14" t="s">
        <v>336</v>
      </c>
      <c r="E365" s="58" t="str">
        <f>_xlfn.XLOOKUP(tVendas[[#This Row],[Nome Cliente]],tClientes[Nome],tClientes[Fone])</f>
        <v>(95) 98765-4321</v>
      </c>
      <c r="F365" s="58" t="str">
        <f>_xlfn.XLOOKUP(tVendas[[#This Row],[Nome Cliente]],tClientes[Nome],tClientes[Fone 2])</f>
        <v>(95) 93456-7890</v>
      </c>
      <c r="G365" s="10" t="s">
        <v>46</v>
      </c>
      <c r="H365" s="32" t="str">
        <f>_xlfn.XLOOKUP(tVendas[[#This Row],[Produto]],tProdutos[Produto],tProdutos[Fornecedor],"Não Encontrado")</f>
        <v>Avon</v>
      </c>
      <c r="I365" s="16">
        <v>2</v>
      </c>
      <c r="J365" s="11">
        <v>20</v>
      </c>
      <c r="K365" s="17">
        <f>tVendas[[#This Row],[Qtde]]*tVendas[[#This Row],[Preço]]</f>
        <v>40</v>
      </c>
      <c r="L365" s="20">
        <v>20</v>
      </c>
      <c r="M365" s="19">
        <f>tVendas[[#This Row],[Valor Total]]-tVendas[[#This Row],[Valor Pago]]</f>
        <v>20</v>
      </c>
      <c r="N365" s="24">
        <v>45626</v>
      </c>
      <c r="O365" s="38">
        <f>_xlfn.XLOOKUP(tVendas[[#This Row],[Produto]],tProdutos[Produto],tProdutos[Comissão %])/100</f>
        <v>0.31</v>
      </c>
      <c r="P365" s="20">
        <f>tVendas[[#This Row],[Valor Total]]*tVendas[[#This Row],[Comissão %]]</f>
        <v>12.4</v>
      </c>
    </row>
    <row r="366" spans="2:16" ht="28.5" customHeight="1" x14ac:dyDescent="0.25">
      <c r="B366" s="9">
        <f>ROW()-ROW(tVendas[[#Headers],[Id]])</f>
        <v>360</v>
      </c>
      <c r="C366" s="14">
        <v>45624</v>
      </c>
      <c r="D366" s="14" t="s">
        <v>342</v>
      </c>
      <c r="E366" s="58" t="str">
        <f>_xlfn.XLOOKUP(tVendas[[#This Row],[Nome Cliente]],tClientes[Nome],tClientes[Fone])</f>
        <v>(98) 97654-3210</v>
      </c>
      <c r="F366" s="58" t="str">
        <f>_xlfn.XLOOKUP(tVendas[[#This Row],[Nome Cliente]],tClientes[Nome],tClientes[Fone 2])</f>
        <v>(98) 93210-4567</v>
      </c>
      <c r="G366" s="10" t="s">
        <v>47</v>
      </c>
      <c r="H366" s="32" t="str">
        <f>_xlfn.XLOOKUP(tVendas[[#This Row],[Produto]],tProdutos[Produto],tProdutos[Fornecedor],"Não Encontrado")</f>
        <v>Natura</v>
      </c>
      <c r="I366" s="16">
        <v>2</v>
      </c>
      <c r="J366" s="11">
        <v>25</v>
      </c>
      <c r="K366" s="17">
        <f>tVendas[[#This Row],[Qtde]]*tVendas[[#This Row],[Preço]]</f>
        <v>50</v>
      </c>
      <c r="L366" s="20">
        <v>25</v>
      </c>
      <c r="M366" s="19">
        <f>tVendas[[#This Row],[Valor Total]]-tVendas[[#This Row],[Valor Pago]]</f>
        <v>25</v>
      </c>
      <c r="N366" s="24">
        <v>45624</v>
      </c>
      <c r="O366" s="38">
        <f>_xlfn.XLOOKUP(tVendas[[#This Row],[Produto]],tProdutos[Produto],tProdutos[Comissão %])/100</f>
        <v>0.16</v>
      </c>
      <c r="P366" s="20">
        <f>tVendas[[#This Row],[Valor Total]]*tVendas[[#This Row],[Comissão %]]</f>
        <v>8</v>
      </c>
    </row>
    <row r="367" spans="2:16" ht="28.5" customHeight="1" x14ac:dyDescent="0.25">
      <c r="B367" s="9">
        <f>ROW()-ROW(tVendas[[#Headers],[Id]])</f>
        <v>361</v>
      </c>
      <c r="C367" s="14">
        <v>45626</v>
      </c>
      <c r="D367" s="14" t="s">
        <v>350</v>
      </c>
      <c r="E367" s="58" t="str">
        <f>_xlfn.XLOOKUP(tVendas[[#This Row],[Nome Cliente]],tClientes[Nome],tClientes[Fone])</f>
        <v>(84) 96543-2109</v>
      </c>
      <c r="F367" s="58" t="str">
        <f>_xlfn.XLOOKUP(tVendas[[#This Row],[Nome Cliente]],tClientes[Nome],tClientes[Fone 2])</f>
        <v>(84) 91234-5678</v>
      </c>
      <c r="G367" s="10" t="s">
        <v>48</v>
      </c>
      <c r="H367" s="32" t="str">
        <f>_xlfn.XLOOKUP(tVendas[[#This Row],[Produto]],tProdutos[Produto],tProdutos[Fornecedor],"Não Encontrado")</f>
        <v>Natura</v>
      </c>
      <c r="I367" s="16">
        <v>1</v>
      </c>
      <c r="J367" s="11">
        <v>30</v>
      </c>
      <c r="K367" s="17">
        <f>tVendas[[#This Row],[Qtde]]*tVendas[[#This Row],[Preço]]</f>
        <v>30</v>
      </c>
      <c r="L367" s="20">
        <v>90</v>
      </c>
      <c r="M367" s="19">
        <f>tVendas[[#This Row],[Valor Total]]-tVendas[[#This Row],[Valor Pago]]</f>
        <v>-60</v>
      </c>
      <c r="N367" s="24">
        <v>45626</v>
      </c>
      <c r="O367" s="38">
        <f>_xlfn.XLOOKUP(tVendas[[#This Row],[Produto]],tProdutos[Produto],tProdutos[Comissão %])/100</f>
        <v>0.33</v>
      </c>
      <c r="P367" s="20">
        <f>tVendas[[#This Row],[Valor Total]]*tVendas[[#This Row],[Comissão %]]</f>
        <v>9.9</v>
      </c>
    </row>
    <row r="368" spans="2:16" ht="28.5" customHeight="1" x14ac:dyDescent="0.25">
      <c r="B368" s="9">
        <f>ROW()-ROW(tVendas[[#Headers],[Id]])</f>
        <v>362</v>
      </c>
      <c r="C368" s="14">
        <v>45610</v>
      </c>
      <c r="D368" s="14" t="s">
        <v>358</v>
      </c>
      <c r="E368" s="58" t="str">
        <f>_xlfn.XLOOKUP(tVendas[[#This Row],[Nome Cliente]],tClientes[Nome],tClientes[Fone])</f>
        <v>(53) 95432-1098</v>
      </c>
      <c r="F368" s="58" t="str">
        <f>_xlfn.XLOOKUP(tVendas[[#This Row],[Nome Cliente]],tClientes[Nome],tClientes[Fone 2])</f>
        <v>(53) 94321-0987</v>
      </c>
      <c r="G368" s="10" t="s">
        <v>49</v>
      </c>
      <c r="H368" s="32" t="str">
        <f>_xlfn.XLOOKUP(tVendas[[#This Row],[Produto]],tProdutos[Produto],tProdutos[Fornecedor],"Não Encontrado")</f>
        <v>Natura</v>
      </c>
      <c r="I368" s="16">
        <v>5</v>
      </c>
      <c r="J368" s="11">
        <v>40</v>
      </c>
      <c r="K368" s="17">
        <f>tVendas[[#This Row],[Qtde]]*tVendas[[#This Row],[Preço]]</f>
        <v>200</v>
      </c>
      <c r="L368" s="20">
        <v>160</v>
      </c>
      <c r="M368" s="19">
        <f>tVendas[[#This Row],[Valor Total]]-tVendas[[#This Row],[Valor Pago]]</f>
        <v>40</v>
      </c>
      <c r="N368" s="24">
        <v>45610</v>
      </c>
      <c r="O368" s="38">
        <f>_xlfn.XLOOKUP(tVendas[[#This Row],[Produto]],tProdutos[Produto],tProdutos[Comissão %])/100</f>
        <v>0.38</v>
      </c>
      <c r="P368" s="20">
        <f>tVendas[[#This Row],[Valor Total]]*tVendas[[#This Row],[Comissão %]]</f>
        <v>76</v>
      </c>
    </row>
    <row r="369" spans="2:16" ht="28.5" customHeight="1" x14ac:dyDescent="0.25">
      <c r="B369" s="9">
        <f>ROW()-ROW(tVendas[[#Headers],[Id]])</f>
        <v>363</v>
      </c>
      <c r="C369" s="14">
        <v>45617</v>
      </c>
      <c r="D369" s="14" t="s">
        <v>365</v>
      </c>
      <c r="E369" s="58" t="str">
        <f>_xlfn.XLOOKUP(tVendas[[#This Row],[Nome Cliente]],tClientes[Nome],tClientes[Fone])</f>
        <v>(41) 94321-0987</v>
      </c>
      <c r="F369" s="58" t="str">
        <f>_xlfn.XLOOKUP(tVendas[[#This Row],[Nome Cliente]],tClientes[Nome],tClientes[Fone 2])</f>
        <v>(41) 92345-6789</v>
      </c>
      <c r="G369" s="10" t="s">
        <v>50</v>
      </c>
      <c r="H369" s="32" t="str">
        <f>_xlfn.XLOOKUP(tVendas[[#This Row],[Produto]],tProdutos[Produto],tProdutos[Fornecedor],"Não Encontrado")</f>
        <v>Hinode</v>
      </c>
      <c r="I369" s="16">
        <v>2</v>
      </c>
      <c r="J369" s="11">
        <v>200</v>
      </c>
      <c r="K369" s="17">
        <f>tVendas[[#This Row],[Qtde]]*tVendas[[#This Row],[Preço]]</f>
        <v>400</v>
      </c>
      <c r="L369" s="20">
        <v>400</v>
      </c>
      <c r="M369" s="19">
        <f>tVendas[[#This Row],[Valor Total]]-tVendas[[#This Row],[Valor Pago]]</f>
        <v>0</v>
      </c>
      <c r="N369" s="24">
        <v>45617</v>
      </c>
      <c r="O369" s="38">
        <f>_xlfn.XLOOKUP(tVendas[[#This Row],[Produto]],tProdutos[Produto],tProdutos[Comissão %])/100</f>
        <v>0.18</v>
      </c>
      <c r="P369" s="20">
        <f>tVendas[[#This Row],[Valor Total]]*tVendas[[#This Row],[Comissão %]]</f>
        <v>72</v>
      </c>
    </row>
    <row r="370" spans="2:16" ht="28.5" customHeight="1" x14ac:dyDescent="0.25">
      <c r="B370" s="9">
        <f>ROW()-ROW(tVendas[[#Headers],[Id]])</f>
        <v>364</v>
      </c>
      <c r="C370" s="14">
        <v>45615</v>
      </c>
      <c r="D370" s="14" t="s">
        <v>371</v>
      </c>
      <c r="E370" s="58" t="str">
        <f>_xlfn.XLOOKUP(tVendas[[#This Row],[Nome Cliente]],tClientes[Nome],tClientes[Fone])</f>
        <v>(27) 93210-9876</v>
      </c>
      <c r="F370" s="58" t="str">
        <f>_xlfn.XLOOKUP(tVendas[[#This Row],[Nome Cliente]],tClientes[Nome],tClientes[Fone 2])</f>
        <v>(27) 91234-5678</v>
      </c>
      <c r="G370" s="10" t="s">
        <v>51</v>
      </c>
      <c r="H370" s="32" t="str">
        <f>_xlfn.XLOOKUP(tVendas[[#This Row],[Produto]],tProdutos[Produto],tProdutos[Fornecedor],"Não Encontrado")</f>
        <v>Hinode</v>
      </c>
      <c r="I370" s="16">
        <v>5</v>
      </c>
      <c r="J370" s="11">
        <v>50</v>
      </c>
      <c r="K370" s="17">
        <f>tVendas[[#This Row],[Qtde]]*tVendas[[#This Row],[Preço]]</f>
        <v>250</v>
      </c>
      <c r="L370" s="20">
        <v>50</v>
      </c>
      <c r="M370" s="19">
        <f>tVendas[[#This Row],[Valor Total]]-tVendas[[#This Row],[Valor Pago]]</f>
        <v>200</v>
      </c>
      <c r="N370" s="24">
        <v>45615</v>
      </c>
      <c r="O370" s="38">
        <f>_xlfn.XLOOKUP(tVendas[[#This Row],[Produto]],tProdutos[Produto],tProdutos[Comissão %])/100</f>
        <v>0.3</v>
      </c>
      <c r="P370" s="20">
        <f>tVendas[[#This Row],[Valor Total]]*tVendas[[#This Row],[Comissão %]]</f>
        <v>75</v>
      </c>
    </row>
    <row r="371" spans="2:16" ht="28.5" customHeight="1" x14ac:dyDescent="0.25">
      <c r="B371" s="9">
        <f>ROW()-ROW(tVendas[[#Headers],[Id]])</f>
        <v>365</v>
      </c>
      <c r="C371" s="14">
        <v>45606</v>
      </c>
      <c r="D371" s="14" t="s">
        <v>377</v>
      </c>
      <c r="E371" s="58" t="str">
        <f>_xlfn.XLOOKUP(tVendas[[#This Row],[Nome Cliente]],tClientes[Nome],tClientes[Fone])</f>
        <v>(19) 92109-8765</v>
      </c>
      <c r="F371" s="58" t="str">
        <f>_xlfn.XLOOKUP(tVendas[[#This Row],[Nome Cliente]],tClientes[Nome],tClientes[Fone 2])</f>
        <v>(19) 93210-4567</v>
      </c>
      <c r="G371" s="10" t="s">
        <v>52</v>
      </c>
      <c r="H371" s="32" t="str">
        <f>_xlfn.XLOOKUP(tVendas[[#This Row],[Produto]],tProdutos[Produto],tProdutos[Fornecedor],"Não Encontrado")</f>
        <v>Hinode</v>
      </c>
      <c r="I371" s="16">
        <v>1</v>
      </c>
      <c r="J371" s="11">
        <v>70</v>
      </c>
      <c r="K371" s="17">
        <f>tVendas[[#This Row],[Qtde]]*tVendas[[#This Row],[Preço]]</f>
        <v>70</v>
      </c>
      <c r="L371" s="20">
        <v>140</v>
      </c>
      <c r="M371" s="19">
        <f>tVendas[[#This Row],[Valor Total]]-tVendas[[#This Row],[Valor Pago]]</f>
        <v>-70</v>
      </c>
      <c r="N371" s="24">
        <v>45606</v>
      </c>
      <c r="O371" s="38">
        <f>_xlfn.XLOOKUP(tVendas[[#This Row],[Produto]],tProdutos[Produto],tProdutos[Comissão %])/100</f>
        <v>0.32</v>
      </c>
      <c r="P371" s="20">
        <f>tVendas[[#This Row],[Valor Total]]*tVendas[[#This Row],[Comissão %]]</f>
        <v>22.400000000000002</v>
      </c>
    </row>
    <row r="372" spans="2:16" ht="28.5" customHeight="1" x14ac:dyDescent="0.25">
      <c r="B372" s="9">
        <f>ROW()-ROW(tVendas[[#Headers],[Id]])</f>
        <v>366</v>
      </c>
      <c r="C372" s="14">
        <v>45604</v>
      </c>
      <c r="D372" s="14" t="s">
        <v>383</v>
      </c>
      <c r="E372" s="58" t="str">
        <f>_xlfn.XLOOKUP(tVendas[[#This Row],[Nome Cliente]],tClientes[Nome],tClientes[Fone])</f>
        <v>(51) 90987-6543</v>
      </c>
      <c r="F372" s="58" t="str">
        <f>_xlfn.XLOOKUP(tVendas[[#This Row],[Nome Cliente]],tClientes[Nome],tClientes[Fone 2])</f>
        <v>(51) 94321-0987</v>
      </c>
      <c r="G372" s="10" t="s">
        <v>38</v>
      </c>
      <c r="H372" s="32" t="str">
        <f>_xlfn.XLOOKUP(tVendas[[#This Row],[Produto]],tProdutos[Produto],tProdutos[Fornecedor],"Não Encontrado")</f>
        <v>Jequiti</v>
      </c>
      <c r="I372" s="16">
        <v>4</v>
      </c>
      <c r="J372" s="11">
        <v>100</v>
      </c>
      <c r="K372" s="17">
        <f>tVendas[[#This Row],[Qtde]]*tVendas[[#This Row],[Preço]]</f>
        <v>400</v>
      </c>
      <c r="L372" s="20"/>
      <c r="M372" s="19">
        <f>tVendas[[#This Row],[Valor Total]]-tVendas[[#This Row],[Valor Pago]]</f>
        <v>400</v>
      </c>
      <c r="N372" s="24" t="s">
        <v>118</v>
      </c>
      <c r="O372" s="38">
        <f>_xlfn.XLOOKUP(tVendas[[#This Row],[Produto]],tProdutos[Produto],tProdutos[Comissão %])/100</f>
        <v>0.21</v>
      </c>
      <c r="P372" s="20">
        <f>tVendas[[#This Row],[Valor Total]]*tVendas[[#This Row],[Comissão %]]</f>
        <v>84</v>
      </c>
    </row>
    <row r="373" spans="2:16" ht="28.5" customHeight="1" x14ac:dyDescent="0.25">
      <c r="B373" s="9">
        <f>ROW()-ROW(tVendas[[#Headers],[Id]])</f>
        <v>367</v>
      </c>
      <c r="C373" s="14">
        <v>45613</v>
      </c>
      <c r="D373" s="14" t="s">
        <v>387</v>
      </c>
      <c r="E373" s="58" t="str">
        <f>_xlfn.XLOOKUP(tVendas[[#This Row],[Nome Cliente]],tClientes[Nome],tClientes[Fone])</f>
        <v>(61) 99876-5432</v>
      </c>
      <c r="F373" s="58" t="str">
        <f>_xlfn.XLOOKUP(tVendas[[#This Row],[Nome Cliente]],tClientes[Nome],tClientes[Fone 2])</f>
        <v>(61) 93456-7890</v>
      </c>
      <c r="G373" s="10" t="s">
        <v>39</v>
      </c>
      <c r="H373" s="32" t="str">
        <f>_xlfn.XLOOKUP(tVendas[[#This Row],[Produto]],tProdutos[Produto],tProdutos[Fornecedor],"Não Encontrado")</f>
        <v>Jequiti</v>
      </c>
      <c r="I373" s="16">
        <v>4</v>
      </c>
      <c r="J373" s="11">
        <v>120</v>
      </c>
      <c r="K373" s="17">
        <f>tVendas[[#This Row],[Qtde]]*tVendas[[#This Row],[Preço]]</f>
        <v>480</v>
      </c>
      <c r="L373" s="20">
        <v>120</v>
      </c>
      <c r="M373" s="19">
        <f>tVendas[[#This Row],[Valor Total]]-tVendas[[#This Row],[Valor Pago]]</f>
        <v>360</v>
      </c>
      <c r="N373" s="24">
        <v>45613</v>
      </c>
      <c r="O373" s="38">
        <f>_xlfn.XLOOKUP(tVendas[[#This Row],[Produto]],tProdutos[Produto],tProdutos[Comissão %])/100</f>
        <v>0.24</v>
      </c>
      <c r="P373" s="20">
        <f>tVendas[[#This Row],[Valor Total]]*tVendas[[#This Row],[Comissão %]]</f>
        <v>115.19999999999999</v>
      </c>
    </row>
    <row r="374" spans="2:16" ht="28.5" customHeight="1" x14ac:dyDescent="0.25">
      <c r="B374" s="9">
        <f>ROW()-ROW(tVendas[[#Headers],[Id]])</f>
        <v>368</v>
      </c>
      <c r="C374" s="14">
        <v>45623</v>
      </c>
      <c r="D374" s="14" t="s">
        <v>393</v>
      </c>
      <c r="E374" s="58" t="str">
        <f>_xlfn.XLOOKUP(tVendas[[#This Row],[Nome Cliente]],tClientes[Nome],tClientes[Fone])</f>
        <v>(48) 98765-4321</v>
      </c>
      <c r="F374" s="58" t="str">
        <f>_xlfn.XLOOKUP(tVendas[[#This Row],[Nome Cliente]],tClientes[Nome],tClientes[Fone 2])</f>
        <v>(48) 92345-6789</v>
      </c>
      <c r="G374" s="10" t="s">
        <v>40</v>
      </c>
      <c r="H374" s="32" t="str">
        <f>_xlfn.XLOOKUP(tVendas[[#This Row],[Produto]],tProdutos[Produto],tProdutos[Fornecedor],"Não Encontrado")</f>
        <v>Jequiti</v>
      </c>
      <c r="I374" s="16">
        <v>1</v>
      </c>
      <c r="J374" s="11">
        <v>25</v>
      </c>
      <c r="K374" s="17">
        <f>tVendas[[#This Row],[Qtde]]*tVendas[[#This Row],[Preço]]</f>
        <v>25</v>
      </c>
      <c r="L374" s="20">
        <v>75</v>
      </c>
      <c r="M374" s="19">
        <f>tVendas[[#This Row],[Valor Total]]-tVendas[[#This Row],[Valor Pago]]</f>
        <v>-50</v>
      </c>
      <c r="N374" s="24">
        <v>45623</v>
      </c>
      <c r="O374" s="38">
        <f>_xlfn.XLOOKUP(tVendas[[#This Row],[Produto]],tProdutos[Produto],tProdutos[Comissão %])/100</f>
        <v>0.28999999999999998</v>
      </c>
      <c r="P374" s="20">
        <f>tVendas[[#This Row],[Valor Total]]*tVendas[[#This Row],[Comissão %]]</f>
        <v>7.2499999999999991</v>
      </c>
    </row>
    <row r="375" spans="2:16" ht="28.5" customHeight="1" x14ac:dyDescent="0.25">
      <c r="B375" s="9">
        <f>ROW()-ROW(tVendas[[#Headers],[Id]])</f>
        <v>369</v>
      </c>
      <c r="C375" s="14">
        <v>45615</v>
      </c>
      <c r="D375" s="14" t="s">
        <v>399</v>
      </c>
      <c r="E375" s="58" t="str">
        <f>_xlfn.XLOOKUP(tVendas[[#This Row],[Nome Cliente]],tClientes[Nome],tClientes[Fone])</f>
        <v>(31) 97654-3210</v>
      </c>
      <c r="F375" s="58" t="str">
        <f>_xlfn.XLOOKUP(tVendas[[#This Row],[Nome Cliente]],tClientes[Nome],tClientes[Fone 2])</f>
        <v>(31) 93210-4567</v>
      </c>
      <c r="G375" s="10" t="s">
        <v>41</v>
      </c>
      <c r="H375" s="32" t="str">
        <f>_xlfn.XLOOKUP(tVendas[[#This Row],[Produto]],tProdutos[Produto],tProdutos[Fornecedor],"Não Encontrado")</f>
        <v>Mary Kay</v>
      </c>
      <c r="I375" s="16">
        <v>2</v>
      </c>
      <c r="J375" s="11">
        <v>80</v>
      </c>
      <c r="K375" s="17">
        <f>tVendas[[#This Row],[Qtde]]*tVendas[[#This Row],[Preço]]</f>
        <v>160</v>
      </c>
      <c r="L375" s="20">
        <v>160</v>
      </c>
      <c r="M375" s="19">
        <f>tVendas[[#This Row],[Valor Total]]-tVendas[[#This Row],[Valor Pago]]</f>
        <v>0</v>
      </c>
      <c r="N375" s="24">
        <v>45615</v>
      </c>
      <c r="O375" s="38">
        <f>_xlfn.XLOOKUP(tVendas[[#This Row],[Produto]],tProdutos[Produto],tProdutos[Comissão %])/100</f>
        <v>0.38</v>
      </c>
      <c r="P375" s="20">
        <f>tVendas[[#This Row],[Valor Total]]*tVendas[[#This Row],[Comissão %]]</f>
        <v>60.8</v>
      </c>
    </row>
    <row r="376" spans="2:16" ht="28.5" customHeight="1" x14ac:dyDescent="0.25">
      <c r="B376" s="9">
        <f>ROW()-ROW(tVendas[[#Headers],[Id]])</f>
        <v>370</v>
      </c>
      <c r="C376" s="14">
        <v>45623</v>
      </c>
      <c r="D376" s="14" t="s">
        <v>405</v>
      </c>
      <c r="E376" s="58" t="str">
        <f>_xlfn.XLOOKUP(tVendas[[#This Row],[Nome Cliente]],tClientes[Nome],tClientes[Fone])</f>
        <v>(71) 96543-2109</v>
      </c>
      <c r="F376" s="58" t="str">
        <f>_xlfn.XLOOKUP(tVendas[[#This Row],[Nome Cliente]],tClientes[Nome],tClientes[Fone 2])</f>
        <v>(71) 93456-7890</v>
      </c>
      <c r="G376" s="10" t="s">
        <v>42</v>
      </c>
      <c r="H376" s="32" t="str">
        <f>_xlfn.XLOOKUP(tVendas[[#This Row],[Produto]],tProdutos[Produto],tProdutos[Fornecedor],"Não Encontrado")</f>
        <v>Mary Kay</v>
      </c>
      <c r="I376" s="16">
        <v>5</v>
      </c>
      <c r="J376" s="11">
        <v>30</v>
      </c>
      <c r="K376" s="17">
        <f>tVendas[[#This Row],[Qtde]]*tVendas[[#This Row],[Preço]]</f>
        <v>150</v>
      </c>
      <c r="L376" s="20">
        <v>120</v>
      </c>
      <c r="M376" s="19">
        <f>tVendas[[#This Row],[Valor Total]]-tVendas[[#This Row],[Valor Pago]]</f>
        <v>30</v>
      </c>
      <c r="N376" s="24">
        <v>45623</v>
      </c>
      <c r="O376" s="38">
        <f>_xlfn.XLOOKUP(tVendas[[#This Row],[Produto]],tProdutos[Produto],tProdutos[Comissão %])/100</f>
        <v>0.31</v>
      </c>
      <c r="P376" s="20">
        <f>tVendas[[#This Row],[Valor Total]]*tVendas[[#This Row],[Comissão %]]</f>
        <v>46.5</v>
      </c>
    </row>
    <row r="377" spans="2:16" ht="28.5" customHeight="1" x14ac:dyDescent="0.25">
      <c r="B377" s="9">
        <f>ROW()-ROW(tVendas[[#Headers],[Id]])</f>
        <v>371</v>
      </c>
      <c r="C377" s="14">
        <v>45621</v>
      </c>
      <c r="D377" s="14" t="s">
        <v>410</v>
      </c>
      <c r="E377" s="58" t="str">
        <f>_xlfn.XLOOKUP(tVendas[[#This Row],[Nome Cliente]],tClientes[Nome],tClientes[Fone])</f>
        <v>(67) 95432-1098</v>
      </c>
      <c r="F377" s="58" t="str">
        <f>_xlfn.XLOOKUP(tVendas[[#This Row],[Nome Cliente]],tClientes[Nome],tClientes[Fone 2])</f>
        <v>(67) 92345-6789</v>
      </c>
      <c r="G377" s="10" t="s">
        <v>43</v>
      </c>
      <c r="H377" s="32" t="str">
        <f>_xlfn.XLOOKUP(tVendas[[#This Row],[Produto]],tProdutos[Produto],tProdutos[Fornecedor],"Não Encontrado")</f>
        <v>Mary Kay</v>
      </c>
      <c r="I377" s="16">
        <v>1</v>
      </c>
      <c r="J377" s="11">
        <v>35</v>
      </c>
      <c r="K377" s="17">
        <f>tVendas[[#This Row],[Qtde]]*tVendas[[#This Row],[Preço]]</f>
        <v>35</v>
      </c>
      <c r="L377" s="20">
        <v>140</v>
      </c>
      <c r="M377" s="19">
        <f>tVendas[[#This Row],[Valor Total]]-tVendas[[#This Row],[Valor Pago]]</f>
        <v>-105</v>
      </c>
      <c r="N377" s="24">
        <v>45621</v>
      </c>
      <c r="O377" s="38">
        <f>_xlfn.XLOOKUP(tVendas[[#This Row],[Produto]],tProdutos[Produto],tProdutos[Comissão %])/100</f>
        <v>0.16</v>
      </c>
      <c r="P377" s="20">
        <f>tVendas[[#This Row],[Valor Total]]*tVendas[[#This Row],[Comissão %]]</f>
        <v>5.6000000000000005</v>
      </c>
    </row>
    <row r="378" spans="2:16" ht="28.5" customHeight="1" x14ac:dyDescent="0.25">
      <c r="B378" s="9">
        <f>ROW()-ROW(tVendas[[#Headers],[Id]])</f>
        <v>372</v>
      </c>
      <c r="C378" s="14">
        <v>45608</v>
      </c>
      <c r="D378" s="14" t="s">
        <v>416</v>
      </c>
      <c r="E378" s="58" t="str">
        <f>_xlfn.XLOOKUP(tVendas[[#This Row],[Nome Cliente]],tClientes[Nome],tClientes[Fone])</f>
        <v>(92) 94321-0987</v>
      </c>
      <c r="F378" s="58" t="str">
        <f>_xlfn.XLOOKUP(tVendas[[#This Row],[Nome Cliente]],tClientes[Nome],tClientes[Fone 2])</f>
        <v>(92) 91234-5678</v>
      </c>
      <c r="G378" s="10" t="s">
        <v>44</v>
      </c>
      <c r="H378" s="32" t="str">
        <f>_xlfn.XLOOKUP(tVendas[[#This Row],[Produto]],tProdutos[Produto],tProdutos[Fornecedor],"Não Encontrado")</f>
        <v>Avon</v>
      </c>
      <c r="I378" s="16">
        <v>4</v>
      </c>
      <c r="J378" s="11">
        <v>15</v>
      </c>
      <c r="K378" s="17">
        <f>tVendas[[#This Row],[Qtde]]*tVendas[[#This Row],[Preço]]</f>
        <v>60</v>
      </c>
      <c r="L378" s="20">
        <v>45</v>
      </c>
      <c r="M378" s="19">
        <f>tVendas[[#This Row],[Valor Total]]-tVendas[[#This Row],[Valor Pago]]</f>
        <v>15</v>
      </c>
      <c r="N378" s="24">
        <v>45608</v>
      </c>
      <c r="O378" s="38">
        <f>_xlfn.XLOOKUP(tVendas[[#This Row],[Produto]],tProdutos[Produto],tProdutos[Comissão %])/100</f>
        <v>0.2</v>
      </c>
      <c r="P378" s="20">
        <f>tVendas[[#This Row],[Valor Total]]*tVendas[[#This Row],[Comissão %]]</f>
        <v>12</v>
      </c>
    </row>
    <row r="379" spans="2:16" ht="28.5" customHeight="1" x14ac:dyDescent="0.25">
      <c r="B379" s="9">
        <f>ROW()-ROW(tVendas[[#Headers],[Id]])</f>
        <v>373</v>
      </c>
      <c r="C379" s="14">
        <v>45613</v>
      </c>
      <c r="D379" s="14" t="s">
        <v>421</v>
      </c>
      <c r="E379" s="58" t="str">
        <f>_xlfn.XLOOKUP(tVendas[[#This Row],[Nome Cliente]],tClientes[Nome],tClientes[Fone])</f>
        <v>(84) 93210-9876</v>
      </c>
      <c r="F379" s="58" t="str">
        <f>_xlfn.XLOOKUP(tVendas[[#This Row],[Nome Cliente]],tClientes[Nome],tClientes[Fone 2])</f>
        <v>(84) 93456-7890</v>
      </c>
      <c r="G379" s="10" t="s">
        <v>45</v>
      </c>
      <c r="H379" s="32" t="str">
        <f>_xlfn.XLOOKUP(tVendas[[#This Row],[Produto]],tProdutos[Produto],tProdutos[Fornecedor],"Não Encontrado")</f>
        <v>Avon</v>
      </c>
      <c r="I379" s="16">
        <v>4</v>
      </c>
      <c r="J379" s="11">
        <v>10</v>
      </c>
      <c r="K379" s="17">
        <f>tVendas[[#This Row],[Qtde]]*tVendas[[#This Row],[Preço]]</f>
        <v>40</v>
      </c>
      <c r="L379" s="20">
        <v>10</v>
      </c>
      <c r="M379" s="19">
        <f>tVendas[[#This Row],[Valor Total]]-tVendas[[#This Row],[Valor Pago]]</f>
        <v>30</v>
      </c>
      <c r="N379" s="24">
        <v>45613</v>
      </c>
      <c r="O379" s="38">
        <f>_xlfn.XLOOKUP(tVendas[[#This Row],[Produto]],tProdutos[Produto],tProdutos[Comissão %])/100</f>
        <v>0.15</v>
      </c>
      <c r="P379" s="20">
        <f>tVendas[[#This Row],[Valor Total]]*tVendas[[#This Row],[Comissão %]]</f>
        <v>6</v>
      </c>
    </row>
    <row r="380" spans="2:16" ht="28.5" customHeight="1" x14ac:dyDescent="0.25">
      <c r="B380" s="9">
        <f>ROW()-ROW(tVendas[[#Headers],[Id]])</f>
        <v>374</v>
      </c>
      <c r="C380" s="14">
        <v>45598</v>
      </c>
      <c r="D380" s="14" t="s">
        <v>427</v>
      </c>
      <c r="E380" s="58" t="str">
        <f>_xlfn.XLOOKUP(tVendas[[#This Row],[Nome Cliente]],tClientes[Nome],tClientes[Fone])</f>
        <v>(53) 92109-8765</v>
      </c>
      <c r="F380" s="58" t="str">
        <f>_xlfn.XLOOKUP(tVendas[[#This Row],[Nome Cliente]],tClientes[Nome],tClientes[Fone 2])</f>
        <v>(53) 92345-6789</v>
      </c>
      <c r="G380" s="10" t="s">
        <v>46</v>
      </c>
      <c r="H380" s="32" t="str">
        <f>_xlfn.XLOOKUP(tVendas[[#This Row],[Produto]],tProdutos[Produto],tProdutos[Fornecedor],"Não Encontrado")</f>
        <v>Avon</v>
      </c>
      <c r="I380" s="16">
        <v>4</v>
      </c>
      <c r="J380" s="11">
        <v>20</v>
      </c>
      <c r="K380" s="17">
        <f>tVendas[[#This Row],[Qtde]]*tVendas[[#This Row],[Preço]]</f>
        <v>80</v>
      </c>
      <c r="L380" s="20"/>
      <c r="M380" s="19">
        <f>tVendas[[#This Row],[Valor Total]]-tVendas[[#This Row],[Valor Pago]]</f>
        <v>80</v>
      </c>
      <c r="N380" s="24" t="s">
        <v>118</v>
      </c>
      <c r="O380" s="38">
        <f>_xlfn.XLOOKUP(tVendas[[#This Row],[Produto]],tProdutos[Produto],tProdutos[Comissão %])/100</f>
        <v>0.31</v>
      </c>
      <c r="P380" s="20">
        <f>tVendas[[#This Row],[Valor Total]]*tVendas[[#This Row],[Comissão %]]</f>
        <v>24.8</v>
      </c>
    </row>
    <row r="381" spans="2:16" ht="28.5" customHeight="1" x14ac:dyDescent="0.25">
      <c r="B381" s="9">
        <f>ROW()-ROW(tVendas[[#Headers],[Id]])</f>
        <v>375</v>
      </c>
      <c r="C381" s="14">
        <v>45613</v>
      </c>
      <c r="D381" s="14" t="s">
        <v>433</v>
      </c>
      <c r="E381" s="58" t="str">
        <f>_xlfn.XLOOKUP(tVendas[[#This Row],[Nome Cliente]],tClientes[Nome],tClientes[Fone])</f>
        <v>(83) 90987-6543</v>
      </c>
      <c r="F381" s="58" t="str">
        <f>_xlfn.XLOOKUP(tVendas[[#This Row],[Nome Cliente]],tClientes[Nome],tClientes[Fone 2])</f>
        <v>(83) 93210-4567</v>
      </c>
      <c r="G381" s="10" t="s">
        <v>47</v>
      </c>
      <c r="H381" s="32" t="str">
        <f>_xlfn.XLOOKUP(tVendas[[#This Row],[Produto]],tProdutos[Produto],tProdutos[Fornecedor],"Não Encontrado")</f>
        <v>Natura</v>
      </c>
      <c r="I381" s="16">
        <v>5</v>
      </c>
      <c r="J381" s="11">
        <v>25</v>
      </c>
      <c r="K381" s="17">
        <f>tVendas[[#This Row],[Qtde]]*tVendas[[#This Row],[Preço]]</f>
        <v>125</v>
      </c>
      <c r="L381" s="20"/>
      <c r="M381" s="19">
        <f>tVendas[[#This Row],[Valor Total]]-tVendas[[#This Row],[Valor Pago]]</f>
        <v>125</v>
      </c>
      <c r="N381" s="24" t="s">
        <v>118</v>
      </c>
      <c r="O381" s="38">
        <f>_xlfn.XLOOKUP(tVendas[[#This Row],[Produto]],tProdutos[Produto],tProdutos[Comissão %])/100</f>
        <v>0.16</v>
      </c>
      <c r="P381" s="20">
        <f>tVendas[[#This Row],[Valor Total]]*tVendas[[#This Row],[Comissão %]]</f>
        <v>20</v>
      </c>
    </row>
    <row r="382" spans="2:16" ht="28.5" customHeight="1" x14ac:dyDescent="0.25">
      <c r="B382" s="9">
        <f>ROW()-ROW(tVendas[[#Headers],[Id]])</f>
        <v>376</v>
      </c>
      <c r="C382" s="14">
        <v>45598</v>
      </c>
      <c r="D382" s="14" t="s">
        <v>439</v>
      </c>
      <c r="E382" s="58" t="str">
        <f>_xlfn.XLOOKUP(tVendas[[#This Row],[Nome Cliente]],tClientes[Nome],tClientes[Fone])</f>
        <v>(62) 99876-5432</v>
      </c>
      <c r="F382" s="58" t="str">
        <f>_xlfn.XLOOKUP(tVendas[[#This Row],[Nome Cliente]],tClientes[Nome],tClientes[Fone 2])</f>
        <v>(62) 93456-7890</v>
      </c>
      <c r="G382" s="10" t="s">
        <v>48</v>
      </c>
      <c r="H382" s="32" t="str">
        <f>_xlfn.XLOOKUP(tVendas[[#This Row],[Produto]],tProdutos[Produto],tProdutos[Fornecedor],"Não Encontrado")</f>
        <v>Natura</v>
      </c>
      <c r="I382" s="16">
        <v>1</v>
      </c>
      <c r="J382" s="11">
        <v>30</v>
      </c>
      <c r="K382" s="17">
        <f>tVendas[[#This Row],[Qtde]]*tVendas[[#This Row],[Preço]]</f>
        <v>30</v>
      </c>
      <c r="L382" s="20"/>
      <c r="M382" s="19">
        <f>tVendas[[#This Row],[Valor Total]]-tVendas[[#This Row],[Valor Pago]]</f>
        <v>30</v>
      </c>
      <c r="N382" s="24" t="s">
        <v>118</v>
      </c>
      <c r="O382" s="38">
        <f>_xlfn.XLOOKUP(tVendas[[#This Row],[Produto]],tProdutos[Produto],tProdutos[Comissão %])/100</f>
        <v>0.33</v>
      </c>
      <c r="P382" s="20">
        <f>tVendas[[#This Row],[Valor Total]]*tVendas[[#This Row],[Comissão %]]</f>
        <v>9.9</v>
      </c>
    </row>
    <row r="383" spans="2:16" ht="28.5" customHeight="1" x14ac:dyDescent="0.25">
      <c r="B383" s="9">
        <f>ROW()-ROW(tVendas[[#Headers],[Id]])</f>
        <v>377</v>
      </c>
      <c r="C383" s="14">
        <v>45624</v>
      </c>
      <c r="D383" s="14" t="s">
        <v>135</v>
      </c>
      <c r="E383" s="58" t="str">
        <f>_xlfn.XLOOKUP(tVendas[[#This Row],[Nome Cliente]],tClientes[Nome],tClientes[Fone])</f>
        <v>(11) 91234-5678</v>
      </c>
      <c r="F383" s="58" t="str">
        <f>_xlfn.XLOOKUP(tVendas[[#This Row],[Nome Cliente]],tClientes[Nome],tClientes[Fone 2])</f>
        <v>(11) 93456-7890</v>
      </c>
      <c r="G383" s="10" t="s">
        <v>49</v>
      </c>
      <c r="H383" s="32" t="str">
        <f>_xlfn.XLOOKUP(tVendas[[#This Row],[Produto]],tProdutos[Produto],tProdutos[Fornecedor],"Não Encontrado")</f>
        <v>Natura</v>
      </c>
      <c r="I383" s="16">
        <v>3</v>
      </c>
      <c r="J383" s="11">
        <v>40</v>
      </c>
      <c r="K383" s="17">
        <f>tVendas[[#This Row],[Qtde]]*tVendas[[#This Row],[Preço]]</f>
        <v>120</v>
      </c>
      <c r="L383" s="20">
        <v>40</v>
      </c>
      <c r="M383" s="19">
        <f>tVendas[[#This Row],[Valor Total]]-tVendas[[#This Row],[Valor Pago]]</f>
        <v>80</v>
      </c>
      <c r="N383" s="24">
        <v>45624</v>
      </c>
      <c r="O383" s="38">
        <f>_xlfn.XLOOKUP(tVendas[[#This Row],[Produto]],tProdutos[Produto],tProdutos[Comissão %])/100</f>
        <v>0.38</v>
      </c>
      <c r="P383" s="20">
        <f>tVendas[[#This Row],[Valor Total]]*tVendas[[#This Row],[Comissão %]]</f>
        <v>45.6</v>
      </c>
    </row>
    <row r="384" spans="2:16" ht="28.5" customHeight="1" x14ac:dyDescent="0.25">
      <c r="B384" s="9">
        <f>ROW()-ROW(tVendas[[#Headers],[Id]])</f>
        <v>378</v>
      </c>
      <c r="C384" s="14">
        <v>45626</v>
      </c>
      <c r="D384" s="14" t="s">
        <v>142</v>
      </c>
      <c r="E384" s="58" t="str">
        <f>_xlfn.XLOOKUP(tVendas[[#This Row],[Nome Cliente]],tClientes[Nome],tClientes[Fone])</f>
        <v>(21) 99876-5432</v>
      </c>
      <c r="F384" s="58" t="str">
        <f>_xlfn.XLOOKUP(tVendas[[#This Row],[Nome Cliente]],tClientes[Nome],tClientes[Fone 2])</f>
        <v>(21) 92345-6789</v>
      </c>
      <c r="G384" s="10" t="s">
        <v>50</v>
      </c>
      <c r="H384" s="32" t="str">
        <f>_xlfn.XLOOKUP(tVendas[[#This Row],[Produto]],tProdutos[Produto],tProdutos[Fornecedor],"Não Encontrado")</f>
        <v>Hinode</v>
      </c>
      <c r="I384" s="16">
        <v>2</v>
      </c>
      <c r="J384" s="11">
        <v>200</v>
      </c>
      <c r="K384" s="17">
        <f>tVendas[[#This Row],[Qtde]]*tVendas[[#This Row],[Preço]]</f>
        <v>400</v>
      </c>
      <c r="L384" s="20">
        <v>200</v>
      </c>
      <c r="M384" s="19">
        <f>tVendas[[#This Row],[Valor Total]]-tVendas[[#This Row],[Valor Pago]]</f>
        <v>200</v>
      </c>
      <c r="N384" s="24">
        <v>45626</v>
      </c>
      <c r="O384" s="38">
        <f>_xlfn.XLOOKUP(tVendas[[#This Row],[Produto]],tProdutos[Produto],tProdutos[Comissão %])/100</f>
        <v>0.18</v>
      </c>
      <c r="P384" s="20">
        <f>tVendas[[#This Row],[Valor Total]]*tVendas[[#This Row],[Comissão %]]</f>
        <v>72</v>
      </c>
    </row>
    <row r="385" spans="2:16" ht="28.5" customHeight="1" x14ac:dyDescent="0.25">
      <c r="B385" s="9">
        <f>ROW()-ROW(tVendas[[#Headers],[Id]])</f>
        <v>379</v>
      </c>
      <c r="C385" s="14">
        <v>45599</v>
      </c>
      <c r="D385" s="14" t="s">
        <v>150</v>
      </c>
      <c r="E385" s="58" t="str">
        <f>_xlfn.XLOOKUP(tVendas[[#This Row],[Nome Cliente]],tClientes[Nome],tClientes[Fone])</f>
        <v>(31) 98765-4321</v>
      </c>
      <c r="F385" s="58" t="str">
        <f>_xlfn.XLOOKUP(tVendas[[#This Row],[Nome Cliente]],tClientes[Nome],tClientes[Fone 2])</f>
        <v>(31) 91234-5678</v>
      </c>
      <c r="G385" s="10" t="s">
        <v>51</v>
      </c>
      <c r="H385" s="32" t="str">
        <f>_xlfn.XLOOKUP(tVendas[[#This Row],[Produto]],tProdutos[Produto],tProdutos[Fornecedor],"Não Encontrado")</f>
        <v>Hinode</v>
      </c>
      <c r="I385" s="16">
        <v>2</v>
      </c>
      <c r="J385" s="11">
        <v>50</v>
      </c>
      <c r="K385" s="17">
        <f>tVendas[[#This Row],[Qtde]]*tVendas[[#This Row],[Preço]]</f>
        <v>100</v>
      </c>
      <c r="L385" s="20">
        <v>50</v>
      </c>
      <c r="M385" s="19">
        <f>tVendas[[#This Row],[Valor Total]]-tVendas[[#This Row],[Valor Pago]]</f>
        <v>50</v>
      </c>
      <c r="N385" s="24">
        <v>45599</v>
      </c>
      <c r="O385" s="38">
        <f>_xlfn.XLOOKUP(tVendas[[#This Row],[Produto]],tProdutos[Produto],tProdutos[Comissão %])/100</f>
        <v>0.3</v>
      </c>
      <c r="P385" s="20">
        <f>tVendas[[#This Row],[Valor Total]]*tVendas[[#This Row],[Comissão %]]</f>
        <v>30</v>
      </c>
    </row>
    <row r="386" spans="2:16" ht="28.5" customHeight="1" x14ac:dyDescent="0.25">
      <c r="B386" s="9">
        <f>ROW()-ROW(tVendas[[#Headers],[Id]])</f>
        <v>380</v>
      </c>
      <c r="C386" s="14">
        <v>45601</v>
      </c>
      <c r="D386" s="14" t="s">
        <v>158</v>
      </c>
      <c r="E386" s="58" t="str">
        <f>_xlfn.XLOOKUP(tVendas[[#This Row],[Nome Cliente]],tClientes[Nome],tClientes[Fone])</f>
        <v>(41) 97654-3210</v>
      </c>
      <c r="F386" s="58" t="str">
        <f>_xlfn.XLOOKUP(tVendas[[#This Row],[Nome Cliente]],tClientes[Nome],tClientes[Fone 2])</f>
        <v>(41) 93210-4567</v>
      </c>
      <c r="G386" s="10" t="s">
        <v>52</v>
      </c>
      <c r="H386" s="32" t="str">
        <f>_xlfn.XLOOKUP(tVendas[[#This Row],[Produto]],tProdutos[Produto],tProdutos[Fornecedor],"Não Encontrado")</f>
        <v>Hinode</v>
      </c>
      <c r="I386" s="16">
        <v>1</v>
      </c>
      <c r="J386" s="11">
        <v>70</v>
      </c>
      <c r="K386" s="17">
        <f>tVendas[[#This Row],[Qtde]]*tVendas[[#This Row],[Preço]]</f>
        <v>70</v>
      </c>
      <c r="L386" s="20">
        <v>140</v>
      </c>
      <c r="M386" s="19">
        <f>tVendas[[#This Row],[Valor Total]]-tVendas[[#This Row],[Valor Pago]]</f>
        <v>-70</v>
      </c>
      <c r="N386" s="24">
        <v>45601</v>
      </c>
      <c r="O386" s="38">
        <f>_xlfn.XLOOKUP(tVendas[[#This Row],[Produto]],tProdutos[Produto],tProdutos[Comissão %])/100</f>
        <v>0.32</v>
      </c>
      <c r="P386" s="20">
        <f>tVendas[[#This Row],[Valor Total]]*tVendas[[#This Row],[Comissão %]]</f>
        <v>22.400000000000002</v>
      </c>
    </row>
    <row r="387" spans="2:16" ht="28.5" customHeight="1" x14ac:dyDescent="0.25">
      <c r="B387" s="9">
        <f>ROW()-ROW(tVendas[[#Headers],[Id]])</f>
        <v>381</v>
      </c>
      <c r="C387" s="14">
        <v>45620</v>
      </c>
      <c r="D387" s="14" t="s">
        <v>166</v>
      </c>
      <c r="E387" s="58" t="str">
        <f>_xlfn.XLOOKUP(tVendas[[#This Row],[Nome Cliente]],tClientes[Nome],tClientes[Fone])</f>
        <v>(51) 96543-2109</v>
      </c>
      <c r="F387" s="58" t="str">
        <f>_xlfn.XLOOKUP(tVendas[[#This Row],[Nome Cliente]],tClientes[Nome],tClientes[Fone 2])</f>
        <v>(51) 94321-0987</v>
      </c>
      <c r="G387" s="10" t="s">
        <v>54</v>
      </c>
      <c r="H387" s="32" t="str">
        <f>_xlfn.XLOOKUP(tVendas[[#This Row],[Produto]],tProdutos[Produto],tProdutos[Fornecedor],"Não Encontrado")</f>
        <v>Jequiti</v>
      </c>
      <c r="I387" s="16">
        <v>4</v>
      </c>
      <c r="J387" s="11">
        <v>50</v>
      </c>
      <c r="K387" s="17">
        <f>tVendas[[#This Row],[Qtde]]*tVendas[[#This Row],[Preço]]</f>
        <v>200</v>
      </c>
      <c r="L387" s="20">
        <v>50</v>
      </c>
      <c r="M387" s="19">
        <f>tVendas[[#This Row],[Valor Total]]-tVendas[[#This Row],[Valor Pago]]</f>
        <v>150</v>
      </c>
      <c r="N387" s="24">
        <v>45620</v>
      </c>
      <c r="O387" s="38">
        <f>_xlfn.XLOOKUP(tVendas[[#This Row],[Produto]],tProdutos[Produto],tProdutos[Comissão %])/100</f>
        <v>0.34</v>
      </c>
      <c r="P387" s="20">
        <f>tVendas[[#This Row],[Valor Total]]*tVendas[[#This Row],[Comissão %]]</f>
        <v>68</v>
      </c>
    </row>
    <row r="388" spans="2:16" ht="28.5" customHeight="1" x14ac:dyDescent="0.25">
      <c r="B388" s="9">
        <f>ROW()-ROW(tVendas[[#Headers],[Id]])</f>
        <v>382</v>
      </c>
      <c r="C388" s="14">
        <v>45606</v>
      </c>
      <c r="D388" s="14" t="s">
        <v>174</v>
      </c>
      <c r="E388" s="58" t="str">
        <f>_xlfn.XLOOKUP(tVendas[[#This Row],[Nome Cliente]],tClientes[Nome],tClientes[Fone])</f>
        <v>(61) 95432-1098</v>
      </c>
      <c r="F388" s="58" t="str">
        <f>_xlfn.XLOOKUP(tVendas[[#This Row],[Nome Cliente]],tClientes[Nome],tClientes[Fone 2])</f>
        <v>(61) 93210-4567</v>
      </c>
      <c r="G388" s="10" t="s">
        <v>55</v>
      </c>
      <c r="H388" s="32" t="str">
        <f>_xlfn.XLOOKUP(tVendas[[#This Row],[Produto]],tProdutos[Produto],tProdutos[Fornecedor],"Não Encontrado")</f>
        <v>Mary Kay</v>
      </c>
      <c r="I388" s="16">
        <v>4</v>
      </c>
      <c r="J388" s="11">
        <v>45</v>
      </c>
      <c r="K388" s="17">
        <f>tVendas[[#This Row],[Qtde]]*tVendas[[#This Row],[Preço]]</f>
        <v>180</v>
      </c>
      <c r="L388" s="20">
        <v>45</v>
      </c>
      <c r="M388" s="19">
        <f>tVendas[[#This Row],[Valor Total]]-tVendas[[#This Row],[Valor Pago]]</f>
        <v>135</v>
      </c>
      <c r="N388" s="24">
        <v>45606</v>
      </c>
      <c r="O388" s="38">
        <f>_xlfn.XLOOKUP(tVendas[[#This Row],[Produto]],tProdutos[Produto],tProdutos[Comissão %])/100</f>
        <v>0.37</v>
      </c>
      <c r="P388" s="20">
        <f>tVendas[[#This Row],[Valor Total]]*tVendas[[#This Row],[Comissão %]]</f>
        <v>66.599999999999994</v>
      </c>
    </row>
    <row r="389" spans="2:16" ht="28.5" customHeight="1" x14ac:dyDescent="0.25">
      <c r="B389" s="9">
        <f>ROW()-ROW(tVendas[[#Headers],[Id]])</f>
        <v>383</v>
      </c>
      <c r="C389" s="14">
        <v>45618</v>
      </c>
      <c r="D389" s="14" t="s">
        <v>182</v>
      </c>
      <c r="E389" s="58" t="str">
        <f>_xlfn.XLOOKUP(tVendas[[#This Row],[Nome Cliente]],tClientes[Nome],tClientes[Fone])</f>
        <v>(71) 94321-0987</v>
      </c>
      <c r="F389" s="58" t="str">
        <f>_xlfn.XLOOKUP(tVendas[[#This Row],[Nome Cliente]],tClientes[Nome],tClientes[Fone 2])</f>
        <v>(71) 93456-7890</v>
      </c>
      <c r="G389" s="10" t="s">
        <v>56</v>
      </c>
      <c r="H389" s="32" t="str">
        <f>_xlfn.XLOOKUP(tVendas[[#This Row],[Produto]],tProdutos[Produto],tProdutos[Fornecedor],"Não Encontrado")</f>
        <v>Avon</v>
      </c>
      <c r="I389" s="16">
        <v>1</v>
      </c>
      <c r="J389" s="11">
        <v>18</v>
      </c>
      <c r="K389" s="17">
        <f>tVendas[[#This Row],[Qtde]]*tVendas[[#This Row],[Preço]]</f>
        <v>18</v>
      </c>
      <c r="L389" s="20">
        <v>36</v>
      </c>
      <c r="M389" s="19">
        <f>tVendas[[#This Row],[Valor Total]]-tVendas[[#This Row],[Valor Pago]]</f>
        <v>-18</v>
      </c>
      <c r="N389" s="24">
        <v>45618</v>
      </c>
      <c r="O389" s="38">
        <f>_xlfn.XLOOKUP(tVendas[[#This Row],[Produto]],tProdutos[Produto],tProdutos[Comissão %])/100</f>
        <v>0.25</v>
      </c>
      <c r="P389" s="20">
        <f>tVendas[[#This Row],[Valor Total]]*tVendas[[#This Row],[Comissão %]]</f>
        <v>4.5</v>
      </c>
    </row>
    <row r="390" spans="2:16" ht="28.5" customHeight="1" x14ac:dyDescent="0.25">
      <c r="B390" s="9">
        <f>ROW()-ROW(tVendas[[#Headers],[Id]])</f>
        <v>384</v>
      </c>
      <c r="C390" s="14">
        <v>45600</v>
      </c>
      <c r="D390" s="14" t="s">
        <v>190</v>
      </c>
      <c r="E390" s="58" t="str">
        <f>_xlfn.XLOOKUP(tVendas[[#This Row],[Nome Cliente]],tClientes[Nome],tClientes[Fone])</f>
        <v>(81) 93210-9876</v>
      </c>
      <c r="F390" s="58" t="str">
        <f>_xlfn.XLOOKUP(tVendas[[#This Row],[Nome Cliente]],tClientes[Nome],tClientes[Fone 2])</f>
        <v>(81) 92345-6789</v>
      </c>
      <c r="G390" s="10" t="s">
        <v>57</v>
      </c>
      <c r="H390" s="32" t="str">
        <f>_xlfn.XLOOKUP(tVendas[[#This Row],[Produto]],tProdutos[Produto],tProdutos[Fornecedor],"Não Encontrado")</f>
        <v>Natura</v>
      </c>
      <c r="I390" s="16">
        <v>4</v>
      </c>
      <c r="J390" s="11">
        <v>35</v>
      </c>
      <c r="K390" s="17">
        <f>tVendas[[#This Row],[Qtde]]*tVendas[[#This Row],[Preço]]</f>
        <v>140</v>
      </c>
      <c r="L390" s="20">
        <v>70</v>
      </c>
      <c r="M390" s="19">
        <f>tVendas[[#This Row],[Valor Total]]-tVendas[[#This Row],[Valor Pago]]</f>
        <v>70</v>
      </c>
      <c r="N390" s="24">
        <v>45600</v>
      </c>
      <c r="O390" s="38">
        <f>_xlfn.XLOOKUP(tVendas[[#This Row],[Produto]],tProdutos[Produto],tProdutos[Comissão %])/100</f>
        <v>0.4</v>
      </c>
      <c r="P390" s="20">
        <f>tVendas[[#This Row],[Valor Total]]*tVendas[[#This Row],[Comissão %]]</f>
        <v>56</v>
      </c>
    </row>
    <row r="391" spans="2:16" ht="28.5" customHeight="1" x14ac:dyDescent="0.25">
      <c r="B391" s="9">
        <f>ROW()-ROW(tVendas[[#Headers],[Id]])</f>
        <v>385</v>
      </c>
      <c r="C391" s="14">
        <v>45643</v>
      </c>
      <c r="D391" s="14" t="s">
        <v>198</v>
      </c>
      <c r="E391" s="58" t="str">
        <f>_xlfn.XLOOKUP(tVendas[[#This Row],[Nome Cliente]],tClientes[Nome],tClientes[Fone])</f>
        <v>(85) 92109-8765</v>
      </c>
      <c r="F391" s="58" t="str">
        <f>_xlfn.XLOOKUP(tVendas[[#This Row],[Nome Cliente]],tClientes[Nome],tClientes[Fone 2])</f>
        <v>(85) 91234-5678</v>
      </c>
      <c r="G391" s="10" t="s">
        <v>58</v>
      </c>
      <c r="H391" s="32" t="str">
        <f>_xlfn.XLOOKUP(tVendas[[#This Row],[Produto]],tProdutos[Produto],tProdutos[Fornecedor],"Não Encontrado")</f>
        <v>Hinode</v>
      </c>
      <c r="I391" s="16">
        <v>3</v>
      </c>
      <c r="J391" s="11">
        <v>30</v>
      </c>
      <c r="K391" s="17">
        <f>tVendas[[#This Row],[Qtde]]*tVendas[[#This Row],[Preço]]</f>
        <v>90</v>
      </c>
      <c r="L391" s="20"/>
      <c r="M391" s="19">
        <f>tVendas[[#This Row],[Valor Total]]-tVendas[[#This Row],[Valor Pago]]</f>
        <v>90</v>
      </c>
      <c r="N391" s="24" t="s">
        <v>118</v>
      </c>
      <c r="O391" s="38">
        <f>_xlfn.XLOOKUP(tVendas[[#This Row],[Produto]],tProdutos[Produto],tProdutos[Comissão %])/100</f>
        <v>0.3</v>
      </c>
      <c r="P391" s="20">
        <f>tVendas[[#This Row],[Valor Total]]*tVendas[[#This Row],[Comissão %]]</f>
        <v>27</v>
      </c>
    </row>
    <row r="392" spans="2:16" ht="28.5" customHeight="1" x14ac:dyDescent="0.25">
      <c r="B392" s="9">
        <f>ROW()-ROW(tVendas[[#Headers],[Id]])</f>
        <v>386</v>
      </c>
      <c r="C392" s="14">
        <v>45652</v>
      </c>
      <c r="D392" s="14" t="s">
        <v>206</v>
      </c>
      <c r="E392" s="58" t="str">
        <f>_xlfn.XLOOKUP(tVendas[[#This Row],[Nome Cliente]],tClientes[Nome],tClientes[Fone])</f>
        <v>(31) 90987-6543</v>
      </c>
      <c r="F392" s="58" t="str">
        <f>_xlfn.XLOOKUP(tVendas[[#This Row],[Nome Cliente]],tClientes[Nome],tClientes[Fone 2])</f>
        <v>(31) 93456-7890</v>
      </c>
      <c r="G392" s="10" t="s">
        <v>38</v>
      </c>
      <c r="H392" s="32" t="str">
        <f>_xlfn.XLOOKUP(tVendas[[#This Row],[Produto]],tProdutos[Produto],tProdutos[Fornecedor],"Não Encontrado")</f>
        <v>Jequiti</v>
      </c>
      <c r="I392" s="16">
        <v>3</v>
      </c>
      <c r="J392" s="11">
        <v>100</v>
      </c>
      <c r="K392" s="17">
        <f>tVendas[[#This Row],[Qtde]]*tVendas[[#This Row],[Preço]]</f>
        <v>300</v>
      </c>
      <c r="L392" s="20">
        <v>400</v>
      </c>
      <c r="M392" s="19">
        <f>tVendas[[#This Row],[Valor Total]]-tVendas[[#This Row],[Valor Pago]]</f>
        <v>-100</v>
      </c>
      <c r="N392" s="24">
        <v>45652</v>
      </c>
      <c r="O392" s="38">
        <f>_xlfn.XLOOKUP(tVendas[[#This Row],[Produto]],tProdutos[Produto],tProdutos[Comissão %])/100</f>
        <v>0.21</v>
      </c>
      <c r="P392" s="20">
        <f>tVendas[[#This Row],[Valor Total]]*tVendas[[#This Row],[Comissão %]]</f>
        <v>63</v>
      </c>
    </row>
    <row r="393" spans="2:16" ht="28.5" customHeight="1" x14ac:dyDescent="0.25">
      <c r="B393" s="9">
        <f>ROW()-ROW(tVendas[[#Headers],[Id]])</f>
        <v>387</v>
      </c>
      <c r="C393" s="14">
        <v>45628</v>
      </c>
      <c r="D393" s="14" t="s">
        <v>212</v>
      </c>
      <c r="E393" s="58" t="str">
        <f>_xlfn.XLOOKUP(tVendas[[#This Row],[Nome Cliente]],tClientes[Nome],tClientes[Fone])</f>
        <v>(92) 99876-5432</v>
      </c>
      <c r="F393" s="58" t="str">
        <f>_xlfn.XLOOKUP(tVendas[[#This Row],[Nome Cliente]],tClientes[Nome],tClientes[Fone 2])</f>
        <v>(92) 94321-0987</v>
      </c>
      <c r="G393" s="10" t="s">
        <v>39</v>
      </c>
      <c r="H393" s="32" t="str">
        <f>_xlfn.XLOOKUP(tVendas[[#This Row],[Produto]],tProdutos[Produto],tProdutos[Fornecedor],"Não Encontrado")</f>
        <v>Jequiti</v>
      </c>
      <c r="I393" s="16">
        <v>1</v>
      </c>
      <c r="J393" s="11">
        <v>120</v>
      </c>
      <c r="K393" s="17">
        <f>tVendas[[#This Row],[Qtde]]*tVendas[[#This Row],[Preço]]</f>
        <v>120</v>
      </c>
      <c r="L393" s="20">
        <v>480</v>
      </c>
      <c r="M393" s="19">
        <f>tVendas[[#This Row],[Valor Total]]-tVendas[[#This Row],[Valor Pago]]</f>
        <v>-360</v>
      </c>
      <c r="N393" s="24">
        <v>45628</v>
      </c>
      <c r="O393" s="38">
        <f>_xlfn.XLOOKUP(tVendas[[#This Row],[Produto]],tProdutos[Produto],tProdutos[Comissão %])/100</f>
        <v>0.24</v>
      </c>
      <c r="P393" s="20">
        <f>tVendas[[#This Row],[Valor Total]]*tVendas[[#This Row],[Comissão %]]</f>
        <v>28.799999999999997</v>
      </c>
    </row>
    <row r="394" spans="2:16" ht="28.5" customHeight="1" x14ac:dyDescent="0.25">
      <c r="B394" s="9">
        <f>ROW()-ROW(tVendas[[#Headers],[Id]])</f>
        <v>388</v>
      </c>
      <c r="C394" s="14">
        <v>45653</v>
      </c>
      <c r="D394" s="14" t="s">
        <v>220</v>
      </c>
      <c r="E394" s="58" t="str">
        <f>_xlfn.XLOOKUP(tVendas[[#This Row],[Nome Cliente]],tClientes[Nome],tClientes[Fone])</f>
        <v>(62) 98765-4321</v>
      </c>
      <c r="F394" s="58" t="str">
        <f>_xlfn.XLOOKUP(tVendas[[#This Row],[Nome Cliente]],tClientes[Nome],tClientes[Fone 2])</f>
        <v>(62) 93210-4567</v>
      </c>
      <c r="G394" s="10" t="s">
        <v>40</v>
      </c>
      <c r="H394" s="32" t="str">
        <f>_xlfn.XLOOKUP(tVendas[[#This Row],[Produto]],tProdutos[Produto],tProdutos[Fornecedor],"Não Encontrado")</f>
        <v>Jequiti</v>
      </c>
      <c r="I394" s="16">
        <v>3</v>
      </c>
      <c r="J394" s="11">
        <v>25</v>
      </c>
      <c r="K394" s="17">
        <f>tVendas[[#This Row],[Qtde]]*tVendas[[#This Row],[Preço]]</f>
        <v>75</v>
      </c>
      <c r="L394" s="20">
        <v>100</v>
      </c>
      <c r="M394" s="19">
        <f>tVendas[[#This Row],[Valor Total]]-tVendas[[#This Row],[Valor Pago]]</f>
        <v>-25</v>
      </c>
      <c r="N394" s="24">
        <v>45653</v>
      </c>
      <c r="O394" s="38">
        <f>_xlfn.XLOOKUP(tVendas[[#This Row],[Produto]],tProdutos[Produto],tProdutos[Comissão %])/100</f>
        <v>0.28999999999999998</v>
      </c>
      <c r="P394" s="20">
        <f>tVendas[[#This Row],[Valor Total]]*tVendas[[#This Row],[Comissão %]]</f>
        <v>21.75</v>
      </c>
    </row>
    <row r="395" spans="2:16" ht="28.5" customHeight="1" x14ac:dyDescent="0.25">
      <c r="B395" s="9">
        <f>ROW()-ROW(tVendas[[#Headers],[Id]])</f>
        <v>389</v>
      </c>
      <c r="C395" s="14">
        <v>45653</v>
      </c>
      <c r="D395" s="14" t="s">
        <v>228</v>
      </c>
      <c r="E395" s="58" t="str">
        <f>_xlfn.XLOOKUP(tVendas[[#This Row],[Nome Cliente]],tClientes[Nome],tClientes[Fone])</f>
        <v>(21) 97654-3210</v>
      </c>
      <c r="F395" s="58" t="str">
        <f>_xlfn.XLOOKUP(tVendas[[#This Row],[Nome Cliente]],tClientes[Nome],tClientes[Fone 2])</f>
        <v>(21) 92345-6789</v>
      </c>
      <c r="G395" s="10" t="s">
        <v>41</v>
      </c>
      <c r="H395" s="32" t="str">
        <f>_xlfn.XLOOKUP(tVendas[[#This Row],[Produto]],tProdutos[Produto],tProdutos[Fornecedor],"Não Encontrado")</f>
        <v>Mary Kay</v>
      </c>
      <c r="I395" s="16">
        <v>4</v>
      </c>
      <c r="J395" s="11">
        <v>80</v>
      </c>
      <c r="K395" s="17">
        <f>tVendas[[#This Row],[Qtde]]*tVendas[[#This Row],[Preço]]</f>
        <v>320</v>
      </c>
      <c r="L395" s="20">
        <v>160</v>
      </c>
      <c r="M395" s="19">
        <f>tVendas[[#This Row],[Valor Total]]-tVendas[[#This Row],[Valor Pago]]</f>
        <v>160</v>
      </c>
      <c r="N395" s="24">
        <v>45653</v>
      </c>
      <c r="O395" s="38">
        <f>_xlfn.XLOOKUP(tVendas[[#This Row],[Produto]],tProdutos[Produto],tProdutos[Comissão %])/100</f>
        <v>0.38</v>
      </c>
      <c r="P395" s="20">
        <f>tVendas[[#This Row],[Valor Total]]*tVendas[[#This Row],[Comissão %]]</f>
        <v>121.6</v>
      </c>
    </row>
    <row r="396" spans="2:16" ht="28.5" customHeight="1" x14ac:dyDescent="0.25">
      <c r="B396" s="9">
        <f>ROW()-ROW(tVendas[[#Headers],[Id]])</f>
        <v>390</v>
      </c>
      <c r="C396" s="14">
        <v>45636</v>
      </c>
      <c r="D396" s="14" t="s">
        <v>233</v>
      </c>
      <c r="E396" s="58" t="str">
        <f>_xlfn.XLOOKUP(tVendas[[#This Row],[Nome Cliente]],tClientes[Nome],tClientes[Fone])</f>
        <v>(31) 96543-2109</v>
      </c>
      <c r="F396" s="58" t="str">
        <f>_xlfn.XLOOKUP(tVendas[[#This Row],[Nome Cliente]],tClientes[Nome],tClientes[Fone 2])</f>
        <v>(31) 91234-5678</v>
      </c>
      <c r="G396" s="10" t="s">
        <v>42</v>
      </c>
      <c r="H396" s="32" t="str">
        <f>_xlfn.XLOOKUP(tVendas[[#This Row],[Produto]],tProdutos[Produto],tProdutos[Fornecedor],"Não Encontrado")</f>
        <v>Mary Kay</v>
      </c>
      <c r="I396" s="16">
        <v>4</v>
      </c>
      <c r="J396" s="11">
        <v>30</v>
      </c>
      <c r="K396" s="17">
        <f>tVendas[[#This Row],[Qtde]]*tVendas[[#This Row],[Preço]]</f>
        <v>120</v>
      </c>
      <c r="L396" s="20">
        <v>30</v>
      </c>
      <c r="M396" s="19">
        <f>tVendas[[#This Row],[Valor Total]]-tVendas[[#This Row],[Valor Pago]]</f>
        <v>90</v>
      </c>
      <c r="N396" s="24">
        <v>45636</v>
      </c>
      <c r="O396" s="38">
        <f>_xlfn.XLOOKUP(tVendas[[#This Row],[Produto]],tProdutos[Produto],tProdutos[Comissão %])/100</f>
        <v>0.31</v>
      </c>
      <c r="P396" s="20">
        <f>tVendas[[#This Row],[Valor Total]]*tVendas[[#This Row],[Comissão %]]</f>
        <v>37.200000000000003</v>
      </c>
    </row>
    <row r="397" spans="2:16" ht="28.5" customHeight="1" x14ac:dyDescent="0.25">
      <c r="B397" s="9">
        <f>ROW()-ROW(tVendas[[#Headers],[Id]])</f>
        <v>391</v>
      </c>
      <c r="C397" s="14">
        <v>45631</v>
      </c>
      <c r="D397" s="14" t="s">
        <v>238</v>
      </c>
      <c r="E397" s="58" t="str">
        <f>_xlfn.XLOOKUP(tVendas[[#This Row],[Nome Cliente]],tClientes[Nome],tClientes[Fone])</f>
        <v>(11) 95432-1098</v>
      </c>
      <c r="F397" s="58" t="str">
        <f>_xlfn.XLOOKUP(tVendas[[#This Row],[Nome Cliente]],tClientes[Nome],tClientes[Fone 2])</f>
        <v>(11) 94321-0987</v>
      </c>
      <c r="G397" s="10" t="s">
        <v>43</v>
      </c>
      <c r="H397" s="32" t="str">
        <f>_xlfn.XLOOKUP(tVendas[[#This Row],[Produto]],tProdutos[Produto],tProdutos[Fornecedor],"Não Encontrado")</f>
        <v>Mary Kay</v>
      </c>
      <c r="I397" s="16">
        <v>3</v>
      </c>
      <c r="J397" s="11">
        <v>35</v>
      </c>
      <c r="K397" s="17">
        <f>tVendas[[#This Row],[Qtde]]*tVendas[[#This Row],[Preço]]</f>
        <v>105</v>
      </c>
      <c r="L397" s="20">
        <v>70</v>
      </c>
      <c r="M397" s="19">
        <f>tVendas[[#This Row],[Valor Total]]-tVendas[[#This Row],[Valor Pago]]</f>
        <v>35</v>
      </c>
      <c r="N397" s="24">
        <v>45631</v>
      </c>
      <c r="O397" s="38">
        <f>_xlfn.XLOOKUP(tVendas[[#This Row],[Produto]],tProdutos[Produto],tProdutos[Comissão %])/100</f>
        <v>0.16</v>
      </c>
      <c r="P397" s="20">
        <f>tVendas[[#This Row],[Valor Total]]*tVendas[[#This Row],[Comissão %]]</f>
        <v>16.8</v>
      </c>
    </row>
    <row r="398" spans="2:16" ht="28.5" customHeight="1" x14ac:dyDescent="0.25">
      <c r="B398" s="9">
        <f>ROW()-ROW(tVendas[[#Headers],[Id]])</f>
        <v>392</v>
      </c>
      <c r="C398" s="14">
        <v>45657</v>
      </c>
      <c r="D398" s="14" t="s">
        <v>244</v>
      </c>
      <c r="E398" s="58" t="str">
        <f>_xlfn.XLOOKUP(tVendas[[#This Row],[Nome Cliente]],tClientes[Nome],tClientes[Fone])</f>
        <v>(27) 94321-0987</v>
      </c>
      <c r="F398" s="58" t="str">
        <f>_xlfn.XLOOKUP(tVendas[[#This Row],[Nome Cliente]],tClientes[Nome],tClientes[Fone 2])</f>
        <v>(27) 92345-6789</v>
      </c>
      <c r="G398" s="10" t="s">
        <v>44</v>
      </c>
      <c r="H398" s="32" t="str">
        <f>_xlfn.XLOOKUP(tVendas[[#This Row],[Produto]],tProdutos[Produto],tProdutos[Fornecedor],"Não Encontrado")</f>
        <v>Avon</v>
      </c>
      <c r="I398" s="16">
        <v>1</v>
      </c>
      <c r="J398" s="11">
        <v>15</v>
      </c>
      <c r="K398" s="17">
        <f>tVendas[[#This Row],[Qtde]]*tVendas[[#This Row],[Preço]]</f>
        <v>15</v>
      </c>
      <c r="L398" s="20">
        <v>15</v>
      </c>
      <c r="M398" s="19">
        <f>tVendas[[#This Row],[Valor Total]]-tVendas[[#This Row],[Valor Pago]]</f>
        <v>0</v>
      </c>
      <c r="N398" s="24">
        <v>45657</v>
      </c>
      <c r="O398" s="38">
        <f>_xlfn.XLOOKUP(tVendas[[#This Row],[Produto]],tProdutos[Produto],tProdutos[Comissão %])/100</f>
        <v>0.2</v>
      </c>
      <c r="P398" s="20">
        <f>tVendas[[#This Row],[Valor Total]]*tVendas[[#This Row],[Comissão %]]</f>
        <v>3</v>
      </c>
    </row>
    <row r="399" spans="2:16" ht="28.5" customHeight="1" x14ac:dyDescent="0.25">
      <c r="B399" s="9">
        <f>ROW()-ROW(tVendas[[#Headers],[Id]])</f>
        <v>393</v>
      </c>
      <c r="C399" s="14">
        <v>45638</v>
      </c>
      <c r="D399" s="14" t="s">
        <v>252</v>
      </c>
      <c r="E399" s="58" t="str">
        <f>_xlfn.XLOOKUP(tVendas[[#This Row],[Nome Cliente]],tClientes[Nome],tClientes[Fone])</f>
        <v>(71) 93210-9876</v>
      </c>
      <c r="F399" s="58" t="str">
        <f>_xlfn.XLOOKUP(tVendas[[#This Row],[Nome Cliente]],tClientes[Nome],tClientes[Fone 2])</f>
        <v>(71) 91234-5678</v>
      </c>
      <c r="G399" s="10" t="s">
        <v>45</v>
      </c>
      <c r="H399" s="32" t="str">
        <f>_xlfn.XLOOKUP(tVendas[[#This Row],[Produto]],tProdutos[Produto],tProdutos[Fornecedor],"Não Encontrado")</f>
        <v>Avon</v>
      </c>
      <c r="I399" s="16">
        <v>5</v>
      </c>
      <c r="J399" s="11">
        <v>10</v>
      </c>
      <c r="K399" s="17">
        <f>tVendas[[#This Row],[Qtde]]*tVendas[[#This Row],[Preço]]</f>
        <v>50</v>
      </c>
      <c r="L399" s="20">
        <v>30</v>
      </c>
      <c r="M399" s="19">
        <f>tVendas[[#This Row],[Valor Total]]-tVendas[[#This Row],[Valor Pago]]</f>
        <v>20</v>
      </c>
      <c r="N399" s="24">
        <v>45638</v>
      </c>
      <c r="O399" s="38">
        <f>_xlfn.XLOOKUP(tVendas[[#This Row],[Produto]],tProdutos[Produto],tProdutos[Comissão %])/100</f>
        <v>0.15</v>
      </c>
      <c r="P399" s="20">
        <f>tVendas[[#This Row],[Valor Total]]*tVendas[[#This Row],[Comissão %]]</f>
        <v>7.5</v>
      </c>
    </row>
    <row r="400" spans="2:16" ht="28.5" customHeight="1" x14ac:dyDescent="0.25">
      <c r="B400" s="9">
        <f>ROW()-ROW(tVendas[[#Headers],[Id]])</f>
        <v>394</v>
      </c>
      <c r="C400" s="14">
        <v>45657</v>
      </c>
      <c r="D400" s="14" t="s">
        <v>258</v>
      </c>
      <c r="E400" s="58" t="str">
        <f>_xlfn.XLOOKUP(tVendas[[#This Row],[Nome Cliente]],tClientes[Nome],tClientes[Fone])</f>
        <v>(48) 92109-8765</v>
      </c>
      <c r="F400" s="58" t="str">
        <f>_xlfn.XLOOKUP(tVendas[[#This Row],[Nome Cliente]],tClientes[Nome],tClientes[Fone 2])</f>
        <v>(48) 93210-4567</v>
      </c>
      <c r="G400" s="10" t="s">
        <v>46</v>
      </c>
      <c r="H400" s="32" t="str">
        <f>_xlfn.XLOOKUP(tVendas[[#This Row],[Produto]],tProdutos[Produto],tProdutos[Fornecedor],"Não Encontrado")</f>
        <v>Avon</v>
      </c>
      <c r="I400" s="16">
        <v>2</v>
      </c>
      <c r="J400" s="11">
        <v>20</v>
      </c>
      <c r="K400" s="17">
        <f>tVendas[[#This Row],[Qtde]]*tVendas[[#This Row],[Preço]]</f>
        <v>40</v>
      </c>
      <c r="L400" s="20">
        <v>20</v>
      </c>
      <c r="M400" s="19">
        <f>tVendas[[#This Row],[Valor Total]]-tVendas[[#This Row],[Valor Pago]]</f>
        <v>20</v>
      </c>
      <c r="N400" s="24">
        <v>45657</v>
      </c>
      <c r="O400" s="38">
        <f>_xlfn.XLOOKUP(tVendas[[#This Row],[Produto]],tProdutos[Produto],tProdutos[Comissão %])/100</f>
        <v>0.31</v>
      </c>
      <c r="P400" s="20">
        <f>tVendas[[#This Row],[Valor Total]]*tVendas[[#This Row],[Comissão %]]</f>
        <v>12.4</v>
      </c>
    </row>
    <row r="401" spans="2:16" ht="28.5" customHeight="1" x14ac:dyDescent="0.25">
      <c r="B401" s="9">
        <f>ROW()-ROW(tVendas[[#Headers],[Id]])</f>
        <v>395</v>
      </c>
      <c r="C401" s="14">
        <v>45654</v>
      </c>
      <c r="D401" s="14" t="s">
        <v>265</v>
      </c>
      <c r="E401" s="58" t="str">
        <f>_xlfn.XLOOKUP(tVendas[[#This Row],[Nome Cliente]],tClientes[Nome],tClientes[Fone])</f>
        <v>(51) 90987-6543</v>
      </c>
      <c r="F401" s="58" t="str">
        <f>_xlfn.XLOOKUP(tVendas[[#This Row],[Nome Cliente]],tClientes[Nome],tClientes[Fone 2])</f>
        <v>(51) 94321-0987</v>
      </c>
      <c r="G401" s="10" t="s">
        <v>47</v>
      </c>
      <c r="H401" s="32" t="str">
        <f>_xlfn.XLOOKUP(tVendas[[#This Row],[Produto]],tProdutos[Produto],tProdutos[Fornecedor],"Não Encontrado")</f>
        <v>Natura</v>
      </c>
      <c r="I401" s="16">
        <v>3</v>
      </c>
      <c r="J401" s="11">
        <v>25</v>
      </c>
      <c r="K401" s="17">
        <f>tVendas[[#This Row],[Qtde]]*tVendas[[#This Row],[Preço]]</f>
        <v>75</v>
      </c>
      <c r="L401" s="20">
        <v>25</v>
      </c>
      <c r="M401" s="19">
        <f>tVendas[[#This Row],[Valor Total]]-tVendas[[#This Row],[Valor Pago]]</f>
        <v>50</v>
      </c>
      <c r="N401" s="24">
        <v>45654</v>
      </c>
      <c r="O401" s="38">
        <f>_xlfn.XLOOKUP(tVendas[[#This Row],[Produto]],tProdutos[Produto],tProdutos[Comissão %])/100</f>
        <v>0.16</v>
      </c>
      <c r="P401" s="20">
        <f>tVendas[[#This Row],[Valor Total]]*tVendas[[#This Row],[Comissão %]]</f>
        <v>12</v>
      </c>
    </row>
    <row r="402" spans="2:16" ht="28.5" customHeight="1" x14ac:dyDescent="0.25">
      <c r="B402" s="9">
        <f>ROW()-ROW(tVendas[[#Headers],[Id]])</f>
        <v>396</v>
      </c>
      <c r="C402" s="14">
        <v>45657</v>
      </c>
      <c r="D402" s="14" t="s">
        <v>270</v>
      </c>
      <c r="E402" s="58" t="str">
        <f>_xlfn.XLOOKUP(tVendas[[#This Row],[Nome Cliente]],tClientes[Nome],tClientes[Fone])</f>
        <v>(19) 99876-5432</v>
      </c>
      <c r="F402" s="58" t="str">
        <f>_xlfn.XLOOKUP(tVendas[[#This Row],[Nome Cliente]],tClientes[Nome],tClientes[Fone 2])</f>
        <v>(19) 93456-7890</v>
      </c>
      <c r="G402" s="10" t="s">
        <v>48</v>
      </c>
      <c r="H402" s="32" t="str">
        <f>_xlfn.XLOOKUP(tVendas[[#This Row],[Produto]],tProdutos[Produto],tProdutos[Fornecedor],"Não Encontrado")</f>
        <v>Natura</v>
      </c>
      <c r="I402" s="16">
        <v>3</v>
      </c>
      <c r="J402" s="11">
        <v>30</v>
      </c>
      <c r="K402" s="17">
        <f>tVendas[[#This Row],[Qtde]]*tVendas[[#This Row],[Preço]]</f>
        <v>90</v>
      </c>
      <c r="L402" s="20">
        <v>90</v>
      </c>
      <c r="M402" s="19">
        <f>tVendas[[#This Row],[Valor Total]]-tVendas[[#This Row],[Valor Pago]]</f>
        <v>0</v>
      </c>
      <c r="N402" s="24">
        <v>45657</v>
      </c>
      <c r="O402" s="38">
        <f>_xlfn.XLOOKUP(tVendas[[#This Row],[Produto]],tProdutos[Produto],tProdutos[Comissão %])/100</f>
        <v>0.33</v>
      </c>
      <c r="P402" s="20">
        <f>tVendas[[#This Row],[Valor Total]]*tVendas[[#This Row],[Comissão %]]</f>
        <v>29.700000000000003</v>
      </c>
    </row>
    <row r="403" spans="2:16" ht="28.5" customHeight="1" x14ac:dyDescent="0.25">
      <c r="B403" s="9">
        <f>ROW()-ROW(tVendas[[#Headers],[Id]])</f>
        <v>397</v>
      </c>
      <c r="C403" s="14">
        <v>45640</v>
      </c>
      <c r="D403" s="14" t="s">
        <v>277</v>
      </c>
      <c r="E403" s="58" t="str">
        <f>_xlfn.XLOOKUP(tVendas[[#This Row],[Nome Cliente]],tClientes[Nome],tClientes[Fone])</f>
        <v>(34) 98765-4321</v>
      </c>
      <c r="F403" s="58" t="str">
        <f>_xlfn.XLOOKUP(tVendas[[#This Row],[Nome Cliente]],tClientes[Nome],tClientes[Fone 2])</f>
        <v>(34) 92345-6789</v>
      </c>
      <c r="G403" s="10" t="s">
        <v>49</v>
      </c>
      <c r="H403" s="32" t="str">
        <f>_xlfn.XLOOKUP(tVendas[[#This Row],[Produto]],tProdutos[Produto],tProdutos[Fornecedor],"Não Encontrado")</f>
        <v>Natura</v>
      </c>
      <c r="I403" s="16">
        <v>3</v>
      </c>
      <c r="J403" s="11">
        <v>40</v>
      </c>
      <c r="K403" s="17">
        <f>tVendas[[#This Row],[Qtde]]*tVendas[[#This Row],[Preço]]</f>
        <v>120</v>
      </c>
      <c r="L403" s="20">
        <v>160</v>
      </c>
      <c r="M403" s="19">
        <f>tVendas[[#This Row],[Valor Total]]-tVendas[[#This Row],[Valor Pago]]</f>
        <v>-40</v>
      </c>
      <c r="N403" s="24">
        <v>45640</v>
      </c>
      <c r="O403" s="38">
        <f>_xlfn.XLOOKUP(tVendas[[#This Row],[Produto]],tProdutos[Produto],tProdutos[Comissão %])/100</f>
        <v>0.38</v>
      </c>
      <c r="P403" s="20">
        <f>tVendas[[#This Row],[Valor Total]]*tVendas[[#This Row],[Comissão %]]</f>
        <v>45.6</v>
      </c>
    </row>
    <row r="404" spans="2:16" ht="28.5" customHeight="1" x14ac:dyDescent="0.25">
      <c r="B404" s="9">
        <f>ROW()-ROW(tVendas[[#Headers],[Id]])</f>
        <v>398</v>
      </c>
      <c r="C404" s="14">
        <v>45647</v>
      </c>
      <c r="D404" s="14" t="s">
        <v>284</v>
      </c>
      <c r="E404" s="58" t="str">
        <f>_xlfn.XLOOKUP(tVendas[[#This Row],[Nome Cliente]],tClientes[Nome],tClientes[Fone])</f>
        <v>(95) 97654-3210</v>
      </c>
      <c r="F404" s="58" t="str">
        <f>_xlfn.XLOOKUP(tVendas[[#This Row],[Nome Cliente]],tClientes[Nome],tClientes[Fone 2])</f>
        <v>(95) 93210-4567</v>
      </c>
      <c r="G404" s="10" t="s">
        <v>50</v>
      </c>
      <c r="H404" s="32" t="str">
        <f>_xlfn.XLOOKUP(tVendas[[#This Row],[Produto]],tProdutos[Produto],tProdutos[Fornecedor],"Não Encontrado")</f>
        <v>Hinode</v>
      </c>
      <c r="I404" s="16">
        <v>5</v>
      </c>
      <c r="J404" s="11">
        <v>200</v>
      </c>
      <c r="K404" s="17">
        <f>tVendas[[#This Row],[Qtde]]*tVendas[[#This Row],[Preço]]</f>
        <v>1000</v>
      </c>
      <c r="L404" s="20">
        <v>400</v>
      </c>
      <c r="M404" s="19">
        <f>tVendas[[#This Row],[Valor Total]]-tVendas[[#This Row],[Valor Pago]]</f>
        <v>600</v>
      </c>
      <c r="N404" s="24">
        <v>45647</v>
      </c>
      <c r="O404" s="38">
        <f>_xlfn.XLOOKUP(tVendas[[#This Row],[Produto]],tProdutos[Produto],tProdutos[Comissão %])/100</f>
        <v>0.18</v>
      </c>
      <c r="P404" s="20">
        <f>tVendas[[#This Row],[Valor Total]]*tVendas[[#This Row],[Comissão %]]</f>
        <v>180</v>
      </c>
    </row>
    <row r="405" spans="2:16" ht="28.5" customHeight="1" x14ac:dyDescent="0.25">
      <c r="B405" s="9">
        <f>ROW()-ROW(tVendas[[#Headers],[Id]])</f>
        <v>399</v>
      </c>
      <c r="C405" s="14">
        <v>45645</v>
      </c>
      <c r="D405" s="14" t="s">
        <v>292</v>
      </c>
      <c r="E405" s="58" t="str">
        <f>_xlfn.XLOOKUP(tVendas[[#This Row],[Nome Cliente]],tClientes[Nome],tClientes[Fone])</f>
        <v>(83) 96543-2109</v>
      </c>
      <c r="F405" s="58" t="str">
        <f>_xlfn.XLOOKUP(tVendas[[#This Row],[Nome Cliente]],tClientes[Nome],tClientes[Fone 2])</f>
        <v>(83) 91234-5678</v>
      </c>
      <c r="G405" s="10" t="s">
        <v>51</v>
      </c>
      <c r="H405" s="32" t="str">
        <f>_xlfn.XLOOKUP(tVendas[[#This Row],[Produto]],tProdutos[Produto],tProdutos[Fornecedor],"Não Encontrado")</f>
        <v>Hinode</v>
      </c>
      <c r="I405" s="16">
        <v>1</v>
      </c>
      <c r="J405" s="11">
        <v>50</v>
      </c>
      <c r="K405" s="17">
        <f>tVendas[[#This Row],[Qtde]]*tVendas[[#This Row],[Preço]]</f>
        <v>50</v>
      </c>
      <c r="L405" s="20">
        <v>50</v>
      </c>
      <c r="M405" s="19">
        <f>tVendas[[#This Row],[Valor Total]]-tVendas[[#This Row],[Valor Pago]]</f>
        <v>0</v>
      </c>
      <c r="N405" s="24">
        <v>45645</v>
      </c>
      <c r="O405" s="38">
        <f>_xlfn.XLOOKUP(tVendas[[#This Row],[Produto]],tProdutos[Produto],tProdutos[Comissão %])/100</f>
        <v>0.3</v>
      </c>
      <c r="P405" s="20">
        <f>tVendas[[#This Row],[Valor Total]]*tVendas[[#This Row],[Comissão %]]</f>
        <v>15</v>
      </c>
    </row>
    <row r="406" spans="2:16" ht="28.5" customHeight="1" x14ac:dyDescent="0.25">
      <c r="B406" s="9">
        <f>ROW()-ROW(tVendas[[#Headers],[Id]])</f>
        <v>400</v>
      </c>
      <c r="C406" s="14">
        <v>45636</v>
      </c>
      <c r="D406" s="14" t="s">
        <v>300</v>
      </c>
      <c r="E406" s="58" t="str">
        <f>_xlfn.XLOOKUP(tVendas[[#This Row],[Nome Cliente]],tClientes[Nome],tClientes[Fone])</f>
        <v>(61) 95432-1098</v>
      </c>
      <c r="F406" s="58" t="str">
        <f>_xlfn.XLOOKUP(tVendas[[#This Row],[Nome Cliente]],tClientes[Nome],tClientes[Fone 2])</f>
        <v>(61) 94321-0987</v>
      </c>
      <c r="G406" s="10" t="s">
        <v>52</v>
      </c>
      <c r="H406" s="32" t="str">
        <f>_xlfn.XLOOKUP(tVendas[[#This Row],[Produto]],tProdutos[Produto],tProdutos[Fornecedor],"Não Encontrado")</f>
        <v>Hinode</v>
      </c>
      <c r="I406" s="16">
        <v>2</v>
      </c>
      <c r="J406" s="11">
        <v>70</v>
      </c>
      <c r="K406" s="17">
        <f>tVendas[[#This Row],[Qtde]]*tVendas[[#This Row],[Preço]]</f>
        <v>140</v>
      </c>
      <c r="L406" s="20">
        <v>140</v>
      </c>
      <c r="M406" s="19">
        <f>tVendas[[#This Row],[Valor Total]]-tVendas[[#This Row],[Valor Pago]]</f>
        <v>0</v>
      </c>
      <c r="N406" s="24">
        <v>45636</v>
      </c>
      <c r="O406" s="38">
        <f>_xlfn.XLOOKUP(tVendas[[#This Row],[Produto]],tProdutos[Produto],tProdutos[Comissão %])/100</f>
        <v>0.32</v>
      </c>
      <c r="P406" s="20">
        <f>tVendas[[#This Row],[Valor Total]]*tVendas[[#This Row],[Comissão %]]</f>
        <v>44.800000000000004</v>
      </c>
    </row>
    <row r="407" spans="2:16" ht="28.5" customHeight="1" x14ac:dyDescent="0.25">
      <c r="B407" s="9">
        <f>ROW()-ROW(tVendas[[#Headers],[Id]])</f>
        <v>401</v>
      </c>
      <c r="C407" s="14">
        <v>45634</v>
      </c>
      <c r="D407" s="14" t="s">
        <v>305</v>
      </c>
      <c r="E407" s="58" t="str">
        <f>_xlfn.XLOOKUP(tVendas[[#This Row],[Nome Cliente]],tClientes[Nome],tClientes[Fone])</f>
        <v>(27) 94321-0987</v>
      </c>
      <c r="F407" s="58" t="str">
        <f>_xlfn.XLOOKUP(tVendas[[#This Row],[Nome Cliente]],tClientes[Nome],tClientes[Fone 2])</f>
        <v>(27) 92345-6789</v>
      </c>
      <c r="G407" s="10" t="s">
        <v>38</v>
      </c>
      <c r="H407" s="32" t="str">
        <f>_xlfn.XLOOKUP(tVendas[[#This Row],[Produto]],tProdutos[Produto],tProdutos[Fornecedor],"Não Encontrado")</f>
        <v>Jequiti</v>
      </c>
      <c r="I407" s="16">
        <v>1</v>
      </c>
      <c r="J407" s="11">
        <v>100</v>
      </c>
      <c r="K407" s="17">
        <f>tVendas[[#This Row],[Qtde]]*tVendas[[#This Row],[Preço]]</f>
        <v>100</v>
      </c>
      <c r="L407" s="20"/>
      <c r="M407" s="19">
        <f>tVendas[[#This Row],[Valor Total]]-tVendas[[#This Row],[Valor Pago]]</f>
        <v>100</v>
      </c>
      <c r="N407" s="24" t="s">
        <v>118</v>
      </c>
      <c r="O407" s="38">
        <f>_xlfn.XLOOKUP(tVendas[[#This Row],[Produto]],tProdutos[Produto],tProdutos[Comissão %])/100</f>
        <v>0.21</v>
      </c>
      <c r="P407" s="20">
        <f>tVendas[[#This Row],[Valor Total]]*tVendas[[#This Row],[Comissão %]]</f>
        <v>21</v>
      </c>
    </row>
    <row r="408" spans="2:16" ht="28.5" customHeight="1" x14ac:dyDescent="0.25">
      <c r="B408" s="9">
        <f>ROW()-ROW(tVendas[[#Headers],[Id]])</f>
        <v>402</v>
      </c>
      <c r="C408" s="14">
        <v>45643</v>
      </c>
      <c r="D408" s="14" t="s">
        <v>309</v>
      </c>
      <c r="E408" s="58" t="str">
        <f>_xlfn.XLOOKUP(tVendas[[#This Row],[Nome Cliente]],tClientes[Nome],tClientes[Fone])</f>
        <v>(67) 93210-9876</v>
      </c>
      <c r="F408" s="58" t="str">
        <f>_xlfn.XLOOKUP(tVendas[[#This Row],[Nome Cliente]],tClientes[Nome],tClientes[Fone 2])</f>
        <v>(67) 93456-7890</v>
      </c>
      <c r="G408" s="10" t="s">
        <v>39</v>
      </c>
      <c r="H408" s="32" t="str">
        <f>_xlfn.XLOOKUP(tVendas[[#This Row],[Produto]],tProdutos[Produto],tProdutos[Fornecedor],"Não Encontrado")</f>
        <v>Jequiti</v>
      </c>
      <c r="I408" s="16">
        <v>3</v>
      </c>
      <c r="J408" s="11">
        <v>120</v>
      </c>
      <c r="K408" s="17">
        <f>tVendas[[#This Row],[Qtde]]*tVendas[[#This Row],[Preço]]</f>
        <v>360</v>
      </c>
      <c r="L408" s="20">
        <v>120</v>
      </c>
      <c r="M408" s="19">
        <f>tVendas[[#This Row],[Valor Total]]-tVendas[[#This Row],[Valor Pago]]</f>
        <v>240</v>
      </c>
      <c r="N408" s="24">
        <v>45643</v>
      </c>
      <c r="O408" s="38">
        <f>_xlfn.XLOOKUP(tVendas[[#This Row],[Produto]],tProdutos[Produto],tProdutos[Comissão %])/100</f>
        <v>0.24</v>
      </c>
      <c r="P408" s="20">
        <f>tVendas[[#This Row],[Valor Total]]*tVendas[[#This Row],[Comissão %]]</f>
        <v>86.399999999999991</v>
      </c>
    </row>
    <row r="409" spans="2:16" ht="28.5" customHeight="1" x14ac:dyDescent="0.25">
      <c r="B409" s="9">
        <f>ROW()-ROW(tVendas[[#Headers],[Id]])</f>
        <v>403</v>
      </c>
      <c r="C409" s="14">
        <v>45653</v>
      </c>
      <c r="D409" s="14" t="s">
        <v>317</v>
      </c>
      <c r="E409" s="58" t="str">
        <f>_xlfn.XLOOKUP(tVendas[[#This Row],[Nome Cliente]],tClientes[Nome],tClientes[Fone])</f>
        <v>(21) 92109-8765</v>
      </c>
      <c r="F409" s="58" t="str">
        <f>_xlfn.XLOOKUP(tVendas[[#This Row],[Nome Cliente]],tClientes[Nome],tClientes[Fone 2])</f>
        <v>(21) 91234-5678</v>
      </c>
      <c r="G409" s="10" t="s">
        <v>40</v>
      </c>
      <c r="H409" s="32" t="str">
        <f>_xlfn.XLOOKUP(tVendas[[#This Row],[Produto]],tProdutos[Produto],tProdutos[Fornecedor],"Não Encontrado")</f>
        <v>Jequiti</v>
      </c>
      <c r="I409" s="16">
        <v>2</v>
      </c>
      <c r="J409" s="11">
        <v>25</v>
      </c>
      <c r="K409" s="17">
        <f>tVendas[[#This Row],[Qtde]]*tVendas[[#This Row],[Preço]]</f>
        <v>50</v>
      </c>
      <c r="L409" s="20">
        <v>75</v>
      </c>
      <c r="M409" s="19">
        <f>tVendas[[#This Row],[Valor Total]]-tVendas[[#This Row],[Valor Pago]]</f>
        <v>-25</v>
      </c>
      <c r="N409" s="24">
        <v>45653</v>
      </c>
      <c r="O409" s="38">
        <f>_xlfn.XLOOKUP(tVendas[[#This Row],[Produto]],tProdutos[Produto],tProdutos[Comissão %])/100</f>
        <v>0.28999999999999998</v>
      </c>
      <c r="P409" s="20">
        <f>tVendas[[#This Row],[Valor Total]]*tVendas[[#This Row],[Comissão %]]</f>
        <v>14.499999999999998</v>
      </c>
    </row>
    <row r="410" spans="2:16" ht="28.5" customHeight="1" x14ac:dyDescent="0.25">
      <c r="B410" s="9">
        <f>ROW()-ROW(tVendas[[#Headers],[Id]])</f>
        <v>404</v>
      </c>
      <c r="C410" s="14">
        <v>45645</v>
      </c>
      <c r="D410" s="14" t="s">
        <v>323</v>
      </c>
      <c r="E410" s="58" t="str">
        <f>_xlfn.XLOOKUP(tVendas[[#This Row],[Nome Cliente]],tClientes[Nome],tClientes[Fone])</f>
        <v>(11) 90987-6543</v>
      </c>
      <c r="F410" s="58" t="str">
        <f>_xlfn.XLOOKUP(tVendas[[#This Row],[Nome Cliente]],tClientes[Nome],tClientes[Fone 2])</f>
        <v>(11) 94321-0987</v>
      </c>
      <c r="G410" s="10" t="s">
        <v>41</v>
      </c>
      <c r="H410" s="32" t="str">
        <f>_xlfn.XLOOKUP(tVendas[[#This Row],[Produto]],tProdutos[Produto],tProdutos[Fornecedor],"Não Encontrado")</f>
        <v>Mary Kay</v>
      </c>
      <c r="I410" s="16">
        <v>5</v>
      </c>
      <c r="J410" s="11">
        <v>80</v>
      </c>
      <c r="K410" s="17">
        <f>tVendas[[#This Row],[Qtde]]*tVendas[[#This Row],[Preço]]</f>
        <v>400</v>
      </c>
      <c r="L410" s="20">
        <v>160</v>
      </c>
      <c r="M410" s="19">
        <f>tVendas[[#This Row],[Valor Total]]-tVendas[[#This Row],[Valor Pago]]</f>
        <v>240</v>
      </c>
      <c r="N410" s="24">
        <v>45645</v>
      </c>
      <c r="O410" s="38">
        <f>_xlfn.XLOOKUP(tVendas[[#This Row],[Produto]],tProdutos[Produto],tProdutos[Comissão %])/100</f>
        <v>0.38</v>
      </c>
      <c r="P410" s="20">
        <f>tVendas[[#This Row],[Valor Total]]*tVendas[[#This Row],[Comissão %]]</f>
        <v>152</v>
      </c>
    </row>
    <row r="411" spans="2:16" ht="28.5" customHeight="1" x14ac:dyDescent="0.25">
      <c r="B411" s="9">
        <f>ROW()-ROW(tVendas[[#Headers],[Id]])</f>
        <v>405</v>
      </c>
      <c r="C411" s="14">
        <v>45653</v>
      </c>
      <c r="D411" s="14" t="s">
        <v>328</v>
      </c>
      <c r="E411" s="58" t="str">
        <f>_xlfn.XLOOKUP(tVendas[[#This Row],[Nome Cliente]],tClientes[Nome],tClientes[Fone])</f>
        <v>(65) 99876-5432</v>
      </c>
      <c r="F411" s="58" t="str">
        <f>_xlfn.XLOOKUP(tVendas[[#This Row],[Nome Cliente]],tClientes[Nome],tClientes[Fone 2])</f>
        <v>(65) 92345-6789</v>
      </c>
      <c r="G411" s="10" t="s">
        <v>42</v>
      </c>
      <c r="H411" s="32" t="str">
        <f>_xlfn.XLOOKUP(tVendas[[#This Row],[Produto]],tProdutos[Produto],tProdutos[Fornecedor],"Não Encontrado")</f>
        <v>Mary Kay</v>
      </c>
      <c r="I411" s="16">
        <v>1</v>
      </c>
      <c r="J411" s="11">
        <v>30</v>
      </c>
      <c r="K411" s="17">
        <f>tVendas[[#This Row],[Qtde]]*tVendas[[#This Row],[Preço]]</f>
        <v>30</v>
      </c>
      <c r="L411" s="20">
        <v>120</v>
      </c>
      <c r="M411" s="19">
        <f>tVendas[[#This Row],[Valor Total]]-tVendas[[#This Row],[Valor Pago]]</f>
        <v>-90</v>
      </c>
      <c r="N411" s="24">
        <v>45653</v>
      </c>
      <c r="O411" s="38">
        <f>_xlfn.XLOOKUP(tVendas[[#This Row],[Produto]],tProdutos[Produto],tProdutos[Comissão %])/100</f>
        <v>0.31</v>
      </c>
      <c r="P411" s="20">
        <f>tVendas[[#This Row],[Valor Total]]*tVendas[[#This Row],[Comissão %]]</f>
        <v>9.3000000000000007</v>
      </c>
    </row>
    <row r="412" spans="2:16" ht="28.5" customHeight="1" x14ac:dyDescent="0.25">
      <c r="B412" s="9">
        <f>ROW()-ROW(tVendas[[#Headers],[Id]])</f>
        <v>406</v>
      </c>
      <c r="C412" s="14">
        <v>45651</v>
      </c>
      <c r="D412" s="14" t="s">
        <v>336</v>
      </c>
      <c r="E412" s="58" t="str">
        <f>_xlfn.XLOOKUP(tVendas[[#This Row],[Nome Cliente]],tClientes[Nome],tClientes[Fone])</f>
        <v>(95) 98765-4321</v>
      </c>
      <c r="F412" s="58" t="str">
        <f>_xlfn.XLOOKUP(tVendas[[#This Row],[Nome Cliente]],tClientes[Nome],tClientes[Fone 2])</f>
        <v>(95) 93456-7890</v>
      </c>
      <c r="G412" s="10" t="s">
        <v>43</v>
      </c>
      <c r="H412" s="32" t="str">
        <f>_xlfn.XLOOKUP(tVendas[[#This Row],[Produto]],tProdutos[Produto],tProdutos[Fornecedor],"Não Encontrado")</f>
        <v>Mary Kay</v>
      </c>
      <c r="I412" s="16">
        <v>2</v>
      </c>
      <c r="J412" s="11">
        <v>35</v>
      </c>
      <c r="K412" s="17">
        <f>tVendas[[#This Row],[Qtde]]*tVendas[[#This Row],[Preço]]</f>
        <v>70</v>
      </c>
      <c r="L412" s="20">
        <v>140</v>
      </c>
      <c r="M412" s="19">
        <f>tVendas[[#This Row],[Valor Total]]-tVendas[[#This Row],[Valor Pago]]</f>
        <v>-70</v>
      </c>
      <c r="N412" s="24">
        <v>45651</v>
      </c>
      <c r="O412" s="38">
        <f>_xlfn.XLOOKUP(tVendas[[#This Row],[Produto]],tProdutos[Produto],tProdutos[Comissão %])/100</f>
        <v>0.16</v>
      </c>
      <c r="P412" s="20">
        <f>tVendas[[#This Row],[Valor Total]]*tVendas[[#This Row],[Comissão %]]</f>
        <v>11.200000000000001</v>
      </c>
    </row>
    <row r="413" spans="2:16" ht="28.5" customHeight="1" x14ac:dyDescent="0.25">
      <c r="B413" s="9">
        <f>ROW()-ROW(tVendas[[#Headers],[Id]])</f>
        <v>407</v>
      </c>
      <c r="C413" s="14">
        <v>45638</v>
      </c>
      <c r="D413" s="14" t="s">
        <v>342</v>
      </c>
      <c r="E413" s="58" t="str">
        <f>_xlfn.XLOOKUP(tVendas[[#This Row],[Nome Cliente]],tClientes[Nome],tClientes[Fone])</f>
        <v>(98) 97654-3210</v>
      </c>
      <c r="F413" s="58" t="str">
        <f>_xlfn.XLOOKUP(tVendas[[#This Row],[Nome Cliente]],tClientes[Nome],tClientes[Fone 2])</f>
        <v>(98) 93210-4567</v>
      </c>
      <c r="G413" s="10" t="s">
        <v>44</v>
      </c>
      <c r="H413" s="32" t="str">
        <f>_xlfn.XLOOKUP(tVendas[[#This Row],[Produto]],tProdutos[Produto],tProdutos[Fornecedor],"Não Encontrado")</f>
        <v>Avon</v>
      </c>
      <c r="I413" s="16">
        <v>2</v>
      </c>
      <c r="J413" s="11">
        <v>15</v>
      </c>
      <c r="K413" s="17">
        <f>tVendas[[#This Row],[Qtde]]*tVendas[[#This Row],[Preço]]</f>
        <v>30</v>
      </c>
      <c r="L413" s="20">
        <v>45</v>
      </c>
      <c r="M413" s="19">
        <f>tVendas[[#This Row],[Valor Total]]-tVendas[[#This Row],[Valor Pago]]</f>
        <v>-15</v>
      </c>
      <c r="N413" s="24">
        <v>45638</v>
      </c>
      <c r="O413" s="38">
        <f>_xlfn.XLOOKUP(tVendas[[#This Row],[Produto]],tProdutos[Produto],tProdutos[Comissão %])/100</f>
        <v>0.2</v>
      </c>
      <c r="P413" s="20">
        <f>tVendas[[#This Row],[Valor Total]]*tVendas[[#This Row],[Comissão %]]</f>
        <v>6</v>
      </c>
    </row>
    <row r="414" spans="2:16" ht="28.5" customHeight="1" x14ac:dyDescent="0.25">
      <c r="B414" s="9">
        <f>ROW()-ROW(tVendas[[#Headers],[Id]])</f>
        <v>408</v>
      </c>
      <c r="C414" s="14">
        <v>45643</v>
      </c>
      <c r="D414" s="14" t="s">
        <v>350</v>
      </c>
      <c r="E414" s="58" t="str">
        <f>_xlfn.XLOOKUP(tVendas[[#This Row],[Nome Cliente]],tClientes[Nome],tClientes[Fone])</f>
        <v>(84) 96543-2109</v>
      </c>
      <c r="F414" s="58" t="str">
        <f>_xlfn.XLOOKUP(tVendas[[#This Row],[Nome Cliente]],tClientes[Nome],tClientes[Fone 2])</f>
        <v>(84) 91234-5678</v>
      </c>
      <c r="G414" s="10" t="s">
        <v>45</v>
      </c>
      <c r="H414" s="32" t="str">
        <f>_xlfn.XLOOKUP(tVendas[[#This Row],[Produto]],tProdutos[Produto],tProdutos[Fornecedor],"Não Encontrado")</f>
        <v>Avon</v>
      </c>
      <c r="I414" s="16">
        <v>4</v>
      </c>
      <c r="J414" s="11">
        <v>10</v>
      </c>
      <c r="K414" s="17">
        <f>tVendas[[#This Row],[Qtde]]*tVendas[[#This Row],[Preço]]</f>
        <v>40</v>
      </c>
      <c r="L414" s="20">
        <v>10</v>
      </c>
      <c r="M414" s="19">
        <f>tVendas[[#This Row],[Valor Total]]-tVendas[[#This Row],[Valor Pago]]</f>
        <v>30</v>
      </c>
      <c r="N414" s="24">
        <v>45643</v>
      </c>
      <c r="O414" s="38">
        <f>_xlfn.XLOOKUP(tVendas[[#This Row],[Produto]],tProdutos[Produto],tProdutos[Comissão %])/100</f>
        <v>0.15</v>
      </c>
      <c r="P414" s="20">
        <f>tVendas[[#This Row],[Valor Total]]*tVendas[[#This Row],[Comissão %]]</f>
        <v>6</v>
      </c>
    </row>
    <row r="415" spans="2:16" ht="28.5" customHeight="1" x14ac:dyDescent="0.25">
      <c r="B415" s="9">
        <f>ROW()-ROW(tVendas[[#Headers],[Id]])</f>
        <v>409</v>
      </c>
      <c r="C415" s="14">
        <v>45628</v>
      </c>
      <c r="D415" s="14" t="s">
        <v>358</v>
      </c>
      <c r="E415" s="58" t="str">
        <f>_xlfn.XLOOKUP(tVendas[[#This Row],[Nome Cliente]],tClientes[Nome],tClientes[Fone])</f>
        <v>(53) 95432-1098</v>
      </c>
      <c r="F415" s="58" t="str">
        <f>_xlfn.XLOOKUP(tVendas[[#This Row],[Nome Cliente]],tClientes[Nome],tClientes[Fone 2])</f>
        <v>(53) 94321-0987</v>
      </c>
      <c r="G415" s="10" t="s">
        <v>46</v>
      </c>
      <c r="H415" s="32" t="str">
        <f>_xlfn.XLOOKUP(tVendas[[#This Row],[Produto]],tProdutos[Produto],tProdutos[Fornecedor],"Não Encontrado")</f>
        <v>Avon</v>
      </c>
      <c r="I415" s="16">
        <v>5</v>
      </c>
      <c r="J415" s="11">
        <v>20</v>
      </c>
      <c r="K415" s="17">
        <f>tVendas[[#This Row],[Qtde]]*tVendas[[#This Row],[Preço]]</f>
        <v>100</v>
      </c>
      <c r="L415" s="20"/>
      <c r="M415" s="19">
        <f>tVendas[[#This Row],[Valor Total]]-tVendas[[#This Row],[Valor Pago]]</f>
        <v>100</v>
      </c>
      <c r="N415" s="24" t="s">
        <v>118</v>
      </c>
      <c r="O415" s="38">
        <f>_xlfn.XLOOKUP(tVendas[[#This Row],[Produto]],tProdutos[Produto],tProdutos[Comissão %])/100</f>
        <v>0.31</v>
      </c>
      <c r="P415" s="20">
        <f>tVendas[[#This Row],[Valor Total]]*tVendas[[#This Row],[Comissão %]]</f>
        <v>31</v>
      </c>
    </row>
    <row r="416" spans="2:16" ht="28.5" customHeight="1" x14ac:dyDescent="0.25">
      <c r="B416" s="9">
        <f>ROW()-ROW(tVendas[[#Headers],[Id]])</f>
        <v>410</v>
      </c>
      <c r="C416" s="14">
        <v>45643</v>
      </c>
      <c r="D416" s="14" t="s">
        <v>365</v>
      </c>
      <c r="E416" s="58" t="str">
        <f>_xlfn.XLOOKUP(tVendas[[#This Row],[Nome Cliente]],tClientes[Nome],tClientes[Fone])</f>
        <v>(41) 94321-0987</v>
      </c>
      <c r="F416" s="58" t="str">
        <f>_xlfn.XLOOKUP(tVendas[[#This Row],[Nome Cliente]],tClientes[Nome],tClientes[Fone 2])</f>
        <v>(41) 92345-6789</v>
      </c>
      <c r="G416" s="10" t="s">
        <v>47</v>
      </c>
      <c r="H416" s="32" t="str">
        <f>_xlfn.XLOOKUP(tVendas[[#This Row],[Produto]],tProdutos[Produto],tProdutos[Fornecedor],"Não Encontrado")</f>
        <v>Natura</v>
      </c>
      <c r="I416" s="16">
        <v>4</v>
      </c>
      <c r="J416" s="11">
        <v>25</v>
      </c>
      <c r="K416" s="17">
        <f>tVendas[[#This Row],[Qtde]]*tVendas[[#This Row],[Preço]]</f>
        <v>100</v>
      </c>
      <c r="L416" s="20"/>
      <c r="M416" s="19">
        <f>tVendas[[#This Row],[Valor Total]]-tVendas[[#This Row],[Valor Pago]]</f>
        <v>100</v>
      </c>
      <c r="N416" s="24" t="s">
        <v>118</v>
      </c>
      <c r="O416" s="38">
        <f>_xlfn.XLOOKUP(tVendas[[#This Row],[Produto]],tProdutos[Produto],tProdutos[Comissão %])/100</f>
        <v>0.16</v>
      </c>
      <c r="P416" s="20">
        <f>tVendas[[#This Row],[Valor Total]]*tVendas[[#This Row],[Comissão %]]</f>
        <v>16</v>
      </c>
    </row>
    <row r="417" spans="2:16" ht="28.5" customHeight="1" x14ac:dyDescent="0.25">
      <c r="B417" s="9">
        <f>ROW()-ROW(tVendas[[#Headers],[Id]])</f>
        <v>411</v>
      </c>
      <c r="C417" s="14">
        <v>45628</v>
      </c>
      <c r="D417" s="14" t="s">
        <v>371</v>
      </c>
      <c r="E417" s="58" t="str">
        <f>_xlfn.XLOOKUP(tVendas[[#This Row],[Nome Cliente]],tClientes[Nome],tClientes[Fone])</f>
        <v>(27) 93210-9876</v>
      </c>
      <c r="F417" s="58" t="str">
        <f>_xlfn.XLOOKUP(tVendas[[#This Row],[Nome Cliente]],tClientes[Nome],tClientes[Fone 2])</f>
        <v>(27) 91234-5678</v>
      </c>
      <c r="G417" s="10" t="s">
        <v>48</v>
      </c>
      <c r="H417" s="32" t="str">
        <f>_xlfn.XLOOKUP(tVendas[[#This Row],[Produto]],tProdutos[Produto],tProdutos[Fornecedor],"Não Encontrado")</f>
        <v>Natura</v>
      </c>
      <c r="I417" s="16">
        <v>1</v>
      </c>
      <c r="J417" s="11">
        <v>30</v>
      </c>
      <c r="K417" s="17">
        <f>tVendas[[#This Row],[Qtde]]*tVendas[[#This Row],[Preço]]</f>
        <v>30</v>
      </c>
      <c r="L417" s="20"/>
      <c r="M417" s="19">
        <f>tVendas[[#This Row],[Valor Total]]-tVendas[[#This Row],[Valor Pago]]</f>
        <v>30</v>
      </c>
      <c r="N417" s="24" t="s">
        <v>118</v>
      </c>
      <c r="O417" s="38">
        <f>_xlfn.XLOOKUP(tVendas[[#This Row],[Produto]],tProdutos[Produto],tProdutos[Comissão %])/100</f>
        <v>0.33</v>
      </c>
      <c r="P417" s="20">
        <f>tVendas[[#This Row],[Valor Total]]*tVendas[[#This Row],[Comissão %]]</f>
        <v>9.9</v>
      </c>
    </row>
    <row r="418" spans="2:16" ht="28.5" customHeight="1" x14ac:dyDescent="0.25">
      <c r="B418" s="9">
        <f>ROW()-ROW(tVendas[[#Headers],[Id]])</f>
        <v>412</v>
      </c>
      <c r="C418" s="14">
        <v>45654</v>
      </c>
      <c r="D418" s="14" t="s">
        <v>377</v>
      </c>
      <c r="E418" s="58" t="str">
        <f>_xlfn.XLOOKUP(tVendas[[#This Row],[Nome Cliente]],tClientes[Nome],tClientes[Fone])</f>
        <v>(19) 92109-8765</v>
      </c>
      <c r="F418" s="58" t="str">
        <f>_xlfn.XLOOKUP(tVendas[[#This Row],[Nome Cliente]],tClientes[Nome],tClientes[Fone 2])</f>
        <v>(19) 93210-4567</v>
      </c>
      <c r="G418" s="10" t="s">
        <v>49</v>
      </c>
      <c r="H418" s="32" t="str">
        <f>_xlfn.XLOOKUP(tVendas[[#This Row],[Produto]],tProdutos[Produto],tProdutos[Fornecedor],"Não Encontrado")</f>
        <v>Natura</v>
      </c>
      <c r="I418" s="16">
        <v>2</v>
      </c>
      <c r="J418" s="11">
        <v>40</v>
      </c>
      <c r="K418" s="17">
        <f>tVendas[[#This Row],[Qtde]]*tVendas[[#This Row],[Preço]]</f>
        <v>80</v>
      </c>
      <c r="L418" s="20">
        <v>40</v>
      </c>
      <c r="M418" s="19">
        <f>tVendas[[#This Row],[Valor Total]]-tVendas[[#This Row],[Valor Pago]]</f>
        <v>40</v>
      </c>
      <c r="N418" s="24">
        <v>45654</v>
      </c>
      <c r="O418" s="38">
        <f>_xlfn.XLOOKUP(tVendas[[#This Row],[Produto]],tProdutos[Produto],tProdutos[Comissão %])/100</f>
        <v>0.38</v>
      </c>
      <c r="P418" s="20">
        <f>tVendas[[#This Row],[Valor Total]]*tVendas[[#This Row],[Comissão %]]</f>
        <v>30.4</v>
      </c>
    </row>
    <row r="419" spans="2:16" ht="28.5" customHeight="1" x14ac:dyDescent="0.25">
      <c r="B419" s="9">
        <f>ROW()-ROW(tVendas[[#Headers],[Id]])</f>
        <v>413</v>
      </c>
      <c r="C419" s="14">
        <v>45656</v>
      </c>
      <c r="D419" s="14" t="s">
        <v>383</v>
      </c>
      <c r="E419" s="58" t="str">
        <f>_xlfn.XLOOKUP(tVendas[[#This Row],[Nome Cliente]],tClientes[Nome],tClientes[Fone])</f>
        <v>(51) 90987-6543</v>
      </c>
      <c r="F419" s="58" t="str">
        <f>_xlfn.XLOOKUP(tVendas[[#This Row],[Nome Cliente]],tClientes[Nome],tClientes[Fone 2])</f>
        <v>(51) 94321-0987</v>
      </c>
      <c r="G419" s="10" t="s">
        <v>50</v>
      </c>
      <c r="H419" s="32" t="str">
        <f>_xlfn.XLOOKUP(tVendas[[#This Row],[Produto]],tProdutos[Produto],tProdutos[Fornecedor],"Não Encontrado")</f>
        <v>Hinode</v>
      </c>
      <c r="I419" s="16">
        <v>2</v>
      </c>
      <c r="J419" s="11">
        <v>200</v>
      </c>
      <c r="K419" s="17">
        <f>tVendas[[#This Row],[Qtde]]*tVendas[[#This Row],[Preço]]</f>
        <v>400</v>
      </c>
      <c r="L419" s="20">
        <v>200</v>
      </c>
      <c r="M419" s="19">
        <f>tVendas[[#This Row],[Valor Total]]-tVendas[[#This Row],[Valor Pago]]</f>
        <v>200</v>
      </c>
      <c r="N419" s="24">
        <v>45656</v>
      </c>
      <c r="O419" s="38">
        <f>_xlfn.XLOOKUP(tVendas[[#This Row],[Produto]],tProdutos[Produto],tProdutos[Comissão %])/100</f>
        <v>0.18</v>
      </c>
      <c r="P419" s="20">
        <f>tVendas[[#This Row],[Valor Total]]*tVendas[[#This Row],[Comissão %]]</f>
        <v>72</v>
      </c>
    </row>
    <row r="420" spans="2:16" ht="28.5" customHeight="1" x14ac:dyDescent="0.25">
      <c r="B420" s="9">
        <f>ROW()-ROW(tVendas[[#Headers],[Id]])</f>
        <v>414</v>
      </c>
      <c r="C420" s="14">
        <v>45629</v>
      </c>
      <c r="D420" s="14" t="s">
        <v>387</v>
      </c>
      <c r="E420" s="58" t="str">
        <f>_xlfn.XLOOKUP(tVendas[[#This Row],[Nome Cliente]],tClientes[Nome],tClientes[Fone])</f>
        <v>(61) 99876-5432</v>
      </c>
      <c r="F420" s="58" t="str">
        <f>_xlfn.XLOOKUP(tVendas[[#This Row],[Nome Cliente]],tClientes[Nome],tClientes[Fone 2])</f>
        <v>(61) 93456-7890</v>
      </c>
      <c r="G420" s="10" t="s">
        <v>51</v>
      </c>
      <c r="H420" s="32" t="str">
        <f>_xlfn.XLOOKUP(tVendas[[#This Row],[Produto]],tProdutos[Produto],tProdutos[Fornecedor],"Não Encontrado")</f>
        <v>Hinode</v>
      </c>
      <c r="I420" s="16">
        <v>4</v>
      </c>
      <c r="J420" s="11">
        <v>50</v>
      </c>
      <c r="K420" s="17">
        <f>tVendas[[#This Row],[Qtde]]*tVendas[[#This Row],[Preço]]</f>
        <v>200</v>
      </c>
      <c r="L420" s="20">
        <v>50</v>
      </c>
      <c r="M420" s="19">
        <f>tVendas[[#This Row],[Valor Total]]-tVendas[[#This Row],[Valor Pago]]</f>
        <v>150</v>
      </c>
      <c r="N420" s="24">
        <v>45629</v>
      </c>
      <c r="O420" s="38">
        <f>_xlfn.XLOOKUP(tVendas[[#This Row],[Produto]],tProdutos[Produto],tProdutos[Comissão %])/100</f>
        <v>0.3</v>
      </c>
      <c r="P420" s="20">
        <f>tVendas[[#This Row],[Valor Total]]*tVendas[[#This Row],[Comissão %]]</f>
        <v>60</v>
      </c>
    </row>
    <row r="421" spans="2:16" ht="28.5" customHeight="1" x14ac:dyDescent="0.25">
      <c r="B421" s="9">
        <f>ROW()-ROW(tVendas[[#Headers],[Id]])</f>
        <v>415</v>
      </c>
      <c r="C421" s="14">
        <v>45631</v>
      </c>
      <c r="D421" s="14" t="s">
        <v>393</v>
      </c>
      <c r="E421" s="58" t="str">
        <f>_xlfn.XLOOKUP(tVendas[[#This Row],[Nome Cliente]],tClientes[Nome],tClientes[Fone])</f>
        <v>(48) 98765-4321</v>
      </c>
      <c r="F421" s="58" t="str">
        <f>_xlfn.XLOOKUP(tVendas[[#This Row],[Nome Cliente]],tClientes[Nome],tClientes[Fone 2])</f>
        <v>(48) 92345-6789</v>
      </c>
      <c r="G421" s="10" t="s">
        <v>52</v>
      </c>
      <c r="H421" s="32" t="str">
        <f>_xlfn.XLOOKUP(tVendas[[#This Row],[Produto]],tProdutos[Produto],tProdutos[Fornecedor],"Não Encontrado")</f>
        <v>Hinode</v>
      </c>
      <c r="I421" s="16">
        <v>3</v>
      </c>
      <c r="J421" s="11">
        <v>70</v>
      </c>
      <c r="K421" s="17">
        <f>tVendas[[#This Row],[Qtde]]*tVendas[[#This Row],[Preço]]</f>
        <v>210</v>
      </c>
      <c r="L421" s="20">
        <v>140</v>
      </c>
      <c r="M421" s="19">
        <f>tVendas[[#This Row],[Valor Total]]-tVendas[[#This Row],[Valor Pago]]</f>
        <v>70</v>
      </c>
      <c r="N421" s="24">
        <v>45631</v>
      </c>
      <c r="O421" s="38">
        <f>_xlfn.XLOOKUP(tVendas[[#This Row],[Produto]],tProdutos[Produto],tProdutos[Comissão %])/100</f>
        <v>0.32</v>
      </c>
      <c r="P421" s="20">
        <f>tVendas[[#This Row],[Valor Total]]*tVendas[[#This Row],[Comissão %]]</f>
        <v>67.2</v>
      </c>
    </row>
    <row r="422" spans="2:16" ht="28.5" customHeight="1" x14ac:dyDescent="0.25">
      <c r="B422" s="9">
        <f>ROW()-ROW(tVendas[[#Headers],[Id]])</f>
        <v>416</v>
      </c>
      <c r="C422" s="14">
        <v>45650</v>
      </c>
      <c r="D422" s="14" t="s">
        <v>399</v>
      </c>
      <c r="E422" s="58" t="str">
        <f>_xlfn.XLOOKUP(tVendas[[#This Row],[Nome Cliente]],tClientes[Nome],tClientes[Fone])</f>
        <v>(31) 97654-3210</v>
      </c>
      <c r="F422" s="58" t="str">
        <f>_xlfn.XLOOKUP(tVendas[[#This Row],[Nome Cliente]],tClientes[Nome],tClientes[Fone 2])</f>
        <v>(31) 93210-4567</v>
      </c>
      <c r="G422" s="10" t="s">
        <v>54</v>
      </c>
      <c r="H422" s="32" t="str">
        <f>_xlfn.XLOOKUP(tVendas[[#This Row],[Produto]],tProdutos[Produto],tProdutos[Fornecedor],"Não Encontrado")</f>
        <v>Jequiti</v>
      </c>
      <c r="I422" s="16">
        <v>2</v>
      </c>
      <c r="J422" s="11">
        <v>50</v>
      </c>
      <c r="K422" s="17">
        <f>tVendas[[#This Row],[Qtde]]*tVendas[[#This Row],[Preço]]</f>
        <v>100</v>
      </c>
      <c r="L422" s="20">
        <v>50</v>
      </c>
      <c r="M422" s="19">
        <f>tVendas[[#This Row],[Valor Total]]-tVendas[[#This Row],[Valor Pago]]</f>
        <v>50</v>
      </c>
      <c r="N422" s="24">
        <v>45650</v>
      </c>
      <c r="O422" s="38">
        <f>_xlfn.XLOOKUP(tVendas[[#This Row],[Produto]],tProdutos[Produto],tProdutos[Comissão %])/100</f>
        <v>0.34</v>
      </c>
      <c r="P422" s="20">
        <f>tVendas[[#This Row],[Valor Total]]*tVendas[[#This Row],[Comissão %]]</f>
        <v>34</v>
      </c>
    </row>
    <row r="423" spans="2:16" ht="28.5" customHeight="1" x14ac:dyDescent="0.25">
      <c r="B423" s="9">
        <f>ROW()-ROW(tVendas[[#Headers],[Id]])</f>
        <v>417</v>
      </c>
      <c r="C423" s="14">
        <v>45636</v>
      </c>
      <c r="D423" s="14" t="s">
        <v>405</v>
      </c>
      <c r="E423" s="58" t="str">
        <f>_xlfn.XLOOKUP(tVendas[[#This Row],[Nome Cliente]],tClientes[Nome],tClientes[Fone])</f>
        <v>(71) 96543-2109</v>
      </c>
      <c r="F423" s="58" t="str">
        <f>_xlfn.XLOOKUP(tVendas[[#This Row],[Nome Cliente]],tClientes[Nome],tClientes[Fone 2])</f>
        <v>(71) 93456-7890</v>
      </c>
      <c r="G423" s="10" t="s">
        <v>55</v>
      </c>
      <c r="H423" s="32" t="str">
        <f>_xlfn.XLOOKUP(tVendas[[#This Row],[Produto]],tProdutos[Produto],tProdutos[Fornecedor],"Não Encontrado")</f>
        <v>Mary Kay</v>
      </c>
      <c r="I423" s="16">
        <v>3</v>
      </c>
      <c r="J423" s="11">
        <v>45</v>
      </c>
      <c r="K423" s="17">
        <f>tVendas[[#This Row],[Qtde]]*tVendas[[#This Row],[Preço]]</f>
        <v>135</v>
      </c>
      <c r="L423" s="20">
        <v>45</v>
      </c>
      <c r="M423" s="19">
        <f>tVendas[[#This Row],[Valor Total]]-tVendas[[#This Row],[Valor Pago]]</f>
        <v>90</v>
      </c>
      <c r="N423" s="24">
        <v>45636</v>
      </c>
      <c r="O423" s="38">
        <f>_xlfn.XLOOKUP(tVendas[[#This Row],[Produto]],tProdutos[Produto],tProdutos[Comissão %])/100</f>
        <v>0.37</v>
      </c>
      <c r="P423" s="20">
        <f>tVendas[[#This Row],[Valor Total]]*tVendas[[#This Row],[Comissão %]]</f>
        <v>49.95</v>
      </c>
    </row>
    <row r="424" spans="2:16" ht="28.5" customHeight="1" x14ac:dyDescent="0.25">
      <c r="B424" s="9">
        <f>ROW()-ROW(tVendas[[#Headers],[Id]])</f>
        <v>418</v>
      </c>
      <c r="C424" s="14">
        <v>45648</v>
      </c>
      <c r="D424" s="14" t="s">
        <v>410</v>
      </c>
      <c r="E424" s="58" t="str">
        <f>_xlfn.XLOOKUP(tVendas[[#This Row],[Nome Cliente]],tClientes[Nome],tClientes[Fone])</f>
        <v>(67) 95432-1098</v>
      </c>
      <c r="F424" s="58" t="str">
        <f>_xlfn.XLOOKUP(tVendas[[#This Row],[Nome Cliente]],tClientes[Nome],tClientes[Fone 2])</f>
        <v>(67) 92345-6789</v>
      </c>
      <c r="G424" s="10" t="s">
        <v>56</v>
      </c>
      <c r="H424" s="32" t="str">
        <f>_xlfn.XLOOKUP(tVendas[[#This Row],[Produto]],tProdutos[Produto],tProdutos[Fornecedor],"Não Encontrado")</f>
        <v>Avon</v>
      </c>
      <c r="I424" s="16">
        <v>5</v>
      </c>
      <c r="J424" s="11">
        <v>18</v>
      </c>
      <c r="K424" s="17">
        <f>tVendas[[#This Row],[Qtde]]*tVendas[[#This Row],[Preço]]</f>
        <v>90</v>
      </c>
      <c r="L424" s="20">
        <v>36</v>
      </c>
      <c r="M424" s="19">
        <f>tVendas[[#This Row],[Valor Total]]-tVendas[[#This Row],[Valor Pago]]</f>
        <v>54</v>
      </c>
      <c r="N424" s="24">
        <v>45648</v>
      </c>
      <c r="O424" s="38">
        <f>_xlfn.XLOOKUP(tVendas[[#This Row],[Produto]],tProdutos[Produto],tProdutos[Comissão %])/100</f>
        <v>0.25</v>
      </c>
      <c r="P424" s="20">
        <f>tVendas[[#This Row],[Valor Total]]*tVendas[[#This Row],[Comissão %]]</f>
        <v>22.5</v>
      </c>
    </row>
    <row r="425" spans="2:16" ht="28.5" customHeight="1" x14ac:dyDescent="0.25">
      <c r="B425" s="9">
        <f>ROW()-ROW(tVendas[[#Headers],[Id]])</f>
        <v>419</v>
      </c>
      <c r="C425" s="14">
        <v>45630</v>
      </c>
      <c r="D425" s="14" t="s">
        <v>416</v>
      </c>
      <c r="E425" s="58" t="str">
        <f>_xlfn.XLOOKUP(tVendas[[#This Row],[Nome Cliente]],tClientes[Nome],tClientes[Fone])</f>
        <v>(92) 94321-0987</v>
      </c>
      <c r="F425" s="58" t="str">
        <f>_xlfn.XLOOKUP(tVendas[[#This Row],[Nome Cliente]],tClientes[Nome],tClientes[Fone 2])</f>
        <v>(92) 91234-5678</v>
      </c>
      <c r="G425" s="10" t="s">
        <v>57</v>
      </c>
      <c r="H425" s="32" t="str">
        <f>_xlfn.XLOOKUP(tVendas[[#This Row],[Produto]],tProdutos[Produto],tProdutos[Fornecedor],"Não Encontrado")</f>
        <v>Natura</v>
      </c>
      <c r="I425" s="16">
        <v>1</v>
      </c>
      <c r="J425" s="11">
        <v>35</v>
      </c>
      <c r="K425" s="17">
        <f>tVendas[[#This Row],[Qtde]]*tVendas[[#This Row],[Preço]]</f>
        <v>35</v>
      </c>
      <c r="L425" s="20">
        <v>70</v>
      </c>
      <c r="M425" s="19">
        <f>tVendas[[#This Row],[Valor Total]]-tVendas[[#This Row],[Valor Pago]]</f>
        <v>-35</v>
      </c>
      <c r="N425" s="24">
        <v>45630</v>
      </c>
      <c r="O425" s="38">
        <f>_xlfn.XLOOKUP(tVendas[[#This Row],[Produto]],tProdutos[Produto],tProdutos[Comissão %])/100</f>
        <v>0.4</v>
      </c>
      <c r="P425" s="20">
        <f>tVendas[[#This Row],[Valor Total]]*tVendas[[#This Row],[Comissão %]]</f>
        <v>14</v>
      </c>
    </row>
    <row r="426" spans="2:16" ht="28.5" customHeight="1" x14ac:dyDescent="0.25">
      <c r="B426" s="9">
        <f>ROW()-ROW(tVendas[[#Headers],[Id]])</f>
        <v>420</v>
      </c>
      <c r="C426" s="14">
        <v>45442</v>
      </c>
      <c r="D426" s="14" t="s">
        <v>416</v>
      </c>
      <c r="E426" s="64" t="str">
        <f>_xlfn.XLOOKUP(tVendas[[#This Row],[Nome Cliente]],tClientes[Nome],tClientes[Fone])</f>
        <v>(92) 94321-0987</v>
      </c>
      <c r="F426" s="58" t="str">
        <f>_xlfn.XLOOKUP(tVendas[[#This Row],[Nome Cliente]],tClientes[Nome],tClientes[Fone 2])</f>
        <v>(92) 91234-5678</v>
      </c>
      <c r="G426" s="10" t="s">
        <v>58</v>
      </c>
      <c r="H426" s="65" t="str">
        <f>_xlfn.XLOOKUP(tVendas[[#This Row],[Produto]],tProdutos[Produto],tProdutos[Fornecedor],"Não Encontrado")</f>
        <v>Hinode</v>
      </c>
      <c r="I426" s="16">
        <v>1</v>
      </c>
      <c r="J426" s="11">
        <v>25</v>
      </c>
      <c r="K426" s="17">
        <f>tVendas[[#This Row],[Qtde]]*tVendas[[#This Row],[Preço]]</f>
        <v>25</v>
      </c>
      <c r="L426" s="66">
        <v>25</v>
      </c>
      <c r="M426" s="19">
        <f>tVendas[[#This Row],[Valor Total]]-tVendas[[#This Row],[Valor Pago]]</f>
        <v>0</v>
      </c>
      <c r="N426" s="24">
        <v>45442</v>
      </c>
      <c r="O426" s="38">
        <v>0.3</v>
      </c>
      <c r="P426" s="20">
        <f>tVendas[[#This Row],[Valor Total]]*tVendas[[#This Row],[Comissão %]]</f>
        <v>7.5</v>
      </c>
    </row>
    <row r="427" spans="2:16" ht="28.5" customHeight="1" x14ac:dyDescent="0.25">
      <c r="B427" s="1"/>
      <c r="C427" s="2"/>
      <c r="D427" s="2"/>
      <c r="E427" s="8"/>
      <c r="F427" s="1"/>
    </row>
    <row r="428" spans="2:16" ht="28.5" customHeight="1" x14ac:dyDescent="0.25">
      <c r="B428" s="1"/>
      <c r="C428" s="2"/>
      <c r="D428" s="2"/>
      <c r="E428" s="8"/>
      <c r="F428" s="1"/>
    </row>
    <row r="429" spans="2:16" ht="28.5" customHeight="1" x14ac:dyDescent="0.25">
      <c r="B429" s="1"/>
      <c r="C429" s="2"/>
      <c r="D429" s="2"/>
      <c r="E429" s="8"/>
      <c r="F429" s="1"/>
    </row>
    <row r="430" spans="2:16" ht="28.5" customHeight="1" x14ac:dyDescent="0.25">
      <c r="B430" s="1"/>
      <c r="C430" s="2"/>
      <c r="D430" s="2"/>
      <c r="E430" s="8"/>
      <c r="F430" s="1"/>
    </row>
    <row r="431" spans="2:16" ht="28.5" customHeight="1" x14ac:dyDescent="0.25">
      <c r="B431" s="1"/>
      <c r="C431" s="2"/>
      <c r="D431" s="2"/>
      <c r="E431" s="8"/>
      <c r="F431" s="1"/>
    </row>
    <row r="432" spans="2:16" ht="28.5" customHeight="1" x14ac:dyDescent="0.25">
      <c r="B432" s="1"/>
      <c r="C432" s="2"/>
      <c r="D432" s="2"/>
      <c r="E432" s="8"/>
      <c r="F432" s="1"/>
    </row>
    <row r="433" spans="2:6" ht="28.5" customHeight="1" x14ac:dyDescent="0.25">
      <c r="B433" s="1"/>
      <c r="C433" s="2"/>
      <c r="D433" s="2"/>
      <c r="E433" s="8"/>
      <c r="F433" s="1"/>
    </row>
    <row r="434" spans="2:6" ht="28.5" customHeight="1" x14ac:dyDescent="0.25">
      <c r="B434" s="1"/>
      <c r="C434" s="2"/>
      <c r="D434" s="2"/>
      <c r="E434" s="8"/>
      <c r="F434" s="1"/>
    </row>
    <row r="435" spans="2:6" ht="28.5" customHeight="1" x14ac:dyDescent="0.25">
      <c r="B435" s="1"/>
      <c r="C435" s="2"/>
      <c r="D435" s="2"/>
      <c r="E435" s="8"/>
      <c r="F435" s="1"/>
    </row>
    <row r="436" spans="2:6" ht="28.5" customHeight="1" x14ac:dyDescent="0.25">
      <c r="B436" s="1"/>
      <c r="C436" s="2"/>
      <c r="D436" s="2"/>
      <c r="E436" s="8"/>
      <c r="F436" s="1"/>
    </row>
    <row r="437" spans="2:6" ht="28.5" customHeight="1" x14ac:dyDescent="0.25">
      <c r="B437" s="1"/>
      <c r="C437" s="2"/>
      <c r="D437" s="2"/>
      <c r="E437" s="8"/>
      <c r="F437" s="1"/>
    </row>
    <row r="438" spans="2:6" ht="28.5" customHeight="1" x14ac:dyDescent="0.25">
      <c r="B438" s="1"/>
      <c r="C438" s="2"/>
      <c r="D438" s="2"/>
      <c r="E438" s="8"/>
      <c r="F438" s="1"/>
    </row>
    <row r="439" spans="2:6" ht="28.5" customHeight="1" x14ac:dyDescent="0.25">
      <c r="B439" s="1"/>
      <c r="C439" s="2"/>
      <c r="D439" s="2"/>
      <c r="E439" s="8"/>
      <c r="F439" s="1"/>
    </row>
    <row r="440" spans="2:6" ht="28.5" customHeight="1" x14ac:dyDescent="0.25">
      <c r="B440" s="1"/>
      <c r="C440" s="2"/>
      <c r="D440" s="2"/>
      <c r="E440" s="8"/>
      <c r="F440" s="1"/>
    </row>
    <row r="441" spans="2:6" ht="28.5" customHeight="1" x14ac:dyDescent="0.25">
      <c r="B441" s="1"/>
      <c r="C441" s="2"/>
      <c r="D441" s="2"/>
      <c r="E441" s="8"/>
      <c r="F441" s="1"/>
    </row>
    <row r="442" spans="2:6" ht="28.5" customHeight="1" x14ac:dyDescent="0.25">
      <c r="B442" s="1"/>
      <c r="C442" s="2"/>
      <c r="D442" s="2"/>
      <c r="E442" s="8"/>
      <c r="F442" s="1"/>
    </row>
    <row r="443" spans="2:6" ht="28.5" customHeight="1" x14ac:dyDescent="0.25">
      <c r="B443" s="1"/>
      <c r="C443" s="2"/>
      <c r="D443" s="2"/>
      <c r="E443" s="8"/>
      <c r="F443" s="1"/>
    </row>
    <row r="444" spans="2:6" ht="28.5" customHeight="1" x14ac:dyDescent="0.25">
      <c r="B444" s="1"/>
      <c r="C444" s="2"/>
      <c r="D444" s="2"/>
      <c r="E444" s="8"/>
      <c r="F444" s="1"/>
    </row>
    <row r="445" spans="2:6" ht="28.5" customHeight="1" x14ac:dyDescent="0.25">
      <c r="B445" s="1"/>
      <c r="C445" s="2"/>
      <c r="D445" s="2"/>
      <c r="E445" s="8"/>
      <c r="F445" s="1"/>
    </row>
    <row r="446" spans="2:6" ht="28.5" customHeight="1" x14ac:dyDescent="0.25">
      <c r="B446" s="1"/>
      <c r="C446" s="2"/>
      <c r="D446" s="2"/>
      <c r="E446" s="8"/>
      <c r="F446" s="1"/>
    </row>
    <row r="447" spans="2:6" ht="28.5" customHeight="1" x14ac:dyDescent="0.25">
      <c r="B447" s="1"/>
      <c r="C447" s="2"/>
      <c r="D447" s="2"/>
      <c r="E447" s="8"/>
      <c r="F447" s="1"/>
    </row>
    <row r="448" spans="2:6" ht="28.5" customHeight="1" x14ac:dyDescent="0.25">
      <c r="B448" s="1"/>
      <c r="C448" s="2"/>
      <c r="D448" s="2"/>
      <c r="E448" s="8"/>
      <c r="F448" s="1"/>
    </row>
    <row r="449" spans="2:6" ht="28.5" customHeight="1" x14ac:dyDescent="0.25">
      <c r="B449" s="1"/>
      <c r="C449" s="2"/>
      <c r="D449" s="2"/>
      <c r="E449" s="8"/>
      <c r="F449" s="1"/>
    </row>
    <row r="450" spans="2:6" ht="28.5" customHeight="1" x14ac:dyDescent="0.25">
      <c r="B450" s="1"/>
      <c r="C450" s="2"/>
      <c r="D450" s="2"/>
      <c r="E450" s="8"/>
      <c r="F450" s="1"/>
    </row>
    <row r="451" spans="2:6" ht="28.5" customHeight="1" x14ac:dyDescent="0.25">
      <c r="B451" s="1"/>
      <c r="C451" s="2"/>
      <c r="D451" s="2"/>
      <c r="E451" s="8"/>
      <c r="F451" s="1"/>
    </row>
    <row r="452" spans="2:6" ht="28.5" customHeight="1" x14ac:dyDescent="0.25">
      <c r="B452" s="1"/>
      <c r="C452" s="2"/>
      <c r="D452" s="2"/>
      <c r="E452" s="8"/>
      <c r="F452" s="1"/>
    </row>
    <row r="453" spans="2:6" ht="28.5" customHeight="1" x14ac:dyDescent="0.25">
      <c r="B453" s="1"/>
      <c r="C453" s="2"/>
      <c r="D453" s="2"/>
      <c r="E453" s="8"/>
      <c r="F453" s="1"/>
    </row>
    <row r="454" spans="2:6" ht="28.5" customHeight="1" x14ac:dyDescent="0.25">
      <c r="B454" s="1"/>
      <c r="C454" s="2"/>
      <c r="D454" s="2"/>
      <c r="E454" s="8"/>
      <c r="F454" s="1"/>
    </row>
    <row r="455" spans="2:6" ht="28.5" customHeight="1" x14ac:dyDescent="0.25">
      <c r="B455" s="1"/>
      <c r="C455" s="2"/>
      <c r="D455" s="2"/>
      <c r="E455" s="8"/>
      <c r="F455" s="1"/>
    </row>
    <row r="456" spans="2:6" ht="28.5" customHeight="1" x14ac:dyDescent="0.25">
      <c r="B456" s="1"/>
      <c r="C456" s="2"/>
      <c r="D456" s="2"/>
      <c r="E456" s="8"/>
      <c r="F456" s="1"/>
    </row>
    <row r="457" spans="2:6" ht="28.5" customHeight="1" x14ac:dyDescent="0.25">
      <c r="B457" s="1"/>
      <c r="C457" s="2"/>
      <c r="D457" s="2"/>
      <c r="E457" s="8"/>
      <c r="F457" s="1"/>
    </row>
    <row r="458" spans="2:6" ht="28.5" customHeight="1" x14ac:dyDescent="0.25">
      <c r="B458" s="1"/>
      <c r="C458" s="2"/>
      <c r="D458" s="2"/>
      <c r="E458" s="8"/>
      <c r="F458" s="1"/>
    </row>
    <row r="459" spans="2:6" ht="28.5" customHeight="1" x14ac:dyDescent="0.25">
      <c r="B459" s="1"/>
      <c r="C459" s="2"/>
      <c r="D459" s="2"/>
      <c r="E459" s="8"/>
      <c r="F459" s="1"/>
    </row>
    <row r="460" spans="2:6" ht="28.5" customHeight="1" x14ac:dyDescent="0.25">
      <c r="B460" s="1"/>
      <c r="C460" s="2"/>
      <c r="D460" s="2"/>
      <c r="E460" s="8"/>
      <c r="F460" s="1"/>
    </row>
    <row r="461" spans="2:6" ht="28.5" customHeight="1" x14ac:dyDescent="0.25">
      <c r="B461" s="1"/>
      <c r="C461" s="2"/>
      <c r="D461" s="2"/>
      <c r="E461" s="8"/>
      <c r="F461" s="1"/>
    </row>
    <row r="462" spans="2:6" ht="28.5" customHeight="1" x14ac:dyDescent="0.25">
      <c r="B462" s="1"/>
      <c r="C462" s="2"/>
      <c r="D462" s="2"/>
      <c r="E462" s="8"/>
      <c r="F462" s="1"/>
    </row>
    <row r="463" spans="2:6" ht="28.5" customHeight="1" x14ac:dyDescent="0.25">
      <c r="B463" s="1"/>
      <c r="C463" s="2"/>
      <c r="D463" s="2"/>
      <c r="E463" s="8"/>
      <c r="F463" s="1"/>
    </row>
    <row r="464" spans="2:6" ht="28.5" customHeight="1" x14ac:dyDescent="0.25">
      <c r="B464" s="1"/>
      <c r="C464" s="2"/>
      <c r="D464" s="2"/>
      <c r="E464" s="8"/>
      <c r="F464" s="1"/>
    </row>
    <row r="465" spans="2:6" ht="28.5" customHeight="1" x14ac:dyDescent="0.25">
      <c r="B465" s="1"/>
      <c r="C465" s="2"/>
      <c r="D465" s="2"/>
      <c r="E465" s="8"/>
      <c r="F465" s="1"/>
    </row>
    <row r="466" spans="2:6" ht="28.5" customHeight="1" x14ac:dyDescent="0.25">
      <c r="B466" s="1"/>
      <c r="C466" s="2"/>
      <c r="D466" s="2"/>
      <c r="E466" s="8"/>
      <c r="F466" s="1"/>
    </row>
    <row r="467" spans="2:6" ht="28.5" customHeight="1" x14ac:dyDescent="0.25">
      <c r="B467" s="1"/>
      <c r="C467" s="2"/>
      <c r="D467" s="2"/>
      <c r="E467" s="8"/>
      <c r="F467" s="1"/>
    </row>
    <row r="468" spans="2:6" ht="28.5" customHeight="1" x14ac:dyDescent="0.25">
      <c r="B468" s="1"/>
      <c r="C468" s="2"/>
      <c r="D468" s="2"/>
      <c r="E468" s="8"/>
      <c r="F468" s="1"/>
    </row>
    <row r="469" spans="2:6" ht="28.5" customHeight="1" x14ac:dyDescent="0.25">
      <c r="B469" s="1"/>
      <c r="C469" s="2"/>
      <c r="D469" s="2"/>
      <c r="E469" s="8"/>
      <c r="F469" s="1"/>
    </row>
    <row r="470" spans="2:6" ht="28.5" customHeight="1" x14ac:dyDescent="0.25">
      <c r="B470" s="1"/>
      <c r="C470" s="2"/>
      <c r="D470" s="2"/>
      <c r="E470" s="8"/>
      <c r="F470" s="1"/>
    </row>
    <row r="471" spans="2:6" ht="28.5" customHeight="1" x14ac:dyDescent="0.25">
      <c r="B471" s="1"/>
      <c r="C471" s="2"/>
      <c r="D471" s="2"/>
      <c r="E471" s="8"/>
      <c r="F471" s="1"/>
    </row>
    <row r="472" spans="2:6" ht="28.5" customHeight="1" x14ac:dyDescent="0.25">
      <c r="B472" s="1"/>
      <c r="C472" s="2"/>
      <c r="D472" s="2"/>
      <c r="E472" s="8"/>
      <c r="F472" s="1"/>
    </row>
    <row r="473" spans="2:6" ht="28.5" customHeight="1" x14ac:dyDescent="0.25">
      <c r="B473" s="1"/>
      <c r="C473" s="2"/>
      <c r="D473" s="2"/>
      <c r="E473" s="8"/>
      <c r="F473" s="1"/>
    </row>
    <row r="474" spans="2:6" ht="28.5" customHeight="1" x14ac:dyDescent="0.25">
      <c r="B474" s="1"/>
      <c r="C474" s="2"/>
      <c r="D474" s="2"/>
      <c r="E474" s="8"/>
      <c r="F474" s="1"/>
    </row>
    <row r="475" spans="2:6" ht="28.5" customHeight="1" x14ac:dyDescent="0.25">
      <c r="B475" s="1"/>
      <c r="C475" s="2"/>
      <c r="D475" s="2"/>
      <c r="E475" s="8"/>
      <c r="F475" s="1"/>
    </row>
    <row r="476" spans="2:6" ht="28.5" customHeight="1" x14ac:dyDescent="0.25">
      <c r="B476" s="1"/>
      <c r="C476" s="2"/>
      <c r="D476" s="2"/>
      <c r="E476" s="8"/>
      <c r="F476" s="1"/>
    </row>
    <row r="477" spans="2:6" ht="28.5" customHeight="1" x14ac:dyDescent="0.25">
      <c r="B477" s="1"/>
      <c r="C477" s="2"/>
      <c r="D477" s="2"/>
      <c r="E477" s="8"/>
      <c r="F477" s="1"/>
    </row>
    <row r="478" spans="2:6" ht="28.5" customHeight="1" x14ac:dyDescent="0.25">
      <c r="B478" s="1"/>
      <c r="C478" s="2"/>
      <c r="D478" s="2"/>
      <c r="E478" s="8"/>
      <c r="F478" s="1"/>
    </row>
    <row r="479" spans="2:6" ht="28.5" customHeight="1" x14ac:dyDescent="0.25">
      <c r="B479" s="1"/>
      <c r="C479" s="2"/>
      <c r="D479" s="2"/>
      <c r="E479" s="8"/>
      <c r="F479" s="1"/>
    </row>
    <row r="480" spans="2:6" ht="28.5" customHeight="1" x14ac:dyDescent="0.25">
      <c r="B480" s="1"/>
      <c r="C480" s="2"/>
      <c r="D480" s="2"/>
      <c r="E480" s="8"/>
      <c r="F480" s="1"/>
    </row>
    <row r="481" spans="2:6" ht="28.5" customHeight="1" x14ac:dyDescent="0.25">
      <c r="B481" s="1"/>
      <c r="C481" s="2"/>
      <c r="D481" s="2"/>
      <c r="E481" s="8"/>
      <c r="F481" s="1"/>
    </row>
    <row r="482" spans="2:6" ht="28.5" customHeight="1" x14ac:dyDescent="0.25">
      <c r="B482" s="1"/>
      <c r="C482" s="2"/>
      <c r="D482" s="2"/>
      <c r="E482" s="8"/>
      <c r="F482" s="1"/>
    </row>
    <row r="483" spans="2:6" ht="28.5" customHeight="1" x14ac:dyDescent="0.25">
      <c r="B483" s="1"/>
      <c r="C483" s="2"/>
      <c r="D483" s="2"/>
      <c r="E483" s="8"/>
      <c r="F483" s="1"/>
    </row>
    <row r="484" spans="2:6" ht="28.5" customHeight="1" x14ac:dyDescent="0.25">
      <c r="B484" s="1"/>
      <c r="C484" s="2"/>
      <c r="D484" s="2"/>
      <c r="E484" s="8"/>
      <c r="F484" s="1"/>
    </row>
    <row r="485" spans="2:6" ht="28.5" customHeight="1" x14ac:dyDescent="0.25">
      <c r="B485" s="1"/>
      <c r="C485" s="2"/>
      <c r="D485" s="2"/>
      <c r="E485" s="8"/>
      <c r="F485" s="1"/>
    </row>
    <row r="486" spans="2:6" ht="28.5" customHeight="1" x14ac:dyDescent="0.25">
      <c r="B486" s="1"/>
      <c r="C486" s="2"/>
      <c r="D486" s="2"/>
      <c r="E486" s="8"/>
      <c r="F486" s="1"/>
    </row>
    <row r="487" spans="2:6" ht="28.5" customHeight="1" x14ac:dyDescent="0.25">
      <c r="B487" s="1"/>
      <c r="C487" s="2"/>
      <c r="D487" s="2"/>
      <c r="E487" s="8"/>
      <c r="F487" s="1"/>
    </row>
    <row r="488" spans="2:6" ht="28.5" customHeight="1" x14ac:dyDescent="0.25">
      <c r="B488" s="1"/>
      <c r="C488" s="2"/>
      <c r="D488" s="2"/>
      <c r="E488" s="8"/>
      <c r="F488" s="1"/>
    </row>
    <row r="489" spans="2:6" ht="28.5" customHeight="1" x14ac:dyDescent="0.25">
      <c r="B489" s="1"/>
      <c r="C489" s="2"/>
      <c r="D489" s="2"/>
      <c r="E489" s="8"/>
      <c r="F489" s="1"/>
    </row>
    <row r="490" spans="2:6" ht="28.5" customHeight="1" x14ac:dyDescent="0.25">
      <c r="B490" s="1"/>
      <c r="C490" s="2"/>
      <c r="D490" s="2"/>
      <c r="E490" s="8"/>
      <c r="F490" s="1"/>
    </row>
    <row r="491" spans="2:6" ht="28.5" customHeight="1" x14ac:dyDescent="0.25">
      <c r="B491" s="1"/>
      <c r="C491" s="2"/>
      <c r="D491" s="2"/>
      <c r="E491" s="8"/>
      <c r="F491" s="1"/>
    </row>
    <row r="492" spans="2:6" ht="28.5" customHeight="1" x14ac:dyDescent="0.25">
      <c r="B492" s="1"/>
      <c r="C492" s="2"/>
      <c r="D492" s="2"/>
      <c r="E492" s="8"/>
      <c r="F492" s="1"/>
    </row>
    <row r="493" spans="2:6" ht="28.5" customHeight="1" x14ac:dyDescent="0.25">
      <c r="B493" s="1"/>
      <c r="C493" s="2"/>
      <c r="D493" s="2"/>
      <c r="E493" s="8"/>
      <c r="F493" s="1"/>
    </row>
    <row r="494" spans="2:6" ht="28.5" customHeight="1" x14ac:dyDescent="0.25">
      <c r="B494" s="1"/>
      <c r="C494" s="2"/>
      <c r="D494" s="2"/>
      <c r="E494" s="8"/>
      <c r="F494" s="1"/>
    </row>
    <row r="495" spans="2:6" ht="28.5" customHeight="1" x14ac:dyDescent="0.25">
      <c r="B495" s="1"/>
      <c r="C495" s="2"/>
      <c r="D495" s="2"/>
      <c r="E495" s="8"/>
      <c r="F495" s="1"/>
    </row>
    <row r="496" spans="2:6" ht="28.5" customHeight="1" x14ac:dyDescent="0.25">
      <c r="B496" s="1"/>
      <c r="C496" s="2"/>
      <c r="D496" s="2"/>
      <c r="E496" s="8"/>
      <c r="F496" s="1"/>
    </row>
    <row r="497" spans="2:6" ht="28.5" customHeight="1" x14ac:dyDescent="0.25">
      <c r="B497" s="1"/>
      <c r="C497" s="2"/>
      <c r="D497" s="2"/>
      <c r="E497" s="8"/>
      <c r="F497" s="1"/>
    </row>
    <row r="498" spans="2:6" ht="28.5" customHeight="1" x14ac:dyDescent="0.25">
      <c r="B498" s="1"/>
      <c r="C498" s="2"/>
      <c r="D498" s="2"/>
      <c r="E498" s="8"/>
      <c r="F498" s="1"/>
    </row>
    <row r="499" spans="2:6" ht="28.5" customHeight="1" x14ac:dyDescent="0.25">
      <c r="B499" s="1"/>
      <c r="C499" s="2"/>
      <c r="D499" s="2"/>
      <c r="E499" s="8"/>
      <c r="F499" s="1"/>
    </row>
    <row r="500" spans="2:6" ht="28.5" customHeight="1" x14ac:dyDescent="0.25">
      <c r="B500" s="1"/>
      <c r="C500" s="2"/>
      <c r="D500" s="2"/>
      <c r="E500" s="8"/>
      <c r="F500" s="1"/>
    </row>
    <row r="501" spans="2:6" ht="28.5" customHeight="1" x14ac:dyDescent="0.25">
      <c r="B501" s="1"/>
      <c r="C501" s="2"/>
      <c r="D501" s="2"/>
      <c r="E501" s="8"/>
      <c r="F501" s="1"/>
    </row>
    <row r="502" spans="2:6" ht="28.5" customHeight="1" x14ac:dyDescent="0.25">
      <c r="B502" s="1"/>
      <c r="C502" s="2"/>
      <c r="D502" s="2"/>
      <c r="E502" s="8"/>
      <c r="F502" s="1"/>
    </row>
    <row r="503" spans="2:6" ht="28.5" customHeight="1" x14ac:dyDescent="0.25">
      <c r="B503" s="1"/>
      <c r="C503" s="2"/>
      <c r="D503" s="2"/>
      <c r="E503" s="8"/>
      <c r="F503" s="1"/>
    </row>
    <row r="504" spans="2:6" ht="28.5" customHeight="1" x14ac:dyDescent="0.25">
      <c r="B504" s="1"/>
      <c r="C504" s="2"/>
      <c r="D504" s="2"/>
      <c r="E504" s="8"/>
      <c r="F504" s="1"/>
    </row>
    <row r="505" spans="2:6" ht="28.5" customHeight="1" x14ac:dyDescent="0.25">
      <c r="B505" s="1"/>
      <c r="C505" s="2"/>
      <c r="D505" s="2"/>
      <c r="E505" s="8"/>
      <c r="F505" s="1"/>
    </row>
    <row r="506" spans="2:6" ht="28.5" customHeight="1" x14ac:dyDescent="0.25">
      <c r="B506" s="1"/>
      <c r="C506" s="2"/>
      <c r="D506" s="2"/>
      <c r="E506" s="8"/>
      <c r="F506" s="1"/>
    </row>
    <row r="507" spans="2:6" ht="28.5" customHeight="1" x14ac:dyDescent="0.25">
      <c r="B507" s="1"/>
      <c r="C507" s="2"/>
      <c r="D507" s="2"/>
      <c r="E507" s="8"/>
      <c r="F507" s="1"/>
    </row>
    <row r="508" spans="2:6" ht="28.5" customHeight="1" x14ac:dyDescent="0.25">
      <c r="B508" s="1"/>
      <c r="C508" s="2"/>
      <c r="D508" s="2"/>
      <c r="E508" s="8"/>
      <c r="F508" s="1"/>
    </row>
    <row r="509" spans="2:6" ht="28.5" customHeight="1" x14ac:dyDescent="0.25">
      <c r="B509" s="1"/>
      <c r="C509" s="2"/>
      <c r="D509" s="2"/>
      <c r="E509" s="8"/>
      <c r="F509" s="1"/>
    </row>
    <row r="510" spans="2:6" ht="28.5" customHeight="1" x14ac:dyDescent="0.25">
      <c r="B510" s="1"/>
      <c r="C510" s="2"/>
      <c r="D510" s="2"/>
      <c r="E510" s="8"/>
      <c r="F510" s="1"/>
    </row>
    <row r="511" spans="2:6" ht="28.5" customHeight="1" x14ac:dyDescent="0.25">
      <c r="B511" s="1"/>
      <c r="C511" s="2"/>
      <c r="D511" s="2"/>
      <c r="E511" s="8"/>
      <c r="F511" s="1"/>
    </row>
    <row r="512" spans="2:6" ht="28.5" customHeight="1" x14ac:dyDescent="0.25">
      <c r="B512" s="1"/>
      <c r="C512" s="2"/>
      <c r="D512" s="2"/>
      <c r="E512" s="8"/>
      <c r="F512" s="1"/>
    </row>
    <row r="513" spans="2:6" ht="28.5" customHeight="1" x14ac:dyDescent="0.25">
      <c r="B513" s="1"/>
      <c r="C513" s="2"/>
      <c r="D513" s="2"/>
      <c r="E513" s="8"/>
      <c r="F513" s="1"/>
    </row>
    <row r="514" spans="2:6" ht="28.5" customHeight="1" x14ac:dyDescent="0.25">
      <c r="B514" s="1"/>
      <c r="C514" s="2"/>
      <c r="D514" s="2"/>
      <c r="E514" s="8"/>
      <c r="F514" s="1"/>
    </row>
    <row r="515" spans="2:6" ht="28.5" customHeight="1" x14ac:dyDescent="0.25">
      <c r="B515" s="1"/>
      <c r="C515" s="2"/>
      <c r="D515" s="2"/>
      <c r="E515" s="8"/>
      <c r="F515" s="1"/>
    </row>
    <row r="516" spans="2:6" ht="28.5" customHeight="1" x14ac:dyDescent="0.25">
      <c r="B516" s="1"/>
      <c r="C516" s="2"/>
      <c r="D516" s="2"/>
      <c r="E516" s="8"/>
      <c r="F516" s="1"/>
    </row>
    <row r="517" spans="2:6" ht="28.5" customHeight="1" x14ac:dyDescent="0.25">
      <c r="B517" s="1"/>
      <c r="C517" s="2"/>
      <c r="D517" s="2"/>
      <c r="E517" s="8"/>
      <c r="F517" s="1"/>
    </row>
    <row r="518" spans="2:6" ht="28.5" customHeight="1" x14ac:dyDescent="0.25">
      <c r="B518" s="1"/>
      <c r="C518" s="2"/>
      <c r="D518" s="2"/>
      <c r="E518" s="8"/>
      <c r="F518" s="1"/>
    </row>
    <row r="519" spans="2:6" ht="28.5" customHeight="1" x14ac:dyDescent="0.25">
      <c r="B519" s="1"/>
      <c r="C519" s="2"/>
      <c r="D519" s="2"/>
      <c r="E519" s="8"/>
      <c r="F519" s="1"/>
    </row>
    <row r="520" spans="2:6" ht="28.5" customHeight="1" x14ac:dyDescent="0.25">
      <c r="B520" s="1"/>
      <c r="C520" s="2"/>
      <c r="D520" s="2"/>
      <c r="E520" s="8"/>
      <c r="F520" s="1"/>
    </row>
    <row r="521" spans="2:6" ht="28.5" customHeight="1" x14ac:dyDescent="0.25">
      <c r="B521" s="1"/>
      <c r="C521" s="2"/>
      <c r="D521" s="2"/>
      <c r="E521" s="8"/>
      <c r="F521" s="1"/>
    </row>
    <row r="522" spans="2:6" ht="28.5" customHeight="1" x14ac:dyDescent="0.25">
      <c r="B522" s="1"/>
      <c r="C522" s="2"/>
      <c r="D522" s="2"/>
      <c r="E522" s="8"/>
      <c r="F522" s="1"/>
    </row>
    <row r="523" spans="2:6" ht="28.5" customHeight="1" x14ac:dyDescent="0.25">
      <c r="B523" s="1"/>
      <c r="C523" s="2"/>
      <c r="D523" s="2"/>
      <c r="E523" s="8"/>
      <c r="F523" s="1"/>
    </row>
    <row r="524" spans="2:6" ht="28.5" customHeight="1" x14ac:dyDescent="0.25">
      <c r="B524" s="1"/>
      <c r="C524" s="2"/>
      <c r="D524" s="2"/>
      <c r="E524" s="8"/>
      <c r="F524" s="1"/>
    </row>
    <row r="525" spans="2:6" ht="28.5" customHeight="1" x14ac:dyDescent="0.25">
      <c r="B525" s="1"/>
      <c r="C525" s="2"/>
      <c r="D525" s="2"/>
      <c r="E525" s="8"/>
      <c r="F525" s="1"/>
    </row>
    <row r="526" spans="2:6" ht="28.5" customHeight="1" x14ac:dyDescent="0.25">
      <c r="B526" s="1"/>
      <c r="C526" s="2"/>
      <c r="D526" s="2"/>
      <c r="E526" s="8"/>
      <c r="F526" s="1"/>
    </row>
    <row r="527" spans="2:6" ht="28.5" customHeight="1" x14ac:dyDescent="0.25">
      <c r="B527" s="1"/>
      <c r="C527" s="2"/>
      <c r="D527" s="2"/>
      <c r="E527" s="8"/>
      <c r="F527" s="1"/>
    </row>
    <row r="528" spans="2:6" ht="28.5" customHeight="1" x14ac:dyDescent="0.25">
      <c r="B528" s="1"/>
      <c r="C528" s="2"/>
      <c r="D528" s="2"/>
      <c r="E528" s="8"/>
      <c r="F528" s="1"/>
    </row>
    <row r="529" spans="2:6" ht="28.5" customHeight="1" x14ac:dyDescent="0.25">
      <c r="B529" s="1"/>
      <c r="C529" s="2"/>
      <c r="D529" s="2"/>
      <c r="E529" s="8"/>
      <c r="F529" s="1"/>
    </row>
    <row r="530" spans="2:6" ht="28.5" customHeight="1" x14ac:dyDescent="0.25">
      <c r="B530" s="1"/>
      <c r="C530" s="2"/>
      <c r="D530" s="2"/>
      <c r="E530" s="8"/>
      <c r="F530" s="1"/>
    </row>
    <row r="531" spans="2:6" ht="28.5" customHeight="1" x14ac:dyDescent="0.25">
      <c r="B531" s="1"/>
      <c r="C531" s="2"/>
      <c r="D531" s="2"/>
      <c r="E531" s="8"/>
      <c r="F531" s="1"/>
    </row>
    <row r="532" spans="2:6" ht="28.5" customHeight="1" x14ac:dyDescent="0.25">
      <c r="B532" s="1"/>
      <c r="C532" s="2"/>
      <c r="D532" s="2"/>
      <c r="E532" s="8"/>
      <c r="F532" s="1"/>
    </row>
    <row r="533" spans="2:6" ht="28.5" customHeight="1" x14ac:dyDescent="0.25">
      <c r="B533" s="1"/>
      <c r="C533" s="2"/>
      <c r="D533" s="2"/>
      <c r="E533" s="8"/>
      <c r="F533" s="1"/>
    </row>
    <row r="534" spans="2:6" ht="28.5" customHeight="1" x14ac:dyDescent="0.25">
      <c r="B534" s="1"/>
      <c r="C534" s="2"/>
      <c r="D534" s="2"/>
      <c r="E534" s="8"/>
      <c r="F534" s="1"/>
    </row>
    <row r="535" spans="2:6" ht="28.5" customHeight="1" x14ac:dyDescent="0.25">
      <c r="B535" s="1"/>
      <c r="C535" s="2"/>
      <c r="D535" s="2"/>
      <c r="E535" s="8"/>
      <c r="F535" s="1"/>
    </row>
    <row r="536" spans="2:6" ht="28.5" customHeight="1" x14ac:dyDescent="0.25">
      <c r="B536" s="1"/>
      <c r="C536" s="2"/>
      <c r="D536" s="2"/>
      <c r="E536" s="8"/>
      <c r="F536" s="1"/>
    </row>
    <row r="537" spans="2:6" ht="28.5" customHeight="1" x14ac:dyDescent="0.25">
      <c r="B537" s="1"/>
      <c r="C537" s="2"/>
      <c r="D537" s="2"/>
      <c r="E537" s="8"/>
      <c r="F537" s="1"/>
    </row>
    <row r="538" spans="2:6" ht="28.5" customHeight="1" x14ac:dyDescent="0.25">
      <c r="B538" s="1"/>
      <c r="C538" s="2"/>
      <c r="D538" s="2"/>
      <c r="E538" s="8"/>
      <c r="F538" s="1"/>
    </row>
    <row r="539" spans="2:6" ht="28.5" customHeight="1" x14ac:dyDescent="0.25">
      <c r="B539" s="1"/>
      <c r="C539" s="2"/>
      <c r="D539" s="2"/>
      <c r="E539" s="8"/>
      <c r="F539" s="1"/>
    </row>
    <row r="540" spans="2:6" ht="28.5" customHeight="1" x14ac:dyDescent="0.25">
      <c r="B540" s="1"/>
      <c r="C540" s="2"/>
      <c r="D540" s="2"/>
      <c r="E540" s="8"/>
      <c r="F540" s="1"/>
    </row>
    <row r="541" spans="2:6" ht="28.5" customHeight="1" x14ac:dyDescent="0.25">
      <c r="B541" s="1"/>
      <c r="C541" s="2"/>
      <c r="D541" s="2"/>
      <c r="E541" s="8"/>
      <c r="F541" s="1"/>
    </row>
    <row r="542" spans="2:6" ht="28.5" customHeight="1" x14ac:dyDescent="0.25">
      <c r="B542" s="1"/>
      <c r="C542" s="2"/>
      <c r="D542" s="2"/>
      <c r="E542" s="8"/>
      <c r="F542" s="1"/>
    </row>
    <row r="543" spans="2:6" ht="28.5" customHeight="1" x14ac:dyDescent="0.25">
      <c r="B543" s="1"/>
      <c r="C543" s="2"/>
      <c r="D543" s="2"/>
      <c r="E543" s="8"/>
      <c r="F543" s="1"/>
    </row>
    <row r="544" spans="2:6" ht="28.5" customHeight="1" x14ac:dyDescent="0.25">
      <c r="B544" s="1"/>
      <c r="C544" s="2"/>
      <c r="D544" s="2"/>
      <c r="E544" s="8"/>
      <c r="F544" s="1"/>
    </row>
    <row r="545" spans="2:6" ht="28.5" customHeight="1" x14ac:dyDescent="0.25">
      <c r="B545" s="1"/>
      <c r="C545" s="2"/>
      <c r="D545" s="2"/>
      <c r="E545" s="8"/>
      <c r="F545" s="1"/>
    </row>
    <row r="546" spans="2:6" ht="28.5" customHeight="1" x14ac:dyDescent="0.25">
      <c r="B546" s="1"/>
      <c r="C546" s="2"/>
      <c r="D546" s="2"/>
      <c r="E546" s="8"/>
      <c r="F546" s="1"/>
    </row>
    <row r="547" spans="2:6" ht="28.5" customHeight="1" x14ac:dyDescent="0.25">
      <c r="B547" s="1"/>
      <c r="C547" s="2"/>
      <c r="D547" s="2"/>
      <c r="E547" s="8"/>
      <c r="F547" s="1"/>
    </row>
    <row r="548" spans="2:6" ht="28.5" customHeight="1" x14ac:dyDescent="0.25">
      <c r="B548" s="1"/>
      <c r="C548" s="2"/>
      <c r="D548" s="2"/>
      <c r="E548" s="8"/>
      <c r="F548" s="1"/>
    </row>
    <row r="549" spans="2:6" ht="28.5" customHeight="1" x14ac:dyDescent="0.25">
      <c r="B549" s="1"/>
      <c r="C549" s="2"/>
      <c r="D549" s="2"/>
      <c r="E549" s="8"/>
      <c r="F549" s="1"/>
    </row>
    <row r="550" spans="2:6" ht="28.5" customHeight="1" x14ac:dyDescent="0.25">
      <c r="B550" s="1"/>
      <c r="C550" s="2"/>
      <c r="D550" s="2"/>
      <c r="E550" s="8"/>
      <c r="F550" s="1"/>
    </row>
    <row r="551" spans="2:6" ht="28.5" customHeight="1" x14ac:dyDescent="0.25">
      <c r="B551" s="1"/>
      <c r="C551" s="2"/>
      <c r="D551" s="2"/>
      <c r="E551" s="8"/>
      <c r="F551" s="1"/>
    </row>
    <row r="552" spans="2:6" ht="28.5" customHeight="1" x14ac:dyDescent="0.25">
      <c r="B552" s="1"/>
      <c r="C552" s="2"/>
      <c r="D552" s="2"/>
      <c r="E552" s="8"/>
      <c r="F552" s="1"/>
    </row>
    <row r="553" spans="2:6" ht="28.5" customHeight="1" x14ac:dyDescent="0.25">
      <c r="B553" s="1"/>
      <c r="C553" s="2"/>
      <c r="D553" s="2"/>
      <c r="E553" s="8"/>
      <c r="F553" s="1"/>
    </row>
    <row r="554" spans="2:6" ht="28.5" customHeight="1" x14ac:dyDescent="0.25">
      <c r="B554" s="1"/>
      <c r="C554" s="2"/>
      <c r="D554" s="2"/>
      <c r="E554" s="8"/>
      <c r="F554" s="1"/>
    </row>
    <row r="555" spans="2:6" ht="28.5" customHeight="1" x14ac:dyDescent="0.25">
      <c r="B555" s="1"/>
      <c r="C555" s="2"/>
      <c r="D555" s="2"/>
      <c r="E555" s="8"/>
      <c r="F555" s="1"/>
    </row>
    <row r="556" spans="2:6" ht="28.5" customHeight="1" x14ac:dyDescent="0.25">
      <c r="B556" s="1"/>
      <c r="C556" s="2"/>
      <c r="D556" s="2"/>
      <c r="E556" s="8"/>
      <c r="F556" s="1"/>
    </row>
    <row r="557" spans="2:6" ht="28.5" customHeight="1" x14ac:dyDescent="0.25">
      <c r="B557" s="1"/>
      <c r="C557" s="2"/>
      <c r="D557" s="2"/>
      <c r="E557" s="8"/>
      <c r="F557" s="1"/>
    </row>
    <row r="558" spans="2:6" ht="28.5" customHeight="1" x14ac:dyDescent="0.25">
      <c r="B558" s="1"/>
      <c r="C558" s="2"/>
      <c r="D558" s="2"/>
      <c r="E558" s="8"/>
      <c r="F558" s="1"/>
    </row>
    <row r="559" spans="2:6" ht="28.5" customHeight="1" x14ac:dyDescent="0.25">
      <c r="B559" s="1"/>
      <c r="C559" s="2"/>
      <c r="D559" s="2"/>
      <c r="E559" s="8"/>
      <c r="F559" s="1"/>
    </row>
    <row r="560" spans="2:6" ht="28.5" customHeight="1" x14ac:dyDescent="0.25">
      <c r="B560" s="1"/>
      <c r="C560" s="2"/>
      <c r="D560" s="2"/>
      <c r="E560" s="8"/>
      <c r="F560" s="1"/>
    </row>
    <row r="561" spans="2:6" ht="28.5" customHeight="1" x14ac:dyDescent="0.25">
      <c r="B561" s="1"/>
      <c r="C561" s="2"/>
      <c r="D561" s="2"/>
      <c r="E561" s="8"/>
      <c r="F561" s="1"/>
    </row>
    <row r="562" spans="2:6" ht="28.5" customHeight="1" x14ac:dyDescent="0.25">
      <c r="B562" s="1"/>
      <c r="C562" s="2"/>
      <c r="D562" s="2"/>
      <c r="E562" s="8"/>
      <c r="F562" s="1"/>
    </row>
    <row r="563" spans="2:6" ht="28.5" customHeight="1" x14ac:dyDescent="0.25">
      <c r="B563" s="1"/>
      <c r="C563" s="2"/>
      <c r="D563" s="2"/>
      <c r="E563" s="8"/>
      <c r="F563" s="1"/>
    </row>
    <row r="564" spans="2:6" ht="28.5" customHeight="1" x14ac:dyDescent="0.25">
      <c r="B564" s="1"/>
      <c r="C564" s="2"/>
      <c r="D564" s="2"/>
      <c r="E564" s="8"/>
      <c r="F564" s="1"/>
    </row>
    <row r="565" spans="2:6" ht="28.5" customHeight="1" x14ac:dyDescent="0.25">
      <c r="B565" s="1"/>
      <c r="C565" s="2"/>
      <c r="D565" s="2"/>
      <c r="E565" s="8"/>
      <c r="F565" s="1"/>
    </row>
    <row r="566" spans="2:6" ht="28.5" customHeight="1" x14ac:dyDescent="0.25">
      <c r="B566" s="1"/>
      <c r="C566" s="2"/>
      <c r="D566" s="2"/>
      <c r="E566" s="8"/>
      <c r="F566" s="1"/>
    </row>
    <row r="567" spans="2:6" ht="28.5" customHeight="1" x14ac:dyDescent="0.25">
      <c r="B567" s="1"/>
      <c r="C567" s="2"/>
      <c r="D567" s="2"/>
      <c r="E567" s="8"/>
      <c r="F567" s="1"/>
    </row>
    <row r="568" spans="2:6" ht="28.5" customHeight="1" x14ac:dyDescent="0.25">
      <c r="B568" s="1"/>
      <c r="C568" s="2"/>
      <c r="D568" s="2"/>
      <c r="E568" s="8"/>
      <c r="F568" s="1"/>
    </row>
    <row r="569" spans="2:6" ht="28.5" customHeight="1" x14ac:dyDescent="0.25">
      <c r="B569" s="1"/>
      <c r="C569" s="2"/>
      <c r="D569" s="2"/>
      <c r="E569" s="8"/>
      <c r="F569" s="1"/>
    </row>
    <row r="570" spans="2:6" ht="28.5" customHeight="1" x14ac:dyDescent="0.25">
      <c r="B570" s="1"/>
      <c r="C570" s="2"/>
      <c r="D570" s="2"/>
      <c r="E570" s="8"/>
      <c r="F570" s="1"/>
    </row>
    <row r="571" spans="2:6" ht="28.5" customHeight="1" x14ac:dyDescent="0.25">
      <c r="B571" s="1"/>
      <c r="C571" s="2"/>
      <c r="D571" s="2"/>
      <c r="E571" s="8"/>
      <c r="F571" s="1"/>
    </row>
    <row r="572" spans="2:6" ht="28.5" customHeight="1" x14ac:dyDescent="0.25">
      <c r="B572" s="1"/>
      <c r="C572" s="2"/>
      <c r="D572" s="2"/>
      <c r="E572" s="8"/>
      <c r="F572" s="1"/>
    </row>
    <row r="573" spans="2:6" ht="28.5" customHeight="1" x14ac:dyDescent="0.25">
      <c r="B573" s="1"/>
      <c r="C573" s="2"/>
      <c r="D573" s="2"/>
      <c r="E573" s="8"/>
      <c r="F573" s="1"/>
    </row>
    <row r="574" spans="2:6" ht="28.5" customHeight="1" x14ac:dyDescent="0.25">
      <c r="B574" s="1"/>
      <c r="C574" s="2"/>
      <c r="D574" s="2"/>
      <c r="E574" s="8"/>
      <c r="F574" s="1"/>
    </row>
    <row r="575" spans="2:6" ht="28.5" customHeight="1" x14ac:dyDescent="0.25">
      <c r="B575" s="1"/>
      <c r="C575" s="2"/>
      <c r="D575" s="2"/>
      <c r="E575" s="8"/>
      <c r="F575" s="1"/>
    </row>
    <row r="576" spans="2:6" ht="28.5" customHeight="1" x14ac:dyDescent="0.25">
      <c r="B576" s="1"/>
      <c r="C576" s="2"/>
      <c r="D576" s="2"/>
      <c r="E576" s="8"/>
      <c r="F576" s="1"/>
    </row>
    <row r="577" spans="2:6" ht="28.5" customHeight="1" x14ac:dyDescent="0.25">
      <c r="B577" s="1"/>
      <c r="C577" s="2"/>
      <c r="D577" s="2"/>
      <c r="E577" s="8"/>
      <c r="F577" s="1"/>
    </row>
    <row r="578" spans="2:6" ht="28.5" customHeight="1" x14ac:dyDescent="0.25">
      <c r="B578" s="1"/>
      <c r="C578" s="2"/>
      <c r="D578" s="2"/>
      <c r="E578" s="8"/>
      <c r="F578" s="1"/>
    </row>
    <row r="579" spans="2:6" ht="28.5" customHeight="1" x14ac:dyDescent="0.25">
      <c r="B579" s="1"/>
      <c r="C579" s="2"/>
      <c r="D579" s="2"/>
      <c r="E579" s="8"/>
      <c r="F579" s="1"/>
    </row>
    <row r="580" spans="2:6" ht="28.5" customHeight="1" x14ac:dyDescent="0.25">
      <c r="B580" s="1"/>
      <c r="C580" s="2"/>
      <c r="D580" s="2"/>
      <c r="E580" s="8"/>
      <c r="F580" s="1"/>
    </row>
    <row r="581" spans="2:6" ht="28.5" customHeight="1" x14ac:dyDescent="0.25">
      <c r="B581" s="1"/>
      <c r="C581" s="2"/>
      <c r="D581" s="2"/>
      <c r="E581" s="8"/>
      <c r="F581" s="1"/>
    </row>
    <row r="582" spans="2:6" ht="28.5" customHeight="1" x14ac:dyDescent="0.25">
      <c r="B582" s="1"/>
      <c r="C582" s="2"/>
      <c r="D582" s="2"/>
      <c r="E582" s="8"/>
      <c r="F582" s="1"/>
    </row>
    <row r="583" spans="2:6" ht="28.5" customHeight="1" x14ac:dyDescent="0.25">
      <c r="B583" s="1"/>
      <c r="C583" s="2"/>
      <c r="D583" s="2"/>
      <c r="E583" s="8"/>
      <c r="F583" s="1"/>
    </row>
    <row r="584" spans="2:6" ht="28.5" customHeight="1" x14ac:dyDescent="0.25">
      <c r="B584" s="1"/>
      <c r="C584" s="2"/>
      <c r="D584" s="2"/>
      <c r="E584" s="8"/>
      <c r="F584" s="1"/>
    </row>
    <row r="585" spans="2:6" ht="28.5" customHeight="1" x14ac:dyDescent="0.25">
      <c r="B585" s="1"/>
      <c r="C585" s="2"/>
      <c r="D585" s="2"/>
      <c r="E585" s="8"/>
      <c r="F585" s="1"/>
    </row>
    <row r="586" spans="2:6" ht="28.5" customHeight="1" x14ac:dyDescent="0.25">
      <c r="B586" s="1"/>
      <c r="C586" s="2"/>
      <c r="D586" s="2"/>
      <c r="E586" s="8"/>
      <c r="F586" s="1"/>
    </row>
    <row r="587" spans="2:6" ht="28.5" customHeight="1" x14ac:dyDescent="0.25">
      <c r="B587" s="1"/>
      <c r="C587" s="2"/>
      <c r="D587" s="2"/>
      <c r="E587" s="8"/>
      <c r="F587" s="1"/>
    </row>
    <row r="588" spans="2:6" ht="28.5" customHeight="1" x14ac:dyDescent="0.25">
      <c r="B588" s="1"/>
      <c r="C588" s="2"/>
      <c r="D588" s="2"/>
      <c r="E588" s="8"/>
      <c r="F588" s="1"/>
    </row>
    <row r="589" spans="2:6" ht="28.5" customHeight="1" x14ac:dyDescent="0.25">
      <c r="B589" s="1"/>
      <c r="C589" s="2"/>
      <c r="D589" s="2"/>
      <c r="E589" s="8"/>
      <c r="F589" s="1"/>
    </row>
    <row r="590" spans="2:6" ht="28.5" customHeight="1" x14ac:dyDescent="0.25">
      <c r="B590" s="1"/>
      <c r="C590" s="2"/>
      <c r="D590" s="2"/>
      <c r="E590" s="8"/>
      <c r="F590" s="1"/>
    </row>
    <row r="591" spans="2:6" ht="28.5" customHeight="1" x14ac:dyDescent="0.25">
      <c r="B591" s="1"/>
      <c r="C591" s="2"/>
      <c r="D591" s="2"/>
      <c r="E591" s="8"/>
      <c r="F591" s="1"/>
    </row>
    <row r="592" spans="2:6" ht="28.5" customHeight="1" x14ac:dyDescent="0.25">
      <c r="B592" s="1"/>
      <c r="C592" s="2"/>
      <c r="D592" s="2"/>
      <c r="E592" s="8"/>
      <c r="F592" s="1"/>
    </row>
    <row r="593" spans="2:6" ht="28.5" customHeight="1" x14ac:dyDescent="0.25">
      <c r="B593" s="1"/>
      <c r="C593" s="2"/>
      <c r="D593" s="2"/>
      <c r="E593" s="8"/>
      <c r="F593" s="1"/>
    </row>
    <row r="594" spans="2:6" ht="28.5" customHeight="1" x14ac:dyDescent="0.25">
      <c r="B594" s="1"/>
      <c r="C594" s="2"/>
      <c r="D594" s="2"/>
      <c r="E594" s="8"/>
      <c r="F594" s="1"/>
    </row>
    <row r="595" spans="2:6" ht="28.5" customHeight="1" x14ac:dyDescent="0.25">
      <c r="B595" s="1"/>
      <c r="C595" s="2"/>
      <c r="D595" s="2"/>
      <c r="E595" s="8"/>
      <c r="F595" s="1"/>
    </row>
    <row r="596" spans="2:6" ht="28.5" customHeight="1" x14ac:dyDescent="0.25">
      <c r="B596" s="1"/>
      <c r="C596" s="2"/>
      <c r="D596" s="2"/>
      <c r="E596" s="8"/>
      <c r="F596" s="1"/>
    </row>
    <row r="597" spans="2:6" ht="28.5" customHeight="1" x14ac:dyDescent="0.25">
      <c r="B597" s="1"/>
      <c r="C597" s="2"/>
      <c r="D597" s="2"/>
      <c r="E597" s="8"/>
      <c r="F597" s="1"/>
    </row>
    <row r="598" spans="2:6" ht="28.5" customHeight="1" x14ac:dyDescent="0.25">
      <c r="B598" s="1"/>
      <c r="C598" s="2"/>
      <c r="D598" s="2"/>
      <c r="E598" s="8"/>
      <c r="F598" s="1"/>
    </row>
    <row r="599" spans="2:6" ht="28.5" customHeight="1" x14ac:dyDescent="0.25">
      <c r="B599" s="1"/>
      <c r="C599" s="2"/>
      <c r="D599" s="2"/>
      <c r="E599" s="8"/>
      <c r="F599" s="1"/>
    </row>
    <row r="600" spans="2:6" ht="28.5" customHeight="1" x14ac:dyDescent="0.25">
      <c r="B600" s="1"/>
      <c r="C600" s="2"/>
      <c r="D600" s="2"/>
      <c r="E600" s="8"/>
      <c r="F600" s="1"/>
    </row>
    <row r="601" spans="2:6" ht="28.5" customHeight="1" x14ac:dyDescent="0.25">
      <c r="B601" s="1"/>
      <c r="C601" s="2"/>
      <c r="D601" s="2"/>
      <c r="E601" s="8"/>
      <c r="F601" s="1"/>
    </row>
    <row r="602" spans="2:6" ht="28.5" customHeight="1" x14ac:dyDescent="0.25">
      <c r="B602" s="1"/>
      <c r="C602" s="2"/>
      <c r="D602" s="2"/>
      <c r="E602" s="8"/>
      <c r="F602" s="1"/>
    </row>
    <row r="603" spans="2:6" ht="28.5" customHeight="1" x14ac:dyDescent="0.25">
      <c r="B603" s="1"/>
      <c r="C603" s="2"/>
      <c r="D603" s="2"/>
      <c r="E603" s="8"/>
      <c r="F603" s="1"/>
    </row>
    <row r="604" spans="2:6" ht="28.5" customHeight="1" x14ac:dyDescent="0.25">
      <c r="B604" s="1"/>
      <c r="C604" s="2"/>
      <c r="D604" s="2"/>
      <c r="E604" s="8"/>
      <c r="F604" s="1"/>
    </row>
    <row r="605" spans="2:6" ht="28.5" customHeight="1" x14ac:dyDescent="0.25">
      <c r="B605" s="1"/>
      <c r="C605" s="2"/>
      <c r="D605" s="2"/>
      <c r="E605" s="8"/>
      <c r="F605" s="1"/>
    </row>
    <row r="606" spans="2:6" ht="28.5" customHeight="1" x14ac:dyDescent="0.25">
      <c r="B606" s="1"/>
      <c r="C606" s="2"/>
      <c r="D606" s="2"/>
      <c r="E606" s="8"/>
      <c r="F606" s="1"/>
    </row>
    <row r="607" spans="2:6" ht="28.5" customHeight="1" x14ac:dyDescent="0.25">
      <c r="B607" s="1"/>
      <c r="C607" s="2"/>
      <c r="D607" s="2"/>
      <c r="E607" s="8"/>
      <c r="F607" s="1"/>
    </row>
    <row r="608" spans="2:6" ht="28.5" customHeight="1" x14ac:dyDescent="0.25">
      <c r="B608" s="1"/>
      <c r="C608" s="2"/>
      <c r="D608" s="2"/>
      <c r="E608" s="8"/>
      <c r="F608" s="1"/>
    </row>
    <row r="609" spans="2:6" ht="28.5" customHeight="1" x14ac:dyDescent="0.25">
      <c r="B609" s="1"/>
      <c r="C609" s="2"/>
      <c r="D609" s="2"/>
      <c r="E609" s="8"/>
      <c r="F609" s="1"/>
    </row>
    <row r="610" spans="2:6" ht="28.5" customHeight="1" x14ac:dyDescent="0.25">
      <c r="B610" s="1"/>
      <c r="C610" s="2"/>
      <c r="D610" s="2"/>
      <c r="E610" s="8"/>
      <c r="F610" s="1"/>
    </row>
    <row r="611" spans="2:6" ht="28.5" customHeight="1" x14ac:dyDescent="0.25">
      <c r="B611" s="1"/>
      <c r="C611" s="2"/>
      <c r="D611" s="2"/>
      <c r="E611" s="8"/>
      <c r="F611" s="1"/>
    </row>
    <row r="612" spans="2:6" ht="28.5" customHeight="1" x14ac:dyDescent="0.25">
      <c r="B612" s="1"/>
      <c r="C612" s="2"/>
      <c r="D612" s="2"/>
      <c r="E612" s="8"/>
      <c r="F612" s="1"/>
    </row>
    <row r="613" spans="2:6" ht="28.5" customHeight="1" x14ac:dyDescent="0.25">
      <c r="B613" s="1"/>
      <c r="C613" s="2"/>
      <c r="D613" s="2"/>
      <c r="E613" s="8"/>
      <c r="F613" s="1"/>
    </row>
    <row r="614" spans="2:6" ht="28.5" customHeight="1" x14ac:dyDescent="0.25">
      <c r="B614" s="1"/>
      <c r="C614" s="2"/>
      <c r="D614" s="2"/>
      <c r="E614" s="8"/>
      <c r="F614" s="1"/>
    </row>
    <row r="615" spans="2:6" ht="28.5" customHeight="1" x14ac:dyDescent="0.25">
      <c r="B615" s="1"/>
      <c r="C615" s="2"/>
      <c r="D615" s="2"/>
      <c r="E615" s="8"/>
      <c r="F615" s="1"/>
    </row>
    <row r="616" spans="2:6" ht="28.5" customHeight="1" x14ac:dyDescent="0.25">
      <c r="B616" s="1"/>
      <c r="C616" s="2"/>
      <c r="D616" s="2"/>
      <c r="E616" s="8"/>
      <c r="F616" s="1"/>
    </row>
    <row r="617" spans="2:6" ht="28.5" customHeight="1" x14ac:dyDescent="0.25">
      <c r="B617" s="1"/>
      <c r="C617" s="2"/>
      <c r="D617" s="2"/>
      <c r="E617" s="8"/>
      <c r="F617" s="1"/>
    </row>
    <row r="618" spans="2:6" ht="28.5" customHeight="1" x14ac:dyDescent="0.25">
      <c r="B618" s="1"/>
      <c r="C618" s="2"/>
      <c r="D618" s="2"/>
      <c r="E618" s="8"/>
      <c r="F618" s="1"/>
    </row>
    <row r="619" spans="2:6" ht="28.5" customHeight="1" x14ac:dyDescent="0.25">
      <c r="B619" s="1"/>
      <c r="C619" s="2"/>
      <c r="D619" s="2"/>
      <c r="E619" s="8"/>
      <c r="F619" s="1"/>
    </row>
    <row r="620" spans="2:6" ht="28.5" customHeight="1" x14ac:dyDescent="0.25">
      <c r="B620" s="1"/>
      <c r="C620" s="2"/>
      <c r="D620" s="2"/>
      <c r="E620" s="8"/>
      <c r="F620" s="1"/>
    </row>
    <row r="621" spans="2:6" ht="28.5" customHeight="1" x14ac:dyDescent="0.25">
      <c r="B621" s="1"/>
      <c r="C621" s="2"/>
      <c r="D621" s="2"/>
      <c r="E621" s="8"/>
      <c r="F621" s="1"/>
    </row>
    <row r="622" spans="2:6" ht="28.5" customHeight="1" x14ac:dyDescent="0.25">
      <c r="B622" s="1"/>
      <c r="C622" s="2"/>
      <c r="D622" s="2"/>
      <c r="E622" s="8"/>
      <c r="F622" s="1"/>
    </row>
    <row r="623" spans="2:6" ht="28.5" customHeight="1" x14ac:dyDescent="0.25">
      <c r="B623" s="1"/>
      <c r="C623" s="2"/>
      <c r="D623" s="2"/>
      <c r="E623" s="8"/>
      <c r="F623" s="1"/>
    </row>
    <row r="624" spans="2:6" ht="28.5" customHeight="1" x14ac:dyDescent="0.25">
      <c r="B624" s="1"/>
      <c r="C624" s="2"/>
      <c r="D624" s="2"/>
      <c r="E624" s="8"/>
      <c r="F624" s="1"/>
    </row>
    <row r="625" spans="2:6" ht="28.5" customHeight="1" x14ac:dyDescent="0.25">
      <c r="B625" s="1"/>
      <c r="C625" s="2"/>
      <c r="D625" s="2"/>
      <c r="E625" s="8"/>
      <c r="F625" s="1"/>
    </row>
    <row r="626" spans="2:6" ht="28.5" customHeight="1" x14ac:dyDescent="0.25">
      <c r="B626" s="1"/>
      <c r="C626" s="2"/>
      <c r="D626" s="2"/>
      <c r="E626" s="8"/>
      <c r="F626" s="1"/>
    </row>
    <row r="627" spans="2:6" ht="28.5" customHeight="1" x14ac:dyDescent="0.25">
      <c r="B627" s="1"/>
      <c r="C627" s="2"/>
      <c r="D627" s="2"/>
      <c r="E627" s="8"/>
      <c r="F627" s="1"/>
    </row>
    <row r="628" spans="2:6" ht="28.5" customHeight="1" x14ac:dyDescent="0.25">
      <c r="B628" s="1"/>
      <c r="C628" s="2"/>
      <c r="D628" s="2"/>
      <c r="E628" s="8"/>
      <c r="F628" s="1"/>
    </row>
    <row r="629" spans="2:6" ht="28.5" customHeight="1" x14ac:dyDescent="0.25">
      <c r="B629" s="1"/>
      <c r="C629" s="2"/>
      <c r="D629" s="2"/>
      <c r="E629" s="8"/>
      <c r="F629" s="1"/>
    </row>
    <row r="630" spans="2:6" ht="28.5" customHeight="1" x14ac:dyDescent="0.25">
      <c r="B630" s="1"/>
      <c r="C630" s="2"/>
      <c r="D630" s="2"/>
      <c r="E630" s="8"/>
      <c r="F630" s="1"/>
    </row>
    <row r="631" spans="2:6" ht="28.5" customHeight="1" x14ac:dyDescent="0.25">
      <c r="B631" s="1"/>
      <c r="C631" s="2"/>
      <c r="D631" s="2"/>
      <c r="E631" s="8"/>
      <c r="F631" s="1"/>
    </row>
    <row r="632" spans="2:6" ht="28.5" customHeight="1" x14ac:dyDescent="0.25">
      <c r="B632" s="1"/>
      <c r="C632" s="2"/>
      <c r="D632" s="2"/>
      <c r="E632" s="8"/>
      <c r="F632" s="1"/>
    </row>
    <row r="633" spans="2:6" ht="28.5" customHeight="1" x14ac:dyDescent="0.25">
      <c r="B633" s="1"/>
      <c r="C633" s="2"/>
      <c r="D633" s="2"/>
      <c r="E633" s="8"/>
      <c r="F633" s="1"/>
    </row>
    <row r="634" spans="2:6" ht="28.5" customHeight="1" x14ac:dyDescent="0.25">
      <c r="B634" s="1"/>
      <c r="C634" s="2"/>
      <c r="D634" s="2"/>
      <c r="E634" s="8"/>
      <c r="F634" s="1"/>
    </row>
    <row r="635" spans="2:6" ht="28.5" customHeight="1" x14ac:dyDescent="0.25">
      <c r="B635" s="1"/>
      <c r="C635" s="2"/>
      <c r="D635" s="2"/>
      <c r="E635" s="8"/>
      <c r="F635" s="1"/>
    </row>
    <row r="636" spans="2:6" ht="28.5" customHeight="1" x14ac:dyDescent="0.25">
      <c r="B636" s="1"/>
      <c r="C636" s="2"/>
      <c r="D636" s="2"/>
      <c r="E636" s="8"/>
      <c r="F636" s="1"/>
    </row>
    <row r="637" spans="2:6" ht="28.5" customHeight="1" x14ac:dyDescent="0.25">
      <c r="B637" s="1"/>
      <c r="C637" s="2"/>
      <c r="D637" s="2"/>
      <c r="E637" s="8"/>
      <c r="F637" s="1"/>
    </row>
    <row r="638" spans="2:6" ht="28.5" customHeight="1" x14ac:dyDescent="0.25">
      <c r="B638" s="1"/>
      <c r="C638" s="2"/>
      <c r="D638" s="2"/>
      <c r="E638" s="8"/>
      <c r="F638" s="1"/>
    </row>
    <row r="639" spans="2:6" ht="28.5" customHeight="1" x14ac:dyDescent="0.25">
      <c r="B639" s="1"/>
      <c r="C639" s="2"/>
      <c r="D639" s="2"/>
      <c r="E639" s="8"/>
      <c r="F639" s="1"/>
    </row>
    <row r="640" spans="2:6" ht="28.5" customHeight="1" x14ac:dyDescent="0.25">
      <c r="B640" s="1"/>
      <c r="C640" s="2"/>
      <c r="D640" s="2"/>
      <c r="E640" s="8"/>
      <c r="F640" s="1"/>
    </row>
    <row r="641" spans="2:6" ht="28.5" customHeight="1" x14ac:dyDescent="0.25">
      <c r="B641" s="1"/>
      <c r="C641" s="2"/>
      <c r="D641" s="2"/>
      <c r="E641" s="8"/>
      <c r="F641" s="1"/>
    </row>
    <row r="642" spans="2:6" ht="28.5" customHeight="1" x14ac:dyDescent="0.25">
      <c r="B642" s="1"/>
      <c r="C642" s="2"/>
      <c r="D642" s="2"/>
      <c r="E642" s="8"/>
      <c r="F642" s="1"/>
    </row>
    <row r="643" spans="2:6" ht="28.5" customHeight="1" x14ac:dyDescent="0.25">
      <c r="B643" s="1"/>
      <c r="C643" s="2"/>
      <c r="D643" s="2"/>
      <c r="E643" s="8"/>
      <c r="F643" s="1"/>
    </row>
    <row r="644" spans="2:6" ht="28.5" customHeight="1" x14ac:dyDescent="0.25">
      <c r="B644" s="1"/>
      <c r="C644" s="2"/>
      <c r="D644" s="2"/>
      <c r="E644" s="8"/>
      <c r="F644" s="1"/>
    </row>
    <row r="645" spans="2:6" ht="28.5" customHeight="1" x14ac:dyDescent="0.25">
      <c r="B645" s="1"/>
      <c r="C645" s="2"/>
      <c r="D645" s="2"/>
      <c r="E645" s="8"/>
      <c r="F645" s="1"/>
    </row>
    <row r="646" spans="2:6" ht="28.5" customHeight="1" x14ac:dyDescent="0.25">
      <c r="B646" s="1"/>
      <c r="C646" s="2"/>
      <c r="D646" s="2"/>
      <c r="E646" s="8"/>
      <c r="F646" s="1"/>
    </row>
    <row r="647" spans="2:6" ht="28.5" customHeight="1" x14ac:dyDescent="0.25">
      <c r="B647" s="1"/>
      <c r="C647" s="2"/>
      <c r="D647" s="2"/>
      <c r="E647" s="8"/>
      <c r="F647" s="1"/>
    </row>
    <row r="648" spans="2:6" ht="28.5" customHeight="1" x14ac:dyDescent="0.25">
      <c r="B648" s="1"/>
      <c r="C648" s="2"/>
      <c r="D648" s="2"/>
      <c r="E648" s="8"/>
      <c r="F648" s="1"/>
    </row>
    <row r="649" spans="2:6" ht="28.5" customHeight="1" x14ac:dyDescent="0.25">
      <c r="B649" s="1"/>
      <c r="C649" s="2"/>
      <c r="D649" s="2"/>
      <c r="E649" s="8"/>
      <c r="F649" s="1"/>
    </row>
    <row r="650" spans="2:6" ht="28.5" customHeight="1" x14ac:dyDescent="0.25">
      <c r="B650" s="1"/>
      <c r="C650" s="2"/>
      <c r="D650" s="2"/>
      <c r="E650" s="8"/>
      <c r="F650" s="1"/>
    </row>
    <row r="651" spans="2:6" ht="28.5" customHeight="1" x14ac:dyDescent="0.25">
      <c r="B651" s="1"/>
      <c r="C651" s="2"/>
      <c r="D651" s="2"/>
      <c r="E651" s="8"/>
      <c r="F651" s="1"/>
    </row>
    <row r="652" spans="2:6" ht="28.5" customHeight="1" x14ac:dyDescent="0.25">
      <c r="B652" s="1"/>
      <c r="C652" s="2"/>
      <c r="D652" s="2"/>
      <c r="E652" s="8"/>
      <c r="F652" s="1"/>
    </row>
    <row r="653" spans="2:6" ht="28.5" customHeight="1" x14ac:dyDescent="0.25">
      <c r="B653" s="1"/>
      <c r="C653" s="2"/>
      <c r="D653" s="2"/>
      <c r="E653" s="8"/>
      <c r="F653" s="1"/>
    </row>
    <row r="654" spans="2:6" ht="28.5" customHeight="1" x14ac:dyDescent="0.25">
      <c r="B654" s="1"/>
      <c r="C654" s="2"/>
      <c r="D654" s="2"/>
      <c r="E654" s="8"/>
      <c r="F654" s="1"/>
    </row>
    <row r="655" spans="2:6" ht="28.5" customHeight="1" x14ac:dyDescent="0.25">
      <c r="B655" s="1"/>
      <c r="C655" s="2"/>
      <c r="D655" s="2"/>
      <c r="E655" s="8"/>
      <c r="F655" s="1"/>
    </row>
    <row r="656" spans="2:6" ht="28.5" customHeight="1" x14ac:dyDescent="0.25">
      <c r="B656" s="1"/>
      <c r="C656" s="2"/>
      <c r="D656" s="2"/>
      <c r="E656" s="8"/>
      <c r="F656" s="1"/>
    </row>
    <row r="657" spans="2:6" ht="28.5" customHeight="1" x14ac:dyDescent="0.25">
      <c r="B657" s="1"/>
      <c r="C657" s="2"/>
      <c r="D657" s="2"/>
      <c r="E657" s="8"/>
      <c r="F657" s="1"/>
    </row>
    <row r="658" spans="2:6" ht="28.5" customHeight="1" x14ac:dyDescent="0.25">
      <c r="B658" s="1"/>
      <c r="C658" s="2"/>
      <c r="D658" s="2"/>
      <c r="E658" s="8"/>
      <c r="F658" s="1"/>
    </row>
    <row r="659" spans="2:6" ht="28.5" customHeight="1" x14ac:dyDescent="0.25">
      <c r="B659" s="1"/>
      <c r="C659" s="2"/>
      <c r="D659" s="2"/>
      <c r="E659" s="8"/>
      <c r="F659" s="1"/>
    </row>
    <row r="660" spans="2:6" ht="28.5" customHeight="1" x14ac:dyDescent="0.25">
      <c r="B660" s="1"/>
      <c r="C660" s="2"/>
      <c r="D660" s="2"/>
      <c r="E660" s="8"/>
      <c r="F660" s="1"/>
    </row>
    <row r="661" spans="2:6" ht="28.5" customHeight="1" x14ac:dyDescent="0.25">
      <c r="B661" s="1"/>
      <c r="C661" s="2"/>
      <c r="D661" s="2"/>
      <c r="E661" s="8"/>
      <c r="F661" s="1"/>
    </row>
    <row r="662" spans="2:6" ht="28.5" customHeight="1" x14ac:dyDescent="0.25">
      <c r="B662" s="1"/>
      <c r="C662" s="2"/>
      <c r="D662" s="2"/>
      <c r="E662" s="8"/>
      <c r="F662" s="1"/>
    </row>
    <row r="663" spans="2:6" ht="28.5" customHeight="1" x14ac:dyDescent="0.25">
      <c r="B663" s="1"/>
      <c r="C663" s="2"/>
      <c r="D663" s="2"/>
      <c r="E663" s="8"/>
      <c r="F663" s="1"/>
    </row>
    <row r="664" spans="2:6" ht="28.5" customHeight="1" x14ac:dyDescent="0.25">
      <c r="B664" s="1"/>
      <c r="C664" s="2"/>
      <c r="D664" s="2"/>
      <c r="E664" s="8"/>
      <c r="F664" s="1"/>
    </row>
    <row r="665" spans="2:6" ht="28.5" customHeight="1" x14ac:dyDescent="0.25">
      <c r="B665" s="1"/>
      <c r="C665" s="2"/>
      <c r="D665" s="2"/>
      <c r="E665" s="8"/>
      <c r="F665" s="1"/>
    </row>
    <row r="666" spans="2:6" ht="28.5" customHeight="1" x14ac:dyDescent="0.25">
      <c r="B666" s="1"/>
      <c r="C666" s="2"/>
      <c r="D666" s="2"/>
      <c r="E666" s="8"/>
      <c r="F666" s="1"/>
    </row>
    <row r="667" spans="2:6" ht="28.5" customHeight="1" x14ac:dyDescent="0.25">
      <c r="B667" s="1"/>
      <c r="C667" s="2"/>
      <c r="D667" s="2"/>
      <c r="E667" s="8"/>
      <c r="F667" s="1"/>
    </row>
    <row r="668" spans="2:6" ht="28.5" customHeight="1" x14ac:dyDescent="0.25">
      <c r="B668" s="1"/>
      <c r="C668" s="2"/>
      <c r="D668" s="2"/>
      <c r="E668" s="8"/>
      <c r="F668" s="1"/>
    </row>
    <row r="669" spans="2:6" ht="28.5" customHeight="1" x14ac:dyDescent="0.25">
      <c r="B669" s="1"/>
      <c r="C669" s="2"/>
      <c r="D669" s="2"/>
      <c r="E669" s="8"/>
      <c r="F669" s="1"/>
    </row>
    <row r="670" spans="2:6" ht="28.5" customHeight="1" x14ac:dyDescent="0.25">
      <c r="B670" s="1"/>
      <c r="C670" s="2"/>
      <c r="D670" s="2"/>
      <c r="E670" s="8"/>
      <c r="F670" s="1"/>
    </row>
    <row r="671" spans="2:6" ht="28.5" customHeight="1" x14ac:dyDescent="0.25">
      <c r="B671" s="1"/>
      <c r="C671" s="2"/>
      <c r="D671" s="2"/>
      <c r="E671" s="8"/>
      <c r="F671" s="1"/>
    </row>
    <row r="672" spans="2:6" ht="28.5" customHeight="1" x14ac:dyDescent="0.25">
      <c r="B672" s="1"/>
      <c r="C672" s="2"/>
      <c r="D672" s="2"/>
      <c r="E672" s="8"/>
      <c r="F672" s="1"/>
    </row>
    <row r="673" spans="2:6" ht="28.5" customHeight="1" x14ac:dyDescent="0.25">
      <c r="B673" s="1"/>
      <c r="C673" s="2"/>
      <c r="D673" s="2"/>
      <c r="E673" s="8"/>
      <c r="F673" s="1"/>
    </row>
    <row r="674" spans="2:6" ht="28.5" customHeight="1" x14ac:dyDescent="0.25">
      <c r="B674" s="1"/>
      <c r="C674" s="2"/>
      <c r="D674" s="2"/>
      <c r="E674" s="8"/>
      <c r="F674" s="1"/>
    </row>
    <row r="675" spans="2:6" ht="28.5" customHeight="1" x14ac:dyDescent="0.25">
      <c r="B675" s="1"/>
      <c r="C675" s="2"/>
      <c r="D675" s="2"/>
      <c r="E675" s="8"/>
      <c r="F675" s="1"/>
    </row>
    <row r="676" spans="2:6" ht="28.5" customHeight="1" x14ac:dyDescent="0.25">
      <c r="B676" s="1"/>
      <c r="C676" s="2"/>
      <c r="D676" s="2"/>
      <c r="E676" s="8"/>
      <c r="F676" s="1"/>
    </row>
    <row r="677" spans="2:6" ht="28.5" customHeight="1" x14ac:dyDescent="0.25">
      <c r="B677" s="1"/>
      <c r="C677" s="2"/>
      <c r="D677" s="2"/>
      <c r="E677" s="8"/>
      <c r="F677" s="1"/>
    </row>
    <row r="678" spans="2:6" ht="28.5" customHeight="1" x14ac:dyDescent="0.25">
      <c r="B678" s="1"/>
      <c r="C678" s="2"/>
      <c r="D678" s="2"/>
      <c r="E678" s="8"/>
      <c r="F678" s="1"/>
    </row>
    <row r="679" spans="2:6" ht="28.5" customHeight="1" x14ac:dyDescent="0.25">
      <c r="B679" s="1"/>
      <c r="C679" s="2"/>
      <c r="D679" s="2"/>
      <c r="E679" s="8"/>
      <c r="F679" s="1"/>
    </row>
    <row r="680" spans="2:6" ht="28.5" customHeight="1" x14ac:dyDescent="0.25">
      <c r="B680" s="1"/>
      <c r="C680" s="2"/>
      <c r="D680" s="2"/>
      <c r="E680" s="8"/>
      <c r="F680" s="1"/>
    </row>
    <row r="681" spans="2:6" ht="28.5" customHeight="1" x14ac:dyDescent="0.25">
      <c r="B681" s="1"/>
      <c r="C681" s="2"/>
      <c r="D681" s="2"/>
      <c r="E681" s="8"/>
      <c r="F681" s="1"/>
    </row>
    <row r="682" spans="2:6" ht="28.5" customHeight="1" x14ac:dyDescent="0.25">
      <c r="B682" s="1"/>
      <c r="C682" s="2"/>
      <c r="D682" s="2"/>
      <c r="E682" s="8"/>
      <c r="F682" s="1"/>
    </row>
    <row r="683" spans="2:6" ht="28.5" customHeight="1" x14ac:dyDescent="0.25">
      <c r="B683" s="1"/>
      <c r="C683" s="2"/>
      <c r="D683" s="2"/>
      <c r="E683" s="8"/>
      <c r="F683" s="1"/>
    </row>
    <row r="684" spans="2:6" ht="28.5" customHeight="1" x14ac:dyDescent="0.25">
      <c r="B684" s="1"/>
      <c r="C684" s="2"/>
      <c r="D684" s="2"/>
      <c r="E684" s="8"/>
      <c r="F684" s="1"/>
    </row>
    <row r="685" spans="2:6" ht="28.5" customHeight="1" x14ac:dyDescent="0.25">
      <c r="B685" s="1"/>
      <c r="C685" s="2"/>
      <c r="D685" s="2"/>
      <c r="E685" s="8"/>
      <c r="F685" s="1"/>
    </row>
    <row r="686" spans="2:6" ht="28.5" customHeight="1" x14ac:dyDescent="0.25">
      <c r="B686" s="1"/>
      <c r="C686" s="2"/>
      <c r="D686" s="2"/>
      <c r="E686" s="8"/>
      <c r="F686" s="1"/>
    </row>
    <row r="687" spans="2:6" ht="28.5" customHeight="1" x14ac:dyDescent="0.25">
      <c r="B687" s="1"/>
      <c r="C687" s="2"/>
      <c r="D687" s="2"/>
      <c r="E687" s="8"/>
      <c r="F687" s="1"/>
    </row>
    <row r="688" spans="2:6" ht="28.5" customHeight="1" x14ac:dyDescent="0.25">
      <c r="B688" s="1"/>
      <c r="C688" s="2"/>
      <c r="D688" s="2"/>
      <c r="E688" s="8"/>
      <c r="F688" s="1"/>
    </row>
    <row r="689" spans="2:6" ht="28.5" customHeight="1" x14ac:dyDescent="0.25">
      <c r="B689" s="1"/>
      <c r="C689" s="2"/>
      <c r="D689" s="2"/>
      <c r="E689" s="8"/>
      <c r="F689" s="1"/>
    </row>
    <row r="690" spans="2:6" ht="28.5" customHeight="1" x14ac:dyDescent="0.25">
      <c r="B690" s="1"/>
      <c r="C690" s="2"/>
      <c r="D690" s="2"/>
      <c r="E690" s="8"/>
      <c r="F690" s="1"/>
    </row>
    <row r="691" spans="2:6" ht="28.5" customHeight="1" x14ac:dyDescent="0.25">
      <c r="B691" s="1"/>
      <c r="C691" s="2"/>
      <c r="D691" s="2"/>
      <c r="E691" s="8"/>
      <c r="F691" s="1"/>
    </row>
    <row r="692" spans="2:6" ht="28.5" customHeight="1" x14ac:dyDescent="0.25">
      <c r="B692" s="1"/>
      <c r="C692" s="2"/>
      <c r="D692" s="2"/>
      <c r="E692" s="8"/>
      <c r="F692" s="1"/>
    </row>
    <row r="693" spans="2:6" ht="28.5" customHeight="1" x14ac:dyDescent="0.25">
      <c r="B693" s="1"/>
      <c r="C693" s="2"/>
      <c r="D693" s="2"/>
      <c r="E693" s="8"/>
      <c r="F693" s="1"/>
    </row>
    <row r="694" spans="2:6" ht="28.5" customHeight="1" x14ac:dyDescent="0.25">
      <c r="B694" s="1"/>
      <c r="C694" s="2"/>
      <c r="D694" s="2"/>
      <c r="E694" s="8"/>
      <c r="F694" s="1"/>
    </row>
    <row r="695" spans="2:6" ht="28.5" customHeight="1" x14ac:dyDescent="0.25">
      <c r="B695" s="1"/>
      <c r="C695" s="2"/>
      <c r="D695" s="2"/>
      <c r="E695" s="8"/>
      <c r="F695" s="1"/>
    </row>
    <row r="696" spans="2:6" ht="28.5" customHeight="1" x14ac:dyDescent="0.25">
      <c r="B696" s="1"/>
      <c r="C696" s="2"/>
      <c r="D696" s="2"/>
      <c r="E696" s="8"/>
      <c r="F696" s="1"/>
    </row>
    <row r="697" spans="2:6" ht="28.5" customHeight="1" x14ac:dyDescent="0.25">
      <c r="B697" s="1"/>
      <c r="C697" s="2"/>
      <c r="D697" s="2"/>
      <c r="E697" s="8"/>
      <c r="F697" s="1"/>
    </row>
    <row r="698" spans="2:6" ht="28.5" customHeight="1" x14ac:dyDescent="0.25">
      <c r="B698" s="1"/>
      <c r="C698" s="2"/>
      <c r="D698" s="2"/>
      <c r="E698" s="8"/>
      <c r="F698" s="1"/>
    </row>
    <row r="699" spans="2:6" ht="28.5" customHeight="1" x14ac:dyDescent="0.25">
      <c r="B699" s="1"/>
      <c r="C699" s="2"/>
      <c r="D699" s="2"/>
      <c r="E699" s="8"/>
      <c r="F699" s="1"/>
    </row>
    <row r="700" spans="2:6" ht="28.5" customHeight="1" x14ac:dyDescent="0.25">
      <c r="B700" s="1"/>
      <c r="C700" s="2"/>
      <c r="D700" s="2"/>
      <c r="E700" s="8"/>
      <c r="F700" s="1"/>
    </row>
    <row r="701" spans="2:6" ht="28.5" customHeight="1" x14ac:dyDescent="0.25">
      <c r="B701" s="1"/>
      <c r="C701" s="2"/>
      <c r="D701" s="2"/>
      <c r="E701" s="8"/>
      <c r="F701" s="1"/>
    </row>
    <row r="702" spans="2:6" ht="28.5" customHeight="1" x14ac:dyDescent="0.25">
      <c r="B702" s="1"/>
      <c r="C702" s="2"/>
      <c r="D702" s="2"/>
      <c r="E702" s="8"/>
      <c r="F702" s="1"/>
    </row>
    <row r="703" spans="2:6" ht="28.5" customHeight="1" x14ac:dyDescent="0.25">
      <c r="B703" s="1"/>
      <c r="C703" s="2"/>
      <c r="D703" s="2"/>
      <c r="E703" s="8"/>
      <c r="F703" s="1"/>
    </row>
    <row r="704" spans="2:6" ht="28.5" customHeight="1" x14ac:dyDescent="0.25">
      <c r="B704" s="1"/>
      <c r="C704" s="2"/>
      <c r="D704" s="2"/>
      <c r="E704" s="8"/>
      <c r="F704" s="1"/>
    </row>
    <row r="705" spans="2:6" ht="28.5" customHeight="1" x14ac:dyDescent="0.25">
      <c r="B705" s="1"/>
      <c r="C705" s="2"/>
      <c r="D705" s="2"/>
      <c r="E705" s="8"/>
      <c r="F705" s="1"/>
    </row>
    <row r="706" spans="2:6" ht="28.5" customHeight="1" x14ac:dyDescent="0.25">
      <c r="B706" s="1"/>
      <c r="C706" s="2"/>
      <c r="D706" s="2"/>
      <c r="E706" s="8"/>
      <c r="F706" s="1"/>
    </row>
    <row r="707" spans="2:6" ht="28.5" customHeight="1" x14ac:dyDescent="0.25">
      <c r="B707" s="1"/>
      <c r="C707" s="2"/>
      <c r="D707" s="2"/>
      <c r="E707" s="8"/>
      <c r="F707" s="1"/>
    </row>
    <row r="708" spans="2:6" ht="28.5" customHeight="1" x14ac:dyDescent="0.25">
      <c r="B708" s="1"/>
      <c r="C708" s="2"/>
      <c r="D708" s="2"/>
      <c r="E708" s="8"/>
      <c r="F708" s="1"/>
    </row>
    <row r="709" spans="2:6" ht="28.5" customHeight="1" x14ac:dyDescent="0.25">
      <c r="B709" s="1"/>
      <c r="C709" s="2"/>
      <c r="D709" s="2"/>
      <c r="E709" s="8"/>
      <c r="F709" s="1"/>
    </row>
    <row r="710" spans="2:6" ht="28.5" customHeight="1" x14ac:dyDescent="0.25">
      <c r="B710" s="1"/>
      <c r="C710" s="2"/>
      <c r="D710" s="2"/>
      <c r="E710" s="8"/>
      <c r="F710" s="1"/>
    </row>
    <row r="711" spans="2:6" ht="28.5" customHeight="1" x14ac:dyDescent="0.25">
      <c r="B711" s="1"/>
      <c r="C711" s="2"/>
      <c r="D711" s="2"/>
      <c r="E711" s="8"/>
      <c r="F711" s="1"/>
    </row>
    <row r="712" spans="2:6" ht="28.5" customHeight="1" x14ac:dyDescent="0.25">
      <c r="B712" s="1"/>
      <c r="C712" s="2"/>
      <c r="D712" s="2"/>
      <c r="E712" s="8"/>
      <c r="F712" s="1"/>
    </row>
    <row r="713" spans="2:6" ht="28.5" customHeight="1" x14ac:dyDescent="0.25">
      <c r="B713" s="1"/>
      <c r="C713" s="2"/>
      <c r="D713" s="2"/>
      <c r="E713" s="8"/>
      <c r="F713" s="1"/>
    </row>
    <row r="714" spans="2:6" ht="28.5" customHeight="1" x14ac:dyDescent="0.25">
      <c r="B714" s="1"/>
      <c r="C714" s="2"/>
      <c r="D714" s="2"/>
      <c r="E714" s="8"/>
      <c r="F714" s="1"/>
    </row>
    <row r="715" spans="2:6" ht="28.5" customHeight="1" x14ac:dyDescent="0.25">
      <c r="B715" s="1"/>
      <c r="C715" s="2"/>
      <c r="D715" s="2"/>
      <c r="E715" s="8"/>
      <c r="F715" s="1"/>
    </row>
    <row r="716" spans="2:6" ht="28.5" customHeight="1" x14ac:dyDescent="0.25">
      <c r="B716" s="1"/>
      <c r="C716" s="2"/>
      <c r="D716" s="2"/>
      <c r="E716" s="8"/>
      <c r="F716" s="1"/>
    </row>
    <row r="717" spans="2:6" ht="28.5" customHeight="1" x14ac:dyDescent="0.25">
      <c r="B717" s="1"/>
      <c r="C717" s="2"/>
      <c r="D717" s="2"/>
      <c r="E717" s="8"/>
      <c r="F717" s="1"/>
    </row>
    <row r="718" spans="2:6" ht="28.5" customHeight="1" x14ac:dyDescent="0.25">
      <c r="B718" s="1"/>
      <c r="C718" s="2"/>
      <c r="D718" s="2"/>
      <c r="E718" s="8"/>
      <c r="F718" s="1"/>
    </row>
    <row r="719" spans="2:6" ht="28.5" customHeight="1" x14ac:dyDescent="0.25">
      <c r="B719" s="1"/>
      <c r="C719" s="2"/>
      <c r="D719" s="2"/>
      <c r="E719" s="8"/>
      <c r="F719" s="1"/>
    </row>
    <row r="720" spans="2:6" ht="28.5" customHeight="1" x14ac:dyDescent="0.25">
      <c r="B720" s="1"/>
      <c r="C720" s="2"/>
      <c r="D720" s="2"/>
      <c r="E720" s="8"/>
      <c r="F720" s="1"/>
    </row>
    <row r="721" spans="2:6" ht="28.5" customHeight="1" x14ac:dyDescent="0.25">
      <c r="B721" s="1"/>
      <c r="C721" s="2"/>
      <c r="D721" s="2"/>
      <c r="E721" s="8"/>
      <c r="F721" s="1"/>
    </row>
    <row r="722" spans="2:6" ht="28.5" customHeight="1" x14ac:dyDescent="0.25">
      <c r="B722" s="1"/>
      <c r="C722" s="2"/>
      <c r="D722" s="2"/>
      <c r="E722" s="8"/>
      <c r="F722" s="1"/>
    </row>
    <row r="723" spans="2:6" ht="28.5" customHeight="1" x14ac:dyDescent="0.25">
      <c r="B723" s="1"/>
      <c r="C723" s="2"/>
      <c r="D723" s="2"/>
      <c r="E723" s="8"/>
      <c r="F723" s="1"/>
    </row>
    <row r="724" spans="2:6" ht="28.5" customHeight="1" x14ac:dyDescent="0.25">
      <c r="B724" s="1"/>
      <c r="C724" s="2"/>
      <c r="D724" s="2"/>
      <c r="E724" s="8"/>
      <c r="F724" s="1"/>
    </row>
    <row r="725" spans="2:6" ht="28.5" customHeight="1" x14ac:dyDescent="0.25">
      <c r="B725" s="1"/>
      <c r="C725" s="2"/>
      <c r="D725" s="2"/>
      <c r="E725" s="8"/>
      <c r="F725" s="1"/>
    </row>
    <row r="726" spans="2:6" ht="28.5" customHeight="1" x14ac:dyDescent="0.25">
      <c r="B726" s="1"/>
      <c r="C726" s="2"/>
      <c r="D726" s="2"/>
      <c r="E726" s="8"/>
      <c r="F726" s="1"/>
    </row>
    <row r="727" spans="2:6" ht="28.5" customHeight="1" x14ac:dyDescent="0.25">
      <c r="B727" s="1"/>
      <c r="C727" s="2"/>
      <c r="D727" s="2"/>
      <c r="E727" s="8"/>
      <c r="F727" s="1"/>
    </row>
    <row r="728" spans="2:6" ht="28.5" customHeight="1" x14ac:dyDescent="0.25">
      <c r="B728" s="1"/>
      <c r="C728" s="2"/>
      <c r="D728" s="2"/>
      <c r="E728" s="8"/>
      <c r="F728" s="1"/>
    </row>
    <row r="729" spans="2:6" ht="28.5" customHeight="1" x14ac:dyDescent="0.25">
      <c r="B729" s="1"/>
      <c r="C729" s="2"/>
      <c r="D729" s="2"/>
      <c r="E729" s="8"/>
      <c r="F729" s="1"/>
    </row>
    <row r="730" spans="2:6" ht="28.5" customHeight="1" x14ac:dyDescent="0.25">
      <c r="B730" s="1"/>
      <c r="C730" s="2"/>
      <c r="D730" s="2"/>
      <c r="E730" s="8"/>
      <c r="F730" s="1"/>
    </row>
    <row r="731" spans="2:6" ht="28.5" customHeight="1" x14ac:dyDescent="0.25">
      <c r="B731" s="1"/>
      <c r="C731" s="2"/>
      <c r="D731" s="2"/>
      <c r="E731" s="8"/>
      <c r="F731" s="1"/>
    </row>
    <row r="732" spans="2:6" ht="28.5" customHeight="1" x14ac:dyDescent="0.25">
      <c r="B732" s="1"/>
      <c r="C732" s="2"/>
      <c r="D732" s="2"/>
      <c r="E732" s="8"/>
      <c r="F732" s="1"/>
    </row>
    <row r="733" spans="2:6" ht="28.5" customHeight="1" x14ac:dyDescent="0.25">
      <c r="B733" s="1"/>
      <c r="C733" s="2"/>
      <c r="D733" s="2"/>
      <c r="E733" s="8"/>
      <c r="F733" s="1"/>
    </row>
    <row r="734" spans="2:6" ht="28.5" customHeight="1" x14ac:dyDescent="0.25">
      <c r="B734" s="1"/>
      <c r="C734" s="2"/>
      <c r="D734" s="2"/>
      <c r="E734" s="8"/>
      <c r="F734" s="1"/>
    </row>
    <row r="735" spans="2:6" ht="28.5" customHeight="1" x14ac:dyDescent="0.25">
      <c r="B735" s="1"/>
      <c r="C735" s="2"/>
      <c r="D735" s="2"/>
      <c r="E735" s="8"/>
      <c r="F735" s="1"/>
    </row>
    <row r="736" spans="2:6" ht="28.5" customHeight="1" x14ac:dyDescent="0.25">
      <c r="B736" s="1"/>
      <c r="C736" s="2"/>
      <c r="D736" s="2"/>
      <c r="E736" s="8"/>
      <c r="F736" s="1"/>
    </row>
    <row r="737" spans="2:6" ht="28.5" customHeight="1" x14ac:dyDescent="0.25">
      <c r="B737" s="1"/>
      <c r="C737" s="2"/>
      <c r="D737" s="2"/>
      <c r="E737" s="8"/>
      <c r="F737" s="1"/>
    </row>
    <row r="738" spans="2:6" ht="28.5" customHeight="1" x14ac:dyDescent="0.25">
      <c r="B738" s="1"/>
      <c r="C738" s="2"/>
      <c r="D738" s="2"/>
      <c r="E738" s="8"/>
      <c r="F738" s="1"/>
    </row>
    <row r="739" spans="2:6" ht="28.5" customHeight="1" x14ac:dyDescent="0.25">
      <c r="B739" s="1"/>
      <c r="C739" s="2"/>
      <c r="D739" s="2"/>
      <c r="E739" s="8"/>
      <c r="F739" s="1"/>
    </row>
    <row r="740" spans="2:6" ht="28.5" customHeight="1" x14ac:dyDescent="0.25">
      <c r="B740" s="1"/>
      <c r="C740" s="2"/>
      <c r="D740" s="2"/>
      <c r="E740" s="8"/>
      <c r="F740" s="1"/>
    </row>
    <row r="741" spans="2:6" ht="28.5" customHeight="1" x14ac:dyDescent="0.25">
      <c r="B741" s="1"/>
      <c r="C741" s="2"/>
      <c r="D741" s="2"/>
      <c r="E741" s="8"/>
      <c r="F741" s="1"/>
    </row>
    <row r="742" spans="2:6" ht="28.5" customHeight="1" x14ac:dyDescent="0.25">
      <c r="B742" s="1"/>
      <c r="C742" s="2"/>
      <c r="D742" s="2"/>
      <c r="E742" s="8"/>
      <c r="F742" s="1"/>
    </row>
    <row r="743" spans="2:6" ht="28.5" customHeight="1" x14ac:dyDescent="0.25">
      <c r="B743" s="1"/>
      <c r="C743" s="2"/>
      <c r="D743" s="2"/>
      <c r="E743" s="8"/>
      <c r="F743" s="1"/>
    </row>
    <row r="744" spans="2:6" ht="28.5" customHeight="1" x14ac:dyDescent="0.25">
      <c r="B744" s="1"/>
      <c r="C744" s="2"/>
      <c r="D744" s="2"/>
      <c r="E744" s="8"/>
      <c r="F744" s="1"/>
    </row>
    <row r="745" spans="2:6" ht="28.5" customHeight="1" x14ac:dyDescent="0.25">
      <c r="B745" s="1"/>
      <c r="C745" s="2"/>
      <c r="D745" s="2"/>
      <c r="E745" s="8"/>
      <c r="F745" s="1"/>
    </row>
    <row r="746" spans="2:6" ht="28.5" customHeight="1" x14ac:dyDescent="0.25">
      <c r="B746" s="1"/>
      <c r="C746" s="2"/>
      <c r="D746" s="2"/>
      <c r="E746" s="8"/>
      <c r="F746" s="1"/>
    </row>
    <row r="747" spans="2:6" ht="28.5" customHeight="1" x14ac:dyDescent="0.25">
      <c r="B747" s="1"/>
      <c r="C747" s="2"/>
      <c r="D747" s="2"/>
      <c r="E747" s="8"/>
      <c r="F747" s="1"/>
    </row>
    <row r="748" spans="2:6" ht="28.5" customHeight="1" x14ac:dyDescent="0.25">
      <c r="B748" s="1"/>
      <c r="C748" s="2"/>
      <c r="D748" s="2"/>
      <c r="E748" s="8"/>
      <c r="F748" s="1"/>
    </row>
    <row r="749" spans="2:6" ht="28.5" customHeight="1" x14ac:dyDescent="0.25">
      <c r="B749" s="1"/>
      <c r="C749" s="2"/>
      <c r="D749" s="2"/>
      <c r="E749" s="8"/>
      <c r="F749" s="1"/>
    </row>
    <row r="750" spans="2:6" ht="28.5" customHeight="1" x14ac:dyDescent="0.25">
      <c r="B750" s="1"/>
      <c r="C750" s="2"/>
      <c r="D750" s="2"/>
      <c r="E750" s="8"/>
      <c r="F750" s="1"/>
    </row>
    <row r="751" spans="2:6" ht="28.5" customHeight="1" x14ac:dyDescent="0.25">
      <c r="B751" s="1"/>
      <c r="C751" s="2"/>
      <c r="D751" s="2"/>
      <c r="E751" s="8"/>
      <c r="F751" s="1"/>
    </row>
    <row r="752" spans="2:6" ht="28.5" customHeight="1" x14ac:dyDescent="0.25">
      <c r="B752" s="1"/>
      <c r="C752" s="2"/>
      <c r="D752" s="2"/>
      <c r="E752" s="8"/>
      <c r="F752" s="1"/>
    </row>
    <row r="753" spans="2:6" ht="28.5" customHeight="1" x14ac:dyDescent="0.25">
      <c r="B753" s="1"/>
      <c r="C753" s="2"/>
      <c r="D753" s="2"/>
      <c r="E753" s="8"/>
      <c r="F753" s="1"/>
    </row>
    <row r="754" spans="2:6" ht="28.5" customHeight="1" x14ac:dyDescent="0.25">
      <c r="B754" s="1"/>
      <c r="C754" s="2"/>
      <c r="D754" s="2"/>
      <c r="E754" s="8"/>
      <c r="F754" s="1"/>
    </row>
    <row r="755" spans="2:6" ht="28.5" customHeight="1" x14ac:dyDescent="0.25">
      <c r="B755" s="1"/>
      <c r="C755" s="2"/>
      <c r="D755" s="2"/>
      <c r="E755" s="8"/>
      <c r="F755" s="1"/>
    </row>
    <row r="756" spans="2:6" ht="28.5" customHeight="1" x14ac:dyDescent="0.25">
      <c r="B756" s="1"/>
      <c r="C756" s="2"/>
      <c r="D756" s="2"/>
      <c r="E756" s="8"/>
      <c r="F756" s="1"/>
    </row>
    <row r="757" spans="2:6" ht="28.5" customHeight="1" x14ac:dyDescent="0.25">
      <c r="B757" s="1"/>
      <c r="C757" s="2"/>
      <c r="D757" s="2"/>
      <c r="E757" s="8"/>
      <c r="F757" s="1"/>
    </row>
    <row r="758" spans="2:6" ht="28.5" customHeight="1" x14ac:dyDescent="0.25">
      <c r="B758" s="1"/>
      <c r="C758" s="2"/>
      <c r="D758" s="2"/>
      <c r="E758" s="8"/>
      <c r="F758" s="1"/>
    </row>
    <row r="759" spans="2:6" ht="28.5" customHeight="1" x14ac:dyDescent="0.25">
      <c r="B759" s="1"/>
      <c r="C759" s="2"/>
      <c r="D759" s="2"/>
      <c r="E759" s="8"/>
      <c r="F759" s="1"/>
    </row>
    <row r="760" spans="2:6" ht="28.5" customHeight="1" x14ac:dyDescent="0.25">
      <c r="B760" s="1"/>
      <c r="C760" s="2"/>
      <c r="D760" s="2"/>
      <c r="E760" s="8"/>
      <c r="F760" s="1"/>
    </row>
    <row r="761" spans="2:6" ht="28.5" customHeight="1" x14ac:dyDescent="0.25">
      <c r="B761" s="1"/>
      <c r="C761" s="2"/>
      <c r="D761" s="2"/>
      <c r="E761" s="8"/>
      <c r="F761" s="1"/>
    </row>
    <row r="762" spans="2:6" ht="28.5" customHeight="1" x14ac:dyDescent="0.25">
      <c r="B762" s="1"/>
      <c r="C762" s="2"/>
      <c r="D762" s="2"/>
      <c r="E762" s="8"/>
      <c r="F762" s="1"/>
    </row>
    <row r="763" spans="2:6" ht="28.5" customHeight="1" x14ac:dyDescent="0.25">
      <c r="B763" s="1"/>
      <c r="C763" s="2"/>
      <c r="D763" s="2"/>
      <c r="E763" s="8"/>
      <c r="F763" s="1"/>
    </row>
    <row r="764" spans="2:6" ht="28.5" customHeight="1" x14ac:dyDescent="0.25">
      <c r="B764" s="1"/>
      <c r="C764" s="2"/>
      <c r="D764" s="2"/>
      <c r="E764" s="8"/>
      <c r="F764" s="1"/>
    </row>
    <row r="765" spans="2:6" ht="28.5" customHeight="1" x14ac:dyDescent="0.25">
      <c r="B765" s="1"/>
      <c r="C765" s="2"/>
      <c r="D765" s="2"/>
      <c r="E765" s="8"/>
      <c r="F765" s="1"/>
    </row>
    <row r="766" spans="2:6" ht="28.5" customHeight="1" x14ac:dyDescent="0.25">
      <c r="B766" s="1"/>
      <c r="C766" s="2"/>
      <c r="D766" s="2"/>
      <c r="E766" s="8"/>
      <c r="F766" s="1"/>
    </row>
    <row r="767" spans="2:6" ht="28.5" customHeight="1" x14ac:dyDescent="0.25">
      <c r="B767" s="1"/>
      <c r="C767" s="2"/>
      <c r="D767" s="2"/>
      <c r="E767" s="8"/>
      <c r="F767" s="1"/>
    </row>
    <row r="768" spans="2:6" ht="28.5" customHeight="1" x14ac:dyDescent="0.25">
      <c r="B768" s="1"/>
      <c r="C768" s="2"/>
      <c r="D768" s="2"/>
      <c r="E768" s="8"/>
      <c r="F768" s="1"/>
    </row>
    <row r="769" spans="2:6" ht="28.5" customHeight="1" x14ac:dyDescent="0.25">
      <c r="B769" s="1"/>
      <c r="C769" s="2"/>
      <c r="D769" s="2"/>
      <c r="E769" s="8"/>
      <c r="F769" s="1"/>
    </row>
    <row r="770" spans="2:6" ht="28.5" customHeight="1" x14ac:dyDescent="0.25">
      <c r="B770" s="1"/>
      <c r="C770" s="2"/>
      <c r="D770" s="2"/>
      <c r="E770" s="8"/>
      <c r="F770" s="1"/>
    </row>
    <row r="771" spans="2:6" ht="28.5" customHeight="1" x14ac:dyDescent="0.25">
      <c r="B771" s="1"/>
      <c r="C771" s="2"/>
      <c r="D771" s="2"/>
      <c r="E771" s="8"/>
      <c r="F771" s="1"/>
    </row>
    <row r="772" spans="2:6" ht="28.5" customHeight="1" x14ac:dyDescent="0.25">
      <c r="B772" s="1"/>
      <c r="C772" s="2"/>
      <c r="D772" s="2"/>
      <c r="E772" s="8"/>
      <c r="F772" s="1"/>
    </row>
    <row r="773" spans="2:6" ht="28.5" customHeight="1" x14ac:dyDescent="0.25">
      <c r="B773" s="1"/>
      <c r="C773" s="2"/>
      <c r="D773" s="2"/>
      <c r="E773" s="8"/>
      <c r="F773" s="1"/>
    </row>
    <row r="774" spans="2:6" ht="28.5" customHeight="1" x14ac:dyDescent="0.25">
      <c r="B774" s="1"/>
      <c r="C774" s="2"/>
      <c r="D774" s="2"/>
      <c r="E774" s="8"/>
      <c r="F774" s="1"/>
    </row>
    <row r="775" spans="2:6" ht="28.5" customHeight="1" x14ac:dyDescent="0.25">
      <c r="B775" s="1"/>
      <c r="C775" s="2"/>
      <c r="D775" s="2"/>
      <c r="E775" s="8"/>
      <c r="F775" s="1"/>
    </row>
    <row r="776" spans="2:6" ht="28.5" customHeight="1" x14ac:dyDescent="0.25">
      <c r="B776" s="1"/>
      <c r="C776" s="2"/>
      <c r="D776" s="2"/>
      <c r="E776" s="8"/>
      <c r="F776" s="1"/>
    </row>
    <row r="777" spans="2:6" ht="28.5" customHeight="1" x14ac:dyDescent="0.25">
      <c r="B777" s="1"/>
      <c r="C777" s="2"/>
      <c r="D777" s="2"/>
      <c r="E777" s="8"/>
      <c r="F777" s="1"/>
    </row>
    <row r="778" spans="2:6" ht="28.5" customHeight="1" x14ac:dyDescent="0.25">
      <c r="B778" s="1"/>
      <c r="C778" s="2"/>
      <c r="D778" s="2"/>
      <c r="E778" s="8"/>
      <c r="F778" s="1"/>
    </row>
    <row r="779" spans="2:6" ht="28.5" customHeight="1" x14ac:dyDescent="0.25">
      <c r="B779" s="1"/>
      <c r="C779" s="2"/>
      <c r="D779" s="2"/>
      <c r="E779" s="8"/>
      <c r="F779" s="1"/>
    </row>
    <row r="780" spans="2:6" ht="28.5" customHeight="1" x14ac:dyDescent="0.25">
      <c r="B780" s="1"/>
      <c r="C780" s="2"/>
      <c r="D780" s="2"/>
      <c r="E780" s="8"/>
      <c r="F780" s="1"/>
    </row>
    <row r="781" spans="2:6" ht="28.5" customHeight="1" x14ac:dyDescent="0.25">
      <c r="B781" s="1"/>
      <c r="C781" s="2"/>
      <c r="D781" s="2"/>
      <c r="E781" s="8"/>
      <c r="F781" s="1"/>
    </row>
    <row r="782" spans="2:6" ht="28.5" customHeight="1" x14ac:dyDescent="0.25">
      <c r="B782" s="1"/>
      <c r="C782" s="2"/>
      <c r="D782" s="2"/>
      <c r="E782" s="8"/>
      <c r="F782" s="1"/>
    </row>
    <row r="783" spans="2:6" ht="28.5" customHeight="1" x14ac:dyDescent="0.25">
      <c r="B783" s="1"/>
      <c r="C783" s="2"/>
      <c r="D783" s="2"/>
      <c r="E783" s="8"/>
      <c r="F783" s="1"/>
    </row>
    <row r="784" spans="2:6" ht="28.5" customHeight="1" x14ac:dyDescent="0.25">
      <c r="B784" s="1"/>
      <c r="C784" s="2"/>
      <c r="D784" s="2"/>
      <c r="E784" s="8"/>
      <c r="F784" s="1"/>
    </row>
    <row r="785" spans="2:6" ht="28.5" customHeight="1" x14ac:dyDescent="0.25">
      <c r="B785" s="1"/>
      <c r="C785" s="2"/>
      <c r="D785" s="2"/>
      <c r="E785" s="8"/>
      <c r="F785" s="1"/>
    </row>
    <row r="786" spans="2:6" ht="28.5" customHeight="1" x14ac:dyDescent="0.25">
      <c r="B786" s="1"/>
      <c r="C786" s="2"/>
      <c r="D786" s="2"/>
      <c r="E786" s="8"/>
      <c r="F786" s="1"/>
    </row>
    <row r="787" spans="2:6" ht="28.5" customHeight="1" x14ac:dyDescent="0.25">
      <c r="B787" s="1"/>
      <c r="C787" s="2"/>
      <c r="D787" s="2"/>
      <c r="E787" s="8"/>
      <c r="F787" s="1"/>
    </row>
    <row r="788" spans="2:6" ht="28.5" customHeight="1" x14ac:dyDescent="0.25">
      <c r="B788" s="1"/>
      <c r="C788" s="2"/>
      <c r="D788" s="2"/>
      <c r="E788" s="8"/>
      <c r="F788" s="1"/>
    </row>
    <row r="789" spans="2:6" ht="28.5" customHeight="1" x14ac:dyDescent="0.25">
      <c r="B789" s="1"/>
      <c r="C789" s="2"/>
      <c r="D789" s="2"/>
      <c r="E789" s="8"/>
      <c r="F789" s="1"/>
    </row>
    <row r="790" spans="2:6" ht="28.5" customHeight="1" x14ac:dyDescent="0.25">
      <c r="B790" s="1"/>
      <c r="C790" s="2"/>
      <c r="D790" s="2"/>
      <c r="E790" s="8"/>
      <c r="F790" s="1"/>
    </row>
    <row r="791" spans="2:6" ht="28.5" customHeight="1" x14ac:dyDescent="0.25">
      <c r="B791" s="1"/>
      <c r="C791" s="2"/>
      <c r="D791" s="2"/>
      <c r="E791" s="8"/>
      <c r="F791" s="1"/>
    </row>
    <row r="792" spans="2:6" ht="28.5" customHeight="1" x14ac:dyDescent="0.25">
      <c r="B792" s="1"/>
      <c r="C792" s="2"/>
      <c r="D792" s="2"/>
      <c r="E792" s="8"/>
      <c r="F792" s="1"/>
    </row>
    <row r="793" spans="2:6" ht="28.5" customHeight="1" x14ac:dyDescent="0.25">
      <c r="B793" s="1"/>
      <c r="C793" s="2"/>
      <c r="D793" s="2"/>
      <c r="E793" s="8"/>
      <c r="F793" s="1"/>
    </row>
    <row r="794" spans="2:6" ht="28.5" customHeight="1" x14ac:dyDescent="0.25">
      <c r="B794" s="1"/>
      <c r="C794" s="2"/>
      <c r="D794" s="2"/>
      <c r="E794" s="8"/>
      <c r="F794" s="1"/>
    </row>
    <row r="795" spans="2:6" ht="28.5" customHeight="1" x14ac:dyDescent="0.25">
      <c r="B795" s="1"/>
      <c r="C795" s="2"/>
      <c r="D795" s="2"/>
      <c r="E795" s="8"/>
      <c r="F795" s="1"/>
    </row>
    <row r="796" spans="2:6" ht="28.5" customHeight="1" x14ac:dyDescent="0.25">
      <c r="B796" s="1"/>
      <c r="C796" s="2"/>
      <c r="D796" s="2"/>
      <c r="E796" s="8"/>
      <c r="F796" s="1"/>
    </row>
    <row r="797" spans="2:6" ht="28.5" customHeight="1" x14ac:dyDescent="0.25">
      <c r="B797" s="1"/>
      <c r="C797" s="2"/>
      <c r="D797" s="2"/>
      <c r="E797" s="8"/>
      <c r="F797" s="1"/>
    </row>
    <row r="798" spans="2:6" ht="28.5" customHeight="1" x14ac:dyDescent="0.25">
      <c r="B798" s="1"/>
      <c r="C798" s="2"/>
      <c r="D798" s="2"/>
      <c r="E798" s="8"/>
      <c r="F798" s="1"/>
    </row>
    <row r="799" spans="2:6" ht="28.5" customHeight="1" x14ac:dyDescent="0.25">
      <c r="B799" s="1"/>
      <c r="C799" s="2"/>
      <c r="D799" s="2"/>
      <c r="E799" s="8"/>
      <c r="F799" s="1"/>
    </row>
    <row r="800" spans="2:6" ht="28.5" customHeight="1" x14ac:dyDescent="0.25">
      <c r="B800" s="1"/>
      <c r="C800" s="2"/>
      <c r="D800" s="2"/>
      <c r="E800" s="8"/>
      <c r="F800" s="1"/>
    </row>
    <row r="801" spans="2:6" ht="28.5" customHeight="1" x14ac:dyDescent="0.25">
      <c r="B801" s="1"/>
      <c r="C801" s="2"/>
      <c r="D801" s="2"/>
      <c r="E801" s="8"/>
      <c r="F801" s="1"/>
    </row>
    <row r="802" spans="2:6" ht="28.5" customHeight="1" x14ac:dyDescent="0.25">
      <c r="B802" s="1"/>
      <c r="C802" s="2"/>
      <c r="D802" s="2"/>
      <c r="E802" s="8"/>
      <c r="F802" s="1"/>
    </row>
    <row r="803" spans="2:6" ht="28.5" customHeight="1" x14ac:dyDescent="0.25">
      <c r="B803" s="1"/>
      <c r="C803" s="2"/>
      <c r="D803" s="2"/>
      <c r="E803" s="8"/>
      <c r="F803" s="1"/>
    </row>
    <row r="804" spans="2:6" ht="28.5" customHeight="1" x14ac:dyDescent="0.25">
      <c r="B804" s="1"/>
      <c r="C804" s="2"/>
      <c r="D804" s="2"/>
      <c r="E804" s="8"/>
      <c r="F804" s="1"/>
    </row>
    <row r="805" spans="2:6" ht="28.5" customHeight="1" x14ac:dyDescent="0.25">
      <c r="B805" s="1"/>
      <c r="C805" s="2"/>
      <c r="D805" s="2"/>
      <c r="E805" s="8"/>
      <c r="F805" s="1"/>
    </row>
    <row r="806" spans="2:6" ht="28.5" customHeight="1" x14ac:dyDescent="0.25">
      <c r="B806" s="1"/>
      <c r="C806" s="2"/>
      <c r="D806" s="2"/>
      <c r="E806" s="8"/>
      <c r="F806" s="1"/>
    </row>
    <row r="807" spans="2:6" ht="28.5" customHeight="1" x14ac:dyDescent="0.25">
      <c r="B807" s="1"/>
      <c r="C807" s="2"/>
      <c r="D807" s="2"/>
      <c r="E807" s="8"/>
      <c r="F807" s="1"/>
    </row>
    <row r="808" spans="2:6" ht="28.5" customHeight="1" x14ac:dyDescent="0.25">
      <c r="B808" s="1"/>
      <c r="C808" s="2"/>
      <c r="D808" s="2"/>
      <c r="E808" s="8"/>
      <c r="F808" s="1"/>
    </row>
    <row r="809" spans="2:6" ht="28.5" customHeight="1" x14ac:dyDescent="0.25"/>
    <row r="810" spans="2:6" ht="28.5" customHeight="1" x14ac:dyDescent="0.25"/>
    <row r="811" spans="2:6" ht="28.5" customHeight="1" x14ac:dyDescent="0.25"/>
    <row r="812" spans="2:6" ht="28.5" customHeight="1" x14ac:dyDescent="0.25"/>
    <row r="813" spans="2:6" ht="28.5" customHeight="1" x14ac:dyDescent="0.25"/>
    <row r="814" spans="2:6" ht="28.5" customHeight="1" x14ac:dyDescent="0.25"/>
    <row r="815" spans="2:6" ht="28.5" customHeight="1" x14ac:dyDescent="0.25"/>
    <row r="816" spans="2: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</sheetData>
  <phoneticPr fontId="12" type="noConversion"/>
  <dataValidations count="2">
    <dataValidation type="list" allowBlank="1" showInputMessage="1" showErrorMessage="1" sqref="G7:G426" xr:uid="{B0D7A792-029D-49AF-870F-50616AEACF4A}">
      <formula1>_produtos</formula1>
    </dataValidation>
    <dataValidation type="list" allowBlank="1" showInputMessage="1" showErrorMessage="1" sqref="D7:D426" xr:uid="{2E5EA3DB-0E5E-4771-AD26-FDFC780A4226}">
      <formula1>lClientes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7784-FFDA-4F68-A4A9-87D0207DD092}">
  <dimension ref="A1:AI1"/>
  <sheetViews>
    <sheetView showGridLines="0" tabSelected="1" zoomScale="145" zoomScaleNormal="145" workbookViewId="0">
      <selection activeCell="G49" sqref="G49"/>
    </sheetView>
  </sheetViews>
  <sheetFormatPr defaultRowHeight="15" x14ac:dyDescent="0.25"/>
  <cols>
    <col min="3" max="3" width="16.140625" customWidth="1"/>
    <col min="4" max="4" width="31.7109375" customWidth="1"/>
    <col min="5" max="5" width="17.7109375" customWidth="1"/>
    <col min="6" max="6" width="13" customWidth="1"/>
    <col min="7" max="9" width="17.85546875" customWidth="1"/>
    <col min="10" max="10" width="13.5703125" customWidth="1"/>
    <col min="11" max="11" width="13.8554687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4C2-887E-47CF-8288-722C66F3D717}">
  <dimension ref="A1:AI1059"/>
  <sheetViews>
    <sheetView showGridLines="0" zoomScaleNormal="100" workbookViewId="0">
      <pane ySplit="11" topLeftCell="A12" activePane="bottomLeft" state="frozen"/>
      <selection pane="bottomLeft" activeCell="B12" sqref="B12"/>
    </sheetView>
  </sheetViews>
  <sheetFormatPr defaultRowHeight="15" x14ac:dyDescent="0.25"/>
  <cols>
    <col min="2" max="2" width="14.5703125" style="3" customWidth="1"/>
    <col min="3" max="3" width="16.140625" style="3" customWidth="1"/>
    <col min="4" max="4" width="31.7109375" style="3" customWidth="1"/>
    <col min="5" max="5" width="17.7109375" style="3" customWidth="1"/>
    <col min="6" max="6" width="16.42578125" style="3" bestFit="1" customWidth="1"/>
    <col min="7" max="7" width="25.140625" style="3" customWidth="1"/>
    <col min="8" max="8" width="17.85546875" style="3" customWidth="1"/>
    <col min="9" max="9" width="13.85546875" style="60" customWidth="1"/>
    <col min="10" max="10" width="16.5703125" style="3" customWidth="1"/>
    <col min="11" max="11" width="13.85546875" style="41" customWidth="1"/>
    <col min="12" max="13" width="13.5703125" style="41" customWidth="1"/>
    <col min="14" max="14" width="13.42578125" style="3" customWidth="1"/>
    <col min="15" max="15" width="14.7109375" style="61" customWidth="1"/>
    <col min="16" max="16" width="13.85546875" style="41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35" ht="22.5" x14ac:dyDescent="0.3">
      <c r="B3" s="6" t="s">
        <v>69</v>
      </c>
      <c r="C3"/>
      <c r="D3"/>
      <c r="E3"/>
      <c r="F3"/>
      <c r="G3" s="26"/>
      <c r="H3" s="26"/>
      <c r="I3" s="26"/>
      <c r="J3"/>
      <c r="K3"/>
      <c r="L3"/>
      <c r="M3"/>
      <c r="N3"/>
      <c r="O3"/>
      <c r="P3"/>
    </row>
    <row r="4" spans="1:35" ht="3.7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35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35" ht="28.5" customHeight="1" x14ac:dyDescent="0.25">
      <c r="B6" s="29" t="s">
        <v>70</v>
      </c>
      <c r="C6" s="28">
        <v>45323</v>
      </c>
      <c r="D6" s="62">
        <f>_xlfn.XLOOKUP($C$7,tFornecedores[Forncedor],tFornecedores[Logo],minhalogo)</f>
        <v>0</v>
      </c>
      <c r="E6"/>
      <c r="F6"/>
      <c r="I6" s="3"/>
      <c r="K6"/>
      <c r="L6"/>
      <c r="M6"/>
      <c r="N6"/>
      <c r="O6"/>
      <c r="P6"/>
    </row>
    <row r="7" spans="1:35" ht="28.5" customHeight="1" x14ac:dyDescent="0.25">
      <c r="B7" s="29" t="s">
        <v>61</v>
      </c>
      <c r="C7" s="30"/>
      <c r="D7" s="62"/>
      <c r="E7"/>
      <c r="F7"/>
      <c r="G7" s="43" t="s">
        <v>73</v>
      </c>
      <c r="H7" s="42">
        <f>SUM(K12:K1048576)</f>
        <v>5839</v>
      </c>
      <c r="I7" s="44" t="s">
        <v>75</v>
      </c>
      <c r="J7" s="37">
        <f>SUM(M12:M1048576)</f>
        <v>2368</v>
      </c>
      <c r="K7"/>
      <c r="L7"/>
      <c r="M7"/>
      <c r="N7"/>
      <c r="O7"/>
      <c r="P7"/>
    </row>
    <row r="8" spans="1:35" ht="28.5" customHeight="1" x14ac:dyDescent="0.25">
      <c r="B8" s="29" t="s">
        <v>71</v>
      </c>
      <c r="C8" s="30" t="s">
        <v>72</v>
      </c>
      <c r="D8" s="62"/>
      <c r="E8"/>
      <c r="F8" s="16"/>
      <c r="G8" s="43" t="s">
        <v>74</v>
      </c>
      <c r="H8" s="42">
        <f>SUM(L12:L1048576)</f>
        <v>3471</v>
      </c>
      <c r="I8" s="44" t="s">
        <v>76</v>
      </c>
      <c r="J8" s="37">
        <f>SUM(P12:P46)</f>
        <v>1556.5500000000002</v>
      </c>
      <c r="K8"/>
      <c r="L8"/>
      <c r="M8"/>
      <c r="N8"/>
      <c r="O8"/>
      <c r="P8"/>
    </row>
    <row r="9" spans="1:35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35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35" s="1" customFormat="1" ht="28.5" customHeight="1" x14ac:dyDescent="0.25">
      <c r="B11" s="33" t="s">
        <v>0</v>
      </c>
      <c r="C11" s="33" t="s">
        <v>63</v>
      </c>
      <c r="D11" s="33" t="s">
        <v>445</v>
      </c>
      <c r="E11" s="33" t="s">
        <v>446</v>
      </c>
      <c r="F11" s="33" t="s">
        <v>134</v>
      </c>
      <c r="G11" s="33" t="s">
        <v>35</v>
      </c>
      <c r="H11" s="33" t="s">
        <v>61</v>
      </c>
      <c r="I11" s="33" t="s">
        <v>62</v>
      </c>
      <c r="J11" s="33" t="s">
        <v>37</v>
      </c>
      <c r="K11" s="33" t="s">
        <v>65</v>
      </c>
      <c r="L11" s="33" t="s">
        <v>66</v>
      </c>
      <c r="M11" s="33" t="s">
        <v>67</v>
      </c>
      <c r="N11" s="31" t="s">
        <v>68</v>
      </c>
      <c r="O11" s="31" t="s">
        <v>53</v>
      </c>
      <c r="P11" s="31" t="s">
        <v>36</v>
      </c>
    </row>
    <row r="12" spans="1:35" ht="28.5" customHeight="1" x14ac:dyDescent="0.25">
      <c r="A12" s="1"/>
      <c r="B12" s="9" cm="1">
        <f t="array" ref="B12:P46">IFERROR(_xlfn._xlws.SORT(_xlfn._xlws.FILTER(tVendas[],
            (DATE(YEAR(tVendas[Data]),MONTH(tVendas[Data]),1)=$C$6)*((tVendas[Fornecedor]=$C$7)+($C$7=""))*(IF($C$8="Todas",1,IF($C$8="Pagos",tVendas[Dt. Pgto.]&lt;&gt;"",IF($C$8="Em aberto",tVendas[Dt. Pgto.]="",0)))),
            "Não Encontrado"),{4;2}),"Não Encontrado")</f>
        <v>48</v>
      </c>
      <c r="C12" s="14">
        <v>45343</v>
      </c>
      <c r="D12" s="10" t="str">
        <v>Ana Souza</v>
      </c>
      <c r="E12" s="10" t="str">
        <v>(11) 91234-5678</v>
      </c>
      <c r="F12" s="16" t="str">
        <v>(11) 93456-7890</v>
      </c>
      <c r="G12" s="34" t="str">
        <v>Perfume Importado</v>
      </c>
      <c r="H12" s="21" t="str">
        <v>Hinode</v>
      </c>
      <c r="I12" s="59">
        <v>3</v>
      </c>
      <c r="J12" s="20">
        <v>200</v>
      </c>
      <c r="K12" s="40">
        <v>600</v>
      </c>
      <c r="L12" s="40">
        <v>400</v>
      </c>
      <c r="M12" s="40">
        <v>200</v>
      </c>
      <c r="N12" s="14">
        <v>45343</v>
      </c>
      <c r="O12" s="61">
        <v>0.18</v>
      </c>
      <c r="P12" s="41">
        <v>108</v>
      </c>
    </row>
    <row r="13" spans="1:35" ht="28.5" customHeight="1" x14ac:dyDescent="0.25">
      <c r="A13" s="1"/>
      <c r="B13" s="9">
        <v>62</v>
      </c>
      <c r="C13" s="14">
        <v>45350</v>
      </c>
      <c r="D13" s="10" t="str">
        <v>Olivia Castro</v>
      </c>
      <c r="E13" s="10" t="str">
        <v>(11) 95432-1098</v>
      </c>
      <c r="F13" s="16" t="str">
        <v>(11) 94321-0987</v>
      </c>
      <c r="G13" s="34" t="str">
        <v>Hidratante Corporal</v>
      </c>
      <c r="H13" s="21" t="str">
        <v>Natura</v>
      </c>
      <c r="I13" s="59">
        <v>5</v>
      </c>
      <c r="J13" s="20">
        <v>40</v>
      </c>
      <c r="K13" s="40">
        <v>200</v>
      </c>
      <c r="L13" s="40">
        <v>40</v>
      </c>
      <c r="M13" s="40">
        <v>160</v>
      </c>
      <c r="N13" s="14">
        <v>45350</v>
      </c>
      <c r="O13" s="61">
        <v>0.38</v>
      </c>
      <c r="P13" s="41">
        <v>76</v>
      </c>
    </row>
    <row r="14" spans="1:35" ht="28.5" customHeight="1" x14ac:dyDescent="0.25">
      <c r="A14" s="1"/>
      <c r="B14" s="9">
        <v>36</v>
      </c>
      <c r="C14" s="14">
        <v>45348</v>
      </c>
      <c r="D14" s="10" t="str">
        <v>Karina Souza</v>
      </c>
      <c r="E14" s="10" t="str">
        <v>(19) 92109-8765</v>
      </c>
      <c r="F14" s="16" t="str">
        <v>(19) 93210-4567</v>
      </c>
      <c r="G14" s="34" t="str">
        <v>Perfume Masculino</v>
      </c>
      <c r="H14" s="21" t="str">
        <v>Jequiti</v>
      </c>
      <c r="I14" s="59">
        <v>5</v>
      </c>
      <c r="J14" s="20">
        <v>100</v>
      </c>
      <c r="K14" s="40">
        <v>500</v>
      </c>
      <c r="L14" s="40">
        <v>400</v>
      </c>
      <c r="M14" s="40">
        <v>100</v>
      </c>
      <c r="N14" s="14">
        <v>45348</v>
      </c>
      <c r="O14" s="61">
        <v>0.21</v>
      </c>
      <c r="P14" s="41">
        <v>105</v>
      </c>
    </row>
    <row r="15" spans="1:35" ht="28.5" customHeight="1" x14ac:dyDescent="0.25">
      <c r="A15" s="1"/>
      <c r="B15" s="9">
        <v>67</v>
      </c>
      <c r="C15" s="14">
        <v>45332</v>
      </c>
      <c r="D15" s="10" t="str">
        <v>Ulysses Maciel</v>
      </c>
      <c r="E15" s="10" t="str">
        <v>(19) 99876-5432</v>
      </c>
      <c r="F15" s="16" t="str">
        <v>(19) 93456-7890</v>
      </c>
      <c r="G15" s="34" t="str">
        <v>Máscara Facial</v>
      </c>
      <c r="H15" s="21" t="str">
        <v>Mary Kay</v>
      </c>
      <c r="I15" s="59">
        <v>2</v>
      </c>
      <c r="J15" s="20">
        <v>45</v>
      </c>
      <c r="K15" s="40">
        <v>90</v>
      </c>
      <c r="L15" s="40">
        <v>45</v>
      </c>
      <c r="M15" s="40">
        <v>45</v>
      </c>
      <c r="N15" s="14">
        <v>45332</v>
      </c>
      <c r="O15" s="61">
        <v>0.37</v>
      </c>
      <c r="P15" s="41">
        <v>33.299999999999997</v>
      </c>
    </row>
    <row r="16" spans="1:35" ht="28.5" customHeight="1" x14ac:dyDescent="0.25">
      <c r="A16" s="1"/>
      <c r="B16" s="9">
        <v>60</v>
      </c>
      <c r="C16" s="14">
        <v>45339</v>
      </c>
      <c r="D16" s="10" t="str">
        <v>Mariana Azevedo</v>
      </c>
      <c r="E16" s="10" t="str">
        <v>(21) 97654-3210</v>
      </c>
      <c r="F16" s="16" t="str">
        <v>(21) 92345-6789</v>
      </c>
      <c r="G16" s="34" t="str">
        <v>Shampoo</v>
      </c>
      <c r="H16" s="21" t="str">
        <v>Natura</v>
      </c>
      <c r="I16" s="59">
        <v>4</v>
      </c>
      <c r="J16" s="20">
        <v>25</v>
      </c>
      <c r="K16" s="40">
        <v>100</v>
      </c>
      <c r="L16" s="40">
        <v>0</v>
      </c>
      <c r="M16" s="40">
        <v>100</v>
      </c>
      <c r="N16" s="14" t="str">
        <v/>
      </c>
      <c r="O16" s="61">
        <v>0.16</v>
      </c>
      <c r="P16" s="41">
        <v>16</v>
      </c>
    </row>
    <row r="17" spans="1:16" ht="28.5" customHeight="1" x14ac:dyDescent="0.25">
      <c r="A17" s="1"/>
      <c r="B17" s="9">
        <v>49</v>
      </c>
      <c r="C17" s="14">
        <v>45341</v>
      </c>
      <c r="D17" s="10" t="str">
        <v>Bruno Lima</v>
      </c>
      <c r="E17" s="10" t="str">
        <v>(21) 99876-5432</v>
      </c>
      <c r="F17" s="16" t="str">
        <v>(21) 92345-6789</v>
      </c>
      <c r="G17" s="34" t="str">
        <v>Loção Pós-Barba</v>
      </c>
      <c r="H17" s="21" t="str">
        <v>Hinode</v>
      </c>
      <c r="I17" s="59">
        <v>5</v>
      </c>
      <c r="J17" s="20">
        <v>50</v>
      </c>
      <c r="K17" s="40">
        <v>250</v>
      </c>
      <c r="L17" s="40">
        <v>50</v>
      </c>
      <c r="M17" s="40">
        <v>200</v>
      </c>
      <c r="N17" s="14">
        <v>45341</v>
      </c>
      <c r="O17" s="61">
        <v>0.3</v>
      </c>
      <c r="P17" s="41">
        <v>75</v>
      </c>
    </row>
    <row r="18" spans="1:16" ht="28.5" customHeight="1" x14ac:dyDescent="0.25">
      <c r="A18" s="1"/>
      <c r="B18" s="9">
        <v>35</v>
      </c>
      <c r="C18" s="14">
        <v>45339</v>
      </c>
      <c r="D18" s="10" t="str">
        <v>João Lima</v>
      </c>
      <c r="E18" s="10" t="str">
        <v>(27) 93210-9876</v>
      </c>
      <c r="F18" s="16" t="str">
        <v>(27) 91234-5678</v>
      </c>
      <c r="G18" s="34" t="str">
        <v>Gel de Limpeza</v>
      </c>
      <c r="H18" s="21" t="str">
        <v>Hinode</v>
      </c>
      <c r="I18" s="59">
        <v>5</v>
      </c>
      <c r="J18" s="20">
        <v>30</v>
      </c>
      <c r="K18" s="40">
        <v>150</v>
      </c>
      <c r="L18" s="40">
        <v>0</v>
      </c>
      <c r="M18" s="40">
        <v>150</v>
      </c>
      <c r="N18" s="14" t="str">
        <v/>
      </c>
      <c r="O18" s="61">
        <v>0.3</v>
      </c>
      <c r="P18" s="41">
        <v>45</v>
      </c>
    </row>
    <row r="19" spans="1:16" ht="28.5" customHeight="1" x14ac:dyDescent="0.25">
      <c r="A19" s="1"/>
      <c r="B19" s="9">
        <v>63</v>
      </c>
      <c r="C19" s="14">
        <v>45351</v>
      </c>
      <c r="D19" s="10" t="str">
        <v>Pedro Gonçalves</v>
      </c>
      <c r="E19" s="10" t="str">
        <v>(27) 94321-0987</v>
      </c>
      <c r="F19" s="16" t="str">
        <v>(27) 92345-6789</v>
      </c>
      <c r="G19" s="34" t="str">
        <v>Perfume Importado</v>
      </c>
      <c r="H19" s="21" t="str">
        <v>Hinode</v>
      </c>
      <c r="I19" s="59">
        <v>1</v>
      </c>
      <c r="J19" s="20">
        <v>200</v>
      </c>
      <c r="K19" s="40">
        <v>200</v>
      </c>
      <c r="L19" s="40">
        <v>200</v>
      </c>
      <c r="M19" s="40">
        <v>0</v>
      </c>
      <c r="N19" s="14">
        <v>45351</v>
      </c>
      <c r="O19" s="61">
        <v>0.18</v>
      </c>
      <c r="P19" s="41">
        <v>36</v>
      </c>
    </row>
    <row r="20" spans="1:16" ht="28.5" customHeight="1" x14ac:dyDescent="0.25">
      <c r="A20" s="1"/>
      <c r="B20" s="9">
        <v>57</v>
      </c>
      <c r="C20" s="14">
        <v>45334</v>
      </c>
      <c r="D20" s="10" t="str">
        <v>Júlia Rocha</v>
      </c>
      <c r="E20" s="10" t="str">
        <v>(31) 90987-6543</v>
      </c>
      <c r="F20" s="16" t="str">
        <v>(31) 93456-7890</v>
      </c>
      <c r="G20" s="34" t="str">
        <v>Máscara de Cílios</v>
      </c>
      <c r="H20" s="21" t="str">
        <v>Avon</v>
      </c>
      <c r="I20" s="59">
        <v>1</v>
      </c>
      <c r="J20" s="20">
        <v>15</v>
      </c>
      <c r="K20" s="40">
        <v>15</v>
      </c>
      <c r="L20" s="40">
        <v>45</v>
      </c>
      <c r="M20" s="40">
        <v>-30</v>
      </c>
      <c r="N20" s="14">
        <v>45334</v>
      </c>
      <c r="O20" s="61">
        <v>0.2</v>
      </c>
      <c r="P20" s="41">
        <v>3</v>
      </c>
    </row>
    <row r="21" spans="1:16" ht="28.5" customHeight="1" x14ac:dyDescent="0.25">
      <c r="A21" s="1"/>
      <c r="B21" s="9">
        <v>61</v>
      </c>
      <c r="C21" s="14">
        <v>45324</v>
      </c>
      <c r="D21" s="10" t="str">
        <v>Natan Ribeiro</v>
      </c>
      <c r="E21" s="10" t="str">
        <v>(31) 96543-2109</v>
      </c>
      <c r="F21" s="16" t="str">
        <v>(31) 91234-5678</v>
      </c>
      <c r="G21" s="34" t="str">
        <v>Condicionador</v>
      </c>
      <c r="H21" s="21" t="str">
        <v>Natura</v>
      </c>
      <c r="I21" s="59">
        <v>2</v>
      </c>
      <c r="J21" s="20">
        <v>30</v>
      </c>
      <c r="K21" s="40">
        <v>60</v>
      </c>
      <c r="L21" s="40">
        <v>0</v>
      </c>
      <c r="M21" s="40">
        <v>60</v>
      </c>
      <c r="N21" s="14" t="str">
        <v/>
      </c>
      <c r="O21" s="61">
        <v>0.33</v>
      </c>
      <c r="P21" s="41">
        <v>19.8</v>
      </c>
    </row>
    <row r="22" spans="1:16" ht="28.5" customHeight="1" x14ac:dyDescent="0.25">
      <c r="B22" s="9">
        <v>40</v>
      </c>
      <c r="C22" s="14">
        <v>45332</v>
      </c>
      <c r="D22" s="10" t="str">
        <v>Otávio Neves</v>
      </c>
      <c r="E22" s="10" t="str">
        <v>(31) 97654-3210</v>
      </c>
      <c r="F22" s="16" t="str">
        <v>(31) 93210-4567</v>
      </c>
      <c r="G22" s="34" t="str">
        <v>Sombra Compacta</v>
      </c>
      <c r="H22" s="21" t="str">
        <v>Mary Kay</v>
      </c>
      <c r="I22" s="59">
        <v>1</v>
      </c>
      <c r="J22" s="20">
        <v>30</v>
      </c>
      <c r="K22" s="40">
        <v>30</v>
      </c>
      <c r="L22" s="40">
        <v>30</v>
      </c>
      <c r="M22" s="40">
        <v>0</v>
      </c>
      <c r="N22" s="14">
        <v>45332</v>
      </c>
      <c r="O22" s="61">
        <v>0.31</v>
      </c>
      <c r="P22" s="41">
        <v>9.3000000000000007</v>
      </c>
    </row>
    <row r="23" spans="1:16" ht="28.5" customHeight="1" x14ac:dyDescent="0.25">
      <c r="B23" s="9">
        <v>50</v>
      </c>
      <c r="C23" s="14">
        <v>45332</v>
      </c>
      <c r="D23" s="10" t="str">
        <v>Carlos Alberto</v>
      </c>
      <c r="E23" s="10" t="str">
        <v>(31) 98765-4321</v>
      </c>
      <c r="F23" s="16" t="str">
        <v>(31) 91234-5678</v>
      </c>
      <c r="G23" s="34" t="str">
        <v>Creme Facial</v>
      </c>
      <c r="H23" s="21" t="str">
        <v>Hinode</v>
      </c>
      <c r="I23" s="59">
        <v>1</v>
      </c>
      <c r="J23" s="20">
        <v>70</v>
      </c>
      <c r="K23" s="40">
        <v>70</v>
      </c>
      <c r="L23" s="40">
        <v>140</v>
      </c>
      <c r="M23" s="40">
        <v>-70</v>
      </c>
      <c r="N23" s="14">
        <v>45332</v>
      </c>
      <c r="O23" s="61">
        <v>0.32</v>
      </c>
      <c r="P23" s="41">
        <v>22.400000000000002</v>
      </c>
    </row>
    <row r="24" spans="1:16" ht="28.5" customHeight="1" x14ac:dyDescent="0.25">
      <c r="B24" s="9">
        <v>68</v>
      </c>
      <c r="C24" s="14">
        <v>45344</v>
      </c>
      <c r="D24" s="10" t="str">
        <v>Vitória Souza</v>
      </c>
      <c r="E24" s="10" t="str">
        <v>(34) 98765-4321</v>
      </c>
      <c r="F24" s="16" t="str">
        <v>(34) 92345-6789</v>
      </c>
      <c r="G24" s="34" t="str">
        <v>Batom Líquido</v>
      </c>
      <c r="H24" s="21" t="str">
        <v>Avon</v>
      </c>
      <c r="I24" s="59">
        <v>3</v>
      </c>
      <c r="J24" s="20">
        <v>18</v>
      </c>
      <c r="K24" s="40">
        <v>54</v>
      </c>
      <c r="L24" s="40">
        <v>36</v>
      </c>
      <c r="M24" s="40">
        <v>18</v>
      </c>
      <c r="N24" s="14">
        <v>45344</v>
      </c>
      <c r="O24" s="61">
        <v>0.25</v>
      </c>
      <c r="P24" s="41">
        <v>13.5</v>
      </c>
    </row>
    <row r="25" spans="1:16" ht="28.5" customHeight="1" x14ac:dyDescent="0.25">
      <c r="B25" s="9">
        <v>51</v>
      </c>
      <c r="C25" s="14">
        <v>45330</v>
      </c>
      <c r="D25" s="10" t="str">
        <v>Daniela Costa</v>
      </c>
      <c r="E25" s="10" t="str">
        <v>(41) 97654-3210</v>
      </c>
      <c r="F25" s="16" t="str">
        <v>(41) 93210-4567</v>
      </c>
      <c r="G25" s="34" t="str">
        <v>Perfume Masculino</v>
      </c>
      <c r="H25" s="21" t="str">
        <v>Jequiti</v>
      </c>
      <c r="I25" s="59">
        <v>3</v>
      </c>
      <c r="J25" s="20">
        <v>100</v>
      </c>
      <c r="K25" s="40">
        <v>300</v>
      </c>
      <c r="L25" s="40">
        <v>0</v>
      </c>
      <c r="M25" s="40">
        <v>300</v>
      </c>
      <c r="N25" s="14" t="str">
        <v/>
      </c>
      <c r="O25" s="61">
        <v>0.21</v>
      </c>
      <c r="P25" s="41">
        <v>63</v>
      </c>
    </row>
    <row r="26" spans="1:16" ht="28.5" customHeight="1" x14ac:dyDescent="0.25">
      <c r="B26" s="9">
        <v>65</v>
      </c>
      <c r="C26" s="14">
        <v>45327</v>
      </c>
      <c r="D26" s="10" t="str">
        <v>Samuel Cardoso</v>
      </c>
      <c r="E26" s="10" t="str">
        <v>(48) 92109-8765</v>
      </c>
      <c r="F26" s="16" t="str">
        <v>(48) 93210-4567</v>
      </c>
      <c r="G26" s="34" t="str">
        <v>Creme Facial</v>
      </c>
      <c r="H26" s="21" t="str">
        <v>Hinode</v>
      </c>
      <c r="I26" s="59">
        <v>4</v>
      </c>
      <c r="J26" s="20">
        <v>70</v>
      </c>
      <c r="K26" s="40">
        <v>280</v>
      </c>
      <c r="L26" s="40">
        <v>140</v>
      </c>
      <c r="M26" s="40">
        <v>140</v>
      </c>
      <c r="N26" s="14">
        <v>45327</v>
      </c>
      <c r="O26" s="61">
        <v>0.32</v>
      </c>
      <c r="P26" s="41">
        <v>89.600000000000009</v>
      </c>
    </row>
    <row r="27" spans="1:16" ht="28.5" customHeight="1" x14ac:dyDescent="0.25">
      <c r="B27" s="9">
        <v>39</v>
      </c>
      <c r="C27" s="14">
        <v>45349</v>
      </c>
      <c r="D27" s="10" t="str">
        <v>Nelson Moreira</v>
      </c>
      <c r="E27" s="10" t="str">
        <v>(48) 98765-4321</v>
      </c>
      <c r="F27" s="16" t="str">
        <v>(48) 92345-6789</v>
      </c>
      <c r="G27" s="34" t="str">
        <v>Base Líquida</v>
      </c>
      <c r="H27" s="21" t="str">
        <v>Mary Kay</v>
      </c>
      <c r="I27" s="59">
        <v>5</v>
      </c>
      <c r="J27" s="20">
        <v>80</v>
      </c>
      <c r="K27" s="40">
        <v>400</v>
      </c>
      <c r="L27" s="40">
        <v>160</v>
      </c>
      <c r="M27" s="40">
        <v>240</v>
      </c>
      <c r="N27" s="14">
        <v>45349</v>
      </c>
      <c r="O27" s="61">
        <v>0.38</v>
      </c>
      <c r="P27" s="41">
        <v>152</v>
      </c>
    </row>
    <row r="28" spans="1:16" ht="28.5" customHeight="1" x14ac:dyDescent="0.25">
      <c r="B28" s="9">
        <v>37</v>
      </c>
      <c r="C28" s="14">
        <v>45324</v>
      </c>
      <c r="D28" s="10" t="str">
        <v>Leandro Oliveira</v>
      </c>
      <c r="E28" s="10" t="str">
        <v>(51) 90987-6543</v>
      </c>
      <c r="F28" s="16" t="str">
        <v>(51) 94321-0987</v>
      </c>
      <c r="G28" s="34" t="str">
        <v>Perfume Feminino</v>
      </c>
      <c r="H28" s="21" t="str">
        <v>Jequiti</v>
      </c>
      <c r="I28" s="59">
        <v>3</v>
      </c>
      <c r="J28" s="20">
        <v>120</v>
      </c>
      <c r="K28" s="40">
        <v>360</v>
      </c>
      <c r="L28" s="40">
        <v>480</v>
      </c>
      <c r="M28" s="40">
        <v>-120</v>
      </c>
      <c r="N28" s="14">
        <v>45324</v>
      </c>
      <c r="O28" s="61">
        <v>0.24</v>
      </c>
      <c r="P28" s="41">
        <v>86.399999999999991</v>
      </c>
    </row>
    <row r="29" spans="1:16" ht="28.5" customHeight="1" x14ac:dyDescent="0.25">
      <c r="B29" s="9">
        <v>66</v>
      </c>
      <c r="C29" s="14">
        <v>45346</v>
      </c>
      <c r="D29" s="10" t="str">
        <v>Tainá Moreira</v>
      </c>
      <c r="E29" s="10" t="str">
        <v>(51) 90987-6543</v>
      </c>
      <c r="F29" s="16" t="str">
        <v>(51) 94321-0987</v>
      </c>
      <c r="G29" s="34" t="str">
        <v>Colônia Infantil</v>
      </c>
      <c r="H29" s="21" t="str">
        <v>Jequiti</v>
      </c>
      <c r="I29" s="59">
        <v>5</v>
      </c>
      <c r="J29" s="20">
        <v>50</v>
      </c>
      <c r="K29" s="40">
        <v>250</v>
      </c>
      <c r="L29" s="40">
        <v>50</v>
      </c>
      <c r="M29" s="40">
        <v>200</v>
      </c>
      <c r="N29" s="14">
        <v>45346</v>
      </c>
      <c r="O29" s="61">
        <v>0.34</v>
      </c>
      <c r="P29" s="41">
        <v>85</v>
      </c>
    </row>
    <row r="30" spans="1:16" ht="28.5" customHeight="1" x14ac:dyDescent="0.25">
      <c r="B30" s="9">
        <v>52</v>
      </c>
      <c r="C30" s="14">
        <v>45339</v>
      </c>
      <c r="D30" s="10" t="str">
        <v>Eduardo Silva</v>
      </c>
      <c r="E30" s="10" t="str">
        <v>(51) 96543-2109</v>
      </c>
      <c r="F30" s="16" t="str">
        <v>(51) 94321-0987</v>
      </c>
      <c r="G30" s="34" t="str">
        <v>Perfume Feminino</v>
      </c>
      <c r="H30" s="21" t="str">
        <v>Jequiti</v>
      </c>
      <c r="I30" s="59">
        <v>5</v>
      </c>
      <c r="J30" s="20">
        <v>120</v>
      </c>
      <c r="K30" s="40">
        <v>600</v>
      </c>
      <c r="L30" s="40">
        <v>120</v>
      </c>
      <c r="M30" s="40">
        <v>480</v>
      </c>
      <c r="N30" s="14">
        <v>45339</v>
      </c>
      <c r="O30" s="61">
        <v>0.24</v>
      </c>
      <c r="P30" s="41">
        <v>144</v>
      </c>
    </row>
    <row r="31" spans="1:16" ht="28.5" customHeight="1" x14ac:dyDescent="0.25">
      <c r="B31" s="9">
        <v>45</v>
      </c>
      <c r="C31" s="14">
        <v>45350</v>
      </c>
      <c r="D31" s="10" t="str">
        <v>Ulisses Almeida</v>
      </c>
      <c r="E31" s="10" t="str">
        <v>(53) 92109-8765</v>
      </c>
      <c r="F31" s="16" t="str">
        <v>(53) 92345-6789</v>
      </c>
      <c r="G31" s="34" t="str">
        <v>Shampoo</v>
      </c>
      <c r="H31" s="21" t="str">
        <v>Natura</v>
      </c>
      <c r="I31" s="59">
        <v>1</v>
      </c>
      <c r="J31" s="20">
        <v>25</v>
      </c>
      <c r="K31" s="40">
        <v>25</v>
      </c>
      <c r="L31" s="40">
        <v>25</v>
      </c>
      <c r="M31" s="40">
        <v>0</v>
      </c>
      <c r="N31" s="14">
        <v>45350</v>
      </c>
      <c r="O31" s="61">
        <v>0.16</v>
      </c>
      <c r="P31" s="41">
        <v>4</v>
      </c>
    </row>
    <row r="32" spans="1:16" ht="28.5" customHeight="1" x14ac:dyDescent="0.25">
      <c r="B32" s="9">
        <v>53</v>
      </c>
      <c r="C32" s="14">
        <v>45349</v>
      </c>
      <c r="D32" s="10" t="str">
        <v>Fernanda Pereira</v>
      </c>
      <c r="E32" s="10" t="str">
        <v>(61) 95432-1098</v>
      </c>
      <c r="F32" s="16" t="str">
        <v>(61) 93210-4567</v>
      </c>
      <c r="G32" s="34" t="str">
        <v>Batom Matte</v>
      </c>
      <c r="H32" s="21" t="str">
        <v>Jequiti</v>
      </c>
      <c r="I32" s="59">
        <v>3</v>
      </c>
      <c r="J32" s="20">
        <v>25</v>
      </c>
      <c r="K32" s="40">
        <v>75</v>
      </c>
      <c r="L32" s="40">
        <v>75</v>
      </c>
      <c r="M32" s="40">
        <v>0</v>
      </c>
      <c r="N32" s="14">
        <v>45349</v>
      </c>
      <c r="O32" s="61">
        <v>0.28999999999999998</v>
      </c>
      <c r="P32" s="41">
        <v>21.75</v>
      </c>
    </row>
    <row r="33" spans="2:16" ht="28.5" customHeight="1" x14ac:dyDescent="0.25">
      <c r="B33" s="9">
        <v>38</v>
      </c>
      <c r="C33" s="14">
        <v>45349</v>
      </c>
      <c r="D33" s="10" t="str">
        <v>Maria Almeida</v>
      </c>
      <c r="E33" s="10" t="str">
        <v>(61) 99876-5432</v>
      </c>
      <c r="F33" s="16" t="str">
        <v>(61) 93456-7890</v>
      </c>
      <c r="G33" s="34" t="str">
        <v>Batom Matte</v>
      </c>
      <c r="H33" s="21" t="str">
        <v>Jequiti</v>
      </c>
      <c r="I33" s="59">
        <v>4</v>
      </c>
      <c r="J33" s="20">
        <v>25</v>
      </c>
      <c r="K33" s="40">
        <v>100</v>
      </c>
      <c r="L33" s="40">
        <v>100</v>
      </c>
      <c r="M33" s="40">
        <v>0</v>
      </c>
      <c r="N33" s="14">
        <v>45349</v>
      </c>
      <c r="O33" s="61">
        <v>0.28999999999999998</v>
      </c>
      <c r="P33" s="41">
        <v>28.999999999999996</v>
      </c>
    </row>
    <row r="34" spans="2:16" ht="28.5" customHeight="1" x14ac:dyDescent="0.25">
      <c r="B34" s="9">
        <v>59</v>
      </c>
      <c r="C34" s="14">
        <v>45324</v>
      </c>
      <c r="D34" s="10" t="str">
        <v>Lucas Alves</v>
      </c>
      <c r="E34" s="10" t="str">
        <v>(62) 98765-4321</v>
      </c>
      <c r="F34" s="16" t="str">
        <v>(62) 93210-4567</v>
      </c>
      <c r="G34" s="34" t="str">
        <v>Desodorante</v>
      </c>
      <c r="H34" s="21" t="str">
        <v>Avon</v>
      </c>
      <c r="I34" s="59">
        <v>3</v>
      </c>
      <c r="J34" s="20">
        <v>20</v>
      </c>
      <c r="K34" s="40">
        <v>60</v>
      </c>
      <c r="L34" s="40">
        <v>0</v>
      </c>
      <c r="M34" s="40">
        <v>60</v>
      </c>
      <c r="N34" s="14" t="str">
        <v/>
      </c>
      <c r="O34" s="61">
        <v>0.31</v>
      </c>
      <c r="P34" s="41">
        <v>18.600000000000001</v>
      </c>
    </row>
    <row r="35" spans="2:16" ht="28.5" customHeight="1" x14ac:dyDescent="0.25">
      <c r="B35" s="9">
        <v>47</v>
      </c>
      <c r="C35" s="14">
        <v>45336</v>
      </c>
      <c r="D35" s="10" t="str">
        <v>William Farias</v>
      </c>
      <c r="E35" s="10" t="str">
        <v>(62) 99876-5432</v>
      </c>
      <c r="F35" s="16" t="str">
        <v>(62) 93456-7890</v>
      </c>
      <c r="G35" s="34" t="str">
        <v>Hidratante Corporal</v>
      </c>
      <c r="H35" s="21" t="str">
        <v>Natura</v>
      </c>
      <c r="I35" s="59">
        <v>3</v>
      </c>
      <c r="J35" s="20">
        <v>40</v>
      </c>
      <c r="K35" s="40">
        <v>120</v>
      </c>
      <c r="L35" s="40">
        <v>160</v>
      </c>
      <c r="M35" s="40">
        <v>-40</v>
      </c>
      <c r="N35" s="14">
        <v>45336</v>
      </c>
      <c r="O35" s="61">
        <v>0.38</v>
      </c>
      <c r="P35" s="41">
        <v>45.6</v>
      </c>
    </row>
    <row r="36" spans="2:16" ht="28.5" customHeight="1" x14ac:dyDescent="0.25">
      <c r="B36" s="9">
        <v>42</v>
      </c>
      <c r="C36" s="14">
        <v>45351</v>
      </c>
      <c r="D36" s="10" t="str">
        <v>Rafael Costa</v>
      </c>
      <c r="E36" s="10" t="str">
        <v>(67) 95432-1098</v>
      </c>
      <c r="F36" s="16" t="str">
        <v>(67) 92345-6789</v>
      </c>
      <c r="G36" s="34" t="str">
        <v>Máscara de Cílios</v>
      </c>
      <c r="H36" s="21" t="str">
        <v>Avon</v>
      </c>
      <c r="I36" s="59">
        <v>2</v>
      </c>
      <c r="J36" s="20">
        <v>15</v>
      </c>
      <c r="K36" s="40">
        <v>30</v>
      </c>
      <c r="L36" s="40">
        <v>15</v>
      </c>
      <c r="M36" s="40">
        <v>15</v>
      </c>
      <c r="N36" s="14">
        <v>45351</v>
      </c>
      <c r="O36" s="61">
        <v>0.2</v>
      </c>
      <c r="P36" s="41">
        <v>6</v>
      </c>
    </row>
    <row r="37" spans="2:16" ht="28.5" customHeight="1" x14ac:dyDescent="0.25">
      <c r="B37" s="9">
        <v>64</v>
      </c>
      <c r="C37" s="14">
        <v>45325</v>
      </c>
      <c r="D37" s="10" t="str">
        <v>Raquel Duarte</v>
      </c>
      <c r="E37" s="10" t="str">
        <v>(71) 93210-9876</v>
      </c>
      <c r="F37" s="16" t="str">
        <v>(71) 91234-5678</v>
      </c>
      <c r="G37" s="34" t="str">
        <v>Loção Pós-Barba</v>
      </c>
      <c r="H37" s="21" t="str">
        <v>Hinode</v>
      </c>
      <c r="I37" s="59">
        <v>2</v>
      </c>
      <c r="J37" s="20">
        <v>50</v>
      </c>
      <c r="K37" s="40">
        <v>100</v>
      </c>
      <c r="L37" s="40">
        <v>50</v>
      </c>
      <c r="M37" s="40">
        <v>50</v>
      </c>
      <c r="N37" s="14">
        <v>45325</v>
      </c>
      <c r="O37" s="61">
        <v>0.3</v>
      </c>
      <c r="P37" s="41">
        <v>30</v>
      </c>
    </row>
    <row r="38" spans="2:16" ht="28.5" customHeight="1" x14ac:dyDescent="0.25">
      <c r="B38" s="9">
        <v>54</v>
      </c>
      <c r="C38" s="14">
        <v>45341</v>
      </c>
      <c r="D38" s="10" t="str">
        <v>Gabriel Oliveira</v>
      </c>
      <c r="E38" s="10" t="str">
        <v>(71) 94321-0987</v>
      </c>
      <c r="F38" s="16" t="str">
        <v>(71) 93456-7890</v>
      </c>
      <c r="G38" s="34" t="str">
        <v>Base Líquida</v>
      </c>
      <c r="H38" s="21" t="str">
        <v>Mary Kay</v>
      </c>
      <c r="I38" s="59">
        <v>1</v>
      </c>
      <c r="J38" s="20">
        <v>80</v>
      </c>
      <c r="K38" s="40">
        <v>80</v>
      </c>
      <c r="L38" s="40">
        <v>160</v>
      </c>
      <c r="M38" s="40">
        <v>-80</v>
      </c>
      <c r="N38" s="14">
        <v>45341</v>
      </c>
      <c r="O38" s="61">
        <v>0.38</v>
      </c>
      <c r="P38" s="41">
        <v>30.4</v>
      </c>
    </row>
    <row r="39" spans="2:16" ht="28.5" customHeight="1" x14ac:dyDescent="0.25">
      <c r="B39" s="9">
        <v>41</v>
      </c>
      <c r="C39" s="14">
        <v>45327</v>
      </c>
      <c r="D39" s="10" t="str">
        <v>Paula Santos</v>
      </c>
      <c r="E39" s="10" t="str">
        <v>(71) 96543-2109</v>
      </c>
      <c r="F39" s="16" t="str">
        <v>(71) 93456-7890</v>
      </c>
      <c r="G39" s="34" t="str">
        <v>Batom Cremoso</v>
      </c>
      <c r="H39" s="21" t="str">
        <v>Mary Kay</v>
      </c>
      <c r="I39" s="59">
        <v>5</v>
      </c>
      <c r="J39" s="20">
        <v>35</v>
      </c>
      <c r="K39" s="40">
        <v>175</v>
      </c>
      <c r="L39" s="40">
        <v>70</v>
      </c>
      <c r="M39" s="40">
        <v>105</v>
      </c>
      <c r="N39" s="14">
        <v>45327</v>
      </c>
      <c r="O39" s="61">
        <v>0.16</v>
      </c>
      <c r="P39" s="41">
        <v>28</v>
      </c>
    </row>
    <row r="40" spans="2:16" ht="28.5" customHeight="1" x14ac:dyDescent="0.25">
      <c r="B40" s="9">
        <v>55</v>
      </c>
      <c r="C40" s="14">
        <v>45349</v>
      </c>
      <c r="D40" s="10" t="str">
        <v>Helena Martins</v>
      </c>
      <c r="E40" s="10" t="str">
        <v>(81) 93210-9876</v>
      </c>
      <c r="F40" s="16" t="str">
        <v>(81) 92345-6789</v>
      </c>
      <c r="G40" s="34" t="str">
        <v>Sombra Compacta</v>
      </c>
      <c r="H40" s="21" t="str">
        <v>Mary Kay</v>
      </c>
      <c r="I40" s="59">
        <v>4</v>
      </c>
      <c r="J40" s="20">
        <v>30</v>
      </c>
      <c r="K40" s="40">
        <v>120</v>
      </c>
      <c r="L40" s="40">
        <v>120</v>
      </c>
      <c r="M40" s="40">
        <v>0</v>
      </c>
      <c r="N40" s="14">
        <v>45349</v>
      </c>
      <c r="O40" s="61">
        <v>0.31</v>
      </c>
      <c r="P40" s="41">
        <v>37.200000000000003</v>
      </c>
    </row>
    <row r="41" spans="2:16" ht="28.5" customHeight="1" x14ac:dyDescent="0.25">
      <c r="B41" s="9">
        <v>46</v>
      </c>
      <c r="C41" s="14">
        <v>45351</v>
      </c>
      <c r="D41" s="10" t="str">
        <v>Vanessa Pereira</v>
      </c>
      <c r="E41" s="10" t="str">
        <v>(83) 90987-6543</v>
      </c>
      <c r="F41" s="16" t="str">
        <v>(83) 93210-4567</v>
      </c>
      <c r="G41" s="34" t="str">
        <v>Condicionador</v>
      </c>
      <c r="H41" s="21" t="str">
        <v>Natura</v>
      </c>
      <c r="I41" s="59">
        <v>1</v>
      </c>
      <c r="J41" s="20">
        <v>30</v>
      </c>
      <c r="K41" s="40">
        <v>30</v>
      </c>
      <c r="L41" s="40">
        <v>90</v>
      </c>
      <c r="M41" s="40">
        <v>-60</v>
      </c>
      <c r="N41" s="14">
        <v>45351</v>
      </c>
      <c r="O41" s="61">
        <v>0.33</v>
      </c>
      <c r="P41" s="41">
        <v>9.9</v>
      </c>
    </row>
    <row r="42" spans="2:16" ht="28.5" customHeight="1" x14ac:dyDescent="0.25">
      <c r="B42" s="9">
        <v>44</v>
      </c>
      <c r="C42" s="14">
        <v>45351</v>
      </c>
      <c r="D42" s="10" t="str">
        <v>Thiago Mendes</v>
      </c>
      <c r="E42" s="10" t="str">
        <v>(84) 93210-9876</v>
      </c>
      <c r="F42" s="16" t="str">
        <v>(84) 93456-7890</v>
      </c>
      <c r="G42" s="34" t="str">
        <v>Desodorante</v>
      </c>
      <c r="H42" s="21" t="str">
        <v>Avon</v>
      </c>
      <c r="I42" s="59">
        <v>2</v>
      </c>
      <c r="J42" s="20">
        <v>20</v>
      </c>
      <c r="K42" s="40">
        <v>40</v>
      </c>
      <c r="L42" s="40">
        <v>20</v>
      </c>
      <c r="M42" s="40">
        <v>20</v>
      </c>
      <c r="N42" s="14">
        <v>45351</v>
      </c>
      <c r="O42" s="61">
        <v>0.31</v>
      </c>
      <c r="P42" s="41">
        <v>12.4</v>
      </c>
    </row>
    <row r="43" spans="2:16" ht="28.5" customHeight="1" x14ac:dyDescent="0.25">
      <c r="B43" s="9">
        <v>56</v>
      </c>
      <c r="C43" s="14">
        <v>45347</v>
      </c>
      <c r="D43" s="10" t="str">
        <v>Igor Ferreira</v>
      </c>
      <c r="E43" s="10" t="str">
        <v>(85) 92109-8765</v>
      </c>
      <c r="F43" s="16" t="str">
        <v>(85) 91234-5678</v>
      </c>
      <c r="G43" s="34" t="str">
        <v>Batom Cremoso</v>
      </c>
      <c r="H43" s="21" t="str">
        <v>Mary Kay</v>
      </c>
      <c r="I43" s="59">
        <v>4</v>
      </c>
      <c r="J43" s="20">
        <v>35</v>
      </c>
      <c r="K43" s="40">
        <v>140</v>
      </c>
      <c r="L43" s="40">
        <v>140</v>
      </c>
      <c r="M43" s="40">
        <v>0</v>
      </c>
      <c r="N43" s="14">
        <v>45347</v>
      </c>
      <c r="O43" s="61">
        <v>0.16</v>
      </c>
      <c r="P43" s="41">
        <v>22.400000000000002</v>
      </c>
    </row>
    <row r="44" spans="2:16" ht="28.5" customHeight="1" x14ac:dyDescent="0.25">
      <c r="B44" s="9">
        <v>43</v>
      </c>
      <c r="C44" s="14">
        <v>45334</v>
      </c>
      <c r="D44" s="10" t="str">
        <v>Sabrina Souza</v>
      </c>
      <c r="E44" s="10" t="str">
        <v>(92) 94321-0987</v>
      </c>
      <c r="F44" s="16" t="str">
        <v>(92) 91234-5678</v>
      </c>
      <c r="G44" s="34" t="str">
        <v>Esmalte</v>
      </c>
      <c r="H44" s="21" t="str">
        <v>Avon</v>
      </c>
      <c r="I44" s="59">
        <v>1</v>
      </c>
      <c r="J44" s="20">
        <v>10</v>
      </c>
      <c r="K44" s="40">
        <v>10</v>
      </c>
      <c r="L44" s="40">
        <v>30</v>
      </c>
      <c r="M44" s="40">
        <v>-20</v>
      </c>
      <c r="N44" s="14">
        <v>45334</v>
      </c>
      <c r="O44" s="61">
        <v>0.15</v>
      </c>
      <c r="P44" s="41">
        <v>1.5</v>
      </c>
    </row>
    <row r="45" spans="2:16" ht="28.5" customHeight="1" x14ac:dyDescent="0.25">
      <c r="B45" s="9">
        <v>58</v>
      </c>
      <c r="C45" s="14">
        <v>45339</v>
      </c>
      <c r="D45" s="10" t="str">
        <v>Karen Menezes</v>
      </c>
      <c r="E45" s="10" t="str">
        <v>(92) 99876-5432</v>
      </c>
      <c r="F45" s="16" t="str">
        <v>(92) 94321-0987</v>
      </c>
      <c r="G45" s="34" t="str">
        <v>Esmalte</v>
      </c>
      <c r="H45" s="21" t="str">
        <v>Avon</v>
      </c>
      <c r="I45" s="59">
        <v>5</v>
      </c>
      <c r="J45" s="20">
        <v>10</v>
      </c>
      <c r="K45" s="40">
        <v>50</v>
      </c>
      <c r="L45" s="40">
        <v>10</v>
      </c>
      <c r="M45" s="40">
        <v>40</v>
      </c>
      <c r="N45" s="14">
        <v>45339</v>
      </c>
      <c r="O45" s="61">
        <v>0.15</v>
      </c>
      <c r="P45" s="41">
        <v>7.5</v>
      </c>
    </row>
    <row r="46" spans="2:16" ht="28.5" customHeight="1" x14ac:dyDescent="0.25">
      <c r="B46" s="9">
        <v>69</v>
      </c>
      <c r="C46" s="14">
        <v>45326</v>
      </c>
      <c r="D46" s="10" t="str">
        <v>Wagner Santos</v>
      </c>
      <c r="E46" s="10" t="str">
        <v>(95) 97654-3210</v>
      </c>
      <c r="F46" s="16" t="str">
        <v>(95) 93210-4567</v>
      </c>
      <c r="G46" s="34" t="str">
        <v>Óleo Corporal</v>
      </c>
      <c r="H46" s="21" t="str">
        <v>Natura</v>
      </c>
      <c r="I46" s="59">
        <v>5</v>
      </c>
      <c r="J46" s="20">
        <v>35</v>
      </c>
      <c r="K46" s="40">
        <v>175</v>
      </c>
      <c r="L46" s="40">
        <v>70</v>
      </c>
      <c r="M46" s="40">
        <v>105</v>
      </c>
      <c r="N46" s="14">
        <v>45326</v>
      </c>
      <c r="O46" s="61">
        <v>0.4</v>
      </c>
      <c r="P46" s="41">
        <v>70</v>
      </c>
    </row>
    <row r="47" spans="2:16" ht="28.5" customHeight="1" x14ac:dyDescent="0.25">
      <c r="B47" s="9"/>
      <c r="C47" s="14"/>
      <c r="D47" s="10"/>
      <c r="E47" s="10"/>
      <c r="F47" s="16"/>
      <c r="G47" s="34"/>
      <c r="H47" s="21"/>
      <c r="I47" s="59"/>
      <c r="J47" s="20"/>
      <c r="K47" s="40"/>
      <c r="L47" s="40"/>
      <c r="M47" s="40"/>
      <c r="N47" s="14"/>
    </row>
    <row r="48" spans="2:16" ht="28.5" customHeight="1" x14ac:dyDescent="0.25">
      <c r="B48" s="9"/>
      <c r="C48" s="14"/>
      <c r="D48" s="10"/>
      <c r="E48" s="10"/>
      <c r="F48" s="16"/>
      <c r="G48" s="34"/>
      <c r="H48" s="21"/>
      <c r="I48" s="59"/>
      <c r="J48" s="20"/>
      <c r="K48" s="40"/>
      <c r="L48" s="40"/>
      <c r="M48" s="40"/>
      <c r="N48" s="14"/>
    </row>
    <row r="49" spans="2:14" ht="28.5" customHeight="1" x14ac:dyDescent="0.25">
      <c r="B49" s="9"/>
      <c r="C49" s="14"/>
      <c r="D49" s="10"/>
      <c r="E49" s="10"/>
      <c r="F49" s="16"/>
      <c r="G49" s="34"/>
      <c r="H49" s="21"/>
      <c r="I49" s="59"/>
      <c r="J49" s="20"/>
      <c r="K49" s="40"/>
      <c r="L49" s="40"/>
      <c r="M49" s="40"/>
      <c r="N49" s="14"/>
    </row>
    <row r="50" spans="2:14" ht="28.5" customHeight="1" x14ac:dyDescent="0.25">
      <c r="B50" s="9"/>
      <c r="C50" s="14"/>
      <c r="D50" s="10"/>
      <c r="E50" s="10"/>
      <c r="F50" s="16"/>
      <c r="G50" s="34"/>
      <c r="H50" s="21"/>
      <c r="I50" s="59"/>
      <c r="J50" s="20"/>
      <c r="K50" s="40"/>
      <c r="L50" s="40"/>
      <c r="M50" s="40"/>
      <c r="N50" s="14"/>
    </row>
    <row r="51" spans="2:14" ht="28.5" customHeight="1" x14ac:dyDescent="0.25">
      <c r="B51" s="9"/>
      <c r="C51" s="14"/>
      <c r="D51" s="10"/>
      <c r="E51" s="10"/>
      <c r="F51" s="16"/>
      <c r="G51" s="34"/>
      <c r="H51" s="21"/>
      <c r="I51" s="59"/>
      <c r="J51" s="20"/>
      <c r="K51" s="40"/>
      <c r="L51" s="40"/>
      <c r="M51" s="40"/>
      <c r="N51" s="14"/>
    </row>
    <row r="52" spans="2:14" ht="28.5" customHeight="1" x14ac:dyDescent="0.25">
      <c r="B52" s="9"/>
      <c r="C52" s="14"/>
      <c r="D52" s="10"/>
      <c r="E52" s="10"/>
      <c r="F52" s="16"/>
      <c r="G52" s="34"/>
      <c r="H52" s="21"/>
      <c r="I52" s="59"/>
      <c r="J52" s="20"/>
      <c r="K52" s="40"/>
      <c r="L52" s="40"/>
      <c r="M52" s="40"/>
      <c r="N52" s="14"/>
    </row>
    <row r="53" spans="2:14" ht="28.5" customHeight="1" x14ac:dyDescent="0.25">
      <c r="B53" s="9"/>
      <c r="C53" s="14"/>
      <c r="D53" s="10"/>
      <c r="E53" s="10"/>
      <c r="F53" s="16"/>
      <c r="G53" s="34"/>
      <c r="H53" s="21"/>
      <c r="I53" s="59"/>
      <c r="J53" s="20"/>
      <c r="K53" s="40"/>
      <c r="L53" s="40"/>
      <c r="M53" s="40"/>
      <c r="N53" s="14"/>
    </row>
    <row r="54" spans="2:14" ht="28.5" customHeight="1" x14ac:dyDescent="0.25">
      <c r="B54" s="9"/>
      <c r="C54" s="14"/>
      <c r="D54" s="10"/>
      <c r="E54" s="10"/>
      <c r="F54" s="16"/>
      <c r="G54" s="34"/>
      <c r="H54" s="21"/>
      <c r="I54" s="59"/>
      <c r="J54" s="20"/>
      <c r="K54" s="40"/>
      <c r="L54" s="40"/>
      <c r="M54" s="40"/>
      <c r="N54" s="14"/>
    </row>
    <row r="55" spans="2:14" ht="28.5" customHeight="1" x14ac:dyDescent="0.25">
      <c r="B55" s="9"/>
      <c r="C55" s="14"/>
      <c r="D55" s="10"/>
      <c r="E55" s="10"/>
      <c r="F55" s="16"/>
      <c r="G55" s="34"/>
      <c r="H55" s="21"/>
      <c r="I55" s="59"/>
      <c r="J55" s="20"/>
      <c r="K55" s="40"/>
      <c r="L55" s="40"/>
      <c r="M55" s="40"/>
      <c r="N55" s="14"/>
    </row>
    <row r="56" spans="2:14" ht="28.5" customHeight="1" x14ac:dyDescent="0.25">
      <c r="B56" s="9"/>
      <c r="C56" s="14"/>
      <c r="D56" s="10"/>
      <c r="E56" s="10"/>
      <c r="F56" s="16"/>
      <c r="G56" s="34"/>
      <c r="H56" s="21"/>
      <c r="I56" s="59"/>
      <c r="J56" s="20"/>
      <c r="K56" s="40"/>
      <c r="L56" s="40"/>
      <c r="M56" s="40"/>
      <c r="N56" s="14"/>
    </row>
    <row r="57" spans="2:14" ht="28.5" customHeight="1" x14ac:dyDescent="0.25">
      <c r="B57" s="9"/>
      <c r="C57" s="14"/>
      <c r="D57" s="10"/>
      <c r="E57" s="10"/>
      <c r="F57" s="16"/>
      <c r="G57" s="34"/>
      <c r="H57" s="21"/>
      <c r="I57" s="59"/>
      <c r="J57" s="20"/>
      <c r="K57" s="40"/>
      <c r="L57" s="40"/>
      <c r="M57" s="40"/>
      <c r="N57" s="14"/>
    </row>
    <row r="58" spans="2:14" ht="28.5" customHeight="1" x14ac:dyDescent="0.25">
      <c r="B58" s="9"/>
      <c r="C58" s="14"/>
      <c r="D58" s="10"/>
      <c r="E58" s="10"/>
      <c r="F58" s="16"/>
      <c r="G58" s="34"/>
      <c r="H58" s="21"/>
      <c r="I58" s="59"/>
      <c r="J58" s="20"/>
      <c r="K58" s="40"/>
      <c r="L58" s="40"/>
      <c r="M58" s="40"/>
      <c r="N58" s="14"/>
    </row>
    <row r="59" spans="2:14" ht="28.5" customHeight="1" x14ac:dyDescent="0.25">
      <c r="B59" s="9"/>
      <c r="C59" s="14"/>
      <c r="D59" s="10"/>
      <c r="E59" s="10"/>
      <c r="F59" s="16"/>
      <c r="G59" s="34"/>
      <c r="H59" s="21"/>
      <c r="I59" s="59"/>
      <c r="J59" s="20"/>
      <c r="K59" s="40"/>
      <c r="L59" s="40"/>
      <c r="M59" s="40"/>
      <c r="N59" s="14"/>
    </row>
    <row r="60" spans="2:14" ht="28.5" customHeight="1" x14ac:dyDescent="0.25">
      <c r="B60" s="9"/>
      <c r="C60" s="14"/>
      <c r="D60" s="10"/>
      <c r="E60" s="10"/>
      <c r="F60" s="16"/>
      <c r="G60" s="34"/>
      <c r="H60" s="21"/>
      <c r="I60" s="59"/>
      <c r="J60" s="20"/>
      <c r="K60" s="40"/>
      <c r="L60" s="40"/>
      <c r="M60" s="40"/>
      <c r="N60" s="14"/>
    </row>
    <row r="61" spans="2:14" ht="28.5" customHeight="1" x14ac:dyDescent="0.25">
      <c r="B61" s="9"/>
      <c r="C61" s="14"/>
      <c r="D61" s="10"/>
      <c r="E61" s="10"/>
      <c r="F61" s="16"/>
      <c r="G61" s="34"/>
      <c r="H61" s="21"/>
      <c r="I61" s="59"/>
      <c r="J61" s="20"/>
      <c r="K61" s="40"/>
      <c r="L61" s="40"/>
      <c r="M61" s="40"/>
      <c r="N61" s="14"/>
    </row>
    <row r="62" spans="2:14" ht="28.5" customHeight="1" x14ac:dyDescent="0.25">
      <c r="B62" s="9"/>
      <c r="C62" s="14"/>
      <c r="D62" s="10"/>
      <c r="E62" s="10"/>
      <c r="F62" s="16"/>
      <c r="G62" s="34"/>
      <c r="H62" s="21"/>
      <c r="I62" s="59"/>
      <c r="J62" s="20"/>
      <c r="K62" s="40"/>
      <c r="L62" s="40"/>
      <c r="M62" s="40"/>
      <c r="N62" s="14"/>
    </row>
    <row r="63" spans="2:14" ht="28.5" customHeight="1" x14ac:dyDescent="0.25">
      <c r="B63" s="9"/>
      <c r="C63" s="14"/>
      <c r="D63" s="10"/>
      <c r="E63" s="10"/>
      <c r="F63" s="16"/>
      <c r="G63" s="34"/>
      <c r="H63" s="21"/>
      <c r="I63" s="59"/>
      <c r="J63" s="20"/>
      <c r="K63" s="40"/>
      <c r="L63" s="40"/>
      <c r="M63" s="40"/>
      <c r="N63" s="14"/>
    </row>
    <row r="64" spans="2:14" ht="28.5" customHeight="1" x14ac:dyDescent="0.25">
      <c r="B64" s="9"/>
      <c r="C64" s="14"/>
      <c r="D64" s="10"/>
      <c r="E64" s="10"/>
      <c r="F64" s="16"/>
      <c r="G64" s="34"/>
      <c r="H64" s="21"/>
      <c r="I64" s="59"/>
      <c r="J64" s="20"/>
      <c r="K64" s="40"/>
      <c r="L64" s="40"/>
      <c r="M64" s="40"/>
      <c r="N64" s="14"/>
    </row>
    <row r="65" spans="2:14" ht="28.5" customHeight="1" x14ac:dyDescent="0.25">
      <c r="B65" s="9"/>
      <c r="C65" s="14"/>
      <c r="D65" s="10"/>
      <c r="E65" s="10"/>
      <c r="F65" s="16"/>
      <c r="G65" s="34"/>
      <c r="H65" s="21"/>
      <c r="I65" s="59"/>
      <c r="J65" s="20"/>
      <c r="K65" s="40"/>
      <c r="L65" s="40"/>
      <c r="M65" s="40"/>
      <c r="N65" s="14"/>
    </row>
    <row r="66" spans="2:14" ht="28.5" customHeight="1" x14ac:dyDescent="0.25">
      <c r="B66" s="9"/>
      <c r="C66" s="14"/>
      <c r="D66" s="10"/>
      <c r="E66" s="10"/>
      <c r="F66" s="16"/>
      <c r="G66" s="34"/>
      <c r="H66" s="21"/>
      <c r="I66" s="59"/>
      <c r="J66" s="20"/>
      <c r="K66" s="40"/>
      <c r="L66" s="40"/>
      <c r="M66" s="40"/>
      <c r="N66" s="14"/>
    </row>
    <row r="67" spans="2:14" ht="28.5" customHeight="1" x14ac:dyDescent="0.25">
      <c r="B67" s="9"/>
      <c r="C67" s="14"/>
      <c r="D67" s="10"/>
      <c r="E67" s="10"/>
      <c r="F67" s="16"/>
      <c r="G67" s="34"/>
      <c r="H67" s="21"/>
      <c r="I67" s="59"/>
      <c r="J67" s="20"/>
      <c r="K67" s="40"/>
      <c r="L67" s="40"/>
      <c r="M67" s="40"/>
      <c r="N67" s="14"/>
    </row>
    <row r="68" spans="2:14" ht="28.5" customHeight="1" x14ac:dyDescent="0.25">
      <c r="B68" s="9"/>
      <c r="C68" s="14"/>
      <c r="D68" s="10"/>
      <c r="E68" s="10"/>
      <c r="F68" s="16"/>
      <c r="G68" s="34"/>
      <c r="H68" s="21"/>
      <c r="I68" s="59"/>
      <c r="J68" s="20"/>
      <c r="K68" s="40"/>
      <c r="L68" s="40"/>
      <c r="M68" s="40"/>
      <c r="N68" s="14"/>
    </row>
    <row r="69" spans="2:14" ht="28.5" customHeight="1" x14ac:dyDescent="0.25">
      <c r="B69" s="9"/>
      <c r="C69" s="14"/>
      <c r="D69" s="10"/>
      <c r="E69" s="10"/>
      <c r="F69" s="16"/>
      <c r="G69" s="34"/>
      <c r="H69" s="21"/>
      <c r="I69" s="59"/>
      <c r="J69" s="20"/>
      <c r="K69" s="40"/>
      <c r="L69" s="40"/>
      <c r="M69" s="40"/>
      <c r="N69" s="14"/>
    </row>
    <row r="70" spans="2:14" ht="28.5" customHeight="1" x14ac:dyDescent="0.25">
      <c r="B70" s="9"/>
      <c r="C70" s="14"/>
      <c r="D70" s="10"/>
      <c r="E70" s="10"/>
      <c r="F70" s="16"/>
      <c r="G70" s="34"/>
      <c r="H70" s="21"/>
      <c r="I70" s="59"/>
      <c r="J70" s="20"/>
      <c r="K70" s="40"/>
      <c r="L70" s="40"/>
      <c r="M70" s="40"/>
      <c r="N70" s="14"/>
    </row>
    <row r="71" spans="2:14" ht="28.5" customHeight="1" x14ac:dyDescent="0.25">
      <c r="B71" s="9"/>
      <c r="C71" s="14"/>
      <c r="D71" s="10"/>
      <c r="E71" s="10"/>
      <c r="F71" s="16"/>
      <c r="G71" s="34"/>
      <c r="H71" s="21"/>
      <c r="I71" s="59"/>
      <c r="J71" s="20"/>
      <c r="K71" s="40"/>
      <c r="L71" s="40"/>
      <c r="M71" s="40"/>
      <c r="N71" s="14"/>
    </row>
    <row r="72" spans="2:14" ht="28.5" customHeight="1" x14ac:dyDescent="0.25">
      <c r="B72" s="9"/>
      <c r="C72" s="14"/>
      <c r="D72" s="10"/>
      <c r="E72" s="10"/>
      <c r="F72" s="16"/>
      <c r="G72" s="34"/>
      <c r="H72" s="21"/>
      <c r="I72" s="59"/>
      <c r="J72" s="20"/>
      <c r="K72" s="40"/>
      <c r="L72" s="40"/>
      <c r="M72" s="40"/>
      <c r="N72" s="14"/>
    </row>
    <row r="73" spans="2:14" ht="28.5" customHeight="1" x14ac:dyDescent="0.25">
      <c r="B73" s="9"/>
      <c r="C73" s="14"/>
      <c r="D73" s="10"/>
      <c r="E73" s="10"/>
      <c r="F73" s="16"/>
      <c r="G73" s="34"/>
      <c r="H73" s="21"/>
      <c r="I73" s="59"/>
      <c r="J73" s="20"/>
      <c r="K73" s="40"/>
      <c r="L73" s="40"/>
      <c r="M73" s="40"/>
      <c r="N73" s="14"/>
    </row>
    <row r="74" spans="2:14" ht="28.5" customHeight="1" x14ac:dyDescent="0.25">
      <c r="B74" s="9"/>
      <c r="C74" s="14"/>
      <c r="D74" s="10"/>
      <c r="E74" s="10"/>
      <c r="F74" s="16"/>
      <c r="G74" s="34"/>
      <c r="H74" s="21"/>
      <c r="I74" s="59"/>
      <c r="J74" s="20"/>
      <c r="K74" s="40"/>
      <c r="L74" s="40"/>
      <c r="M74" s="40"/>
      <c r="N74" s="14"/>
    </row>
    <row r="75" spans="2:14" ht="28.5" customHeight="1" x14ac:dyDescent="0.25">
      <c r="B75" s="9"/>
      <c r="C75" s="14"/>
      <c r="D75" s="10"/>
      <c r="E75" s="10"/>
      <c r="F75" s="16"/>
      <c r="G75" s="34"/>
      <c r="H75" s="21"/>
      <c r="I75" s="59"/>
      <c r="J75" s="20"/>
      <c r="K75" s="40"/>
      <c r="L75" s="40"/>
      <c r="M75" s="40"/>
      <c r="N75" s="14"/>
    </row>
    <row r="76" spans="2:14" ht="28.5" customHeight="1" x14ac:dyDescent="0.25">
      <c r="B76" s="9"/>
      <c r="C76" s="14"/>
      <c r="D76" s="10"/>
      <c r="E76" s="10"/>
      <c r="F76" s="16"/>
      <c r="G76" s="34"/>
      <c r="H76" s="21"/>
      <c r="I76" s="59"/>
      <c r="J76" s="20"/>
      <c r="K76" s="40"/>
      <c r="L76" s="40"/>
      <c r="M76" s="40"/>
      <c r="N76" s="14"/>
    </row>
    <row r="77" spans="2:14" ht="28.5" customHeight="1" x14ac:dyDescent="0.25">
      <c r="B77" s="9"/>
      <c r="C77" s="14"/>
      <c r="D77" s="10"/>
      <c r="E77" s="10"/>
      <c r="F77" s="16"/>
      <c r="G77" s="34"/>
      <c r="H77" s="21"/>
      <c r="I77" s="59"/>
      <c r="J77" s="20"/>
      <c r="K77" s="40"/>
      <c r="L77" s="40"/>
      <c r="M77" s="40"/>
      <c r="N77" s="14"/>
    </row>
    <row r="78" spans="2:14" ht="28.5" customHeight="1" x14ac:dyDescent="0.25">
      <c r="B78" s="9"/>
      <c r="C78" s="14"/>
      <c r="D78" s="10"/>
      <c r="E78" s="10"/>
      <c r="F78" s="16"/>
      <c r="G78" s="34"/>
      <c r="H78" s="21"/>
      <c r="I78" s="59"/>
      <c r="J78" s="20"/>
      <c r="K78" s="40"/>
      <c r="L78" s="40"/>
      <c r="M78" s="40"/>
      <c r="N78" s="14"/>
    </row>
    <row r="79" spans="2:14" ht="28.5" customHeight="1" x14ac:dyDescent="0.25">
      <c r="B79" s="9"/>
      <c r="C79" s="14"/>
      <c r="D79" s="10"/>
      <c r="E79" s="10"/>
      <c r="F79" s="16"/>
      <c r="G79" s="34"/>
      <c r="H79" s="21"/>
      <c r="I79" s="59"/>
      <c r="J79" s="20"/>
      <c r="K79" s="40"/>
      <c r="L79" s="40"/>
      <c r="M79" s="40"/>
      <c r="N79" s="14"/>
    </row>
    <row r="80" spans="2:14" ht="28.5" customHeight="1" x14ac:dyDescent="0.25">
      <c r="B80" s="9"/>
      <c r="C80" s="14"/>
      <c r="D80" s="10"/>
      <c r="E80" s="10"/>
      <c r="F80" s="16"/>
      <c r="G80" s="34"/>
      <c r="H80" s="21"/>
      <c r="I80" s="59"/>
      <c r="J80" s="20"/>
      <c r="K80" s="40"/>
      <c r="L80" s="40"/>
      <c r="M80" s="40"/>
      <c r="N80" s="14"/>
    </row>
    <row r="81" spans="2:14" ht="28.5" customHeight="1" x14ac:dyDescent="0.25">
      <c r="B81" s="9"/>
      <c r="C81" s="14"/>
      <c r="D81" s="10"/>
      <c r="E81" s="10"/>
      <c r="F81" s="16"/>
      <c r="G81" s="34"/>
      <c r="H81" s="21"/>
      <c r="I81" s="59"/>
      <c r="J81" s="20"/>
      <c r="K81" s="40"/>
      <c r="L81" s="40"/>
      <c r="M81" s="40"/>
      <c r="N81" s="14"/>
    </row>
    <row r="82" spans="2:14" ht="28.5" customHeight="1" x14ac:dyDescent="0.25">
      <c r="B82" s="9"/>
      <c r="C82" s="14"/>
      <c r="D82" s="10"/>
      <c r="E82" s="10"/>
      <c r="F82" s="16"/>
      <c r="G82" s="34"/>
      <c r="H82" s="21"/>
      <c r="I82" s="59"/>
      <c r="J82" s="20"/>
      <c r="K82" s="40"/>
      <c r="L82" s="40"/>
      <c r="M82" s="40"/>
      <c r="N82" s="14"/>
    </row>
    <row r="83" spans="2:14" ht="28.5" customHeight="1" x14ac:dyDescent="0.25">
      <c r="B83" s="9"/>
      <c r="C83" s="14"/>
      <c r="D83" s="10"/>
      <c r="E83" s="10"/>
      <c r="F83" s="16"/>
      <c r="G83" s="34"/>
      <c r="H83" s="21"/>
      <c r="I83" s="59"/>
      <c r="J83" s="20"/>
      <c r="K83" s="40"/>
      <c r="L83" s="40"/>
      <c r="M83" s="40"/>
      <c r="N83" s="14"/>
    </row>
    <row r="84" spans="2:14" ht="28.5" customHeight="1" x14ac:dyDescent="0.25">
      <c r="B84" s="9"/>
      <c r="C84" s="14"/>
      <c r="D84" s="10"/>
      <c r="E84" s="10"/>
      <c r="F84" s="16"/>
      <c r="G84" s="34"/>
      <c r="H84" s="21"/>
      <c r="I84" s="59"/>
      <c r="J84" s="20"/>
      <c r="K84" s="40"/>
      <c r="L84" s="40"/>
      <c r="M84" s="40"/>
      <c r="N84" s="14"/>
    </row>
    <row r="85" spans="2:14" ht="28.5" customHeight="1" x14ac:dyDescent="0.25">
      <c r="B85" s="9"/>
      <c r="C85" s="14"/>
      <c r="D85" s="10"/>
      <c r="E85" s="10"/>
      <c r="F85" s="16"/>
      <c r="G85" s="34"/>
      <c r="H85" s="21"/>
      <c r="I85" s="59"/>
      <c r="J85" s="20"/>
      <c r="K85" s="40"/>
      <c r="L85" s="40"/>
      <c r="M85" s="40"/>
      <c r="N85" s="14"/>
    </row>
    <row r="86" spans="2:14" ht="28.5" customHeight="1" x14ac:dyDescent="0.25">
      <c r="B86" s="9"/>
      <c r="C86" s="14"/>
      <c r="D86" s="10"/>
      <c r="E86" s="10"/>
      <c r="F86" s="16"/>
      <c r="G86" s="34"/>
      <c r="H86" s="21"/>
      <c r="I86" s="59"/>
      <c r="J86" s="20"/>
      <c r="K86" s="40"/>
      <c r="L86" s="40"/>
      <c r="M86" s="40"/>
      <c r="N86" s="14"/>
    </row>
    <row r="87" spans="2:14" ht="28.5" customHeight="1" x14ac:dyDescent="0.25">
      <c r="B87" s="9"/>
      <c r="C87" s="14"/>
      <c r="D87" s="10"/>
      <c r="E87" s="10"/>
      <c r="F87" s="16"/>
      <c r="G87" s="34"/>
      <c r="H87" s="21"/>
      <c r="I87" s="59"/>
      <c r="J87" s="20"/>
      <c r="K87" s="40"/>
      <c r="L87" s="40"/>
      <c r="M87" s="40"/>
      <c r="N87" s="14"/>
    </row>
    <row r="88" spans="2:14" ht="28.5" customHeight="1" x14ac:dyDescent="0.25">
      <c r="B88" s="9"/>
      <c r="C88" s="14"/>
      <c r="D88" s="10"/>
      <c r="E88" s="10"/>
      <c r="F88" s="16"/>
      <c r="G88" s="34"/>
      <c r="H88" s="21"/>
      <c r="I88" s="59"/>
      <c r="J88" s="20"/>
      <c r="K88" s="40"/>
      <c r="L88" s="40"/>
      <c r="M88" s="40"/>
      <c r="N88" s="14"/>
    </row>
    <row r="89" spans="2:14" ht="28.5" customHeight="1" x14ac:dyDescent="0.25">
      <c r="B89" s="9"/>
      <c r="C89" s="14"/>
      <c r="D89" s="10"/>
      <c r="E89" s="10"/>
      <c r="F89" s="16"/>
      <c r="G89" s="34"/>
      <c r="H89" s="21"/>
      <c r="I89" s="59"/>
      <c r="J89" s="20"/>
      <c r="K89" s="40"/>
      <c r="L89" s="40"/>
      <c r="M89" s="40"/>
      <c r="N89" s="14"/>
    </row>
    <row r="90" spans="2:14" ht="28.5" customHeight="1" x14ac:dyDescent="0.25">
      <c r="B90" s="9"/>
      <c r="C90" s="14"/>
      <c r="D90" s="10"/>
      <c r="E90" s="10"/>
      <c r="F90" s="16"/>
      <c r="G90" s="34"/>
      <c r="H90" s="21"/>
      <c r="I90" s="59"/>
      <c r="J90" s="20"/>
      <c r="K90" s="40"/>
      <c r="L90" s="40"/>
      <c r="M90" s="40"/>
      <c r="N90" s="14"/>
    </row>
    <row r="91" spans="2:14" ht="28.5" customHeight="1" x14ac:dyDescent="0.25">
      <c r="B91" s="9"/>
      <c r="C91" s="14"/>
      <c r="D91" s="10"/>
      <c r="E91" s="10"/>
      <c r="F91" s="16"/>
      <c r="G91" s="34"/>
      <c r="H91" s="21"/>
      <c r="I91" s="59"/>
      <c r="J91" s="20"/>
      <c r="K91" s="40"/>
      <c r="L91" s="40"/>
      <c r="M91" s="40"/>
      <c r="N91" s="14"/>
    </row>
    <row r="92" spans="2:14" ht="28.5" customHeight="1" x14ac:dyDescent="0.25">
      <c r="B92" s="9"/>
      <c r="C92" s="14"/>
      <c r="D92" s="10"/>
      <c r="E92" s="10"/>
      <c r="F92" s="16"/>
      <c r="G92" s="34"/>
      <c r="H92" s="21"/>
      <c r="I92" s="59"/>
      <c r="J92" s="20"/>
      <c r="K92" s="40"/>
      <c r="L92" s="40"/>
      <c r="M92" s="40"/>
      <c r="N92" s="14"/>
    </row>
    <row r="93" spans="2:14" ht="28.5" customHeight="1" x14ac:dyDescent="0.25">
      <c r="B93" s="9"/>
      <c r="C93" s="14"/>
      <c r="D93" s="10"/>
      <c r="E93" s="10"/>
      <c r="F93" s="16"/>
      <c r="G93" s="34"/>
      <c r="H93" s="21"/>
      <c r="I93" s="59"/>
      <c r="J93" s="20"/>
      <c r="K93" s="40"/>
      <c r="L93" s="40"/>
      <c r="M93" s="40"/>
      <c r="N93" s="14"/>
    </row>
    <row r="94" spans="2:14" ht="28.5" customHeight="1" x14ac:dyDescent="0.25">
      <c r="B94" s="9"/>
      <c r="C94" s="14"/>
      <c r="D94" s="10"/>
      <c r="E94" s="10"/>
      <c r="F94" s="16"/>
      <c r="G94" s="34"/>
      <c r="H94" s="21"/>
      <c r="I94" s="59"/>
      <c r="J94" s="20"/>
      <c r="K94" s="40"/>
      <c r="L94" s="40"/>
      <c r="M94" s="40"/>
      <c r="N94" s="14"/>
    </row>
    <row r="95" spans="2:14" ht="28.5" customHeight="1" x14ac:dyDescent="0.25">
      <c r="B95" s="9"/>
      <c r="C95" s="14"/>
      <c r="D95" s="10"/>
      <c r="E95" s="10"/>
      <c r="F95" s="16"/>
      <c r="G95" s="34"/>
      <c r="H95" s="21"/>
      <c r="I95" s="59"/>
      <c r="J95" s="20"/>
      <c r="K95" s="40"/>
      <c r="L95" s="40"/>
      <c r="M95" s="40"/>
      <c r="N95" s="14"/>
    </row>
    <row r="96" spans="2:14" ht="28.5" customHeight="1" x14ac:dyDescent="0.25">
      <c r="B96" s="9"/>
      <c r="C96" s="14"/>
      <c r="D96" s="10"/>
      <c r="E96" s="10"/>
      <c r="F96" s="16"/>
      <c r="G96" s="34"/>
      <c r="H96" s="21"/>
      <c r="I96" s="59"/>
      <c r="J96" s="20"/>
      <c r="K96" s="40"/>
      <c r="L96" s="40"/>
      <c r="M96" s="40"/>
      <c r="N96" s="14"/>
    </row>
    <row r="97" spans="2:14" ht="28.5" customHeight="1" x14ac:dyDescent="0.25">
      <c r="B97" s="9"/>
      <c r="C97" s="14"/>
      <c r="D97" s="10"/>
      <c r="E97" s="10"/>
      <c r="F97" s="16"/>
      <c r="G97" s="34"/>
      <c r="H97" s="21"/>
      <c r="I97" s="59"/>
      <c r="J97" s="20"/>
      <c r="K97" s="40"/>
      <c r="L97" s="40"/>
      <c r="M97" s="40"/>
      <c r="N97" s="14"/>
    </row>
    <row r="98" spans="2:14" ht="28.5" customHeight="1" x14ac:dyDescent="0.25">
      <c r="B98" s="9"/>
      <c r="C98" s="14"/>
      <c r="D98" s="10"/>
      <c r="E98" s="10"/>
      <c r="F98" s="16"/>
      <c r="G98" s="34"/>
      <c r="H98" s="21"/>
      <c r="I98" s="59"/>
      <c r="J98" s="20"/>
      <c r="K98" s="40"/>
      <c r="L98" s="40"/>
      <c r="M98" s="40"/>
      <c r="N98" s="14"/>
    </row>
    <row r="99" spans="2:14" ht="28.5" customHeight="1" x14ac:dyDescent="0.25">
      <c r="B99" s="9"/>
      <c r="C99" s="14"/>
      <c r="D99" s="10"/>
      <c r="E99" s="10"/>
      <c r="F99" s="16"/>
      <c r="G99" s="34"/>
      <c r="H99" s="21"/>
      <c r="I99" s="59"/>
      <c r="J99" s="20"/>
      <c r="K99" s="40"/>
      <c r="L99" s="40"/>
      <c r="M99" s="40"/>
      <c r="N99" s="14"/>
    </row>
    <row r="100" spans="2:14" ht="28.5" customHeight="1" x14ac:dyDescent="0.25">
      <c r="B100" s="9"/>
      <c r="C100" s="14"/>
      <c r="D100" s="10"/>
      <c r="E100" s="10"/>
      <c r="F100" s="16"/>
      <c r="G100" s="34"/>
      <c r="H100" s="21"/>
      <c r="I100" s="59"/>
      <c r="J100" s="20"/>
      <c r="K100" s="40"/>
      <c r="L100" s="40"/>
      <c r="M100" s="40"/>
      <c r="N100" s="14"/>
    </row>
    <row r="101" spans="2:14" ht="28.5" customHeight="1" x14ac:dyDescent="0.25">
      <c r="B101" s="9"/>
      <c r="C101" s="14"/>
      <c r="D101" s="10"/>
      <c r="E101" s="10"/>
      <c r="F101" s="16"/>
      <c r="G101" s="34"/>
      <c r="H101" s="21"/>
      <c r="I101" s="59"/>
      <c r="J101" s="20"/>
      <c r="K101" s="40"/>
      <c r="L101" s="40"/>
      <c r="M101" s="40"/>
      <c r="N101" s="14"/>
    </row>
    <row r="102" spans="2:14" ht="28.5" customHeight="1" x14ac:dyDescent="0.25">
      <c r="B102" s="9"/>
      <c r="C102" s="14"/>
      <c r="D102" s="10"/>
      <c r="E102" s="10"/>
      <c r="F102" s="16"/>
      <c r="G102" s="34"/>
      <c r="H102" s="21"/>
      <c r="I102" s="59"/>
      <c r="J102" s="20"/>
      <c r="K102" s="40"/>
      <c r="L102" s="40"/>
      <c r="M102" s="40"/>
      <c r="N102" s="14"/>
    </row>
    <row r="103" spans="2:14" ht="28.5" customHeight="1" x14ac:dyDescent="0.25">
      <c r="B103" s="9"/>
      <c r="C103" s="14"/>
      <c r="D103" s="10"/>
      <c r="E103" s="10"/>
      <c r="F103" s="16"/>
      <c r="G103" s="34"/>
      <c r="H103" s="21"/>
      <c r="I103" s="59"/>
      <c r="J103" s="20"/>
      <c r="K103" s="40"/>
      <c r="L103" s="40"/>
      <c r="M103" s="40"/>
      <c r="N103" s="14"/>
    </row>
    <row r="104" spans="2:14" ht="28.5" customHeight="1" x14ac:dyDescent="0.25">
      <c r="B104" s="9"/>
      <c r="C104" s="14"/>
      <c r="D104" s="10"/>
      <c r="E104" s="10"/>
      <c r="F104" s="16"/>
      <c r="G104" s="34"/>
      <c r="H104" s="21"/>
      <c r="I104" s="59"/>
      <c r="J104" s="20"/>
      <c r="K104" s="40"/>
      <c r="L104" s="40"/>
      <c r="M104" s="40"/>
      <c r="N104" s="14"/>
    </row>
    <row r="105" spans="2:14" ht="28.5" customHeight="1" x14ac:dyDescent="0.25">
      <c r="B105" s="9"/>
      <c r="C105" s="14"/>
      <c r="D105" s="10"/>
      <c r="E105" s="10"/>
      <c r="F105" s="16"/>
      <c r="G105" s="34"/>
      <c r="H105" s="21"/>
      <c r="I105" s="59"/>
      <c r="J105" s="20"/>
      <c r="K105" s="40"/>
      <c r="L105" s="40"/>
      <c r="M105" s="40"/>
      <c r="N105" s="14"/>
    </row>
    <row r="106" spans="2:14" ht="28.5" customHeight="1" x14ac:dyDescent="0.25">
      <c r="B106" s="9"/>
      <c r="C106" s="14"/>
      <c r="D106" s="10"/>
      <c r="E106" s="10"/>
      <c r="F106" s="16"/>
      <c r="G106" s="34"/>
      <c r="H106" s="21"/>
      <c r="I106" s="59"/>
      <c r="J106" s="20"/>
      <c r="K106" s="40"/>
      <c r="L106" s="40"/>
      <c r="M106" s="40"/>
      <c r="N106" s="14"/>
    </row>
    <row r="107" spans="2:14" ht="28.5" customHeight="1" x14ac:dyDescent="0.25">
      <c r="B107" s="9"/>
      <c r="C107" s="14"/>
      <c r="D107" s="10"/>
      <c r="E107" s="10"/>
      <c r="F107" s="16"/>
      <c r="G107" s="34"/>
      <c r="H107" s="21"/>
      <c r="I107" s="59"/>
      <c r="J107" s="20"/>
      <c r="K107" s="40"/>
      <c r="L107" s="40"/>
      <c r="M107" s="40"/>
      <c r="N107" s="14"/>
    </row>
    <row r="108" spans="2:14" ht="28.5" customHeight="1" x14ac:dyDescent="0.25">
      <c r="B108" s="9"/>
      <c r="C108" s="14"/>
      <c r="D108" s="10"/>
      <c r="E108" s="10"/>
      <c r="F108" s="16"/>
      <c r="G108" s="34"/>
      <c r="H108" s="21"/>
      <c r="I108" s="59"/>
      <c r="J108" s="20"/>
      <c r="K108" s="40"/>
      <c r="L108" s="40"/>
      <c r="M108" s="40"/>
      <c r="N108" s="14"/>
    </row>
    <row r="109" spans="2:14" ht="28.5" customHeight="1" x14ac:dyDescent="0.25">
      <c r="B109" s="9"/>
      <c r="C109" s="14"/>
      <c r="D109" s="10"/>
      <c r="E109" s="10"/>
      <c r="F109" s="16"/>
      <c r="G109" s="34"/>
      <c r="H109" s="21"/>
      <c r="I109" s="59"/>
      <c r="J109" s="20"/>
      <c r="K109" s="40"/>
      <c r="L109" s="40"/>
      <c r="M109" s="40"/>
      <c r="N109" s="14"/>
    </row>
    <row r="110" spans="2:14" ht="28.5" customHeight="1" x14ac:dyDescent="0.25">
      <c r="B110" s="9"/>
      <c r="C110" s="14"/>
      <c r="D110" s="10"/>
      <c r="E110" s="10"/>
      <c r="F110" s="16"/>
      <c r="G110" s="34"/>
      <c r="H110" s="21"/>
      <c r="I110" s="59"/>
      <c r="J110" s="20"/>
      <c r="K110" s="40"/>
      <c r="L110" s="40"/>
      <c r="M110" s="40"/>
      <c r="N110" s="14"/>
    </row>
    <row r="111" spans="2:14" ht="28.5" customHeight="1" x14ac:dyDescent="0.25">
      <c r="B111" s="9"/>
      <c r="C111" s="14"/>
      <c r="D111" s="10"/>
      <c r="E111" s="10"/>
      <c r="F111" s="16"/>
      <c r="G111" s="34"/>
      <c r="H111" s="21"/>
      <c r="I111" s="59"/>
      <c r="J111" s="20"/>
      <c r="K111" s="40"/>
      <c r="L111" s="40"/>
      <c r="M111" s="40"/>
      <c r="N111" s="14"/>
    </row>
    <row r="112" spans="2:14" ht="28.5" customHeight="1" x14ac:dyDescent="0.25">
      <c r="B112" s="9"/>
      <c r="C112" s="14"/>
      <c r="D112" s="10"/>
      <c r="E112" s="10"/>
      <c r="F112" s="16"/>
      <c r="G112" s="34"/>
      <c r="H112" s="21"/>
      <c r="I112" s="59"/>
      <c r="J112" s="20"/>
      <c r="K112" s="40"/>
      <c r="L112" s="40"/>
      <c r="M112" s="40"/>
      <c r="N112" s="14"/>
    </row>
    <row r="113" spans="2:14" ht="28.5" customHeight="1" x14ac:dyDescent="0.25">
      <c r="B113" s="9"/>
      <c r="C113" s="14"/>
      <c r="D113" s="10"/>
      <c r="E113" s="10"/>
      <c r="F113" s="16"/>
      <c r="G113" s="34"/>
      <c r="H113" s="21"/>
      <c r="I113" s="59"/>
      <c r="J113" s="20"/>
      <c r="K113" s="40"/>
      <c r="L113" s="40"/>
      <c r="M113" s="40"/>
      <c r="N113" s="14"/>
    </row>
    <row r="114" spans="2:14" ht="28.5" customHeight="1" x14ac:dyDescent="0.25">
      <c r="B114" s="9"/>
      <c r="C114" s="14"/>
      <c r="D114" s="10"/>
      <c r="E114" s="10"/>
      <c r="F114" s="16"/>
      <c r="G114" s="34"/>
      <c r="H114" s="21"/>
      <c r="I114" s="59"/>
      <c r="J114" s="20"/>
      <c r="K114" s="40"/>
      <c r="L114" s="40"/>
      <c r="M114" s="40"/>
      <c r="N114" s="14"/>
    </row>
    <row r="115" spans="2:14" ht="28.5" customHeight="1" x14ac:dyDescent="0.25">
      <c r="B115" s="9"/>
      <c r="C115" s="14"/>
      <c r="D115" s="10"/>
      <c r="E115" s="10"/>
      <c r="F115" s="16"/>
      <c r="G115" s="34"/>
      <c r="H115" s="21"/>
      <c r="I115" s="59"/>
      <c r="J115" s="20"/>
      <c r="K115" s="40"/>
      <c r="L115" s="40"/>
      <c r="M115" s="40"/>
      <c r="N115" s="14"/>
    </row>
    <row r="116" spans="2:14" ht="28.5" customHeight="1" x14ac:dyDescent="0.25">
      <c r="B116" s="9"/>
      <c r="C116" s="14"/>
      <c r="D116" s="10"/>
      <c r="E116" s="10"/>
      <c r="F116" s="16"/>
      <c r="G116" s="34"/>
      <c r="H116" s="21"/>
      <c r="I116" s="59"/>
      <c r="J116" s="20"/>
      <c r="K116" s="40"/>
      <c r="L116" s="40"/>
      <c r="M116" s="40"/>
      <c r="N116" s="14"/>
    </row>
    <row r="117" spans="2:14" ht="28.5" customHeight="1" x14ac:dyDescent="0.25">
      <c r="B117" s="9"/>
      <c r="C117" s="14"/>
      <c r="D117" s="10"/>
      <c r="E117" s="10"/>
      <c r="F117" s="16"/>
      <c r="G117" s="34"/>
      <c r="H117" s="21"/>
      <c r="I117" s="59"/>
      <c r="J117" s="20"/>
      <c r="K117" s="40"/>
      <c r="L117" s="40"/>
      <c r="M117" s="40"/>
      <c r="N117" s="14"/>
    </row>
    <row r="118" spans="2:14" ht="28.5" customHeight="1" x14ac:dyDescent="0.25">
      <c r="B118" s="9"/>
      <c r="C118" s="14"/>
      <c r="D118" s="10"/>
      <c r="E118" s="10"/>
      <c r="F118" s="16"/>
      <c r="G118" s="34"/>
      <c r="H118" s="21"/>
      <c r="I118" s="59"/>
      <c r="J118" s="20"/>
      <c r="K118" s="40"/>
      <c r="L118" s="40"/>
      <c r="M118" s="40"/>
      <c r="N118" s="14"/>
    </row>
    <row r="119" spans="2:14" ht="28.5" customHeight="1" x14ac:dyDescent="0.25">
      <c r="B119" s="9"/>
      <c r="C119" s="14"/>
      <c r="D119" s="10"/>
      <c r="E119" s="10"/>
      <c r="F119" s="16"/>
      <c r="G119" s="34"/>
      <c r="H119" s="21"/>
      <c r="I119" s="59"/>
      <c r="J119" s="20"/>
      <c r="K119" s="40"/>
      <c r="L119" s="40"/>
      <c r="M119" s="40"/>
      <c r="N119" s="14"/>
    </row>
    <row r="120" spans="2:14" ht="28.5" customHeight="1" x14ac:dyDescent="0.25">
      <c r="B120" s="9"/>
      <c r="C120" s="14"/>
      <c r="D120" s="10"/>
      <c r="E120" s="10"/>
      <c r="F120" s="16"/>
      <c r="G120" s="34"/>
      <c r="H120" s="21"/>
      <c r="I120" s="59"/>
      <c r="J120" s="20"/>
      <c r="K120" s="40"/>
      <c r="L120" s="40"/>
      <c r="M120" s="40"/>
      <c r="N120" s="14"/>
    </row>
    <row r="121" spans="2:14" ht="28.5" customHeight="1" x14ac:dyDescent="0.25">
      <c r="B121" s="9"/>
      <c r="C121" s="14"/>
      <c r="D121" s="10"/>
      <c r="E121" s="10"/>
      <c r="F121" s="16"/>
      <c r="G121" s="34"/>
      <c r="H121" s="21"/>
      <c r="I121" s="59"/>
      <c r="J121" s="20"/>
      <c r="K121" s="40"/>
      <c r="L121" s="40"/>
      <c r="M121" s="40"/>
      <c r="N121" s="14"/>
    </row>
    <row r="122" spans="2:14" ht="28.5" customHeight="1" x14ac:dyDescent="0.25">
      <c r="B122" s="9"/>
      <c r="C122" s="14"/>
      <c r="D122" s="10"/>
      <c r="E122" s="10"/>
      <c r="F122" s="16"/>
      <c r="G122" s="34"/>
      <c r="H122" s="21"/>
      <c r="I122" s="59"/>
      <c r="J122" s="20"/>
      <c r="K122" s="40"/>
      <c r="L122" s="40"/>
      <c r="M122" s="40"/>
      <c r="N122" s="14"/>
    </row>
    <row r="123" spans="2:14" ht="28.5" customHeight="1" x14ac:dyDescent="0.25">
      <c r="B123" s="9"/>
      <c r="C123" s="14"/>
      <c r="D123" s="10"/>
      <c r="E123" s="10"/>
      <c r="F123" s="16"/>
      <c r="G123" s="34"/>
      <c r="H123" s="21"/>
      <c r="I123" s="59"/>
      <c r="J123" s="20"/>
      <c r="K123" s="40"/>
      <c r="L123" s="40"/>
      <c r="M123" s="40"/>
      <c r="N123" s="14"/>
    </row>
    <row r="124" spans="2:14" ht="28.5" customHeight="1" x14ac:dyDescent="0.25">
      <c r="B124" s="9"/>
      <c r="C124" s="14"/>
      <c r="D124" s="10"/>
      <c r="E124" s="10"/>
      <c r="F124" s="16"/>
      <c r="G124" s="34"/>
      <c r="H124" s="21"/>
      <c r="I124" s="59"/>
      <c r="J124" s="20"/>
      <c r="K124" s="40"/>
      <c r="L124" s="40"/>
      <c r="M124" s="40"/>
      <c r="N124" s="14"/>
    </row>
    <row r="125" spans="2:14" ht="28.5" customHeight="1" x14ac:dyDescent="0.25">
      <c r="B125" s="9"/>
      <c r="C125" s="14"/>
      <c r="D125" s="10"/>
      <c r="E125" s="10"/>
      <c r="F125" s="16"/>
      <c r="G125" s="34"/>
      <c r="H125" s="21"/>
      <c r="I125" s="59"/>
      <c r="J125" s="20"/>
      <c r="K125" s="40"/>
      <c r="L125" s="40"/>
      <c r="M125" s="40"/>
      <c r="N125" s="14"/>
    </row>
    <row r="126" spans="2:14" ht="28.5" customHeight="1" x14ac:dyDescent="0.25">
      <c r="B126" s="9"/>
      <c r="C126" s="14"/>
      <c r="D126" s="10"/>
      <c r="E126" s="10"/>
      <c r="F126" s="16"/>
      <c r="G126" s="34"/>
      <c r="H126" s="21"/>
      <c r="I126" s="59"/>
      <c r="J126" s="20"/>
      <c r="K126" s="40"/>
      <c r="L126" s="40"/>
      <c r="M126" s="40"/>
      <c r="N126" s="14"/>
    </row>
    <row r="127" spans="2:14" ht="28.5" customHeight="1" x14ac:dyDescent="0.25">
      <c r="B127" s="9"/>
      <c r="C127" s="14"/>
      <c r="D127" s="10"/>
      <c r="E127" s="10"/>
      <c r="F127" s="16"/>
      <c r="G127" s="34"/>
      <c r="H127" s="21"/>
      <c r="I127" s="59"/>
      <c r="J127" s="20"/>
      <c r="K127" s="40"/>
      <c r="L127" s="40"/>
      <c r="M127" s="40"/>
      <c r="N127" s="14"/>
    </row>
    <row r="128" spans="2:14" ht="28.5" customHeight="1" x14ac:dyDescent="0.25">
      <c r="B128" s="9"/>
      <c r="C128" s="14"/>
      <c r="D128" s="10"/>
      <c r="E128" s="10"/>
      <c r="F128" s="16"/>
      <c r="G128" s="34"/>
      <c r="H128" s="21"/>
      <c r="I128" s="59"/>
      <c r="J128" s="20"/>
      <c r="K128" s="40"/>
      <c r="L128" s="40"/>
      <c r="M128" s="40"/>
      <c r="N128" s="14"/>
    </row>
    <row r="129" spans="2:14" ht="28.5" customHeight="1" x14ac:dyDescent="0.25">
      <c r="B129" s="9"/>
      <c r="C129" s="14"/>
      <c r="D129" s="10"/>
      <c r="E129" s="10"/>
      <c r="F129" s="16"/>
      <c r="G129" s="34"/>
      <c r="H129" s="21"/>
      <c r="I129" s="59"/>
      <c r="J129" s="20"/>
      <c r="K129" s="40"/>
      <c r="L129" s="40"/>
      <c r="M129" s="40"/>
      <c r="N129" s="14"/>
    </row>
    <row r="130" spans="2:14" ht="28.5" customHeight="1" x14ac:dyDescent="0.25">
      <c r="B130" s="9"/>
      <c r="C130" s="14"/>
      <c r="D130" s="10"/>
      <c r="E130" s="10"/>
      <c r="F130" s="16"/>
      <c r="G130" s="34"/>
      <c r="H130" s="21"/>
      <c r="I130" s="59"/>
      <c r="J130" s="20"/>
      <c r="K130" s="40"/>
      <c r="L130" s="40"/>
      <c r="M130" s="40"/>
      <c r="N130" s="14"/>
    </row>
    <row r="131" spans="2:14" ht="28.5" customHeight="1" x14ac:dyDescent="0.25">
      <c r="B131" s="9"/>
      <c r="C131" s="14"/>
      <c r="D131" s="10"/>
      <c r="E131" s="10"/>
      <c r="F131" s="16"/>
      <c r="G131" s="34"/>
      <c r="H131" s="21"/>
      <c r="I131" s="59"/>
      <c r="J131" s="20"/>
      <c r="K131" s="40"/>
      <c r="L131" s="40"/>
      <c r="M131" s="40"/>
      <c r="N131" s="14"/>
    </row>
    <row r="132" spans="2:14" ht="28.5" customHeight="1" x14ac:dyDescent="0.25">
      <c r="B132" s="9"/>
      <c r="C132" s="14"/>
      <c r="D132" s="10"/>
      <c r="E132" s="10"/>
      <c r="F132" s="16"/>
      <c r="G132" s="34"/>
      <c r="H132" s="21"/>
      <c r="I132" s="59"/>
      <c r="J132" s="20"/>
      <c r="K132" s="40"/>
      <c r="L132" s="40"/>
      <c r="M132" s="40"/>
      <c r="N132" s="14"/>
    </row>
    <row r="133" spans="2:14" ht="28.5" customHeight="1" x14ac:dyDescent="0.25">
      <c r="B133" s="9"/>
      <c r="C133" s="14"/>
      <c r="D133" s="10"/>
      <c r="E133" s="10"/>
      <c r="F133" s="16"/>
      <c r="G133" s="34"/>
      <c r="H133" s="21"/>
      <c r="I133" s="59"/>
      <c r="J133" s="20"/>
      <c r="K133" s="40"/>
      <c r="L133" s="40"/>
      <c r="M133" s="40"/>
      <c r="N133" s="14"/>
    </row>
    <row r="134" spans="2:14" ht="28.5" customHeight="1" x14ac:dyDescent="0.25">
      <c r="B134" s="9"/>
      <c r="C134" s="14"/>
      <c r="D134" s="10"/>
      <c r="E134" s="10"/>
      <c r="F134" s="16"/>
      <c r="G134" s="34"/>
      <c r="H134" s="21"/>
      <c r="I134" s="59"/>
      <c r="J134" s="20"/>
      <c r="K134" s="40"/>
      <c r="L134" s="40"/>
      <c r="M134" s="40"/>
      <c r="N134" s="14"/>
    </row>
    <row r="135" spans="2:14" ht="28.5" customHeight="1" x14ac:dyDescent="0.25">
      <c r="B135" s="9"/>
      <c r="C135" s="14"/>
      <c r="D135" s="10"/>
      <c r="E135" s="10"/>
      <c r="F135" s="16"/>
      <c r="G135" s="34"/>
      <c r="H135" s="21"/>
      <c r="I135" s="59"/>
      <c r="J135" s="20"/>
      <c r="K135" s="40"/>
      <c r="L135" s="40"/>
      <c r="M135" s="40"/>
      <c r="N135" s="14"/>
    </row>
    <row r="136" spans="2:14" ht="28.5" customHeight="1" x14ac:dyDescent="0.25">
      <c r="B136" s="9"/>
      <c r="C136" s="14"/>
      <c r="D136" s="10"/>
      <c r="E136" s="10"/>
      <c r="F136" s="16"/>
      <c r="G136" s="34"/>
      <c r="H136" s="21"/>
      <c r="I136" s="59"/>
      <c r="J136" s="20"/>
      <c r="K136" s="40"/>
      <c r="L136" s="40"/>
      <c r="M136" s="40"/>
      <c r="N136" s="14"/>
    </row>
    <row r="137" spans="2:14" ht="28.5" customHeight="1" x14ac:dyDescent="0.25">
      <c r="B137" s="9"/>
      <c r="C137" s="14"/>
      <c r="D137" s="10"/>
      <c r="E137" s="10"/>
      <c r="F137" s="16"/>
      <c r="G137" s="34"/>
      <c r="H137" s="21"/>
      <c r="I137" s="59"/>
      <c r="J137" s="20"/>
      <c r="K137" s="40"/>
      <c r="L137" s="40"/>
      <c r="M137" s="40"/>
      <c r="N137" s="14"/>
    </row>
    <row r="138" spans="2:14" ht="28.5" customHeight="1" x14ac:dyDescent="0.25">
      <c r="B138" s="9"/>
      <c r="C138" s="14"/>
      <c r="D138" s="10"/>
      <c r="E138" s="10"/>
      <c r="F138" s="16"/>
      <c r="G138" s="34"/>
      <c r="H138" s="21"/>
      <c r="I138" s="59"/>
      <c r="J138" s="20"/>
      <c r="K138" s="40"/>
      <c r="L138" s="40"/>
      <c r="M138" s="40"/>
      <c r="N138" s="14"/>
    </row>
    <row r="139" spans="2:14" ht="28.5" customHeight="1" x14ac:dyDescent="0.25">
      <c r="B139" s="9"/>
      <c r="C139" s="14"/>
      <c r="D139" s="10"/>
      <c r="E139" s="10"/>
      <c r="F139" s="16"/>
      <c r="G139" s="34"/>
      <c r="H139" s="21"/>
      <c r="I139" s="59"/>
      <c r="J139" s="20"/>
      <c r="K139" s="40"/>
      <c r="L139" s="40"/>
      <c r="M139" s="40"/>
      <c r="N139" s="14"/>
    </row>
    <row r="140" spans="2:14" ht="28.5" customHeight="1" x14ac:dyDescent="0.25">
      <c r="B140" s="9"/>
      <c r="C140" s="14"/>
      <c r="D140" s="10"/>
      <c r="E140" s="10"/>
      <c r="F140" s="16"/>
      <c r="G140" s="34"/>
      <c r="H140" s="21"/>
      <c r="I140" s="59"/>
      <c r="J140" s="20"/>
      <c r="K140" s="40"/>
      <c r="L140" s="40"/>
      <c r="M140" s="40"/>
      <c r="N140" s="14"/>
    </row>
    <row r="141" spans="2:14" ht="28.5" customHeight="1" x14ac:dyDescent="0.25">
      <c r="B141" s="9"/>
      <c r="C141" s="14"/>
      <c r="D141" s="10"/>
      <c r="E141" s="10"/>
      <c r="F141" s="16"/>
      <c r="G141" s="34"/>
      <c r="H141" s="21"/>
      <c r="I141" s="59"/>
      <c r="J141" s="20"/>
      <c r="K141" s="40"/>
      <c r="L141" s="40"/>
      <c r="M141" s="40"/>
      <c r="N141" s="14"/>
    </row>
    <row r="142" spans="2:14" ht="28.5" customHeight="1" x14ac:dyDescent="0.25">
      <c r="B142" s="9"/>
      <c r="C142" s="14"/>
      <c r="D142" s="10"/>
      <c r="E142" s="10"/>
      <c r="F142" s="16"/>
      <c r="G142" s="34"/>
      <c r="H142" s="21"/>
      <c r="I142" s="59"/>
      <c r="J142" s="20"/>
      <c r="K142" s="40"/>
      <c r="L142" s="40"/>
      <c r="M142" s="40"/>
      <c r="N142" s="14"/>
    </row>
    <row r="143" spans="2:14" ht="28.5" customHeight="1" x14ac:dyDescent="0.25">
      <c r="B143" s="9"/>
      <c r="C143" s="14"/>
      <c r="D143" s="10"/>
      <c r="E143" s="10"/>
      <c r="F143" s="16"/>
      <c r="G143" s="34"/>
      <c r="H143" s="21"/>
      <c r="I143" s="59"/>
      <c r="J143" s="20"/>
      <c r="K143" s="40"/>
      <c r="L143" s="40"/>
      <c r="M143" s="40"/>
      <c r="N143" s="14"/>
    </row>
    <row r="144" spans="2:14" ht="28.5" customHeight="1" x14ac:dyDescent="0.25">
      <c r="B144" s="9"/>
      <c r="C144" s="14"/>
      <c r="D144" s="10"/>
      <c r="E144" s="10"/>
      <c r="F144" s="16"/>
      <c r="G144" s="34"/>
      <c r="H144" s="21"/>
      <c r="I144" s="59"/>
      <c r="J144" s="20"/>
      <c r="K144" s="40"/>
      <c r="L144" s="40"/>
      <c r="M144" s="40"/>
      <c r="N144" s="14"/>
    </row>
    <row r="145" spans="2:14" ht="28.5" customHeight="1" x14ac:dyDescent="0.25">
      <c r="B145" s="9"/>
      <c r="C145" s="14"/>
      <c r="D145" s="10"/>
      <c r="E145" s="10"/>
      <c r="F145" s="16"/>
      <c r="G145" s="34"/>
      <c r="H145" s="21"/>
      <c r="I145" s="59"/>
      <c r="J145" s="20"/>
      <c r="K145" s="40"/>
      <c r="L145" s="40"/>
      <c r="M145" s="40"/>
      <c r="N145" s="14"/>
    </row>
    <row r="146" spans="2:14" ht="28.5" customHeight="1" x14ac:dyDescent="0.25">
      <c r="B146" s="9"/>
      <c r="C146" s="14"/>
      <c r="D146" s="10"/>
      <c r="E146" s="10"/>
      <c r="F146" s="16"/>
      <c r="G146" s="34"/>
      <c r="H146" s="21"/>
      <c r="I146" s="59"/>
      <c r="J146" s="20"/>
      <c r="K146" s="40"/>
      <c r="L146" s="40"/>
      <c r="M146" s="40"/>
      <c r="N146" s="14"/>
    </row>
    <row r="147" spans="2:14" ht="28.5" customHeight="1" x14ac:dyDescent="0.25">
      <c r="B147" s="9"/>
      <c r="C147" s="14"/>
      <c r="D147" s="10"/>
      <c r="E147" s="10"/>
      <c r="F147" s="16"/>
      <c r="G147" s="34"/>
      <c r="H147" s="21"/>
      <c r="I147" s="59"/>
      <c r="J147" s="20"/>
      <c r="K147" s="40"/>
      <c r="L147" s="40"/>
      <c r="M147" s="40"/>
      <c r="N147" s="14"/>
    </row>
    <row r="148" spans="2:14" ht="28.5" customHeight="1" x14ac:dyDescent="0.25">
      <c r="B148" s="9"/>
      <c r="C148" s="14"/>
      <c r="D148" s="10"/>
      <c r="E148" s="10"/>
      <c r="F148" s="16"/>
      <c r="G148" s="34"/>
      <c r="H148" s="21"/>
      <c r="I148" s="59"/>
      <c r="J148" s="20"/>
      <c r="K148" s="40"/>
      <c r="L148" s="40"/>
      <c r="M148" s="40"/>
      <c r="N148" s="14"/>
    </row>
    <row r="149" spans="2:14" ht="28.5" customHeight="1" x14ac:dyDescent="0.25">
      <c r="B149" s="9"/>
      <c r="C149" s="14"/>
      <c r="D149" s="10"/>
      <c r="E149" s="10"/>
      <c r="F149" s="16"/>
      <c r="G149" s="34"/>
      <c r="H149" s="21"/>
      <c r="I149" s="59"/>
      <c r="J149" s="20"/>
      <c r="K149" s="40"/>
      <c r="L149" s="40"/>
      <c r="M149" s="40"/>
      <c r="N149" s="14"/>
    </row>
    <row r="150" spans="2:14" ht="28.5" customHeight="1" x14ac:dyDescent="0.25">
      <c r="B150" s="9"/>
      <c r="C150" s="14"/>
      <c r="D150" s="10"/>
      <c r="E150" s="10"/>
      <c r="F150" s="16"/>
      <c r="G150" s="34"/>
      <c r="H150" s="21"/>
      <c r="I150" s="59"/>
      <c r="J150" s="20"/>
      <c r="K150" s="40"/>
      <c r="L150" s="40"/>
      <c r="M150" s="40"/>
      <c r="N150" s="14"/>
    </row>
    <row r="151" spans="2:14" ht="28.5" customHeight="1" x14ac:dyDescent="0.25">
      <c r="B151" s="9"/>
      <c r="C151" s="14"/>
      <c r="D151" s="10"/>
      <c r="E151" s="10"/>
      <c r="F151" s="16"/>
      <c r="G151" s="34"/>
      <c r="H151" s="21"/>
      <c r="I151" s="59"/>
      <c r="J151" s="20"/>
      <c r="K151" s="40"/>
      <c r="L151" s="40"/>
      <c r="M151" s="40"/>
      <c r="N151" s="14"/>
    </row>
    <row r="152" spans="2:14" ht="28.5" customHeight="1" x14ac:dyDescent="0.25">
      <c r="B152" s="9"/>
      <c r="C152" s="14"/>
      <c r="D152" s="10"/>
      <c r="E152" s="10"/>
      <c r="F152" s="16"/>
      <c r="G152" s="34"/>
      <c r="H152" s="21"/>
      <c r="I152" s="59"/>
      <c r="J152" s="20"/>
      <c r="K152" s="40"/>
      <c r="L152" s="40"/>
      <c r="M152" s="40"/>
      <c r="N152" s="14"/>
    </row>
    <row r="153" spans="2:14" ht="28.5" customHeight="1" x14ac:dyDescent="0.25">
      <c r="B153" s="9"/>
      <c r="C153" s="14"/>
      <c r="D153" s="10"/>
      <c r="E153" s="10"/>
      <c r="F153" s="16"/>
      <c r="G153" s="34"/>
      <c r="H153" s="21"/>
      <c r="I153" s="59"/>
      <c r="J153" s="20"/>
      <c r="K153" s="40"/>
      <c r="L153" s="40"/>
      <c r="M153" s="40"/>
      <c r="N153" s="14"/>
    </row>
    <row r="154" spans="2:14" ht="28.5" customHeight="1" x14ac:dyDescent="0.25">
      <c r="B154" s="9"/>
      <c r="C154" s="14"/>
      <c r="D154" s="10"/>
      <c r="E154" s="10"/>
      <c r="F154" s="16"/>
      <c r="G154" s="34"/>
      <c r="H154" s="21"/>
      <c r="I154" s="59"/>
      <c r="J154" s="20"/>
      <c r="K154" s="40"/>
      <c r="L154" s="40"/>
      <c r="M154" s="40"/>
      <c r="N154" s="14"/>
    </row>
    <row r="155" spans="2:14" ht="28.5" customHeight="1" x14ac:dyDescent="0.25">
      <c r="B155" s="9"/>
      <c r="C155" s="14"/>
      <c r="D155" s="10"/>
      <c r="E155" s="10"/>
      <c r="F155" s="16"/>
      <c r="G155" s="34"/>
      <c r="H155" s="21"/>
      <c r="I155" s="59"/>
      <c r="J155" s="20"/>
      <c r="K155" s="40"/>
      <c r="L155" s="40"/>
      <c r="M155" s="40"/>
      <c r="N155" s="14"/>
    </row>
    <row r="156" spans="2:14" ht="28.5" customHeight="1" x14ac:dyDescent="0.25">
      <c r="B156" s="9"/>
      <c r="C156" s="14"/>
      <c r="D156" s="10"/>
      <c r="E156" s="10"/>
      <c r="F156" s="16"/>
      <c r="G156" s="34"/>
      <c r="H156" s="21"/>
      <c r="I156" s="59"/>
      <c r="J156" s="20"/>
      <c r="K156" s="40"/>
      <c r="L156" s="40"/>
      <c r="M156" s="40"/>
      <c r="N156" s="14"/>
    </row>
    <row r="157" spans="2:14" ht="28.5" customHeight="1" x14ac:dyDescent="0.25">
      <c r="B157" s="9"/>
      <c r="C157" s="14"/>
      <c r="D157" s="10"/>
      <c r="E157" s="10"/>
      <c r="F157" s="16"/>
      <c r="G157" s="34"/>
      <c r="H157" s="21"/>
      <c r="I157" s="59"/>
      <c r="J157" s="20"/>
      <c r="K157" s="40"/>
      <c r="L157" s="40"/>
      <c r="M157" s="40"/>
      <c r="N157" s="14"/>
    </row>
    <row r="158" spans="2:14" ht="28.5" customHeight="1" x14ac:dyDescent="0.25">
      <c r="B158" s="9"/>
      <c r="C158" s="14"/>
      <c r="D158" s="10"/>
      <c r="E158" s="10"/>
      <c r="F158" s="16"/>
      <c r="G158" s="34"/>
      <c r="H158" s="21"/>
      <c r="I158" s="59"/>
      <c r="J158" s="20"/>
      <c r="K158" s="40"/>
      <c r="L158" s="40"/>
      <c r="M158" s="40"/>
      <c r="N158" s="14"/>
    </row>
    <row r="159" spans="2:14" ht="28.5" customHeight="1" x14ac:dyDescent="0.25">
      <c r="B159" s="9"/>
      <c r="C159" s="14"/>
      <c r="D159" s="10"/>
      <c r="E159" s="10"/>
      <c r="F159" s="16"/>
      <c r="G159" s="34"/>
      <c r="H159" s="21"/>
      <c r="I159" s="59"/>
      <c r="J159" s="20"/>
      <c r="K159" s="40"/>
      <c r="L159" s="40"/>
      <c r="M159" s="40"/>
      <c r="N159" s="14"/>
    </row>
    <row r="160" spans="2:14" ht="28.5" customHeight="1" x14ac:dyDescent="0.25">
      <c r="B160" s="9"/>
      <c r="C160" s="14"/>
      <c r="D160" s="10"/>
      <c r="E160" s="10"/>
      <c r="F160" s="16"/>
      <c r="G160" s="34"/>
      <c r="H160" s="21"/>
      <c r="I160" s="59"/>
      <c r="J160" s="20"/>
      <c r="K160" s="40"/>
      <c r="L160" s="40"/>
      <c r="M160" s="40"/>
      <c r="N160" s="14"/>
    </row>
    <row r="161" spans="2:14" ht="28.5" customHeight="1" x14ac:dyDescent="0.25">
      <c r="B161" s="9"/>
      <c r="C161" s="14"/>
      <c r="D161" s="10"/>
      <c r="E161" s="10"/>
      <c r="F161" s="16"/>
      <c r="G161" s="34"/>
      <c r="H161" s="21"/>
      <c r="I161" s="59"/>
      <c r="J161" s="20"/>
      <c r="K161" s="40"/>
      <c r="L161" s="40"/>
      <c r="M161" s="40"/>
      <c r="N161" s="14"/>
    </row>
    <row r="162" spans="2:14" ht="28.5" customHeight="1" x14ac:dyDescent="0.25">
      <c r="B162" s="9"/>
      <c r="C162" s="14"/>
      <c r="D162" s="10"/>
      <c r="E162" s="10"/>
      <c r="F162" s="16"/>
      <c r="G162" s="34"/>
      <c r="H162" s="21"/>
      <c r="I162" s="59"/>
      <c r="J162" s="20"/>
      <c r="K162" s="40"/>
      <c r="L162" s="40"/>
      <c r="M162" s="40"/>
      <c r="N162" s="14"/>
    </row>
    <row r="163" spans="2:14" ht="28.5" customHeight="1" x14ac:dyDescent="0.25">
      <c r="B163" s="9"/>
      <c r="C163" s="14"/>
      <c r="D163" s="10"/>
      <c r="E163" s="10"/>
      <c r="F163" s="16"/>
      <c r="G163" s="34"/>
      <c r="H163" s="21"/>
      <c r="I163" s="59"/>
      <c r="J163" s="20"/>
      <c r="K163" s="40"/>
      <c r="L163" s="40"/>
      <c r="M163" s="40"/>
      <c r="N163" s="14"/>
    </row>
    <row r="164" spans="2:14" ht="28.5" customHeight="1" x14ac:dyDescent="0.25">
      <c r="B164" s="9"/>
      <c r="C164" s="14"/>
      <c r="D164" s="10"/>
      <c r="E164" s="10"/>
      <c r="F164" s="16"/>
      <c r="G164" s="34"/>
      <c r="H164" s="21"/>
      <c r="I164" s="59"/>
      <c r="J164" s="20"/>
      <c r="K164" s="40"/>
      <c r="L164" s="40"/>
      <c r="M164" s="40"/>
      <c r="N164" s="14"/>
    </row>
    <row r="165" spans="2:14" ht="28.5" customHeight="1" x14ac:dyDescent="0.25">
      <c r="B165" s="9"/>
      <c r="C165" s="14"/>
      <c r="D165" s="10"/>
      <c r="E165" s="10"/>
      <c r="F165" s="16"/>
      <c r="G165" s="34"/>
      <c r="H165" s="21"/>
      <c r="I165" s="59"/>
      <c r="J165" s="20"/>
      <c r="K165" s="40"/>
      <c r="L165" s="40"/>
      <c r="M165" s="40"/>
      <c r="N165" s="14"/>
    </row>
    <row r="166" spans="2:14" ht="28.5" customHeight="1" x14ac:dyDescent="0.25">
      <c r="B166" s="9"/>
      <c r="C166" s="14"/>
      <c r="D166" s="10"/>
      <c r="E166" s="10"/>
      <c r="F166" s="16"/>
      <c r="G166" s="34"/>
      <c r="H166" s="21"/>
      <c r="I166" s="59"/>
      <c r="J166" s="20"/>
      <c r="K166" s="40"/>
      <c r="L166" s="40"/>
      <c r="M166" s="40"/>
      <c r="N166" s="14"/>
    </row>
    <row r="167" spans="2:14" ht="28.5" customHeight="1" x14ac:dyDescent="0.25">
      <c r="B167" s="9"/>
      <c r="C167" s="14"/>
      <c r="D167" s="10"/>
      <c r="E167" s="10"/>
      <c r="F167" s="16"/>
      <c r="G167" s="34"/>
      <c r="H167" s="21"/>
      <c r="I167" s="59"/>
      <c r="J167" s="20"/>
      <c r="K167" s="40"/>
      <c r="L167" s="40"/>
      <c r="M167" s="40"/>
      <c r="N167" s="14"/>
    </row>
    <row r="168" spans="2:14" ht="28.5" customHeight="1" x14ac:dyDescent="0.25">
      <c r="B168" s="9"/>
      <c r="C168" s="14"/>
      <c r="D168" s="10"/>
      <c r="E168" s="10"/>
      <c r="F168" s="16"/>
      <c r="G168" s="34"/>
      <c r="H168" s="21"/>
      <c r="I168" s="59"/>
      <c r="J168" s="20"/>
      <c r="K168" s="40"/>
      <c r="L168" s="40"/>
      <c r="M168" s="40"/>
      <c r="N168" s="14"/>
    </row>
    <row r="169" spans="2:14" ht="28.5" customHeight="1" x14ac:dyDescent="0.25">
      <c r="B169" s="9"/>
      <c r="C169" s="14"/>
      <c r="D169" s="10"/>
      <c r="E169" s="10"/>
      <c r="F169" s="16"/>
      <c r="G169" s="34"/>
      <c r="H169" s="21"/>
      <c r="I169" s="59"/>
      <c r="J169" s="20"/>
      <c r="K169" s="40"/>
      <c r="L169" s="40"/>
      <c r="M169" s="40"/>
      <c r="N169" s="14"/>
    </row>
    <row r="170" spans="2:14" ht="28.5" customHeight="1" x14ac:dyDescent="0.25">
      <c r="B170" s="9"/>
      <c r="C170" s="14"/>
      <c r="D170" s="10"/>
      <c r="E170" s="10"/>
      <c r="F170" s="16"/>
      <c r="G170" s="34"/>
      <c r="H170" s="21"/>
      <c r="I170" s="59"/>
      <c r="J170" s="20"/>
      <c r="K170" s="40"/>
      <c r="L170" s="40"/>
      <c r="M170" s="40"/>
      <c r="N170" s="14"/>
    </row>
    <row r="171" spans="2:14" ht="28.5" customHeight="1" x14ac:dyDescent="0.25">
      <c r="B171" s="9"/>
      <c r="C171" s="14"/>
      <c r="D171" s="10"/>
      <c r="E171" s="10"/>
      <c r="F171" s="16"/>
      <c r="G171" s="34"/>
      <c r="H171" s="21"/>
      <c r="I171" s="59"/>
      <c r="J171" s="20"/>
      <c r="K171" s="40"/>
      <c r="L171" s="40"/>
      <c r="M171" s="40"/>
      <c r="N171" s="14"/>
    </row>
    <row r="172" spans="2:14" ht="28.5" customHeight="1" x14ac:dyDescent="0.25">
      <c r="B172" s="9"/>
      <c r="C172" s="14"/>
      <c r="D172" s="10"/>
      <c r="E172" s="10"/>
      <c r="F172" s="16"/>
      <c r="G172" s="34"/>
      <c r="H172" s="21"/>
      <c r="I172" s="59"/>
      <c r="J172" s="20"/>
      <c r="K172" s="40"/>
      <c r="L172" s="40"/>
      <c r="M172" s="40"/>
      <c r="N172" s="14"/>
    </row>
    <row r="173" spans="2:14" ht="28.5" customHeight="1" x14ac:dyDescent="0.25">
      <c r="B173" s="9"/>
      <c r="C173" s="14"/>
      <c r="D173" s="10"/>
      <c r="E173" s="10"/>
      <c r="F173" s="16"/>
      <c r="G173" s="34"/>
      <c r="H173" s="21"/>
      <c r="I173" s="59"/>
      <c r="J173" s="20"/>
      <c r="K173" s="40"/>
      <c r="L173" s="40"/>
      <c r="M173" s="40"/>
      <c r="N173" s="14"/>
    </row>
    <row r="174" spans="2:14" ht="28.5" customHeight="1" x14ac:dyDescent="0.25">
      <c r="B174" s="9"/>
      <c r="C174" s="14"/>
      <c r="D174" s="10"/>
      <c r="E174" s="10"/>
      <c r="F174" s="16"/>
      <c r="G174" s="34"/>
      <c r="H174" s="21"/>
      <c r="I174" s="59"/>
      <c r="J174" s="20"/>
      <c r="K174" s="40"/>
      <c r="L174" s="40"/>
      <c r="M174" s="40"/>
      <c r="N174" s="14"/>
    </row>
    <row r="175" spans="2:14" ht="28.5" customHeight="1" x14ac:dyDescent="0.25">
      <c r="B175" s="9"/>
      <c r="C175" s="14"/>
      <c r="D175" s="10"/>
      <c r="E175" s="10"/>
      <c r="F175" s="16"/>
      <c r="G175" s="34"/>
      <c r="H175" s="21"/>
      <c r="I175" s="59"/>
      <c r="J175" s="20"/>
      <c r="K175" s="40"/>
      <c r="L175" s="40"/>
      <c r="M175" s="40"/>
      <c r="N175" s="14"/>
    </row>
    <row r="176" spans="2:14" ht="28.5" customHeight="1" x14ac:dyDescent="0.25">
      <c r="B176" s="9"/>
      <c r="C176" s="14"/>
      <c r="D176" s="10"/>
      <c r="E176" s="10"/>
      <c r="F176" s="16"/>
      <c r="G176" s="34"/>
      <c r="H176" s="21"/>
      <c r="I176" s="59"/>
      <c r="J176" s="20"/>
      <c r="K176" s="40"/>
      <c r="L176" s="40"/>
      <c r="M176" s="40"/>
      <c r="N176" s="14"/>
    </row>
    <row r="177" spans="2:14" ht="28.5" customHeight="1" x14ac:dyDescent="0.25">
      <c r="B177" s="9"/>
      <c r="C177" s="14"/>
      <c r="D177" s="10"/>
      <c r="E177" s="10"/>
      <c r="F177" s="16"/>
      <c r="G177" s="34"/>
      <c r="H177" s="21"/>
      <c r="I177" s="59"/>
      <c r="J177" s="20"/>
      <c r="K177" s="40"/>
      <c r="L177" s="40"/>
      <c r="M177" s="40"/>
      <c r="N177" s="14"/>
    </row>
    <row r="178" spans="2:14" ht="28.5" customHeight="1" x14ac:dyDescent="0.25">
      <c r="B178" s="9"/>
      <c r="C178" s="14"/>
      <c r="D178" s="10"/>
      <c r="E178" s="10"/>
      <c r="F178" s="16"/>
      <c r="G178" s="34"/>
      <c r="H178" s="21"/>
      <c r="I178" s="59"/>
      <c r="J178" s="20"/>
      <c r="K178" s="40"/>
      <c r="L178" s="40"/>
      <c r="M178" s="40"/>
      <c r="N178" s="14"/>
    </row>
    <row r="179" spans="2:14" ht="28.5" customHeight="1" x14ac:dyDescent="0.25">
      <c r="B179" s="9"/>
      <c r="C179" s="14"/>
      <c r="D179" s="10"/>
      <c r="E179" s="10"/>
      <c r="F179" s="16"/>
      <c r="G179" s="34"/>
      <c r="H179" s="21"/>
      <c r="I179" s="59"/>
      <c r="J179" s="20"/>
      <c r="K179" s="40"/>
      <c r="L179" s="40"/>
      <c r="M179" s="40"/>
      <c r="N179" s="14"/>
    </row>
    <row r="180" spans="2:14" ht="28.5" customHeight="1" x14ac:dyDescent="0.25">
      <c r="B180" s="9"/>
      <c r="C180" s="14"/>
      <c r="D180" s="10"/>
      <c r="E180" s="10"/>
      <c r="F180" s="16"/>
      <c r="G180" s="34"/>
      <c r="H180" s="21"/>
      <c r="I180" s="59"/>
      <c r="J180" s="20"/>
      <c r="K180" s="40"/>
      <c r="L180" s="40"/>
      <c r="M180" s="40"/>
      <c r="N180" s="14"/>
    </row>
    <row r="181" spans="2:14" ht="28.5" customHeight="1" x14ac:dyDescent="0.25">
      <c r="B181" s="9"/>
      <c r="C181" s="14"/>
      <c r="D181" s="10"/>
      <c r="E181" s="10"/>
      <c r="F181" s="16"/>
      <c r="G181" s="34"/>
      <c r="H181" s="21"/>
      <c r="I181" s="59"/>
      <c r="J181" s="20"/>
      <c r="K181" s="40"/>
      <c r="L181" s="40"/>
      <c r="M181" s="40"/>
      <c r="N181" s="14"/>
    </row>
    <row r="182" spans="2:14" ht="28.5" customHeight="1" x14ac:dyDescent="0.25">
      <c r="B182" s="9"/>
      <c r="C182" s="14"/>
      <c r="D182" s="10"/>
      <c r="E182" s="10"/>
      <c r="F182" s="16"/>
      <c r="G182" s="34"/>
      <c r="H182" s="21"/>
      <c r="I182" s="59"/>
      <c r="J182" s="20"/>
      <c r="K182" s="40"/>
      <c r="L182" s="40"/>
      <c r="M182" s="40"/>
      <c r="N182" s="14"/>
    </row>
    <row r="183" spans="2:14" ht="28.5" customHeight="1" x14ac:dyDescent="0.25">
      <c r="B183" s="9"/>
      <c r="C183" s="14"/>
      <c r="D183" s="10"/>
      <c r="E183" s="10"/>
      <c r="F183" s="16"/>
      <c r="G183" s="34"/>
      <c r="H183" s="21"/>
      <c r="I183" s="59"/>
      <c r="J183" s="20"/>
      <c r="K183" s="40"/>
      <c r="L183" s="40"/>
      <c r="M183" s="40"/>
      <c r="N183" s="14"/>
    </row>
    <row r="184" spans="2:14" ht="28.5" customHeight="1" x14ac:dyDescent="0.25">
      <c r="B184" s="9"/>
      <c r="C184" s="14"/>
      <c r="D184" s="10"/>
      <c r="E184" s="10"/>
      <c r="F184" s="16"/>
      <c r="G184" s="34"/>
      <c r="H184" s="21"/>
      <c r="I184" s="59"/>
      <c r="J184" s="20"/>
      <c r="K184" s="40"/>
      <c r="L184" s="40"/>
      <c r="M184" s="40"/>
      <c r="N184" s="14"/>
    </row>
    <row r="185" spans="2:14" ht="28.5" customHeight="1" x14ac:dyDescent="0.25">
      <c r="B185" s="9"/>
      <c r="C185" s="14"/>
      <c r="D185" s="10"/>
      <c r="E185" s="10"/>
      <c r="F185" s="16"/>
      <c r="G185" s="34"/>
      <c r="H185" s="21"/>
      <c r="I185" s="59"/>
      <c r="J185" s="20"/>
      <c r="K185" s="40"/>
      <c r="L185" s="40"/>
      <c r="M185" s="40"/>
      <c r="N185" s="14"/>
    </row>
    <row r="186" spans="2:14" ht="28.5" customHeight="1" x14ac:dyDescent="0.25">
      <c r="B186" s="9"/>
      <c r="C186" s="14"/>
      <c r="D186" s="10"/>
      <c r="E186" s="10"/>
      <c r="F186" s="16"/>
      <c r="G186" s="34"/>
      <c r="H186" s="21"/>
      <c r="I186" s="59"/>
      <c r="J186" s="20"/>
      <c r="K186" s="40"/>
      <c r="L186" s="40"/>
      <c r="M186" s="40"/>
      <c r="N186" s="14"/>
    </row>
    <row r="187" spans="2:14" ht="28.5" customHeight="1" x14ac:dyDescent="0.25">
      <c r="B187" s="9"/>
      <c r="C187" s="14"/>
      <c r="D187" s="10"/>
      <c r="E187" s="10"/>
      <c r="F187" s="16"/>
      <c r="G187" s="34"/>
      <c r="H187" s="21"/>
      <c r="I187" s="59"/>
      <c r="J187" s="20"/>
      <c r="K187" s="40"/>
      <c r="L187" s="40"/>
      <c r="M187" s="40"/>
      <c r="N187" s="14"/>
    </row>
    <row r="188" spans="2:14" ht="28.5" customHeight="1" x14ac:dyDescent="0.25">
      <c r="B188" s="9"/>
      <c r="C188" s="14"/>
      <c r="D188" s="10"/>
      <c r="E188" s="10"/>
      <c r="F188" s="16"/>
      <c r="G188" s="34"/>
      <c r="H188" s="21"/>
      <c r="I188" s="59"/>
      <c r="J188" s="20"/>
      <c r="K188" s="40"/>
      <c r="L188" s="40"/>
      <c r="M188" s="40"/>
      <c r="N188" s="14"/>
    </row>
    <row r="189" spans="2:14" ht="28.5" customHeight="1" x14ac:dyDescent="0.25">
      <c r="B189" s="9"/>
      <c r="C189" s="14"/>
      <c r="D189" s="10"/>
      <c r="E189" s="10"/>
      <c r="F189" s="16"/>
      <c r="G189" s="34"/>
      <c r="H189" s="21"/>
      <c r="I189" s="59"/>
      <c r="J189" s="20"/>
      <c r="K189" s="40"/>
      <c r="L189" s="40"/>
      <c r="M189" s="40"/>
      <c r="N189" s="14"/>
    </row>
    <row r="190" spans="2:14" ht="28.5" customHeight="1" x14ac:dyDescent="0.25">
      <c r="B190" s="9"/>
      <c r="C190" s="14"/>
      <c r="D190" s="10"/>
      <c r="E190" s="10"/>
      <c r="F190" s="16"/>
      <c r="G190" s="34"/>
      <c r="H190" s="21"/>
      <c r="I190" s="59"/>
      <c r="J190" s="20"/>
      <c r="K190" s="40"/>
      <c r="L190" s="40"/>
      <c r="M190" s="40"/>
      <c r="N190" s="14"/>
    </row>
    <row r="191" spans="2:14" ht="28.5" customHeight="1" x14ac:dyDescent="0.25">
      <c r="B191" s="9"/>
      <c r="C191" s="14"/>
      <c r="D191" s="10"/>
      <c r="E191" s="10"/>
      <c r="F191" s="16"/>
      <c r="G191" s="34"/>
      <c r="H191" s="21"/>
      <c r="I191" s="59"/>
      <c r="J191" s="20"/>
      <c r="K191" s="40"/>
      <c r="L191" s="40"/>
      <c r="M191" s="40"/>
      <c r="N191" s="14"/>
    </row>
    <row r="192" spans="2:14" ht="28.5" customHeight="1" x14ac:dyDescent="0.25">
      <c r="B192" s="9"/>
      <c r="C192" s="14"/>
      <c r="D192" s="10"/>
      <c r="E192" s="10"/>
      <c r="F192" s="16"/>
      <c r="G192" s="34"/>
      <c r="H192" s="21"/>
      <c r="I192" s="59"/>
      <c r="J192" s="20"/>
      <c r="K192" s="40"/>
      <c r="L192" s="40"/>
      <c r="M192" s="40"/>
      <c r="N192" s="14"/>
    </row>
    <row r="193" spans="2:14" ht="28.5" customHeight="1" x14ac:dyDescent="0.25">
      <c r="B193" s="9"/>
      <c r="C193" s="14"/>
      <c r="D193" s="10"/>
      <c r="E193" s="10"/>
      <c r="F193" s="16"/>
      <c r="G193" s="34"/>
      <c r="H193" s="21"/>
      <c r="I193" s="59"/>
      <c r="J193" s="20"/>
      <c r="K193" s="40"/>
      <c r="L193" s="40"/>
      <c r="M193" s="40"/>
      <c r="N193" s="14"/>
    </row>
    <row r="194" spans="2:14" ht="28.5" customHeight="1" x14ac:dyDescent="0.25">
      <c r="B194" s="9"/>
      <c r="C194" s="14"/>
      <c r="D194" s="10"/>
      <c r="E194" s="10"/>
      <c r="F194" s="16"/>
      <c r="G194" s="34"/>
      <c r="H194" s="21"/>
      <c r="I194" s="59"/>
      <c r="J194" s="20"/>
      <c r="K194" s="40"/>
      <c r="L194" s="40"/>
      <c r="M194" s="40"/>
      <c r="N194" s="14"/>
    </row>
    <row r="195" spans="2:14" ht="28.5" customHeight="1" x14ac:dyDescent="0.25">
      <c r="B195" s="9"/>
      <c r="C195" s="14"/>
      <c r="D195" s="10"/>
      <c r="E195" s="10"/>
      <c r="F195" s="16"/>
      <c r="G195" s="34"/>
      <c r="H195" s="21"/>
      <c r="I195" s="59"/>
      <c r="J195" s="20"/>
      <c r="K195" s="40"/>
      <c r="L195" s="40"/>
      <c r="M195" s="40"/>
      <c r="N195" s="14"/>
    </row>
    <row r="196" spans="2:14" ht="28.5" customHeight="1" x14ac:dyDescent="0.25">
      <c r="B196" s="9"/>
      <c r="C196" s="14"/>
      <c r="D196" s="10"/>
      <c r="E196" s="10"/>
      <c r="F196" s="16"/>
      <c r="G196" s="34"/>
      <c r="H196" s="21"/>
      <c r="I196" s="59"/>
      <c r="J196" s="20"/>
      <c r="K196" s="40"/>
      <c r="L196" s="40"/>
      <c r="M196" s="40"/>
      <c r="N196" s="14"/>
    </row>
    <row r="197" spans="2:14" ht="28.5" customHeight="1" x14ac:dyDescent="0.25">
      <c r="B197" s="9"/>
      <c r="C197" s="14"/>
      <c r="D197" s="10"/>
      <c r="E197" s="10"/>
      <c r="F197" s="16"/>
      <c r="G197" s="34"/>
      <c r="H197" s="21"/>
      <c r="I197" s="59"/>
      <c r="J197" s="20"/>
      <c r="K197" s="40"/>
      <c r="L197" s="40"/>
      <c r="M197" s="40"/>
      <c r="N197" s="14"/>
    </row>
    <row r="198" spans="2:14" ht="28.5" customHeight="1" x14ac:dyDescent="0.25">
      <c r="B198" s="9"/>
      <c r="C198" s="14"/>
      <c r="D198" s="10"/>
      <c r="E198" s="10"/>
      <c r="F198" s="16"/>
      <c r="G198" s="34"/>
      <c r="H198" s="21"/>
      <c r="I198" s="59"/>
      <c r="J198" s="20"/>
      <c r="K198" s="40"/>
      <c r="L198" s="40"/>
      <c r="M198" s="40"/>
      <c r="N198" s="14"/>
    </row>
    <row r="199" spans="2:14" ht="28.5" customHeight="1" x14ac:dyDescent="0.25">
      <c r="B199" s="9"/>
      <c r="C199" s="14"/>
      <c r="D199" s="10"/>
      <c r="E199" s="10"/>
      <c r="F199" s="16"/>
      <c r="G199" s="34"/>
      <c r="H199" s="21"/>
      <c r="I199" s="59"/>
      <c r="J199" s="20"/>
      <c r="K199" s="40"/>
      <c r="L199" s="40"/>
      <c r="M199" s="40"/>
      <c r="N199" s="14"/>
    </row>
    <row r="200" spans="2:14" ht="28.5" customHeight="1" x14ac:dyDescent="0.25">
      <c r="B200" s="9"/>
      <c r="C200" s="14"/>
      <c r="D200" s="10"/>
      <c r="E200" s="10"/>
      <c r="F200" s="16"/>
      <c r="G200" s="34"/>
      <c r="H200" s="21"/>
      <c r="I200" s="59"/>
      <c r="J200" s="20"/>
      <c r="K200" s="40"/>
      <c r="L200" s="40"/>
      <c r="M200" s="40"/>
      <c r="N200" s="14"/>
    </row>
    <row r="201" spans="2:14" ht="28.5" customHeight="1" x14ac:dyDescent="0.25">
      <c r="B201" s="9"/>
      <c r="C201" s="14"/>
      <c r="D201" s="10"/>
      <c r="E201" s="10"/>
      <c r="F201" s="16"/>
      <c r="G201" s="34"/>
      <c r="H201" s="21"/>
      <c r="I201" s="59"/>
      <c r="J201" s="20"/>
      <c r="K201" s="40"/>
      <c r="L201" s="40"/>
      <c r="M201" s="40"/>
      <c r="N201" s="14"/>
    </row>
    <row r="202" spans="2:14" ht="28.5" customHeight="1" x14ac:dyDescent="0.25">
      <c r="B202" s="9"/>
      <c r="C202" s="14"/>
      <c r="D202" s="10"/>
      <c r="E202" s="10"/>
      <c r="F202" s="16"/>
      <c r="G202" s="34"/>
      <c r="H202" s="21"/>
      <c r="I202" s="59"/>
      <c r="J202" s="20"/>
      <c r="K202" s="40"/>
      <c r="L202" s="40"/>
      <c r="M202" s="40"/>
      <c r="N202" s="14"/>
    </row>
    <row r="203" spans="2:14" ht="28.5" customHeight="1" x14ac:dyDescent="0.25">
      <c r="B203" s="9"/>
      <c r="C203" s="14"/>
      <c r="D203" s="10"/>
      <c r="E203" s="10"/>
      <c r="F203" s="16"/>
      <c r="G203" s="34"/>
      <c r="H203" s="21"/>
      <c r="I203" s="59"/>
      <c r="J203" s="20"/>
      <c r="K203" s="40"/>
      <c r="L203" s="40"/>
      <c r="M203" s="40"/>
      <c r="N203" s="14"/>
    </row>
    <row r="204" spans="2:14" ht="28.5" customHeight="1" x14ac:dyDescent="0.25">
      <c r="B204" s="9"/>
      <c r="C204" s="14"/>
      <c r="D204" s="10"/>
      <c r="E204" s="10"/>
      <c r="F204" s="16"/>
      <c r="G204" s="34"/>
      <c r="H204" s="21"/>
      <c r="I204" s="59"/>
      <c r="J204" s="20"/>
      <c r="K204" s="40"/>
      <c r="L204" s="40"/>
      <c r="M204" s="40"/>
      <c r="N204" s="14"/>
    </row>
    <row r="205" spans="2:14" ht="28.5" customHeight="1" x14ac:dyDescent="0.25">
      <c r="B205" s="9"/>
      <c r="C205" s="14"/>
      <c r="D205" s="10"/>
      <c r="E205" s="10"/>
      <c r="F205" s="16"/>
      <c r="G205" s="34"/>
      <c r="H205" s="21"/>
      <c r="I205" s="59"/>
      <c r="J205" s="20"/>
      <c r="K205" s="40"/>
      <c r="L205" s="40"/>
      <c r="M205" s="40"/>
      <c r="N205" s="14"/>
    </row>
    <row r="206" spans="2:14" ht="28.5" customHeight="1" x14ac:dyDescent="0.25">
      <c r="B206" s="9"/>
      <c r="C206" s="14"/>
      <c r="D206" s="10"/>
      <c r="E206" s="10"/>
      <c r="F206" s="16"/>
      <c r="G206" s="34"/>
      <c r="H206" s="21"/>
      <c r="I206" s="59"/>
      <c r="J206" s="20"/>
      <c r="K206" s="40"/>
      <c r="L206" s="40"/>
      <c r="M206" s="40"/>
      <c r="N206" s="14"/>
    </row>
    <row r="207" spans="2:14" ht="28.5" customHeight="1" x14ac:dyDescent="0.25">
      <c r="B207" s="9"/>
      <c r="C207" s="14"/>
      <c r="D207" s="10"/>
      <c r="E207" s="10"/>
      <c r="F207" s="16"/>
      <c r="G207" s="34"/>
      <c r="H207" s="21"/>
      <c r="I207" s="59"/>
      <c r="J207" s="20"/>
      <c r="K207" s="40"/>
      <c r="L207" s="40"/>
      <c r="M207" s="40"/>
      <c r="N207" s="14"/>
    </row>
    <row r="208" spans="2:14" ht="28.5" customHeight="1" x14ac:dyDescent="0.25">
      <c r="B208" s="9"/>
      <c r="C208" s="14"/>
      <c r="D208" s="10"/>
      <c r="E208" s="10"/>
      <c r="F208" s="16"/>
      <c r="G208" s="34"/>
      <c r="H208" s="21"/>
      <c r="I208" s="59"/>
      <c r="J208" s="20"/>
      <c r="K208" s="40"/>
      <c r="L208" s="40"/>
      <c r="M208" s="40"/>
      <c r="N208" s="14"/>
    </row>
    <row r="209" spans="2:14" ht="28.5" customHeight="1" x14ac:dyDescent="0.25">
      <c r="B209" s="9"/>
      <c r="C209" s="14"/>
      <c r="D209" s="10"/>
      <c r="E209" s="10"/>
      <c r="F209" s="16"/>
      <c r="G209" s="34"/>
      <c r="H209" s="21"/>
      <c r="I209" s="59"/>
      <c r="J209" s="20"/>
      <c r="K209" s="40"/>
      <c r="L209" s="40"/>
      <c r="M209" s="40"/>
      <c r="N209" s="14"/>
    </row>
    <row r="210" spans="2:14" ht="28.5" customHeight="1" x14ac:dyDescent="0.25">
      <c r="B210" s="9"/>
      <c r="C210" s="14"/>
      <c r="D210" s="10"/>
      <c r="E210" s="10"/>
      <c r="F210" s="16"/>
      <c r="G210" s="34"/>
      <c r="H210" s="21"/>
      <c r="I210" s="59"/>
      <c r="J210" s="20"/>
      <c r="K210" s="40"/>
      <c r="L210" s="40"/>
      <c r="M210" s="40"/>
      <c r="N210" s="14"/>
    </row>
    <row r="211" spans="2:14" ht="28.5" customHeight="1" x14ac:dyDescent="0.25">
      <c r="B211" s="9"/>
      <c r="C211" s="14"/>
      <c r="D211" s="10"/>
      <c r="E211" s="10"/>
      <c r="F211" s="16"/>
      <c r="G211" s="34"/>
      <c r="H211" s="21"/>
      <c r="I211" s="59"/>
      <c r="J211" s="20"/>
      <c r="K211" s="40"/>
      <c r="L211" s="40"/>
      <c r="M211" s="40"/>
      <c r="N211" s="14"/>
    </row>
    <row r="212" spans="2:14" ht="28.5" customHeight="1" x14ac:dyDescent="0.25">
      <c r="B212" s="9"/>
      <c r="C212" s="14"/>
      <c r="D212" s="10"/>
      <c r="E212" s="10"/>
      <c r="F212" s="16"/>
      <c r="G212" s="34"/>
      <c r="H212" s="21"/>
      <c r="I212" s="59"/>
      <c r="J212" s="20"/>
      <c r="K212" s="40"/>
      <c r="L212" s="40"/>
      <c r="M212" s="40"/>
      <c r="N212" s="14"/>
    </row>
    <row r="213" spans="2:14" ht="28.5" customHeight="1" x14ac:dyDescent="0.25">
      <c r="B213" s="9"/>
      <c r="C213" s="14"/>
      <c r="D213" s="10"/>
      <c r="E213" s="10"/>
      <c r="F213" s="16"/>
      <c r="G213" s="34"/>
      <c r="H213" s="21"/>
      <c r="I213" s="59"/>
      <c r="J213" s="20"/>
      <c r="K213" s="40"/>
      <c r="L213" s="40"/>
      <c r="M213" s="40"/>
      <c r="N213" s="14"/>
    </row>
    <row r="214" spans="2:14" ht="28.5" customHeight="1" x14ac:dyDescent="0.25">
      <c r="B214" s="9"/>
      <c r="C214" s="14"/>
      <c r="D214" s="10"/>
      <c r="E214" s="10"/>
      <c r="F214" s="16"/>
      <c r="G214" s="34"/>
      <c r="H214" s="21"/>
      <c r="I214" s="59"/>
      <c r="J214" s="20"/>
      <c r="K214" s="40"/>
      <c r="L214" s="40"/>
      <c r="M214" s="40"/>
      <c r="N214" s="14"/>
    </row>
    <row r="215" spans="2:14" ht="28.5" customHeight="1" x14ac:dyDescent="0.25">
      <c r="B215" s="9"/>
      <c r="C215" s="14"/>
      <c r="D215" s="10"/>
      <c r="E215" s="10"/>
      <c r="F215" s="16"/>
      <c r="G215" s="34"/>
      <c r="H215" s="21"/>
      <c r="I215" s="59"/>
      <c r="J215" s="20"/>
      <c r="K215" s="40"/>
      <c r="L215" s="40"/>
      <c r="M215" s="40"/>
      <c r="N215" s="14"/>
    </row>
    <row r="216" spans="2:14" ht="28.5" customHeight="1" x14ac:dyDescent="0.25">
      <c r="B216" s="9"/>
      <c r="C216" s="14"/>
      <c r="D216" s="10"/>
      <c r="E216" s="10"/>
      <c r="F216" s="16"/>
      <c r="G216" s="34"/>
      <c r="H216" s="21"/>
      <c r="I216" s="59"/>
      <c r="J216" s="20"/>
      <c r="K216" s="40"/>
      <c r="L216" s="40"/>
      <c r="M216" s="40"/>
      <c r="N216" s="14"/>
    </row>
    <row r="217" spans="2:14" ht="28.5" customHeight="1" x14ac:dyDescent="0.25">
      <c r="B217" s="9"/>
      <c r="C217" s="14"/>
      <c r="D217" s="10"/>
      <c r="E217" s="10"/>
      <c r="F217" s="16"/>
      <c r="G217" s="34"/>
      <c r="H217" s="21"/>
      <c r="I217" s="59"/>
      <c r="J217" s="20"/>
      <c r="K217" s="40"/>
      <c r="L217" s="40"/>
      <c r="M217" s="40"/>
      <c r="N217" s="14"/>
    </row>
    <row r="218" spans="2:14" ht="28.5" customHeight="1" x14ac:dyDescent="0.25">
      <c r="B218" s="9"/>
      <c r="C218" s="14"/>
      <c r="D218" s="10"/>
      <c r="E218" s="10"/>
      <c r="F218" s="16"/>
      <c r="G218" s="34"/>
      <c r="H218" s="21"/>
      <c r="I218" s="59"/>
      <c r="J218" s="20"/>
      <c r="K218" s="40"/>
      <c r="L218" s="40"/>
      <c r="M218" s="40"/>
      <c r="N218" s="14"/>
    </row>
    <row r="219" spans="2:14" ht="28.5" customHeight="1" x14ac:dyDescent="0.25">
      <c r="B219" s="9"/>
      <c r="C219" s="14"/>
      <c r="D219" s="10"/>
      <c r="E219" s="10"/>
      <c r="F219" s="16"/>
      <c r="G219" s="34"/>
      <c r="H219" s="21"/>
      <c r="I219" s="59"/>
      <c r="J219" s="20"/>
      <c r="K219" s="40"/>
      <c r="L219" s="40"/>
      <c r="M219" s="40"/>
      <c r="N219" s="14"/>
    </row>
    <row r="220" spans="2:14" ht="28.5" customHeight="1" x14ac:dyDescent="0.25">
      <c r="B220" s="9"/>
      <c r="C220" s="14"/>
      <c r="D220" s="10"/>
      <c r="E220" s="10"/>
      <c r="F220" s="16"/>
      <c r="G220" s="34"/>
      <c r="H220" s="21"/>
      <c r="I220" s="59"/>
      <c r="J220" s="20"/>
      <c r="K220" s="40"/>
      <c r="L220" s="40"/>
      <c r="M220" s="40"/>
      <c r="N220" s="14"/>
    </row>
    <row r="221" spans="2:14" ht="28.5" customHeight="1" x14ac:dyDescent="0.25">
      <c r="B221" s="9"/>
      <c r="C221" s="14"/>
      <c r="D221" s="10"/>
      <c r="E221" s="10"/>
      <c r="F221" s="16"/>
      <c r="G221" s="34"/>
      <c r="H221" s="21"/>
      <c r="I221" s="59"/>
      <c r="J221" s="20"/>
      <c r="K221" s="40"/>
      <c r="L221" s="40"/>
      <c r="M221" s="40"/>
      <c r="N221" s="14"/>
    </row>
    <row r="222" spans="2:14" ht="28.5" customHeight="1" x14ac:dyDescent="0.25">
      <c r="B222" s="9"/>
      <c r="C222" s="14"/>
      <c r="D222" s="10"/>
      <c r="E222" s="10"/>
      <c r="F222" s="16"/>
      <c r="G222" s="34"/>
      <c r="H222" s="21"/>
      <c r="I222" s="59"/>
      <c r="J222" s="20"/>
      <c r="K222" s="40"/>
      <c r="L222" s="40"/>
      <c r="M222" s="40"/>
      <c r="N222" s="14"/>
    </row>
    <row r="223" spans="2:14" ht="28.5" customHeight="1" x14ac:dyDescent="0.25">
      <c r="B223" s="9"/>
      <c r="C223" s="14"/>
      <c r="D223" s="10"/>
      <c r="E223" s="10"/>
      <c r="F223" s="16"/>
      <c r="G223" s="34"/>
      <c r="H223" s="21"/>
      <c r="I223" s="59"/>
      <c r="J223" s="20"/>
      <c r="K223" s="40"/>
      <c r="L223" s="40"/>
      <c r="M223" s="40"/>
      <c r="N223" s="14"/>
    </row>
    <row r="224" spans="2:14" ht="28.5" customHeight="1" x14ac:dyDescent="0.25">
      <c r="B224" s="9"/>
      <c r="C224" s="14"/>
      <c r="D224" s="10"/>
      <c r="E224" s="10"/>
      <c r="F224" s="16"/>
      <c r="G224" s="34"/>
      <c r="H224" s="21"/>
      <c r="I224" s="59"/>
      <c r="J224" s="20"/>
      <c r="K224" s="40"/>
      <c r="L224" s="40"/>
      <c r="M224" s="40"/>
      <c r="N224" s="14"/>
    </row>
    <row r="225" spans="2:14" ht="28.5" customHeight="1" x14ac:dyDescent="0.25">
      <c r="B225" s="9"/>
      <c r="C225" s="14"/>
      <c r="D225" s="10"/>
      <c r="E225" s="10"/>
      <c r="F225" s="16"/>
      <c r="G225" s="34"/>
      <c r="H225" s="21"/>
      <c r="I225" s="59"/>
      <c r="J225" s="20"/>
      <c r="K225" s="40"/>
      <c r="L225" s="40"/>
      <c r="M225" s="40"/>
      <c r="N225" s="14"/>
    </row>
    <row r="226" spans="2:14" ht="28.5" customHeight="1" x14ac:dyDescent="0.25">
      <c r="B226" s="9"/>
      <c r="C226" s="14"/>
      <c r="D226" s="10"/>
      <c r="E226" s="10"/>
      <c r="F226" s="16"/>
      <c r="G226" s="34"/>
      <c r="H226" s="21"/>
      <c r="I226" s="59"/>
      <c r="J226" s="20"/>
      <c r="K226" s="40"/>
      <c r="L226" s="40"/>
      <c r="M226" s="40"/>
      <c r="N226" s="14"/>
    </row>
    <row r="227" spans="2:14" ht="28.5" customHeight="1" x14ac:dyDescent="0.25">
      <c r="B227" s="9"/>
      <c r="C227" s="14"/>
      <c r="D227" s="10"/>
      <c r="E227" s="10"/>
      <c r="F227" s="16"/>
      <c r="G227" s="34"/>
      <c r="H227" s="21"/>
      <c r="I227" s="59"/>
      <c r="J227" s="20"/>
      <c r="K227" s="40"/>
      <c r="L227" s="40"/>
      <c r="M227" s="40"/>
      <c r="N227" s="14"/>
    </row>
    <row r="228" spans="2:14" ht="28.5" customHeight="1" x14ac:dyDescent="0.25">
      <c r="B228" s="9"/>
      <c r="C228" s="14"/>
      <c r="D228" s="10"/>
      <c r="E228" s="10"/>
      <c r="F228" s="16"/>
      <c r="G228" s="34"/>
      <c r="H228" s="21"/>
      <c r="I228" s="59"/>
      <c r="J228" s="20"/>
      <c r="K228" s="40"/>
      <c r="L228" s="40"/>
      <c r="M228" s="40"/>
      <c r="N228" s="14"/>
    </row>
    <row r="229" spans="2:14" ht="28.5" customHeight="1" x14ac:dyDescent="0.25">
      <c r="B229" s="9"/>
      <c r="C229" s="14"/>
      <c r="D229" s="10"/>
      <c r="E229" s="10"/>
      <c r="F229" s="16"/>
      <c r="G229" s="34"/>
      <c r="H229" s="21"/>
      <c r="I229" s="59"/>
      <c r="J229" s="20"/>
      <c r="K229" s="40"/>
      <c r="L229" s="40"/>
      <c r="M229" s="40"/>
      <c r="N229" s="14"/>
    </row>
    <row r="230" spans="2:14" ht="28.5" customHeight="1" x14ac:dyDescent="0.25">
      <c r="B230" s="9"/>
      <c r="C230" s="14"/>
      <c r="D230" s="10"/>
      <c r="E230" s="10"/>
      <c r="F230" s="16"/>
      <c r="G230" s="34"/>
      <c r="H230" s="21"/>
      <c r="I230" s="59"/>
      <c r="J230" s="20"/>
      <c r="K230" s="40"/>
      <c r="L230" s="40"/>
      <c r="M230" s="40"/>
      <c r="N230" s="14"/>
    </row>
    <row r="231" spans="2:14" ht="28.5" customHeight="1" x14ac:dyDescent="0.25">
      <c r="B231" s="9"/>
      <c r="C231" s="14"/>
      <c r="D231" s="10"/>
      <c r="E231" s="10"/>
      <c r="F231" s="16"/>
      <c r="G231" s="34"/>
      <c r="H231" s="21"/>
      <c r="I231" s="59"/>
      <c r="J231" s="20"/>
      <c r="K231" s="40"/>
      <c r="L231" s="40"/>
      <c r="M231" s="40"/>
      <c r="N231" s="14"/>
    </row>
    <row r="232" spans="2:14" ht="28.5" customHeight="1" x14ac:dyDescent="0.25">
      <c r="B232" s="9"/>
      <c r="C232" s="14"/>
      <c r="D232" s="10"/>
      <c r="E232" s="10"/>
      <c r="F232" s="16"/>
      <c r="G232" s="34"/>
      <c r="H232" s="21"/>
      <c r="I232" s="59"/>
      <c r="J232" s="20"/>
      <c r="K232" s="40"/>
      <c r="L232" s="40"/>
      <c r="M232" s="40"/>
      <c r="N232" s="14"/>
    </row>
    <row r="233" spans="2:14" ht="28.5" customHeight="1" x14ac:dyDescent="0.25">
      <c r="B233" s="9"/>
      <c r="C233" s="14"/>
      <c r="D233" s="10"/>
      <c r="E233" s="10"/>
      <c r="F233" s="16"/>
      <c r="G233" s="34"/>
      <c r="H233" s="21"/>
      <c r="I233" s="59"/>
      <c r="J233" s="20"/>
      <c r="K233" s="40"/>
      <c r="L233" s="40"/>
      <c r="M233" s="40"/>
      <c r="N233" s="14"/>
    </row>
    <row r="234" spans="2:14" ht="28.5" customHeight="1" x14ac:dyDescent="0.25">
      <c r="B234" s="9"/>
      <c r="C234" s="14"/>
      <c r="D234" s="10"/>
      <c r="E234" s="10"/>
      <c r="F234" s="16"/>
      <c r="G234" s="34"/>
      <c r="H234" s="21"/>
      <c r="I234" s="59"/>
      <c r="J234" s="20"/>
      <c r="K234" s="40"/>
      <c r="L234" s="40"/>
      <c r="M234" s="40"/>
      <c r="N234" s="14"/>
    </row>
    <row r="235" spans="2:14" ht="28.5" customHeight="1" x14ac:dyDescent="0.25">
      <c r="B235" s="9"/>
      <c r="C235" s="14"/>
      <c r="D235" s="10"/>
      <c r="E235" s="10"/>
      <c r="F235" s="16"/>
      <c r="G235" s="34"/>
      <c r="H235" s="21"/>
      <c r="I235" s="59"/>
      <c r="J235" s="20"/>
      <c r="K235" s="40"/>
      <c r="L235" s="40"/>
      <c r="M235" s="40"/>
      <c r="N235" s="14"/>
    </row>
    <row r="236" spans="2:14" ht="28.5" customHeight="1" x14ac:dyDescent="0.25">
      <c r="B236" s="9"/>
      <c r="C236" s="14"/>
      <c r="D236" s="10"/>
      <c r="E236" s="10"/>
      <c r="F236" s="16"/>
      <c r="G236" s="34"/>
      <c r="H236" s="21"/>
      <c r="I236" s="59"/>
      <c r="J236" s="20"/>
      <c r="K236" s="40"/>
      <c r="L236" s="40"/>
      <c r="M236" s="40"/>
      <c r="N236" s="14"/>
    </row>
    <row r="237" spans="2:14" ht="28.5" customHeight="1" x14ac:dyDescent="0.25">
      <c r="B237" s="9"/>
      <c r="C237" s="14"/>
      <c r="D237" s="10"/>
      <c r="E237" s="10"/>
      <c r="F237" s="16"/>
      <c r="G237" s="34"/>
      <c r="H237" s="21"/>
      <c r="I237" s="59"/>
      <c r="J237" s="20"/>
      <c r="K237" s="40"/>
      <c r="L237" s="40"/>
      <c r="M237" s="40"/>
      <c r="N237" s="14"/>
    </row>
    <row r="238" spans="2:14" ht="28.5" customHeight="1" x14ac:dyDescent="0.25">
      <c r="B238" s="9"/>
      <c r="C238" s="14"/>
      <c r="D238" s="10"/>
      <c r="E238" s="10"/>
      <c r="F238" s="16"/>
      <c r="G238" s="34"/>
      <c r="H238" s="21"/>
      <c r="I238" s="59"/>
      <c r="J238" s="20"/>
      <c r="K238" s="40"/>
      <c r="L238" s="40"/>
      <c r="M238" s="40"/>
      <c r="N238" s="14"/>
    </row>
    <row r="239" spans="2:14" ht="28.5" customHeight="1" x14ac:dyDescent="0.25">
      <c r="B239" s="9"/>
      <c r="C239" s="14"/>
      <c r="D239" s="10"/>
      <c r="E239" s="10"/>
      <c r="F239" s="16"/>
      <c r="G239" s="34"/>
      <c r="H239" s="21"/>
      <c r="I239" s="59"/>
      <c r="J239" s="20"/>
      <c r="K239" s="40"/>
      <c r="L239" s="40"/>
      <c r="M239" s="40"/>
      <c r="N239" s="14"/>
    </row>
    <row r="240" spans="2:14" ht="28.5" customHeight="1" x14ac:dyDescent="0.25">
      <c r="B240" s="9"/>
      <c r="C240" s="14"/>
      <c r="D240" s="10"/>
      <c r="E240" s="10"/>
      <c r="F240" s="16"/>
      <c r="G240" s="34"/>
      <c r="H240" s="21"/>
      <c r="I240" s="59"/>
      <c r="J240" s="20"/>
      <c r="K240" s="40"/>
      <c r="L240" s="40"/>
      <c r="M240" s="40"/>
      <c r="N240" s="14"/>
    </row>
    <row r="241" spans="2:14" ht="28.5" customHeight="1" x14ac:dyDescent="0.25">
      <c r="B241" s="9"/>
      <c r="C241" s="14"/>
      <c r="D241" s="10"/>
      <c r="E241" s="10"/>
      <c r="F241" s="16"/>
      <c r="G241" s="34"/>
      <c r="H241" s="21"/>
      <c r="I241" s="59"/>
      <c r="J241" s="20"/>
      <c r="K241" s="40"/>
      <c r="L241" s="40"/>
      <c r="M241" s="40"/>
      <c r="N241" s="14"/>
    </row>
    <row r="242" spans="2:14" ht="28.5" customHeight="1" x14ac:dyDescent="0.25">
      <c r="B242" s="9"/>
      <c r="C242" s="14"/>
      <c r="D242" s="10"/>
      <c r="E242" s="10"/>
      <c r="F242" s="16"/>
      <c r="G242" s="34"/>
      <c r="H242" s="21"/>
      <c r="I242" s="59"/>
      <c r="J242" s="20"/>
      <c r="K242" s="40"/>
      <c r="L242" s="40"/>
      <c r="M242" s="40"/>
      <c r="N242" s="14"/>
    </row>
    <row r="243" spans="2:14" ht="28.5" customHeight="1" x14ac:dyDescent="0.25">
      <c r="B243" s="9"/>
      <c r="C243" s="14"/>
      <c r="D243" s="10"/>
      <c r="E243" s="10"/>
      <c r="F243" s="16"/>
      <c r="G243" s="34"/>
      <c r="H243" s="21"/>
      <c r="I243" s="59"/>
      <c r="J243" s="20"/>
      <c r="K243" s="40"/>
      <c r="L243" s="40"/>
      <c r="M243" s="40"/>
      <c r="N243" s="14"/>
    </row>
    <row r="244" spans="2:14" ht="28.5" customHeight="1" x14ac:dyDescent="0.25">
      <c r="B244" s="9"/>
      <c r="C244" s="14"/>
      <c r="D244" s="10"/>
      <c r="E244" s="10"/>
      <c r="F244" s="16"/>
      <c r="G244" s="34"/>
      <c r="H244" s="21"/>
      <c r="I244" s="59"/>
      <c r="J244" s="20"/>
      <c r="K244" s="40"/>
      <c r="L244" s="40"/>
      <c r="M244" s="40"/>
      <c r="N244" s="14"/>
    </row>
    <row r="245" spans="2:14" ht="28.5" customHeight="1" x14ac:dyDescent="0.25">
      <c r="B245" s="9"/>
      <c r="C245" s="14"/>
      <c r="D245" s="10"/>
      <c r="E245" s="10"/>
      <c r="F245" s="16"/>
      <c r="G245" s="34"/>
      <c r="H245" s="21"/>
      <c r="I245" s="59"/>
      <c r="J245" s="20"/>
      <c r="K245" s="40"/>
      <c r="L245" s="40"/>
      <c r="M245" s="40"/>
      <c r="N245" s="14"/>
    </row>
    <row r="246" spans="2:14" ht="28.5" customHeight="1" x14ac:dyDescent="0.25">
      <c r="B246" s="9"/>
      <c r="C246" s="14"/>
      <c r="D246" s="10"/>
      <c r="E246" s="10"/>
      <c r="F246" s="16"/>
      <c r="G246" s="34"/>
      <c r="H246" s="21"/>
      <c r="I246" s="59"/>
      <c r="J246" s="20"/>
      <c r="K246" s="40"/>
      <c r="L246" s="40"/>
      <c r="M246" s="40"/>
      <c r="N246" s="14"/>
    </row>
    <row r="247" spans="2:14" ht="28.5" customHeight="1" x14ac:dyDescent="0.25">
      <c r="B247" s="9"/>
      <c r="C247" s="14"/>
      <c r="D247" s="10"/>
      <c r="E247" s="10"/>
      <c r="F247" s="16"/>
      <c r="G247" s="34"/>
      <c r="H247" s="21"/>
      <c r="I247" s="59"/>
      <c r="J247" s="20"/>
      <c r="K247" s="40"/>
      <c r="L247" s="40"/>
      <c r="M247" s="40"/>
      <c r="N247" s="14"/>
    </row>
    <row r="248" spans="2:14" ht="28.5" customHeight="1" x14ac:dyDescent="0.25">
      <c r="B248" s="9"/>
      <c r="C248" s="14"/>
      <c r="D248" s="10"/>
      <c r="E248" s="10"/>
      <c r="F248" s="16"/>
      <c r="G248" s="34"/>
      <c r="H248" s="21"/>
      <c r="I248" s="59"/>
      <c r="J248" s="20"/>
      <c r="K248" s="40"/>
      <c r="L248" s="40"/>
      <c r="M248" s="40"/>
      <c r="N248" s="14"/>
    </row>
    <row r="249" spans="2:14" ht="28.5" customHeight="1" x14ac:dyDescent="0.25">
      <c r="B249" s="9"/>
      <c r="C249" s="14"/>
      <c r="D249" s="10"/>
      <c r="E249" s="10"/>
      <c r="F249" s="16"/>
      <c r="G249" s="34"/>
      <c r="H249" s="21"/>
      <c r="I249" s="59"/>
      <c r="J249" s="20"/>
      <c r="K249" s="40"/>
      <c r="L249" s="40"/>
      <c r="M249" s="40"/>
      <c r="N249" s="14"/>
    </row>
    <row r="250" spans="2:14" ht="28.5" customHeight="1" x14ac:dyDescent="0.25">
      <c r="B250" s="9"/>
      <c r="C250" s="14"/>
      <c r="D250" s="10"/>
      <c r="E250" s="10"/>
      <c r="F250" s="16"/>
      <c r="G250" s="34"/>
      <c r="H250" s="21"/>
      <c r="I250" s="59"/>
      <c r="J250" s="20"/>
      <c r="K250" s="40"/>
      <c r="L250" s="40"/>
      <c r="M250" s="40"/>
      <c r="N250" s="14"/>
    </row>
    <row r="251" spans="2:14" ht="28.5" customHeight="1" x14ac:dyDescent="0.25">
      <c r="B251" s="9"/>
      <c r="C251" s="14"/>
      <c r="D251" s="10"/>
      <c r="E251" s="10"/>
      <c r="F251" s="16"/>
      <c r="G251" s="34"/>
      <c r="H251" s="21"/>
      <c r="I251" s="59"/>
      <c r="J251" s="20"/>
      <c r="K251" s="40"/>
      <c r="L251" s="40"/>
      <c r="M251" s="40"/>
      <c r="N251" s="14"/>
    </row>
    <row r="252" spans="2:14" ht="28.5" customHeight="1" x14ac:dyDescent="0.25">
      <c r="B252" s="9"/>
      <c r="C252" s="14"/>
      <c r="D252" s="10"/>
      <c r="E252" s="10"/>
      <c r="F252" s="16"/>
      <c r="G252" s="34"/>
      <c r="H252" s="21"/>
      <c r="I252" s="59"/>
      <c r="J252" s="20"/>
      <c r="K252" s="40"/>
      <c r="L252" s="40"/>
      <c r="M252" s="40"/>
      <c r="N252" s="14"/>
    </row>
    <row r="253" spans="2:14" ht="28.5" customHeight="1" x14ac:dyDescent="0.25">
      <c r="B253" s="9"/>
      <c r="C253" s="14"/>
      <c r="D253" s="10"/>
      <c r="E253" s="10"/>
      <c r="F253" s="16"/>
      <c r="G253" s="34"/>
      <c r="H253" s="21"/>
      <c r="I253" s="59"/>
      <c r="J253" s="20"/>
      <c r="K253" s="40"/>
      <c r="L253" s="40"/>
      <c r="M253" s="40"/>
      <c r="N253" s="14"/>
    </row>
    <row r="254" spans="2:14" ht="28.5" customHeight="1" x14ac:dyDescent="0.25">
      <c r="B254" s="9"/>
      <c r="C254" s="14"/>
      <c r="D254" s="10"/>
      <c r="E254" s="10"/>
      <c r="F254" s="16"/>
      <c r="G254" s="34"/>
      <c r="H254" s="21"/>
      <c r="I254" s="59"/>
      <c r="J254" s="20"/>
      <c r="K254" s="40"/>
      <c r="L254" s="40"/>
      <c r="M254" s="40"/>
      <c r="N254" s="14"/>
    </row>
    <row r="255" spans="2:14" ht="28.5" customHeight="1" x14ac:dyDescent="0.25">
      <c r="B255" s="9"/>
      <c r="C255" s="14"/>
      <c r="D255" s="10"/>
      <c r="E255" s="10"/>
      <c r="F255" s="16"/>
      <c r="G255" s="34"/>
      <c r="H255" s="21"/>
      <c r="I255" s="59"/>
      <c r="J255" s="20"/>
      <c r="K255" s="40"/>
      <c r="L255" s="40"/>
      <c r="M255" s="40"/>
      <c r="N255" s="14"/>
    </row>
    <row r="256" spans="2:14" ht="28.5" customHeight="1" x14ac:dyDescent="0.25">
      <c r="B256" s="9"/>
      <c r="C256" s="14"/>
      <c r="D256" s="10"/>
      <c r="E256" s="10"/>
      <c r="F256" s="16"/>
      <c r="G256" s="34"/>
      <c r="H256" s="21"/>
      <c r="I256" s="59"/>
      <c r="J256" s="20"/>
      <c r="K256" s="40"/>
      <c r="L256" s="40"/>
      <c r="M256" s="40"/>
      <c r="N256" s="14"/>
    </row>
    <row r="257" spans="2:14" ht="28.5" customHeight="1" x14ac:dyDescent="0.25">
      <c r="B257" s="9"/>
      <c r="C257" s="14"/>
      <c r="D257" s="10"/>
      <c r="E257" s="10"/>
      <c r="F257" s="16"/>
      <c r="G257" s="34"/>
      <c r="H257" s="21"/>
      <c r="I257" s="59"/>
      <c r="J257" s="20"/>
      <c r="K257" s="40"/>
      <c r="L257" s="40"/>
      <c r="M257" s="40"/>
      <c r="N257" s="14"/>
    </row>
    <row r="258" spans="2:14" ht="28.5" customHeight="1" x14ac:dyDescent="0.25">
      <c r="B258" s="9"/>
      <c r="C258" s="14"/>
      <c r="D258" s="10"/>
      <c r="E258" s="10"/>
      <c r="F258" s="16"/>
      <c r="G258" s="34"/>
      <c r="H258" s="21"/>
      <c r="I258" s="59"/>
      <c r="J258" s="20"/>
      <c r="K258" s="40"/>
      <c r="L258" s="40"/>
      <c r="M258" s="40"/>
      <c r="N258" s="14"/>
    </row>
    <row r="259" spans="2:14" ht="28.5" customHeight="1" x14ac:dyDescent="0.25">
      <c r="B259" s="9"/>
      <c r="C259" s="14"/>
      <c r="D259" s="10"/>
      <c r="E259" s="10"/>
      <c r="F259" s="16"/>
      <c r="G259" s="34"/>
      <c r="H259" s="21"/>
      <c r="I259" s="59"/>
      <c r="J259" s="20"/>
      <c r="K259" s="40"/>
      <c r="L259" s="40"/>
      <c r="M259" s="40"/>
      <c r="N259" s="14"/>
    </row>
    <row r="260" spans="2:14" ht="28.5" customHeight="1" x14ac:dyDescent="0.25">
      <c r="B260" s="9"/>
      <c r="C260" s="14"/>
      <c r="D260" s="10"/>
      <c r="E260" s="10"/>
      <c r="F260" s="16"/>
      <c r="G260" s="34"/>
      <c r="H260" s="21"/>
      <c r="I260" s="59"/>
      <c r="J260" s="20"/>
      <c r="K260" s="40"/>
      <c r="L260" s="40"/>
      <c r="M260" s="40"/>
      <c r="N260" s="14"/>
    </row>
    <row r="261" spans="2:14" ht="28.5" customHeight="1" x14ac:dyDescent="0.25">
      <c r="B261" s="9"/>
      <c r="C261" s="14"/>
      <c r="D261" s="10"/>
      <c r="E261" s="10"/>
      <c r="F261" s="16"/>
      <c r="G261" s="34"/>
      <c r="H261" s="21"/>
      <c r="I261" s="59"/>
      <c r="J261" s="20"/>
      <c r="K261" s="40"/>
      <c r="L261" s="40"/>
      <c r="M261" s="40"/>
      <c r="N261" s="14"/>
    </row>
    <row r="262" spans="2:14" ht="28.5" customHeight="1" x14ac:dyDescent="0.25">
      <c r="B262" s="9"/>
      <c r="C262" s="14"/>
      <c r="D262" s="10"/>
      <c r="E262" s="10"/>
      <c r="F262" s="16"/>
      <c r="G262" s="34"/>
      <c r="H262" s="21"/>
      <c r="I262" s="59"/>
      <c r="J262" s="20"/>
      <c r="K262" s="40"/>
      <c r="L262" s="40"/>
      <c r="M262" s="40"/>
      <c r="N262" s="14"/>
    </row>
    <row r="263" spans="2:14" ht="28.5" customHeight="1" x14ac:dyDescent="0.25">
      <c r="B263" s="9"/>
      <c r="C263" s="14"/>
      <c r="D263" s="10"/>
      <c r="E263" s="10"/>
      <c r="F263" s="16"/>
      <c r="G263" s="34"/>
      <c r="H263" s="21"/>
      <c r="I263" s="59"/>
      <c r="J263" s="20"/>
      <c r="K263" s="40"/>
      <c r="L263" s="40"/>
      <c r="M263" s="40"/>
      <c r="N263" s="14"/>
    </row>
    <row r="264" spans="2:14" ht="28.5" customHeight="1" x14ac:dyDescent="0.25">
      <c r="B264" s="9"/>
      <c r="C264" s="14"/>
      <c r="D264" s="10"/>
      <c r="E264" s="10"/>
      <c r="F264" s="16"/>
      <c r="G264" s="34"/>
      <c r="H264" s="21"/>
      <c r="I264" s="59"/>
      <c r="J264" s="20"/>
      <c r="K264" s="40"/>
      <c r="L264" s="40"/>
      <c r="M264" s="40"/>
      <c r="N264" s="14"/>
    </row>
    <row r="265" spans="2:14" ht="28.5" customHeight="1" x14ac:dyDescent="0.25">
      <c r="B265" s="9"/>
      <c r="C265" s="14"/>
      <c r="D265" s="10"/>
      <c r="E265" s="10"/>
      <c r="F265" s="16"/>
      <c r="G265" s="34"/>
      <c r="H265" s="21"/>
      <c r="I265" s="59"/>
      <c r="J265" s="20"/>
      <c r="K265" s="40"/>
      <c r="L265" s="40"/>
      <c r="M265" s="40"/>
      <c r="N265" s="14"/>
    </row>
    <row r="266" spans="2:14" ht="28.5" customHeight="1" x14ac:dyDescent="0.25">
      <c r="B266" s="9"/>
      <c r="C266" s="14"/>
      <c r="D266" s="10"/>
      <c r="E266" s="10"/>
      <c r="F266" s="16"/>
      <c r="G266" s="34"/>
      <c r="H266" s="21"/>
      <c r="I266" s="59"/>
      <c r="J266" s="20"/>
      <c r="K266" s="40"/>
      <c r="L266" s="40"/>
      <c r="M266" s="40"/>
      <c r="N266" s="14"/>
    </row>
    <row r="267" spans="2:14" ht="28.5" customHeight="1" x14ac:dyDescent="0.25">
      <c r="B267" s="9"/>
      <c r="C267" s="14"/>
      <c r="D267" s="10"/>
      <c r="E267" s="10"/>
      <c r="F267" s="16"/>
      <c r="G267" s="34"/>
      <c r="H267" s="21"/>
      <c r="I267" s="59"/>
      <c r="J267" s="20"/>
      <c r="K267" s="40"/>
      <c r="L267" s="40"/>
      <c r="M267" s="40"/>
      <c r="N267" s="14"/>
    </row>
    <row r="268" spans="2:14" ht="28.5" customHeight="1" x14ac:dyDescent="0.25">
      <c r="B268" s="9"/>
      <c r="C268" s="14"/>
      <c r="D268" s="10"/>
      <c r="E268" s="10"/>
      <c r="F268" s="16"/>
      <c r="G268" s="34"/>
      <c r="H268" s="21"/>
      <c r="I268" s="59"/>
      <c r="J268" s="20"/>
      <c r="K268" s="40"/>
      <c r="L268" s="40"/>
      <c r="M268" s="40"/>
      <c r="N268" s="14"/>
    </row>
    <row r="269" spans="2:14" ht="28.5" customHeight="1" x14ac:dyDescent="0.25">
      <c r="B269" s="9"/>
      <c r="C269" s="14"/>
      <c r="D269" s="10"/>
      <c r="E269" s="10"/>
      <c r="F269" s="16"/>
      <c r="G269" s="34"/>
      <c r="H269" s="21"/>
      <c r="I269" s="59"/>
      <c r="J269" s="20"/>
      <c r="K269" s="40"/>
      <c r="L269" s="40"/>
      <c r="M269" s="40"/>
      <c r="N269" s="14"/>
    </row>
    <row r="270" spans="2:14" ht="28.5" customHeight="1" x14ac:dyDescent="0.25">
      <c r="B270" s="9"/>
      <c r="C270" s="14"/>
      <c r="D270" s="10"/>
      <c r="E270" s="10"/>
      <c r="F270" s="16"/>
      <c r="G270" s="34"/>
      <c r="H270" s="21"/>
      <c r="I270" s="59"/>
      <c r="J270" s="20"/>
      <c r="K270" s="40"/>
      <c r="L270" s="40"/>
      <c r="M270" s="40"/>
      <c r="N270" s="14"/>
    </row>
    <row r="271" spans="2:14" ht="28.5" customHeight="1" x14ac:dyDescent="0.25">
      <c r="B271" s="9"/>
      <c r="C271" s="14"/>
      <c r="D271" s="10"/>
      <c r="E271" s="10"/>
      <c r="F271" s="16"/>
      <c r="G271" s="34"/>
      <c r="H271" s="21"/>
      <c r="I271" s="59"/>
      <c r="J271" s="20"/>
      <c r="K271" s="40"/>
      <c r="L271" s="40"/>
      <c r="M271" s="40"/>
      <c r="N271" s="14"/>
    </row>
    <row r="272" spans="2:14" ht="28.5" customHeight="1" x14ac:dyDescent="0.25">
      <c r="B272" s="9"/>
      <c r="C272" s="14"/>
      <c r="D272" s="10"/>
      <c r="E272" s="10"/>
      <c r="F272" s="16"/>
      <c r="G272" s="34"/>
      <c r="H272" s="21"/>
      <c r="I272" s="59"/>
      <c r="J272" s="20"/>
      <c r="K272" s="40"/>
      <c r="L272" s="40"/>
      <c r="M272" s="40"/>
      <c r="N272" s="14"/>
    </row>
    <row r="273" spans="2:14" ht="28.5" customHeight="1" x14ac:dyDescent="0.25">
      <c r="B273" s="9"/>
      <c r="C273" s="14"/>
      <c r="D273" s="10"/>
      <c r="E273" s="10"/>
      <c r="F273" s="16"/>
      <c r="G273" s="34"/>
      <c r="H273" s="21"/>
      <c r="I273" s="59"/>
      <c r="J273" s="20"/>
      <c r="K273" s="40"/>
      <c r="L273" s="40"/>
      <c r="M273" s="40"/>
      <c r="N273" s="14"/>
    </row>
    <row r="274" spans="2:14" ht="28.5" customHeight="1" x14ac:dyDescent="0.25">
      <c r="B274" s="9"/>
      <c r="C274" s="14"/>
      <c r="D274" s="10"/>
      <c r="E274" s="10"/>
      <c r="F274" s="16"/>
      <c r="G274" s="34"/>
      <c r="H274" s="21"/>
      <c r="I274" s="59"/>
      <c r="J274" s="20"/>
      <c r="K274" s="40"/>
      <c r="L274" s="40"/>
      <c r="M274" s="40"/>
      <c r="N274" s="14"/>
    </row>
    <row r="275" spans="2:14" ht="28.5" customHeight="1" x14ac:dyDescent="0.25">
      <c r="B275" s="9"/>
      <c r="C275" s="14"/>
      <c r="D275" s="10"/>
      <c r="E275" s="10"/>
      <c r="F275" s="16"/>
      <c r="G275" s="34"/>
      <c r="H275" s="21"/>
      <c r="I275" s="59"/>
      <c r="J275" s="20"/>
      <c r="K275" s="40"/>
      <c r="L275" s="40"/>
      <c r="M275" s="40"/>
      <c r="N275" s="14"/>
    </row>
    <row r="276" spans="2:14" ht="28.5" customHeight="1" x14ac:dyDescent="0.25">
      <c r="B276" s="9"/>
      <c r="C276" s="14"/>
      <c r="D276" s="10"/>
      <c r="E276" s="10"/>
      <c r="F276" s="16"/>
      <c r="G276" s="34"/>
      <c r="H276" s="21"/>
      <c r="I276" s="59"/>
      <c r="J276" s="20"/>
      <c r="K276" s="40"/>
      <c r="L276" s="40"/>
      <c r="M276" s="40"/>
      <c r="N276" s="14"/>
    </row>
    <row r="277" spans="2:14" ht="28.5" customHeight="1" x14ac:dyDescent="0.25">
      <c r="B277" s="9"/>
      <c r="C277" s="14"/>
      <c r="D277" s="10"/>
      <c r="E277" s="10"/>
      <c r="F277" s="16"/>
      <c r="G277" s="34"/>
      <c r="H277" s="21"/>
      <c r="I277" s="59"/>
      <c r="J277" s="20"/>
      <c r="K277" s="40"/>
      <c r="L277" s="40"/>
      <c r="M277" s="40"/>
      <c r="N277" s="14"/>
    </row>
    <row r="278" spans="2:14" ht="28.5" customHeight="1" x14ac:dyDescent="0.25">
      <c r="B278" s="9"/>
      <c r="C278" s="14"/>
      <c r="D278" s="10"/>
      <c r="E278" s="10"/>
      <c r="F278" s="16"/>
      <c r="G278" s="34"/>
      <c r="H278" s="21"/>
      <c r="I278" s="59"/>
      <c r="J278" s="20"/>
      <c r="K278" s="40"/>
      <c r="L278" s="40"/>
      <c r="M278" s="40"/>
      <c r="N278" s="14"/>
    </row>
    <row r="279" spans="2:14" ht="28.5" customHeight="1" x14ac:dyDescent="0.25">
      <c r="B279" s="9"/>
      <c r="C279" s="14"/>
      <c r="D279" s="10"/>
      <c r="E279" s="10"/>
      <c r="F279" s="16"/>
      <c r="G279" s="34"/>
      <c r="H279" s="21"/>
      <c r="I279" s="59"/>
      <c r="J279" s="20"/>
      <c r="K279" s="40"/>
      <c r="L279" s="40"/>
      <c r="M279" s="40"/>
      <c r="N279" s="14"/>
    </row>
    <row r="280" spans="2:14" ht="28.5" customHeight="1" x14ac:dyDescent="0.25">
      <c r="B280" s="9"/>
      <c r="C280" s="14"/>
      <c r="D280" s="10"/>
      <c r="E280" s="10"/>
      <c r="F280" s="16"/>
      <c r="G280" s="34"/>
      <c r="H280" s="21"/>
      <c r="I280" s="59"/>
      <c r="J280" s="20"/>
      <c r="K280" s="40"/>
      <c r="L280" s="40"/>
      <c r="M280" s="40"/>
      <c r="N280" s="14"/>
    </row>
    <row r="281" spans="2:14" ht="28.5" customHeight="1" x14ac:dyDescent="0.25">
      <c r="B281" s="9"/>
      <c r="C281" s="14"/>
      <c r="D281" s="10"/>
      <c r="E281" s="10"/>
      <c r="F281" s="16"/>
      <c r="G281" s="34"/>
      <c r="H281" s="21"/>
      <c r="I281" s="59"/>
      <c r="J281" s="20"/>
      <c r="K281" s="40"/>
      <c r="L281" s="40"/>
      <c r="M281" s="40"/>
      <c r="N281" s="14"/>
    </row>
    <row r="282" spans="2:14" ht="28.5" customHeight="1" x14ac:dyDescent="0.25">
      <c r="B282" s="9"/>
      <c r="C282" s="14"/>
      <c r="D282" s="10"/>
      <c r="E282" s="10"/>
      <c r="F282" s="16"/>
      <c r="G282" s="34"/>
      <c r="H282" s="21"/>
      <c r="I282" s="59"/>
      <c r="J282" s="20"/>
      <c r="K282" s="40"/>
      <c r="L282" s="40"/>
      <c r="M282" s="40"/>
      <c r="N282" s="14"/>
    </row>
    <row r="283" spans="2:14" ht="28.5" customHeight="1" x14ac:dyDescent="0.25">
      <c r="B283" s="9"/>
      <c r="C283" s="14"/>
      <c r="D283" s="10"/>
      <c r="E283" s="10"/>
      <c r="F283" s="16"/>
      <c r="G283" s="34"/>
      <c r="H283" s="21"/>
      <c r="I283" s="59"/>
      <c r="J283" s="20"/>
      <c r="K283" s="40"/>
      <c r="L283" s="40"/>
      <c r="M283" s="40"/>
      <c r="N283" s="14"/>
    </row>
    <row r="284" spans="2:14" ht="28.5" customHeight="1" x14ac:dyDescent="0.25">
      <c r="B284" s="9"/>
      <c r="C284" s="14"/>
      <c r="D284" s="10"/>
      <c r="E284" s="10"/>
      <c r="F284" s="16"/>
      <c r="G284" s="34"/>
      <c r="H284" s="21"/>
      <c r="I284" s="59"/>
      <c r="J284" s="20"/>
      <c r="K284" s="40"/>
      <c r="L284" s="40"/>
      <c r="M284" s="40"/>
      <c r="N284" s="14"/>
    </row>
    <row r="285" spans="2:14" ht="28.5" customHeight="1" x14ac:dyDescent="0.25">
      <c r="B285" s="9"/>
      <c r="C285" s="14"/>
      <c r="D285" s="10"/>
      <c r="E285" s="10"/>
      <c r="F285" s="16"/>
      <c r="G285" s="34"/>
      <c r="H285" s="21"/>
      <c r="I285" s="59"/>
      <c r="J285" s="20"/>
      <c r="K285" s="40"/>
      <c r="L285" s="40"/>
      <c r="M285" s="40"/>
      <c r="N285" s="14"/>
    </row>
    <row r="286" spans="2:14" ht="28.5" customHeight="1" x14ac:dyDescent="0.25">
      <c r="B286" s="9"/>
      <c r="C286" s="14"/>
      <c r="D286" s="10"/>
      <c r="E286" s="10"/>
      <c r="F286" s="16"/>
      <c r="G286" s="34"/>
      <c r="H286" s="21"/>
      <c r="I286" s="59"/>
      <c r="J286" s="20"/>
      <c r="K286" s="40"/>
      <c r="L286" s="40"/>
      <c r="M286" s="40"/>
      <c r="N286" s="14"/>
    </row>
    <row r="287" spans="2:14" ht="28.5" customHeight="1" x14ac:dyDescent="0.25">
      <c r="B287" s="9"/>
      <c r="C287" s="14"/>
      <c r="D287" s="10"/>
      <c r="E287" s="10"/>
      <c r="F287" s="16"/>
      <c r="G287" s="34"/>
      <c r="H287" s="21"/>
      <c r="I287" s="59"/>
      <c r="J287" s="20"/>
      <c r="K287" s="40"/>
      <c r="L287" s="40"/>
      <c r="M287" s="40"/>
      <c r="N287" s="14"/>
    </row>
    <row r="288" spans="2:14" ht="28.5" customHeight="1" x14ac:dyDescent="0.25">
      <c r="B288" s="9"/>
      <c r="C288" s="14"/>
      <c r="D288" s="10"/>
      <c r="E288" s="10"/>
      <c r="F288" s="16"/>
      <c r="G288" s="34"/>
      <c r="H288" s="21"/>
      <c r="I288" s="59"/>
      <c r="J288" s="20"/>
      <c r="K288" s="40"/>
      <c r="L288" s="40"/>
      <c r="M288" s="40"/>
      <c r="N288" s="14"/>
    </row>
    <row r="289" spans="2:14" ht="28.5" customHeight="1" x14ac:dyDescent="0.25">
      <c r="B289" s="9"/>
      <c r="C289" s="14"/>
      <c r="D289" s="10"/>
      <c r="E289" s="10"/>
      <c r="F289" s="16"/>
      <c r="G289" s="34"/>
      <c r="H289" s="21"/>
      <c r="I289" s="59"/>
      <c r="J289" s="20"/>
      <c r="K289" s="40"/>
      <c r="L289" s="40"/>
      <c r="M289" s="40"/>
      <c r="N289" s="14"/>
    </row>
    <row r="290" spans="2:14" ht="28.5" customHeight="1" x14ac:dyDescent="0.25">
      <c r="B290" s="9"/>
      <c r="C290" s="14"/>
      <c r="D290" s="10"/>
      <c r="E290" s="10"/>
      <c r="F290" s="16"/>
      <c r="G290" s="34"/>
      <c r="H290" s="21"/>
      <c r="I290" s="59"/>
      <c r="J290" s="20"/>
      <c r="K290" s="40"/>
      <c r="L290" s="40"/>
      <c r="M290" s="40"/>
      <c r="N290" s="14"/>
    </row>
    <row r="291" spans="2:14" ht="28.5" customHeight="1" x14ac:dyDescent="0.25">
      <c r="B291" s="9"/>
      <c r="C291" s="14"/>
      <c r="D291" s="10"/>
      <c r="E291" s="10"/>
      <c r="F291" s="16"/>
      <c r="G291" s="34"/>
      <c r="H291" s="21"/>
      <c r="I291" s="59"/>
      <c r="J291" s="20"/>
      <c r="K291" s="40"/>
      <c r="L291" s="40"/>
      <c r="M291" s="40"/>
      <c r="N291" s="14"/>
    </row>
    <row r="292" spans="2:14" ht="28.5" customHeight="1" x14ac:dyDescent="0.25">
      <c r="B292" s="9"/>
      <c r="C292" s="14"/>
      <c r="D292" s="10"/>
      <c r="E292" s="10"/>
      <c r="F292" s="16"/>
      <c r="G292" s="34"/>
      <c r="H292" s="21"/>
      <c r="I292" s="59"/>
      <c r="J292" s="20"/>
      <c r="K292" s="40"/>
      <c r="L292" s="40"/>
      <c r="M292" s="40"/>
      <c r="N292" s="14"/>
    </row>
    <row r="293" spans="2:14" ht="28.5" customHeight="1" x14ac:dyDescent="0.25">
      <c r="B293" s="9"/>
      <c r="C293" s="14"/>
      <c r="D293" s="10"/>
      <c r="E293" s="10"/>
      <c r="F293" s="16"/>
      <c r="G293" s="34"/>
      <c r="H293" s="21"/>
      <c r="I293" s="59"/>
      <c r="J293" s="20"/>
      <c r="K293" s="40"/>
      <c r="L293" s="40"/>
      <c r="M293" s="40"/>
      <c r="N293" s="14"/>
    </row>
    <row r="294" spans="2:14" ht="28.5" customHeight="1" x14ac:dyDescent="0.25">
      <c r="B294" s="9"/>
      <c r="C294" s="14"/>
      <c r="D294" s="10"/>
      <c r="E294" s="10"/>
      <c r="F294" s="16"/>
      <c r="G294" s="34"/>
      <c r="H294" s="21"/>
      <c r="I294" s="59"/>
      <c r="J294" s="20"/>
      <c r="K294" s="40"/>
      <c r="L294" s="40"/>
      <c r="M294" s="40"/>
      <c r="N294" s="14"/>
    </row>
    <row r="295" spans="2:14" ht="28.5" customHeight="1" x14ac:dyDescent="0.25">
      <c r="B295" s="9"/>
      <c r="C295" s="14"/>
      <c r="D295" s="10"/>
      <c r="E295" s="10"/>
      <c r="F295" s="16"/>
      <c r="G295" s="34"/>
      <c r="H295" s="21"/>
      <c r="I295" s="59"/>
      <c r="J295" s="20"/>
      <c r="K295" s="40"/>
      <c r="L295" s="40"/>
      <c r="M295" s="40"/>
      <c r="N295" s="14"/>
    </row>
    <row r="296" spans="2:14" ht="28.5" customHeight="1" x14ac:dyDescent="0.25">
      <c r="B296" s="9"/>
      <c r="C296" s="14"/>
      <c r="D296" s="10"/>
      <c r="E296" s="10"/>
      <c r="F296" s="16"/>
      <c r="G296" s="34"/>
      <c r="H296" s="21"/>
      <c r="I296" s="59"/>
      <c r="J296" s="20"/>
      <c r="K296" s="40"/>
      <c r="L296" s="40"/>
      <c r="M296" s="40"/>
      <c r="N296" s="14"/>
    </row>
    <row r="297" spans="2:14" ht="28.5" customHeight="1" x14ac:dyDescent="0.25">
      <c r="B297" s="9"/>
      <c r="C297" s="14"/>
      <c r="D297" s="10"/>
      <c r="E297" s="10"/>
      <c r="F297" s="16"/>
      <c r="G297" s="34"/>
      <c r="H297" s="21"/>
      <c r="I297" s="59"/>
      <c r="J297" s="20"/>
      <c r="K297" s="40"/>
      <c r="L297" s="40"/>
      <c r="M297" s="40"/>
      <c r="N297" s="14"/>
    </row>
    <row r="298" spans="2:14" ht="28.5" customHeight="1" x14ac:dyDescent="0.25">
      <c r="B298" s="9"/>
      <c r="C298" s="14"/>
      <c r="D298" s="10"/>
      <c r="E298" s="10"/>
      <c r="F298" s="16"/>
      <c r="G298" s="34"/>
      <c r="H298" s="21"/>
      <c r="I298" s="59"/>
      <c r="J298" s="20"/>
      <c r="K298" s="40"/>
      <c r="L298" s="40"/>
      <c r="M298" s="40"/>
      <c r="N298" s="14"/>
    </row>
    <row r="299" spans="2:14" ht="28.5" customHeight="1" x14ac:dyDescent="0.25">
      <c r="B299" s="9"/>
      <c r="C299" s="14"/>
      <c r="D299" s="10"/>
      <c r="E299" s="10"/>
      <c r="F299" s="16"/>
      <c r="G299" s="34"/>
      <c r="H299" s="21"/>
      <c r="I299" s="59"/>
      <c r="J299" s="20"/>
      <c r="K299" s="40"/>
      <c r="L299" s="40"/>
      <c r="M299" s="40"/>
      <c r="N299" s="14"/>
    </row>
    <row r="300" spans="2:14" ht="28.5" customHeight="1" x14ac:dyDescent="0.25">
      <c r="B300" s="9"/>
      <c r="C300" s="14"/>
      <c r="D300" s="10"/>
      <c r="E300" s="10"/>
      <c r="F300" s="16"/>
      <c r="G300" s="34"/>
      <c r="H300" s="21"/>
      <c r="I300" s="59"/>
      <c r="J300" s="20"/>
      <c r="K300" s="40"/>
      <c r="L300" s="40"/>
      <c r="M300" s="40"/>
      <c r="N300" s="14"/>
    </row>
    <row r="301" spans="2:14" ht="28.5" customHeight="1" x14ac:dyDescent="0.25">
      <c r="B301" s="9"/>
      <c r="C301" s="14"/>
      <c r="D301" s="10"/>
      <c r="E301" s="10"/>
      <c r="F301" s="16"/>
      <c r="G301" s="34"/>
      <c r="H301" s="21"/>
      <c r="I301" s="59"/>
      <c r="J301" s="20"/>
      <c r="K301" s="40"/>
      <c r="L301" s="40"/>
      <c r="M301" s="40"/>
      <c r="N301" s="14"/>
    </row>
    <row r="302" spans="2:14" ht="28.5" customHeight="1" x14ac:dyDescent="0.25">
      <c r="B302" s="9"/>
      <c r="C302" s="14"/>
      <c r="D302" s="10"/>
      <c r="E302" s="10"/>
      <c r="F302" s="16"/>
      <c r="G302" s="34"/>
      <c r="H302" s="21"/>
      <c r="I302" s="59"/>
      <c r="J302" s="20"/>
      <c r="K302" s="40"/>
      <c r="L302" s="40"/>
      <c r="M302" s="40"/>
      <c r="N302" s="14"/>
    </row>
    <row r="303" spans="2:14" ht="28.5" customHeight="1" x14ac:dyDescent="0.25">
      <c r="B303" s="9"/>
      <c r="C303" s="14"/>
      <c r="D303" s="10"/>
      <c r="E303" s="10"/>
      <c r="F303" s="16"/>
      <c r="G303" s="34"/>
      <c r="H303" s="21"/>
      <c r="I303" s="59"/>
      <c r="J303" s="20"/>
      <c r="K303" s="40"/>
      <c r="L303" s="40"/>
      <c r="M303" s="40"/>
      <c r="N303" s="14"/>
    </row>
    <row r="304" spans="2:14" ht="28.5" customHeight="1" x14ac:dyDescent="0.25">
      <c r="B304" s="9"/>
      <c r="C304" s="14"/>
      <c r="D304" s="10"/>
      <c r="E304" s="10"/>
      <c r="F304" s="16"/>
      <c r="G304" s="34"/>
      <c r="H304" s="21"/>
      <c r="I304" s="59"/>
      <c r="J304" s="20"/>
      <c r="K304" s="40"/>
      <c r="L304" s="40"/>
      <c r="M304" s="40"/>
      <c r="N304" s="14"/>
    </row>
    <row r="305" spans="2:14" ht="28.5" customHeight="1" x14ac:dyDescent="0.25">
      <c r="B305" s="9"/>
      <c r="C305" s="14"/>
      <c r="D305" s="10"/>
      <c r="E305" s="10"/>
      <c r="F305" s="16"/>
      <c r="G305" s="34"/>
      <c r="H305" s="21"/>
      <c r="I305" s="59"/>
      <c r="J305" s="20"/>
      <c r="K305" s="40"/>
      <c r="L305" s="40"/>
      <c r="M305" s="40"/>
      <c r="N305" s="14"/>
    </row>
    <row r="306" spans="2:14" ht="28.5" customHeight="1" x14ac:dyDescent="0.25">
      <c r="B306" s="9"/>
      <c r="C306" s="14"/>
      <c r="D306" s="10"/>
      <c r="E306" s="10"/>
      <c r="F306" s="16"/>
      <c r="G306" s="34"/>
      <c r="H306" s="21"/>
      <c r="I306" s="59"/>
      <c r="J306" s="20"/>
      <c r="K306" s="40"/>
      <c r="L306" s="40"/>
      <c r="M306" s="40"/>
      <c r="N306" s="14"/>
    </row>
    <row r="307" spans="2:14" ht="28.5" customHeight="1" x14ac:dyDescent="0.25">
      <c r="B307" s="9"/>
      <c r="C307" s="14"/>
      <c r="D307" s="10"/>
      <c r="E307" s="10"/>
      <c r="F307" s="16"/>
      <c r="G307" s="34"/>
      <c r="H307" s="21"/>
      <c r="I307" s="59"/>
      <c r="J307" s="20"/>
      <c r="K307" s="40"/>
      <c r="L307" s="40"/>
      <c r="M307" s="40"/>
      <c r="N307" s="14"/>
    </row>
    <row r="308" spans="2:14" ht="28.5" customHeight="1" x14ac:dyDescent="0.25">
      <c r="B308" s="9"/>
      <c r="C308" s="14"/>
      <c r="D308" s="10"/>
      <c r="E308" s="10"/>
      <c r="F308" s="16"/>
      <c r="G308" s="34"/>
      <c r="H308" s="21"/>
      <c r="I308" s="59"/>
      <c r="J308" s="20"/>
      <c r="K308" s="40"/>
      <c r="L308" s="40"/>
      <c r="M308" s="40"/>
      <c r="N308" s="14"/>
    </row>
    <row r="309" spans="2:14" ht="28.5" customHeight="1" x14ac:dyDescent="0.25">
      <c r="B309" s="9"/>
      <c r="C309" s="14"/>
      <c r="D309" s="10"/>
      <c r="E309" s="10"/>
      <c r="F309" s="16"/>
      <c r="G309" s="34"/>
      <c r="H309" s="21"/>
      <c r="I309" s="59"/>
      <c r="J309" s="20"/>
      <c r="K309" s="40"/>
      <c r="L309" s="40"/>
      <c r="M309" s="40"/>
      <c r="N309" s="14"/>
    </row>
    <row r="310" spans="2:14" ht="28.5" customHeight="1" x14ac:dyDescent="0.25">
      <c r="B310" s="9"/>
      <c r="C310" s="14"/>
      <c r="D310" s="10"/>
      <c r="E310" s="10"/>
      <c r="F310" s="16"/>
      <c r="G310" s="34"/>
      <c r="H310" s="21"/>
      <c r="I310" s="59"/>
      <c r="J310" s="20"/>
      <c r="K310" s="40"/>
      <c r="L310" s="40"/>
      <c r="M310" s="40"/>
      <c r="N310" s="14"/>
    </row>
    <row r="311" spans="2:14" ht="28.5" customHeight="1" x14ac:dyDescent="0.25">
      <c r="B311" s="9"/>
      <c r="C311" s="14"/>
      <c r="D311" s="10"/>
      <c r="E311" s="10"/>
      <c r="F311" s="16"/>
      <c r="G311" s="34"/>
      <c r="H311" s="21"/>
      <c r="I311" s="59"/>
      <c r="J311" s="20"/>
      <c r="K311" s="40"/>
      <c r="L311" s="40"/>
      <c r="M311" s="40"/>
      <c r="N311" s="14"/>
    </row>
    <row r="312" spans="2:14" ht="28.5" customHeight="1" x14ac:dyDescent="0.25">
      <c r="B312" s="9"/>
      <c r="C312" s="14"/>
      <c r="D312" s="10"/>
      <c r="E312" s="10"/>
      <c r="F312" s="16"/>
      <c r="G312" s="34"/>
      <c r="H312" s="21"/>
      <c r="I312" s="59"/>
      <c r="J312" s="20"/>
      <c r="K312" s="40"/>
      <c r="L312" s="40"/>
      <c r="M312" s="40"/>
      <c r="N312" s="14"/>
    </row>
    <row r="313" spans="2:14" ht="28.5" customHeight="1" x14ac:dyDescent="0.25">
      <c r="B313" s="9"/>
      <c r="C313" s="14"/>
      <c r="D313" s="10"/>
      <c r="E313" s="10"/>
      <c r="F313" s="16"/>
      <c r="G313" s="34"/>
      <c r="H313" s="21"/>
      <c r="I313" s="59"/>
      <c r="J313" s="20"/>
      <c r="K313" s="40"/>
      <c r="L313" s="40"/>
      <c r="M313" s="40"/>
      <c r="N313" s="14"/>
    </row>
    <row r="314" spans="2:14" ht="28.5" customHeight="1" x14ac:dyDescent="0.25">
      <c r="B314" s="9"/>
      <c r="C314" s="14"/>
      <c r="D314" s="10"/>
      <c r="E314" s="10"/>
      <c r="F314" s="16"/>
      <c r="G314" s="34"/>
      <c r="H314" s="21"/>
      <c r="I314" s="59"/>
      <c r="J314" s="20"/>
      <c r="K314" s="40"/>
      <c r="L314" s="40"/>
      <c r="M314" s="40"/>
      <c r="N314" s="14"/>
    </row>
    <row r="315" spans="2:14" ht="28.5" customHeight="1" x14ac:dyDescent="0.25">
      <c r="B315" s="9"/>
      <c r="C315" s="14"/>
      <c r="D315" s="10"/>
      <c r="E315" s="10"/>
      <c r="F315" s="16"/>
      <c r="G315" s="34"/>
      <c r="H315" s="21"/>
      <c r="I315" s="59"/>
      <c r="J315" s="20"/>
      <c r="K315" s="40"/>
      <c r="L315" s="40"/>
      <c r="M315" s="40"/>
      <c r="N315" s="14"/>
    </row>
    <row r="316" spans="2:14" ht="28.5" customHeight="1" x14ac:dyDescent="0.25">
      <c r="B316" s="9"/>
      <c r="C316" s="14"/>
      <c r="D316" s="10"/>
      <c r="E316" s="10"/>
      <c r="F316" s="16"/>
      <c r="G316" s="34"/>
      <c r="H316" s="21"/>
      <c r="I316" s="59"/>
      <c r="J316" s="20"/>
      <c r="K316" s="40"/>
      <c r="L316" s="40"/>
      <c r="M316" s="40"/>
      <c r="N316" s="14"/>
    </row>
    <row r="317" spans="2:14" ht="28.5" customHeight="1" x14ac:dyDescent="0.25">
      <c r="B317" s="9"/>
      <c r="C317" s="14"/>
      <c r="D317" s="10"/>
      <c r="E317" s="10"/>
      <c r="F317" s="16"/>
      <c r="G317" s="34"/>
      <c r="H317" s="21"/>
      <c r="I317" s="59"/>
      <c r="J317" s="20"/>
      <c r="K317" s="40"/>
      <c r="L317" s="40"/>
      <c r="M317" s="40"/>
      <c r="N317" s="14"/>
    </row>
    <row r="318" spans="2:14" ht="28.5" customHeight="1" x14ac:dyDescent="0.25">
      <c r="B318" s="9"/>
      <c r="C318" s="14"/>
      <c r="D318" s="10"/>
      <c r="E318" s="10"/>
      <c r="F318" s="16"/>
      <c r="G318" s="34"/>
      <c r="H318" s="21"/>
      <c r="I318" s="59"/>
      <c r="J318" s="20"/>
      <c r="K318" s="40"/>
      <c r="L318" s="40"/>
      <c r="M318" s="40"/>
      <c r="N318" s="14"/>
    </row>
    <row r="319" spans="2:14" ht="28.5" customHeight="1" x14ac:dyDescent="0.25">
      <c r="B319" s="9"/>
      <c r="C319" s="14"/>
      <c r="D319" s="10"/>
      <c r="E319" s="10"/>
      <c r="F319" s="16"/>
      <c r="G319" s="34"/>
      <c r="H319" s="21"/>
      <c r="I319" s="59"/>
      <c r="J319" s="20"/>
      <c r="K319" s="40"/>
      <c r="L319" s="40"/>
      <c r="M319" s="40"/>
      <c r="N319" s="14"/>
    </row>
    <row r="320" spans="2:14" ht="28.5" customHeight="1" x14ac:dyDescent="0.25">
      <c r="B320" s="9"/>
      <c r="C320" s="14"/>
      <c r="D320" s="10"/>
      <c r="E320" s="10"/>
      <c r="F320" s="16"/>
      <c r="G320" s="34"/>
      <c r="H320" s="21"/>
      <c r="I320" s="59"/>
      <c r="J320" s="20"/>
      <c r="K320" s="40"/>
      <c r="L320" s="40"/>
      <c r="M320" s="40"/>
      <c r="N320" s="14"/>
    </row>
    <row r="321" spans="2:14" ht="28.5" customHeight="1" x14ac:dyDescent="0.25">
      <c r="B321" s="9"/>
      <c r="C321" s="14"/>
      <c r="D321" s="10"/>
      <c r="E321" s="10"/>
      <c r="F321" s="16"/>
      <c r="G321" s="34"/>
      <c r="H321" s="21"/>
      <c r="I321" s="59"/>
      <c r="J321" s="20"/>
      <c r="K321" s="40"/>
      <c r="L321" s="40"/>
      <c r="M321" s="40"/>
      <c r="N321" s="14"/>
    </row>
    <row r="322" spans="2:14" ht="28.5" customHeight="1" x14ac:dyDescent="0.25">
      <c r="B322" s="9"/>
      <c r="C322" s="14"/>
      <c r="D322" s="10"/>
      <c r="E322" s="10"/>
      <c r="F322" s="16"/>
      <c r="G322" s="34"/>
      <c r="H322" s="21"/>
      <c r="I322" s="59"/>
      <c r="J322" s="20"/>
      <c r="K322" s="40"/>
      <c r="L322" s="40"/>
      <c r="M322" s="40"/>
      <c r="N322" s="14"/>
    </row>
    <row r="323" spans="2:14" ht="28.5" customHeight="1" x14ac:dyDescent="0.25">
      <c r="B323" s="9"/>
      <c r="C323" s="14"/>
      <c r="D323" s="10"/>
      <c r="E323" s="10"/>
      <c r="F323" s="16"/>
      <c r="G323" s="34"/>
      <c r="H323" s="21"/>
      <c r="I323" s="59"/>
      <c r="J323" s="20"/>
      <c r="K323" s="40"/>
      <c r="L323" s="40"/>
      <c r="M323" s="40"/>
      <c r="N323" s="14"/>
    </row>
    <row r="324" spans="2:14" ht="28.5" customHeight="1" x14ac:dyDescent="0.25">
      <c r="B324" s="9"/>
      <c r="C324" s="14"/>
      <c r="D324" s="10"/>
      <c r="E324" s="10"/>
      <c r="F324" s="16"/>
      <c r="G324" s="34"/>
      <c r="H324" s="21"/>
      <c r="I324" s="59"/>
      <c r="J324" s="20"/>
      <c r="K324" s="40"/>
      <c r="L324" s="40"/>
      <c r="M324" s="40"/>
      <c r="N324" s="14"/>
    </row>
    <row r="325" spans="2:14" ht="28.5" customHeight="1" x14ac:dyDescent="0.25">
      <c r="B325" s="9"/>
      <c r="C325" s="14"/>
      <c r="D325" s="10"/>
      <c r="E325" s="10"/>
      <c r="F325" s="16"/>
      <c r="G325" s="34"/>
      <c r="H325" s="21"/>
      <c r="I325" s="59"/>
      <c r="J325" s="20"/>
      <c r="K325" s="40"/>
      <c r="L325" s="40"/>
      <c r="M325" s="40"/>
      <c r="N325" s="14"/>
    </row>
    <row r="326" spans="2:14" ht="28.5" customHeight="1" x14ac:dyDescent="0.25">
      <c r="B326" s="9"/>
      <c r="C326" s="14"/>
      <c r="D326" s="10"/>
      <c r="E326" s="10"/>
      <c r="F326" s="16"/>
      <c r="G326" s="34"/>
      <c r="H326" s="21"/>
      <c r="I326" s="59"/>
      <c r="J326" s="20"/>
      <c r="K326" s="40"/>
      <c r="L326" s="40"/>
      <c r="M326" s="40"/>
      <c r="N326" s="14"/>
    </row>
    <row r="327" spans="2:14" ht="28.5" customHeight="1" x14ac:dyDescent="0.25">
      <c r="B327" s="9"/>
      <c r="C327" s="14"/>
      <c r="D327" s="10"/>
      <c r="E327" s="10"/>
      <c r="F327" s="16"/>
      <c r="G327" s="34"/>
      <c r="H327" s="21"/>
      <c r="I327" s="59"/>
      <c r="J327" s="20"/>
      <c r="K327" s="40"/>
      <c r="L327" s="40"/>
      <c r="M327" s="40"/>
      <c r="N327" s="14"/>
    </row>
    <row r="328" spans="2:14" ht="28.5" customHeight="1" x14ac:dyDescent="0.25">
      <c r="B328" s="9"/>
      <c r="C328" s="14"/>
      <c r="D328" s="10"/>
      <c r="E328" s="10"/>
      <c r="F328" s="16"/>
      <c r="G328" s="34"/>
      <c r="H328" s="21"/>
      <c r="I328" s="59"/>
      <c r="J328" s="20"/>
      <c r="K328" s="40"/>
      <c r="L328" s="40"/>
      <c r="M328" s="40"/>
      <c r="N328" s="14"/>
    </row>
    <row r="329" spans="2:14" ht="28.5" customHeight="1" x14ac:dyDescent="0.25">
      <c r="B329" s="9"/>
      <c r="C329" s="14"/>
      <c r="D329" s="10"/>
      <c r="E329" s="10"/>
      <c r="F329" s="16"/>
      <c r="G329" s="34"/>
      <c r="H329" s="21"/>
      <c r="I329" s="59"/>
      <c r="J329" s="20"/>
      <c r="K329" s="40"/>
      <c r="L329" s="40"/>
      <c r="M329" s="40"/>
      <c r="N329" s="14"/>
    </row>
    <row r="330" spans="2:14" ht="28.5" customHeight="1" x14ac:dyDescent="0.25">
      <c r="B330" s="9"/>
      <c r="C330" s="14"/>
      <c r="D330" s="10"/>
      <c r="E330" s="10"/>
      <c r="F330" s="16"/>
      <c r="G330" s="34"/>
      <c r="H330" s="21"/>
      <c r="I330" s="59"/>
      <c r="J330" s="20"/>
      <c r="K330" s="40"/>
      <c r="L330" s="40"/>
      <c r="M330" s="40"/>
      <c r="N330" s="14"/>
    </row>
    <row r="331" spans="2:14" ht="28.5" customHeight="1" x14ac:dyDescent="0.25">
      <c r="B331" s="9"/>
      <c r="C331" s="14"/>
      <c r="D331" s="10"/>
      <c r="E331" s="10"/>
      <c r="F331" s="16"/>
      <c r="G331" s="34"/>
      <c r="H331" s="21"/>
      <c r="I331" s="59"/>
      <c r="J331" s="20"/>
      <c r="K331" s="40"/>
      <c r="L331" s="40"/>
      <c r="M331" s="40"/>
      <c r="N331" s="14"/>
    </row>
    <row r="332" spans="2:14" ht="28.5" customHeight="1" x14ac:dyDescent="0.25">
      <c r="B332" s="9"/>
      <c r="C332" s="14"/>
      <c r="D332" s="10"/>
      <c r="E332" s="10"/>
      <c r="F332" s="16"/>
      <c r="G332" s="34"/>
      <c r="H332" s="21"/>
      <c r="I332" s="59"/>
      <c r="J332" s="20"/>
      <c r="K332" s="40"/>
      <c r="L332" s="40"/>
      <c r="M332" s="40"/>
      <c r="N332" s="14"/>
    </row>
    <row r="333" spans="2:14" ht="28.5" customHeight="1" x14ac:dyDescent="0.25">
      <c r="B333" s="9"/>
      <c r="C333" s="14"/>
      <c r="D333" s="10"/>
      <c r="E333" s="10"/>
      <c r="F333" s="16"/>
      <c r="G333" s="34"/>
      <c r="H333" s="21"/>
      <c r="I333" s="59"/>
      <c r="J333" s="20"/>
      <c r="K333" s="40"/>
      <c r="L333" s="40"/>
      <c r="M333" s="40"/>
      <c r="N333" s="14"/>
    </row>
    <row r="334" spans="2:14" ht="28.5" customHeight="1" x14ac:dyDescent="0.25">
      <c r="B334" s="9"/>
      <c r="C334" s="14"/>
      <c r="D334" s="10"/>
      <c r="E334" s="10"/>
      <c r="F334" s="16"/>
      <c r="G334" s="34"/>
      <c r="H334" s="21"/>
      <c r="I334" s="59"/>
      <c r="J334" s="20"/>
      <c r="K334" s="40"/>
      <c r="L334" s="40"/>
      <c r="M334" s="40"/>
      <c r="N334" s="14"/>
    </row>
    <row r="335" spans="2:14" ht="28.5" customHeight="1" x14ac:dyDescent="0.25">
      <c r="B335" s="9"/>
      <c r="C335" s="14"/>
      <c r="D335" s="10"/>
      <c r="E335" s="10"/>
      <c r="F335" s="16"/>
      <c r="G335" s="34"/>
      <c r="H335" s="21"/>
      <c r="I335" s="59"/>
      <c r="J335" s="20"/>
      <c r="K335" s="40"/>
      <c r="L335" s="40"/>
      <c r="M335" s="40"/>
      <c r="N335" s="14"/>
    </row>
    <row r="336" spans="2:14" ht="28.5" customHeight="1" x14ac:dyDescent="0.25">
      <c r="B336" s="9"/>
      <c r="C336" s="14"/>
      <c r="D336" s="10"/>
      <c r="E336" s="10"/>
      <c r="F336" s="16"/>
      <c r="G336" s="34"/>
      <c r="H336" s="21"/>
      <c r="I336" s="59"/>
      <c r="J336" s="20"/>
      <c r="K336" s="40"/>
      <c r="L336" s="40"/>
      <c r="M336" s="40"/>
      <c r="N336" s="14"/>
    </row>
    <row r="337" spans="2:14" ht="28.5" customHeight="1" x14ac:dyDescent="0.25">
      <c r="B337" s="9"/>
      <c r="C337" s="14"/>
      <c r="D337" s="10"/>
      <c r="E337" s="10"/>
      <c r="F337" s="16"/>
      <c r="G337" s="34"/>
      <c r="H337" s="21"/>
      <c r="I337" s="59"/>
      <c r="J337" s="20"/>
      <c r="K337" s="40"/>
      <c r="L337" s="40"/>
      <c r="M337" s="40"/>
      <c r="N337" s="14"/>
    </row>
    <row r="338" spans="2:14" ht="28.5" customHeight="1" x14ac:dyDescent="0.25">
      <c r="B338" s="9"/>
      <c r="C338" s="14"/>
      <c r="D338" s="10"/>
      <c r="E338" s="10"/>
      <c r="F338" s="16"/>
      <c r="G338" s="34"/>
      <c r="H338" s="21"/>
      <c r="I338" s="59"/>
      <c r="J338" s="20"/>
      <c r="K338" s="40"/>
      <c r="L338" s="40"/>
      <c r="M338" s="40"/>
      <c r="N338" s="14"/>
    </row>
    <row r="339" spans="2:14" ht="28.5" customHeight="1" x14ac:dyDescent="0.25">
      <c r="B339" s="9"/>
      <c r="C339" s="14"/>
      <c r="D339" s="10"/>
      <c r="E339" s="10"/>
      <c r="F339" s="16"/>
      <c r="G339" s="34"/>
      <c r="H339" s="21"/>
      <c r="I339" s="59"/>
      <c r="J339" s="20"/>
      <c r="K339" s="40"/>
      <c r="L339" s="40"/>
      <c r="M339" s="40"/>
      <c r="N339" s="14"/>
    </row>
    <row r="340" spans="2:14" ht="28.5" customHeight="1" x14ac:dyDescent="0.25">
      <c r="B340" s="9"/>
      <c r="C340" s="14"/>
      <c r="D340" s="10"/>
      <c r="E340" s="10"/>
      <c r="F340" s="16"/>
      <c r="G340" s="34"/>
      <c r="H340" s="21"/>
      <c r="I340" s="59"/>
      <c r="J340" s="20"/>
      <c r="K340" s="40"/>
      <c r="L340" s="40"/>
      <c r="M340" s="40"/>
      <c r="N340" s="14"/>
    </row>
    <row r="341" spans="2:14" ht="28.5" customHeight="1" x14ac:dyDescent="0.25">
      <c r="B341" s="9"/>
      <c r="C341" s="14"/>
      <c r="D341" s="10"/>
      <c r="E341" s="10"/>
      <c r="F341" s="16"/>
      <c r="G341" s="34"/>
      <c r="H341" s="21"/>
      <c r="I341" s="59"/>
      <c r="J341" s="20"/>
      <c r="K341" s="40"/>
      <c r="L341" s="40"/>
      <c r="M341" s="40"/>
      <c r="N341" s="14"/>
    </row>
    <row r="342" spans="2:14" ht="28.5" customHeight="1" x14ac:dyDescent="0.25">
      <c r="B342" s="9"/>
      <c r="C342" s="14"/>
      <c r="D342" s="10"/>
      <c r="E342" s="10"/>
      <c r="F342" s="16"/>
      <c r="G342" s="34"/>
      <c r="H342" s="21"/>
      <c r="I342" s="59"/>
      <c r="J342" s="20"/>
      <c r="K342" s="40"/>
      <c r="L342" s="40"/>
      <c r="M342" s="40"/>
      <c r="N342" s="14"/>
    </row>
    <row r="343" spans="2:14" ht="28.5" customHeight="1" x14ac:dyDescent="0.25">
      <c r="B343" s="9"/>
      <c r="C343" s="14"/>
      <c r="D343" s="10"/>
      <c r="E343" s="10"/>
      <c r="F343" s="16"/>
      <c r="G343" s="34"/>
      <c r="H343" s="21"/>
      <c r="I343" s="59"/>
      <c r="J343" s="20"/>
      <c r="K343" s="40"/>
      <c r="L343" s="40"/>
      <c r="M343" s="40"/>
      <c r="N343" s="14"/>
    </row>
    <row r="344" spans="2:14" ht="28.5" customHeight="1" x14ac:dyDescent="0.25">
      <c r="B344" s="9"/>
      <c r="C344" s="14"/>
      <c r="D344" s="10"/>
      <c r="E344" s="10"/>
      <c r="F344" s="16"/>
      <c r="G344" s="34"/>
      <c r="H344" s="21"/>
      <c r="I344" s="59"/>
      <c r="J344" s="20"/>
      <c r="K344" s="40"/>
      <c r="L344" s="40"/>
      <c r="M344" s="40"/>
      <c r="N344" s="14"/>
    </row>
    <row r="345" spans="2:14" ht="28.5" customHeight="1" x14ac:dyDescent="0.25">
      <c r="B345" s="9"/>
      <c r="C345" s="14"/>
      <c r="D345" s="10"/>
      <c r="E345" s="10"/>
      <c r="F345" s="16"/>
      <c r="G345" s="34"/>
      <c r="H345" s="21"/>
      <c r="I345" s="59"/>
      <c r="J345" s="20"/>
      <c r="K345" s="40"/>
      <c r="L345" s="40"/>
      <c r="M345" s="40"/>
      <c r="N345" s="14"/>
    </row>
    <row r="346" spans="2:14" ht="28.5" customHeight="1" x14ac:dyDescent="0.25">
      <c r="B346" s="9"/>
      <c r="C346" s="14"/>
      <c r="D346" s="10"/>
      <c r="E346" s="10"/>
      <c r="F346" s="16"/>
      <c r="G346" s="34"/>
      <c r="H346" s="21"/>
      <c r="I346" s="59"/>
      <c r="J346" s="20"/>
      <c r="K346" s="40"/>
      <c r="L346" s="40"/>
      <c r="M346" s="40"/>
      <c r="N346" s="14"/>
    </row>
    <row r="347" spans="2:14" ht="28.5" customHeight="1" x14ac:dyDescent="0.25">
      <c r="B347" s="9"/>
      <c r="C347" s="14"/>
      <c r="D347" s="10"/>
      <c r="E347" s="10"/>
      <c r="F347" s="16"/>
      <c r="G347" s="34"/>
      <c r="H347" s="21"/>
      <c r="I347" s="59"/>
      <c r="J347" s="20"/>
      <c r="K347" s="40"/>
      <c r="L347" s="40"/>
      <c r="M347" s="40"/>
      <c r="N347" s="14"/>
    </row>
    <row r="348" spans="2:14" ht="28.5" customHeight="1" x14ac:dyDescent="0.25">
      <c r="B348" s="9"/>
      <c r="C348" s="14"/>
      <c r="D348" s="10"/>
      <c r="E348" s="10"/>
      <c r="F348" s="16"/>
      <c r="G348" s="34"/>
      <c r="H348" s="21"/>
      <c r="I348" s="59"/>
      <c r="J348" s="20"/>
      <c r="K348" s="40"/>
      <c r="L348" s="40"/>
      <c r="M348" s="40"/>
      <c r="N348" s="14"/>
    </row>
    <row r="349" spans="2:14" ht="28.5" customHeight="1" x14ac:dyDescent="0.25">
      <c r="B349" s="9"/>
      <c r="C349" s="14"/>
      <c r="D349" s="10"/>
      <c r="E349" s="10"/>
      <c r="F349" s="16"/>
      <c r="G349" s="34"/>
      <c r="H349" s="21"/>
      <c r="I349" s="59"/>
      <c r="J349" s="20"/>
      <c r="K349" s="40"/>
      <c r="L349" s="40"/>
      <c r="M349" s="40"/>
      <c r="N349" s="14"/>
    </row>
    <row r="350" spans="2:14" ht="28.5" customHeight="1" x14ac:dyDescent="0.25">
      <c r="B350" s="9"/>
      <c r="C350" s="14"/>
      <c r="D350" s="10"/>
      <c r="E350" s="10"/>
      <c r="F350" s="16"/>
      <c r="G350" s="34"/>
      <c r="H350" s="21"/>
      <c r="I350" s="59"/>
      <c r="J350" s="20"/>
      <c r="K350" s="40"/>
      <c r="L350" s="40"/>
      <c r="M350" s="40"/>
      <c r="N350" s="14"/>
    </row>
    <row r="351" spans="2:14" ht="28.5" customHeight="1" x14ac:dyDescent="0.25">
      <c r="B351" s="9"/>
      <c r="C351" s="14"/>
      <c r="D351" s="10"/>
      <c r="E351" s="10"/>
      <c r="F351" s="16"/>
      <c r="G351" s="34"/>
      <c r="H351" s="21"/>
      <c r="I351" s="59"/>
      <c r="J351" s="20"/>
      <c r="K351" s="40"/>
      <c r="L351" s="40"/>
      <c r="M351" s="40"/>
      <c r="N351" s="14"/>
    </row>
    <row r="352" spans="2:14" ht="28.5" customHeight="1" x14ac:dyDescent="0.25">
      <c r="B352" s="9"/>
      <c r="C352" s="14"/>
      <c r="D352" s="10"/>
      <c r="E352" s="10"/>
      <c r="F352" s="16"/>
      <c r="G352" s="34"/>
      <c r="H352" s="21"/>
      <c r="I352" s="59"/>
      <c r="J352" s="20"/>
      <c r="K352" s="40"/>
      <c r="L352" s="40"/>
      <c r="M352" s="40"/>
      <c r="N352" s="14"/>
    </row>
    <row r="353" spans="2:14" ht="28.5" customHeight="1" x14ac:dyDescent="0.25">
      <c r="B353" s="9"/>
      <c r="C353" s="14"/>
      <c r="D353" s="10"/>
      <c r="E353" s="10"/>
      <c r="F353" s="16"/>
      <c r="G353" s="34"/>
      <c r="H353" s="21"/>
      <c r="I353" s="59"/>
      <c r="J353" s="20"/>
      <c r="K353" s="40"/>
      <c r="L353" s="40"/>
      <c r="M353" s="40"/>
      <c r="N353" s="14"/>
    </row>
    <row r="354" spans="2:14" ht="28.5" customHeight="1" x14ac:dyDescent="0.25">
      <c r="B354" s="9"/>
      <c r="C354" s="14"/>
      <c r="D354" s="10"/>
      <c r="E354" s="10"/>
      <c r="F354" s="16"/>
      <c r="G354" s="34"/>
      <c r="H354" s="21"/>
      <c r="I354" s="59"/>
      <c r="J354" s="20"/>
      <c r="K354" s="40"/>
      <c r="L354" s="40"/>
      <c r="M354" s="40"/>
      <c r="N354" s="14"/>
    </row>
    <row r="355" spans="2:14" ht="28.5" customHeight="1" x14ac:dyDescent="0.25">
      <c r="B355" s="9"/>
      <c r="C355" s="14"/>
      <c r="D355" s="10"/>
      <c r="E355" s="10"/>
      <c r="F355" s="16"/>
      <c r="G355" s="34"/>
      <c r="H355" s="21"/>
      <c r="I355" s="59"/>
      <c r="J355" s="20"/>
      <c r="K355" s="40"/>
      <c r="L355" s="40"/>
      <c r="M355" s="40"/>
      <c r="N355" s="14"/>
    </row>
    <row r="356" spans="2:14" ht="28.5" customHeight="1" x14ac:dyDescent="0.25">
      <c r="B356" s="9"/>
      <c r="C356" s="14"/>
      <c r="D356" s="10"/>
      <c r="E356" s="10"/>
      <c r="F356" s="16"/>
      <c r="G356" s="34"/>
      <c r="H356" s="21"/>
      <c r="I356" s="59"/>
      <c r="J356" s="20"/>
      <c r="K356" s="40"/>
      <c r="L356" s="40"/>
      <c r="M356" s="40"/>
      <c r="N356" s="14"/>
    </row>
    <row r="357" spans="2:14" ht="28.5" customHeight="1" x14ac:dyDescent="0.25">
      <c r="B357" s="9"/>
      <c r="C357" s="14"/>
      <c r="D357" s="10"/>
      <c r="E357" s="10"/>
      <c r="F357" s="16"/>
      <c r="G357" s="34"/>
      <c r="H357" s="21"/>
      <c r="I357" s="59"/>
      <c r="J357" s="20"/>
      <c r="K357" s="40"/>
      <c r="L357" s="40"/>
      <c r="M357" s="40"/>
      <c r="N357" s="14"/>
    </row>
    <row r="358" spans="2:14" ht="28.5" customHeight="1" x14ac:dyDescent="0.25">
      <c r="B358" s="9"/>
      <c r="C358" s="14"/>
      <c r="D358" s="10"/>
      <c r="E358" s="10"/>
      <c r="F358" s="16"/>
      <c r="G358" s="34"/>
      <c r="H358" s="21"/>
      <c r="I358" s="59"/>
      <c r="J358" s="20"/>
      <c r="K358" s="40"/>
      <c r="L358" s="40"/>
      <c r="M358" s="40"/>
      <c r="N358" s="14"/>
    </row>
    <row r="359" spans="2:14" ht="28.5" customHeight="1" x14ac:dyDescent="0.25">
      <c r="B359" s="9"/>
      <c r="C359" s="14"/>
      <c r="D359" s="10"/>
      <c r="E359" s="10"/>
      <c r="F359" s="16"/>
      <c r="G359" s="34"/>
      <c r="H359" s="21"/>
      <c r="I359" s="59"/>
      <c r="J359" s="20"/>
      <c r="K359" s="40"/>
      <c r="L359" s="40"/>
      <c r="M359" s="40"/>
      <c r="N359" s="14"/>
    </row>
    <row r="360" spans="2:14" ht="28.5" customHeight="1" x14ac:dyDescent="0.25">
      <c r="B360" s="9"/>
      <c r="C360" s="14"/>
      <c r="D360" s="10"/>
      <c r="E360" s="10"/>
      <c r="F360" s="16"/>
      <c r="G360" s="34"/>
      <c r="H360" s="21"/>
      <c r="I360" s="59"/>
      <c r="J360" s="20"/>
      <c r="K360" s="40"/>
      <c r="L360" s="40"/>
      <c r="M360" s="40"/>
      <c r="N360" s="14"/>
    </row>
    <row r="361" spans="2:14" ht="28.5" customHeight="1" x14ac:dyDescent="0.25">
      <c r="B361" s="9"/>
      <c r="C361" s="14"/>
      <c r="D361" s="10"/>
      <c r="E361" s="10"/>
      <c r="F361" s="16"/>
      <c r="G361" s="34"/>
      <c r="H361" s="21"/>
      <c r="I361" s="59"/>
      <c r="J361" s="20"/>
      <c r="K361" s="40"/>
      <c r="L361" s="40"/>
      <c r="M361" s="40"/>
      <c r="N361" s="14"/>
    </row>
    <row r="362" spans="2:14" ht="28.5" customHeight="1" x14ac:dyDescent="0.25">
      <c r="B362" s="9"/>
      <c r="C362" s="14"/>
      <c r="D362" s="10"/>
      <c r="E362" s="10"/>
      <c r="F362" s="16"/>
      <c r="G362" s="34"/>
      <c r="H362" s="21"/>
      <c r="I362" s="59"/>
      <c r="J362" s="20"/>
      <c r="K362" s="40"/>
      <c r="L362" s="40"/>
      <c r="M362" s="40"/>
      <c r="N362" s="14"/>
    </row>
    <row r="363" spans="2:14" ht="28.5" customHeight="1" x14ac:dyDescent="0.25">
      <c r="B363" s="9"/>
      <c r="C363" s="14"/>
      <c r="D363" s="10"/>
      <c r="E363" s="10"/>
      <c r="F363" s="16"/>
      <c r="G363" s="34"/>
      <c r="H363" s="21"/>
      <c r="I363" s="59"/>
      <c r="J363" s="20"/>
      <c r="K363" s="40"/>
      <c r="L363" s="40"/>
      <c r="M363" s="40"/>
      <c r="N363" s="14"/>
    </row>
    <row r="364" spans="2:14" ht="28.5" customHeight="1" x14ac:dyDescent="0.25">
      <c r="B364" s="9"/>
      <c r="C364" s="14"/>
      <c r="D364" s="10"/>
      <c r="E364" s="10"/>
      <c r="F364" s="16"/>
      <c r="G364" s="34"/>
      <c r="H364" s="21"/>
      <c r="I364" s="59"/>
      <c r="J364" s="20"/>
      <c r="K364" s="40"/>
      <c r="L364" s="40"/>
      <c r="M364" s="40"/>
      <c r="N364" s="14"/>
    </row>
    <row r="365" spans="2:14" ht="28.5" customHeight="1" x14ac:dyDescent="0.25">
      <c r="B365" s="9"/>
      <c r="C365" s="14"/>
      <c r="D365" s="10"/>
      <c r="E365" s="10"/>
      <c r="F365" s="16"/>
      <c r="G365" s="34"/>
      <c r="H365" s="21"/>
      <c r="I365" s="59"/>
      <c r="J365" s="20"/>
      <c r="K365" s="40"/>
      <c r="L365" s="40"/>
      <c r="M365" s="40"/>
      <c r="N365" s="14"/>
    </row>
    <row r="366" spans="2:14" ht="28.5" customHeight="1" x14ac:dyDescent="0.25">
      <c r="B366" s="9"/>
      <c r="C366" s="14"/>
      <c r="D366" s="10"/>
      <c r="E366" s="10"/>
      <c r="F366" s="16"/>
      <c r="G366" s="34"/>
      <c r="H366" s="21"/>
      <c r="I366" s="59"/>
      <c r="J366" s="20"/>
      <c r="K366" s="40"/>
      <c r="L366" s="40"/>
      <c r="M366" s="40"/>
      <c r="N366" s="14"/>
    </row>
    <row r="367" spans="2:14" ht="28.5" customHeight="1" x14ac:dyDescent="0.25">
      <c r="B367" s="9"/>
      <c r="C367" s="14"/>
      <c r="D367" s="10"/>
      <c r="E367" s="10"/>
      <c r="F367" s="16"/>
      <c r="G367" s="34"/>
      <c r="H367" s="21"/>
      <c r="I367" s="59"/>
      <c r="J367" s="20"/>
      <c r="K367" s="40"/>
      <c r="L367" s="40"/>
      <c r="M367" s="40"/>
      <c r="N367" s="14"/>
    </row>
    <row r="368" spans="2:14" ht="28.5" customHeight="1" x14ac:dyDescent="0.25">
      <c r="B368" s="9"/>
      <c r="C368" s="14"/>
      <c r="D368" s="10"/>
      <c r="E368" s="10"/>
      <c r="F368" s="16"/>
      <c r="G368" s="34"/>
      <c r="H368" s="21"/>
      <c r="I368" s="59"/>
      <c r="J368" s="20"/>
      <c r="K368" s="40"/>
      <c r="L368" s="40"/>
      <c r="M368" s="40"/>
      <c r="N368" s="14"/>
    </row>
    <row r="369" spans="2:14" ht="28.5" customHeight="1" x14ac:dyDescent="0.25">
      <c r="B369" s="9"/>
      <c r="C369" s="14"/>
      <c r="D369" s="10"/>
      <c r="E369" s="10"/>
      <c r="F369" s="16"/>
      <c r="G369" s="34"/>
      <c r="H369" s="21"/>
      <c r="I369" s="59"/>
      <c r="J369" s="20"/>
      <c r="K369" s="40"/>
      <c r="L369" s="40"/>
      <c r="M369" s="40"/>
      <c r="N369" s="14"/>
    </row>
    <row r="370" spans="2:14" ht="28.5" customHeight="1" x14ac:dyDescent="0.25">
      <c r="B370" s="9"/>
      <c r="C370" s="14"/>
      <c r="D370" s="10"/>
      <c r="E370" s="10"/>
      <c r="F370" s="16"/>
      <c r="G370" s="34"/>
      <c r="H370" s="21"/>
      <c r="I370" s="59"/>
      <c r="J370" s="20"/>
      <c r="K370" s="40"/>
      <c r="L370" s="40"/>
      <c r="M370" s="40"/>
      <c r="N370" s="14"/>
    </row>
    <row r="371" spans="2:14" ht="28.5" customHeight="1" x14ac:dyDescent="0.25">
      <c r="B371" s="9"/>
      <c r="C371" s="14"/>
      <c r="D371" s="10"/>
      <c r="E371" s="10"/>
      <c r="F371" s="16"/>
      <c r="G371" s="34"/>
      <c r="H371" s="21"/>
      <c r="I371" s="59"/>
      <c r="J371" s="20"/>
      <c r="K371" s="40"/>
      <c r="L371" s="40"/>
      <c r="M371" s="40"/>
      <c r="N371" s="14"/>
    </row>
    <row r="372" spans="2:14" ht="28.5" customHeight="1" x14ac:dyDescent="0.25">
      <c r="B372" s="9"/>
      <c r="C372" s="14"/>
      <c r="D372" s="10"/>
      <c r="E372" s="10"/>
      <c r="F372" s="16"/>
      <c r="G372" s="34"/>
      <c r="H372" s="21"/>
      <c r="I372" s="59"/>
      <c r="J372" s="20"/>
      <c r="K372" s="40"/>
      <c r="L372" s="40"/>
      <c r="M372" s="40"/>
      <c r="N372" s="14"/>
    </row>
    <row r="373" spans="2:14" ht="28.5" customHeight="1" x14ac:dyDescent="0.25">
      <c r="B373" s="9"/>
      <c r="C373" s="14"/>
      <c r="D373" s="10"/>
      <c r="E373" s="10"/>
      <c r="F373" s="16"/>
      <c r="G373" s="34"/>
      <c r="H373" s="21"/>
      <c r="I373" s="59"/>
      <c r="J373" s="20"/>
      <c r="K373" s="40"/>
      <c r="L373" s="40"/>
      <c r="M373" s="40"/>
      <c r="N373" s="14"/>
    </row>
    <row r="374" spans="2:14" ht="28.5" customHeight="1" x14ac:dyDescent="0.25">
      <c r="B374" s="9"/>
      <c r="C374" s="14"/>
      <c r="D374" s="10"/>
      <c r="E374" s="10"/>
      <c r="F374" s="16"/>
      <c r="G374" s="34"/>
      <c r="H374" s="21"/>
      <c r="I374" s="59"/>
      <c r="J374" s="20"/>
      <c r="K374" s="40"/>
      <c r="L374" s="40"/>
      <c r="M374" s="40"/>
      <c r="N374" s="14"/>
    </row>
    <row r="375" spans="2:14" ht="28.5" customHeight="1" x14ac:dyDescent="0.25">
      <c r="B375" s="9"/>
      <c r="C375" s="14"/>
      <c r="D375" s="10"/>
      <c r="E375" s="10"/>
      <c r="F375" s="16"/>
      <c r="G375" s="34"/>
      <c r="H375" s="21"/>
      <c r="I375" s="59"/>
      <c r="J375" s="20"/>
      <c r="K375" s="40"/>
      <c r="L375" s="40"/>
      <c r="M375" s="40"/>
      <c r="N375" s="14"/>
    </row>
    <row r="376" spans="2:14" ht="28.5" customHeight="1" x14ac:dyDescent="0.25">
      <c r="B376" s="9"/>
      <c r="C376" s="14"/>
      <c r="D376" s="10"/>
      <c r="E376" s="10"/>
      <c r="F376" s="16"/>
      <c r="G376" s="34"/>
      <c r="H376" s="21"/>
      <c r="I376" s="59"/>
      <c r="J376" s="20"/>
      <c r="K376" s="40"/>
      <c r="L376" s="40"/>
      <c r="M376" s="40"/>
      <c r="N376" s="14"/>
    </row>
    <row r="377" spans="2:14" ht="28.5" customHeight="1" x14ac:dyDescent="0.25">
      <c r="B377" s="9"/>
      <c r="C377" s="14"/>
      <c r="D377" s="10"/>
      <c r="E377" s="10"/>
      <c r="F377" s="16"/>
      <c r="G377" s="34"/>
      <c r="H377" s="21"/>
      <c r="I377" s="59"/>
      <c r="J377" s="20"/>
      <c r="K377" s="40"/>
      <c r="L377" s="40"/>
      <c r="M377" s="40"/>
      <c r="N377" s="14"/>
    </row>
    <row r="378" spans="2:14" ht="28.5" customHeight="1" x14ac:dyDescent="0.25">
      <c r="B378" s="9"/>
      <c r="C378" s="14"/>
      <c r="D378" s="10"/>
      <c r="E378" s="10"/>
      <c r="F378" s="16"/>
      <c r="G378" s="34"/>
      <c r="H378" s="21"/>
      <c r="I378" s="59"/>
      <c r="J378" s="20"/>
      <c r="K378" s="40"/>
      <c r="L378" s="40"/>
      <c r="M378" s="40"/>
      <c r="N378" s="14"/>
    </row>
    <row r="379" spans="2:14" ht="28.5" customHeight="1" x14ac:dyDescent="0.25">
      <c r="B379" s="9"/>
      <c r="C379" s="14"/>
      <c r="D379" s="10"/>
      <c r="E379" s="10"/>
      <c r="F379" s="16"/>
      <c r="G379" s="34"/>
      <c r="H379" s="21"/>
      <c r="I379" s="59"/>
      <c r="J379" s="20"/>
      <c r="K379" s="40"/>
      <c r="L379" s="40"/>
      <c r="M379" s="40"/>
      <c r="N379" s="14"/>
    </row>
    <row r="380" spans="2:14" ht="28.5" customHeight="1" x14ac:dyDescent="0.25">
      <c r="B380" s="9"/>
      <c r="C380" s="14"/>
      <c r="D380" s="10"/>
      <c r="E380" s="10"/>
      <c r="F380" s="16"/>
      <c r="G380" s="34"/>
      <c r="H380" s="21"/>
      <c r="I380" s="59"/>
      <c r="J380" s="20"/>
      <c r="K380" s="40"/>
      <c r="L380" s="40"/>
      <c r="M380" s="40"/>
      <c r="N380" s="14"/>
    </row>
    <row r="381" spans="2:14" ht="28.5" customHeight="1" x14ac:dyDescent="0.25">
      <c r="B381" s="9"/>
      <c r="C381" s="14"/>
      <c r="D381" s="10"/>
      <c r="E381" s="10"/>
      <c r="F381" s="16"/>
      <c r="G381" s="34"/>
      <c r="H381" s="21"/>
      <c r="I381" s="59"/>
      <c r="J381" s="20"/>
      <c r="K381" s="40"/>
      <c r="L381" s="40"/>
      <c r="M381" s="40"/>
      <c r="N381" s="14"/>
    </row>
    <row r="382" spans="2:14" ht="28.5" customHeight="1" x14ac:dyDescent="0.25">
      <c r="B382" s="9"/>
      <c r="C382" s="14"/>
      <c r="D382" s="10"/>
      <c r="E382" s="10"/>
      <c r="F382" s="16"/>
      <c r="G382" s="34"/>
      <c r="H382" s="21"/>
      <c r="I382" s="59"/>
      <c r="J382" s="20"/>
      <c r="K382" s="40"/>
      <c r="L382" s="40"/>
      <c r="M382" s="40"/>
      <c r="N382" s="14"/>
    </row>
    <row r="383" spans="2:14" ht="28.5" customHeight="1" x14ac:dyDescent="0.25">
      <c r="B383" s="9"/>
      <c r="C383" s="14"/>
      <c r="D383" s="10"/>
      <c r="E383" s="10"/>
      <c r="F383" s="16"/>
      <c r="G383" s="34"/>
      <c r="H383" s="21"/>
      <c r="I383" s="59"/>
      <c r="J383" s="20"/>
      <c r="K383" s="40"/>
      <c r="L383" s="40"/>
      <c r="M383" s="40"/>
      <c r="N383" s="14"/>
    </row>
    <row r="384" spans="2:14" ht="28.5" customHeight="1" x14ac:dyDescent="0.25">
      <c r="B384" s="9"/>
      <c r="C384" s="14"/>
      <c r="D384" s="10"/>
      <c r="E384" s="10"/>
      <c r="F384" s="16"/>
      <c r="G384" s="34"/>
      <c r="H384" s="21"/>
      <c r="I384" s="59"/>
      <c r="J384" s="20"/>
      <c r="K384" s="40"/>
      <c r="L384" s="40"/>
      <c r="M384" s="40"/>
      <c r="N384" s="14"/>
    </row>
    <row r="385" spans="2:14" ht="28.5" customHeight="1" x14ac:dyDescent="0.25">
      <c r="B385" s="9"/>
      <c r="C385" s="14"/>
      <c r="D385" s="10"/>
      <c r="E385" s="10"/>
      <c r="F385" s="16"/>
      <c r="G385" s="34"/>
      <c r="H385" s="21"/>
      <c r="I385" s="59"/>
      <c r="J385" s="20"/>
      <c r="K385" s="40"/>
      <c r="L385" s="40"/>
      <c r="M385" s="40"/>
      <c r="N385" s="14"/>
    </row>
    <row r="386" spans="2:14" ht="28.5" customHeight="1" x14ac:dyDescent="0.25">
      <c r="B386" s="9"/>
      <c r="C386" s="14"/>
      <c r="D386" s="10"/>
      <c r="E386" s="10"/>
      <c r="F386" s="16"/>
      <c r="G386" s="34"/>
      <c r="H386" s="21"/>
      <c r="I386" s="59"/>
      <c r="J386" s="20"/>
      <c r="K386" s="40"/>
      <c r="L386" s="40"/>
      <c r="M386" s="40"/>
      <c r="N386" s="14"/>
    </row>
    <row r="387" spans="2:14" ht="28.5" customHeight="1" x14ac:dyDescent="0.25">
      <c r="B387" s="9"/>
      <c r="C387" s="14"/>
      <c r="D387" s="10"/>
      <c r="E387" s="10"/>
      <c r="F387" s="16"/>
      <c r="G387" s="34"/>
      <c r="H387" s="21"/>
      <c r="I387" s="59"/>
      <c r="J387" s="20"/>
      <c r="K387" s="40"/>
      <c r="L387" s="40"/>
      <c r="M387" s="40"/>
      <c r="N387" s="14"/>
    </row>
    <row r="388" spans="2:14" ht="28.5" customHeight="1" x14ac:dyDescent="0.25">
      <c r="B388" s="9"/>
      <c r="C388" s="14"/>
      <c r="D388" s="10"/>
      <c r="E388" s="10"/>
      <c r="F388" s="16"/>
      <c r="G388" s="34"/>
      <c r="H388" s="21"/>
      <c r="I388" s="59"/>
      <c r="J388" s="20"/>
      <c r="K388" s="40"/>
      <c r="L388" s="40"/>
      <c r="M388" s="40"/>
      <c r="N388" s="14"/>
    </row>
    <row r="389" spans="2:14" ht="28.5" customHeight="1" x14ac:dyDescent="0.25">
      <c r="B389" s="9"/>
      <c r="C389" s="14"/>
      <c r="D389" s="10"/>
      <c r="E389" s="10"/>
      <c r="F389" s="16"/>
      <c r="G389" s="34"/>
      <c r="H389" s="21"/>
      <c r="I389" s="59"/>
      <c r="J389" s="20"/>
      <c r="K389" s="40"/>
      <c r="L389" s="40"/>
      <c r="M389" s="40"/>
      <c r="N389" s="14"/>
    </row>
    <row r="390" spans="2:14" ht="28.5" customHeight="1" x14ac:dyDescent="0.25">
      <c r="B390" s="9"/>
      <c r="C390" s="14"/>
      <c r="D390" s="10"/>
      <c r="E390" s="10"/>
      <c r="F390" s="16"/>
      <c r="G390" s="34"/>
      <c r="H390" s="21"/>
      <c r="I390" s="59"/>
      <c r="J390" s="20"/>
      <c r="K390" s="40"/>
      <c r="L390" s="40"/>
      <c r="M390" s="40"/>
      <c r="N390" s="14"/>
    </row>
    <row r="391" spans="2:14" ht="28.5" customHeight="1" x14ac:dyDescent="0.25">
      <c r="B391" s="9"/>
      <c r="C391" s="14"/>
      <c r="D391" s="10"/>
      <c r="E391" s="10"/>
      <c r="F391" s="16"/>
      <c r="G391" s="34"/>
      <c r="H391" s="21"/>
      <c r="I391" s="59"/>
      <c r="J391" s="20"/>
      <c r="K391" s="40"/>
      <c r="L391" s="40"/>
      <c r="M391" s="40"/>
      <c r="N391" s="14"/>
    </row>
    <row r="392" spans="2:14" ht="28.5" customHeight="1" x14ac:dyDescent="0.25">
      <c r="B392" s="9"/>
      <c r="C392" s="14"/>
      <c r="D392" s="10"/>
      <c r="E392" s="10"/>
      <c r="F392" s="16"/>
      <c r="G392" s="34"/>
      <c r="H392" s="21"/>
      <c r="I392" s="59"/>
      <c r="J392" s="20"/>
      <c r="K392" s="40"/>
      <c r="L392" s="40"/>
      <c r="M392" s="40"/>
      <c r="N392" s="14"/>
    </row>
    <row r="393" spans="2:14" ht="28.5" customHeight="1" x14ac:dyDescent="0.25">
      <c r="B393" s="9"/>
      <c r="C393" s="14"/>
      <c r="D393" s="10"/>
      <c r="E393" s="10"/>
      <c r="F393" s="16"/>
      <c r="G393" s="34"/>
      <c r="H393" s="21"/>
      <c r="I393" s="59"/>
      <c r="J393" s="20"/>
      <c r="K393" s="40"/>
      <c r="L393" s="40"/>
      <c r="M393" s="40"/>
      <c r="N393" s="14"/>
    </row>
    <row r="394" spans="2:14" ht="28.5" customHeight="1" x14ac:dyDescent="0.25">
      <c r="B394" s="9"/>
      <c r="C394" s="14"/>
      <c r="D394" s="10"/>
      <c r="E394" s="10"/>
      <c r="F394" s="16"/>
      <c r="G394" s="34"/>
      <c r="H394" s="21"/>
      <c r="I394" s="59"/>
      <c r="J394" s="20"/>
      <c r="K394" s="40"/>
      <c r="L394" s="40"/>
      <c r="M394" s="40"/>
      <c r="N394" s="14"/>
    </row>
    <row r="395" spans="2:14" ht="28.5" customHeight="1" x14ac:dyDescent="0.25">
      <c r="B395" s="9"/>
      <c r="C395" s="14"/>
      <c r="D395" s="10"/>
      <c r="E395" s="10"/>
      <c r="F395" s="16"/>
      <c r="G395" s="34"/>
      <c r="H395" s="21"/>
      <c r="I395" s="59"/>
      <c r="J395" s="20"/>
      <c r="K395" s="40"/>
      <c r="L395" s="40"/>
      <c r="M395" s="40"/>
      <c r="N395" s="14"/>
    </row>
    <row r="396" spans="2:14" ht="28.5" customHeight="1" x14ac:dyDescent="0.25">
      <c r="B396" s="9"/>
      <c r="C396" s="14"/>
      <c r="D396" s="10"/>
      <c r="E396" s="10"/>
      <c r="F396" s="16"/>
      <c r="G396" s="34"/>
      <c r="H396" s="21"/>
      <c r="I396" s="59"/>
      <c r="J396" s="20"/>
      <c r="K396" s="40"/>
      <c r="L396" s="40"/>
      <c r="M396" s="40"/>
      <c r="N396" s="14"/>
    </row>
    <row r="397" spans="2:14" ht="28.5" customHeight="1" x14ac:dyDescent="0.25">
      <c r="B397" s="9"/>
      <c r="C397" s="14"/>
      <c r="D397" s="10"/>
      <c r="E397" s="10"/>
      <c r="F397" s="16"/>
      <c r="G397" s="34"/>
      <c r="H397" s="21"/>
      <c r="I397" s="59"/>
      <c r="J397" s="20"/>
      <c r="K397" s="40"/>
      <c r="L397" s="40"/>
      <c r="M397" s="40"/>
      <c r="N397" s="14"/>
    </row>
    <row r="398" spans="2:14" ht="28.5" customHeight="1" x14ac:dyDescent="0.25">
      <c r="B398" s="9"/>
      <c r="C398" s="14"/>
      <c r="D398" s="10"/>
      <c r="E398" s="10"/>
      <c r="F398" s="16"/>
      <c r="G398" s="34"/>
      <c r="H398" s="21"/>
      <c r="I398" s="59"/>
      <c r="J398" s="20"/>
      <c r="K398" s="40"/>
      <c r="L398" s="40"/>
      <c r="M398" s="40"/>
      <c r="N398" s="14"/>
    </row>
    <row r="399" spans="2:14" ht="28.5" customHeight="1" x14ac:dyDescent="0.25">
      <c r="B399" s="9"/>
      <c r="C399" s="14"/>
      <c r="D399" s="10"/>
      <c r="E399" s="10"/>
      <c r="F399" s="16"/>
      <c r="G399" s="34"/>
      <c r="H399" s="21"/>
      <c r="I399" s="59"/>
      <c r="J399" s="20"/>
      <c r="K399" s="40"/>
      <c r="L399" s="40"/>
      <c r="M399" s="40"/>
      <c r="N399" s="14"/>
    </row>
    <row r="400" spans="2:14" ht="28.5" customHeight="1" x14ac:dyDescent="0.25">
      <c r="B400" s="9"/>
      <c r="C400" s="14"/>
      <c r="D400" s="10"/>
      <c r="E400" s="10"/>
      <c r="F400" s="16"/>
      <c r="G400" s="34"/>
      <c r="H400" s="21"/>
      <c r="I400" s="59"/>
      <c r="J400" s="20"/>
      <c r="K400" s="40"/>
      <c r="L400" s="40"/>
      <c r="M400" s="40"/>
      <c r="N400" s="14"/>
    </row>
    <row r="401" spans="2:14" ht="28.5" customHeight="1" x14ac:dyDescent="0.25">
      <c r="B401" s="9"/>
      <c r="C401" s="14"/>
      <c r="D401" s="10"/>
      <c r="E401" s="10"/>
      <c r="F401" s="16"/>
      <c r="G401" s="34"/>
      <c r="H401" s="21"/>
      <c r="I401" s="59"/>
      <c r="J401" s="20"/>
      <c r="K401" s="40"/>
      <c r="L401" s="40"/>
      <c r="M401" s="40"/>
      <c r="N401" s="14"/>
    </row>
    <row r="402" spans="2:14" ht="28.5" customHeight="1" x14ac:dyDescent="0.25">
      <c r="B402" s="9"/>
      <c r="C402" s="14"/>
      <c r="D402" s="10"/>
      <c r="E402" s="10"/>
      <c r="F402" s="16"/>
      <c r="G402" s="34"/>
      <c r="H402" s="21"/>
      <c r="I402" s="59"/>
      <c r="J402" s="20"/>
      <c r="K402" s="40"/>
      <c r="L402" s="40"/>
      <c r="M402" s="40"/>
      <c r="N402" s="14"/>
    </row>
    <row r="403" spans="2:14" ht="28.5" customHeight="1" x14ac:dyDescent="0.25">
      <c r="B403" s="9"/>
      <c r="C403" s="14"/>
      <c r="D403" s="10"/>
      <c r="E403" s="10"/>
      <c r="F403" s="16"/>
      <c r="G403" s="34"/>
      <c r="H403" s="21"/>
      <c r="I403" s="59"/>
      <c r="J403" s="20"/>
      <c r="K403" s="40"/>
      <c r="L403" s="40"/>
      <c r="M403" s="40"/>
      <c r="N403" s="14"/>
    </row>
    <row r="404" spans="2:14" ht="28.5" customHeight="1" x14ac:dyDescent="0.25">
      <c r="B404" s="9"/>
      <c r="C404" s="14"/>
      <c r="D404" s="10"/>
      <c r="E404" s="10"/>
      <c r="F404" s="16"/>
      <c r="G404" s="34"/>
      <c r="H404" s="21"/>
      <c r="I404" s="59"/>
      <c r="J404" s="20"/>
      <c r="K404" s="40"/>
      <c r="L404" s="40"/>
      <c r="M404" s="40"/>
      <c r="N404" s="14"/>
    </row>
    <row r="405" spans="2:14" ht="28.5" customHeight="1" x14ac:dyDescent="0.25">
      <c r="B405" s="9"/>
      <c r="C405" s="14"/>
      <c r="D405" s="10"/>
      <c r="E405" s="10"/>
      <c r="F405" s="16"/>
      <c r="G405" s="34"/>
      <c r="H405" s="21"/>
      <c r="I405" s="59"/>
      <c r="J405" s="20"/>
      <c r="K405" s="40"/>
      <c r="L405" s="40"/>
      <c r="M405" s="40"/>
      <c r="N405" s="14"/>
    </row>
    <row r="406" spans="2:14" ht="28.5" customHeight="1" x14ac:dyDescent="0.25">
      <c r="B406" s="9"/>
      <c r="C406" s="14"/>
      <c r="D406" s="10"/>
      <c r="E406" s="10"/>
      <c r="F406" s="16"/>
      <c r="G406" s="34"/>
      <c r="H406" s="21"/>
      <c r="I406" s="59"/>
      <c r="J406" s="20"/>
      <c r="K406" s="40"/>
      <c r="L406" s="40"/>
      <c r="M406" s="40"/>
      <c r="N406" s="14"/>
    </row>
    <row r="407" spans="2:14" ht="28.5" customHeight="1" x14ac:dyDescent="0.25">
      <c r="B407" s="9"/>
      <c r="C407" s="14"/>
      <c r="D407" s="10"/>
      <c r="E407" s="10"/>
      <c r="F407" s="16"/>
      <c r="G407" s="34"/>
      <c r="H407" s="21"/>
      <c r="I407" s="59"/>
      <c r="J407" s="20"/>
      <c r="K407" s="40"/>
      <c r="L407" s="40"/>
      <c r="M407" s="40"/>
      <c r="N407" s="14"/>
    </row>
    <row r="408" spans="2:14" ht="28.5" customHeight="1" x14ac:dyDescent="0.25">
      <c r="B408" s="9"/>
      <c r="C408" s="14"/>
      <c r="D408" s="10"/>
      <c r="E408" s="10"/>
      <c r="F408" s="16"/>
      <c r="G408" s="34"/>
      <c r="H408" s="21"/>
      <c r="I408" s="59"/>
      <c r="J408" s="20"/>
      <c r="K408" s="40"/>
      <c r="L408" s="40"/>
      <c r="M408" s="40"/>
      <c r="N408" s="14"/>
    </row>
    <row r="409" spans="2:14" ht="28.5" customHeight="1" x14ac:dyDescent="0.25">
      <c r="B409" s="9"/>
      <c r="C409" s="14"/>
      <c r="D409" s="10"/>
      <c r="E409" s="10"/>
      <c r="F409" s="16"/>
      <c r="G409" s="34"/>
      <c r="H409" s="21"/>
      <c r="I409" s="59"/>
      <c r="J409" s="20"/>
      <c r="K409" s="40"/>
      <c r="L409" s="40"/>
      <c r="M409" s="40"/>
      <c r="N409" s="14"/>
    </row>
    <row r="410" spans="2:14" ht="28.5" customHeight="1" x14ac:dyDescent="0.25">
      <c r="B410" s="9"/>
      <c r="C410" s="14"/>
      <c r="D410" s="10"/>
      <c r="E410" s="10"/>
      <c r="F410" s="16"/>
      <c r="G410" s="34"/>
      <c r="H410" s="21"/>
      <c r="I410" s="59"/>
      <c r="J410" s="20"/>
      <c r="K410" s="40"/>
      <c r="L410" s="40"/>
      <c r="M410" s="40"/>
      <c r="N410" s="14"/>
    </row>
    <row r="411" spans="2:14" ht="28.5" customHeight="1" x14ac:dyDescent="0.25">
      <c r="B411" s="9"/>
      <c r="C411" s="14"/>
      <c r="D411" s="10"/>
      <c r="E411" s="10"/>
      <c r="F411" s="16"/>
      <c r="G411" s="34"/>
      <c r="H411" s="21"/>
      <c r="I411" s="59"/>
      <c r="J411" s="20"/>
      <c r="K411" s="40"/>
      <c r="L411" s="40"/>
      <c r="M411" s="40"/>
      <c r="N411" s="14"/>
    </row>
    <row r="412" spans="2:14" ht="28.5" customHeight="1" x14ac:dyDescent="0.25">
      <c r="B412" s="9"/>
      <c r="C412" s="14"/>
      <c r="D412" s="10"/>
      <c r="E412" s="10"/>
      <c r="F412" s="16"/>
      <c r="G412" s="34"/>
      <c r="H412" s="21"/>
      <c r="I412" s="59"/>
      <c r="J412" s="20"/>
      <c r="K412" s="40"/>
      <c r="L412" s="40"/>
      <c r="M412" s="40"/>
      <c r="N412" s="14"/>
    </row>
    <row r="413" spans="2:14" ht="28.5" customHeight="1" x14ac:dyDescent="0.25">
      <c r="B413" s="9"/>
      <c r="C413" s="14"/>
      <c r="D413" s="10"/>
      <c r="E413" s="10"/>
      <c r="F413" s="16"/>
      <c r="G413" s="34"/>
      <c r="H413" s="21"/>
      <c r="I413" s="59"/>
      <c r="J413" s="20"/>
      <c r="K413" s="40"/>
      <c r="L413" s="40"/>
      <c r="M413" s="40"/>
      <c r="N413" s="14"/>
    </row>
    <row r="414" spans="2:14" ht="28.5" customHeight="1" x14ac:dyDescent="0.25">
      <c r="B414" s="9"/>
      <c r="C414" s="14"/>
      <c r="D414" s="10"/>
      <c r="E414" s="10"/>
      <c r="F414" s="16"/>
      <c r="G414" s="34"/>
      <c r="H414" s="21"/>
      <c r="I414" s="59"/>
      <c r="J414" s="20"/>
      <c r="K414" s="40"/>
      <c r="L414" s="40"/>
      <c r="M414" s="40"/>
      <c r="N414" s="14"/>
    </row>
    <row r="415" spans="2:14" ht="28.5" customHeight="1" x14ac:dyDescent="0.25">
      <c r="B415" s="9"/>
      <c r="C415" s="14"/>
      <c r="D415" s="10"/>
      <c r="E415" s="10"/>
      <c r="F415" s="16"/>
      <c r="G415" s="34"/>
      <c r="H415" s="21"/>
      <c r="I415" s="59"/>
      <c r="J415" s="20"/>
      <c r="K415" s="40"/>
      <c r="L415" s="40"/>
      <c r="M415" s="40"/>
      <c r="N415" s="14"/>
    </row>
    <row r="416" spans="2:14" ht="28.5" customHeight="1" x14ac:dyDescent="0.25">
      <c r="B416" s="9"/>
      <c r="C416" s="14"/>
      <c r="D416" s="10"/>
      <c r="E416" s="10"/>
      <c r="F416" s="16"/>
      <c r="G416" s="34"/>
      <c r="H416" s="21"/>
      <c r="I416" s="59"/>
      <c r="J416" s="20"/>
      <c r="K416" s="40"/>
      <c r="L416" s="40"/>
      <c r="M416" s="40"/>
      <c r="N416" s="14"/>
    </row>
    <row r="417" spans="2:14" ht="28.5" customHeight="1" x14ac:dyDescent="0.25">
      <c r="B417" s="9"/>
      <c r="C417" s="14"/>
      <c r="D417" s="10"/>
      <c r="E417" s="10"/>
      <c r="F417" s="16"/>
      <c r="G417" s="34"/>
      <c r="H417" s="21"/>
      <c r="I417" s="59"/>
      <c r="J417" s="20"/>
      <c r="K417" s="40"/>
      <c r="L417" s="40"/>
      <c r="M417" s="40"/>
      <c r="N417" s="14"/>
    </row>
    <row r="418" spans="2:14" ht="28.5" customHeight="1" x14ac:dyDescent="0.25">
      <c r="B418" s="9"/>
      <c r="C418" s="14"/>
      <c r="D418" s="10"/>
      <c r="E418" s="10"/>
      <c r="F418" s="16"/>
      <c r="G418" s="34"/>
      <c r="H418" s="21"/>
      <c r="I418" s="59"/>
      <c r="J418" s="20"/>
      <c r="K418" s="40"/>
      <c r="L418" s="40"/>
      <c r="M418" s="40"/>
      <c r="N418" s="14"/>
    </row>
    <row r="419" spans="2:14" ht="28.5" customHeight="1" x14ac:dyDescent="0.25">
      <c r="B419" s="9"/>
      <c r="C419" s="14"/>
      <c r="D419" s="10"/>
      <c r="E419" s="10"/>
      <c r="F419" s="16"/>
      <c r="G419" s="34"/>
      <c r="H419" s="21"/>
      <c r="I419" s="59"/>
      <c r="J419" s="20"/>
      <c r="K419" s="40"/>
      <c r="L419" s="40"/>
      <c r="M419" s="40"/>
      <c r="N419" s="14"/>
    </row>
    <row r="420" spans="2:14" ht="28.5" customHeight="1" x14ac:dyDescent="0.25">
      <c r="B420" s="9"/>
      <c r="C420" s="14"/>
      <c r="D420" s="10"/>
      <c r="E420" s="10"/>
      <c r="F420" s="16"/>
      <c r="G420" s="34"/>
      <c r="H420" s="21"/>
      <c r="I420" s="59"/>
      <c r="J420" s="20"/>
      <c r="K420" s="40"/>
      <c r="L420" s="40"/>
      <c r="M420" s="40"/>
      <c r="N420" s="14"/>
    </row>
    <row r="421" spans="2:14" ht="28.5" customHeight="1" x14ac:dyDescent="0.25">
      <c r="B421" s="9"/>
      <c r="C421" s="14"/>
      <c r="D421" s="10"/>
      <c r="E421" s="10"/>
      <c r="F421" s="16"/>
      <c r="G421" s="34"/>
      <c r="H421" s="21"/>
      <c r="I421" s="59"/>
      <c r="J421" s="20"/>
      <c r="K421" s="40"/>
      <c r="L421" s="40"/>
      <c r="M421" s="40"/>
      <c r="N421" s="14"/>
    </row>
    <row r="422" spans="2:14" ht="28.5" customHeight="1" x14ac:dyDescent="0.25">
      <c r="B422" s="9"/>
      <c r="C422" s="14"/>
      <c r="D422" s="10"/>
      <c r="E422" s="10"/>
      <c r="F422" s="16"/>
      <c r="G422" s="34"/>
      <c r="H422" s="21"/>
      <c r="I422" s="59"/>
      <c r="J422" s="20"/>
      <c r="K422" s="40"/>
      <c r="L422" s="40"/>
      <c r="M422" s="40"/>
      <c r="N422" s="14"/>
    </row>
    <row r="423" spans="2:14" ht="28.5" customHeight="1" x14ac:dyDescent="0.25">
      <c r="B423" s="9"/>
      <c r="C423" s="14"/>
      <c r="D423" s="10"/>
      <c r="E423" s="10"/>
      <c r="F423" s="16"/>
      <c r="G423" s="34"/>
      <c r="H423" s="21"/>
      <c r="I423" s="59"/>
      <c r="J423" s="20"/>
      <c r="K423" s="40"/>
      <c r="L423" s="40"/>
      <c r="M423" s="40"/>
      <c r="N423" s="14"/>
    </row>
    <row r="424" spans="2:14" ht="28.5" customHeight="1" x14ac:dyDescent="0.25">
      <c r="B424" s="9"/>
      <c r="C424" s="14"/>
      <c r="D424" s="10"/>
      <c r="E424" s="10"/>
      <c r="F424" s="16"/>
      <c r="G424" s="34"/>
      <c r="H424" s="21"/>
      <c r="I424" s="59"/>
      <c r="J424" s="20"/>
      <c r="K424" s="40"/>
      <c r="L424" s="40"/>
      <c r="M424" s="40"/>
      <c r="N424" s="14"/>
    </row>
    <row r="425" spans="2:14" ht="28.5" customHeight="1" x14ac:dyDescent="0.25">
      <c r="B425" s="9"/>
      <c r="C425" s="14"/>
      <c r="D425" s="10"/>
      <c r="E425" s="10"/>
      <c r="F425" s="16"/>
      <c r="G425" s="34"/>
      <c r="H425" s="21"/>
      <c r="I425" s="59"/>
      <c r="J425" s="20"/>
      <c r="K425" s="40"/>
      <c r="L425" s="40"/>
      <c r="M425" s="40"/>
      <c r="N425" s="14"/>
    </row>
    <row r="426" spans="2:14" ht="28.5" customHeight="1" x14ac:dyDescent="0.25">
      <c r="B426" s="9"/>
      <c r="C426" s="14"/>
      <c r="D426" s="10"/>
      <c r="E426" s="10"/>
      <c r="F426" s="16"/>
      <c r="G426" s="34"/>
      <c r="H426" s="21"/>
      <c r="I426" s="59"/>
      <c r="J426" s="20"/>
      <c r="K426" s="40"/>
      <c r="L426" s="40"/>
      <c r="M426" s="40"/>
      <c r="N426" s="14"/>
    </row>
    <row r="427" spans="2:14" ht="28.5" customHeight="1" x14ac:dyDescent="0.25">
      <c r="B427" s="9"/>
      <c r="C427" s="14"/>
      <c r="D427" s="10"/>
      <c r="E427" s="10"/>
      <c r="F427" s="16"/>
      <c r="G427" s="34"/>
      <c r="H427" s="21"/>
      <c r="I427" s="59"/>
      <c r="J427" s="20"/>
      <c r="K427" s="40"/>
      <c r="L427" s="40"/>
      <c r="M427" s="40"/>
      <c r="N427" s="14"/>
    </row>
    <row r="428" spans="2:14" ht="28.5" customHeight="1" x14ac:dyDescent="0.25">
      <c r="B428" s="9"/>
      <c r="C428" s="14"/>
      <c r="D428" s="10"/>
      <c r="E428" s="10"/>
      <c r="F428" s="16"/>
      <c r="G428" s="34"/>
      <c r="H428" s="21"/>
      <c r="I428" s="59"/>
      <c r="J428" s="20"/>
      <c r="K428" s="40"/>
      <c r="L428" s="40"/>
      <c r="M428" s="40"/>
      <c r="N428" s="14"/>
    </row>
    <row r="429" spans="2:14" ht="28.5" customHeight="1" x14ac:dyDescent="0.25">
      <c r="B429" s="9"/>
      <c r="C429" s="14"/>
      <c r="D429" s="10"/>
      <c r="E429" s="10"/>
      <c r="F429" s="16"/>
      <c r="G429" s="34"/>
      <c r="H429" s="21"/>
      <c r="I429" s="59"/>
      <c r="J429" s="20"/>
      <c r="K429" s="40"/>
      <c r="L429" s="40"/>
      <c r="M429" s="40"/>
      <c r="N429" s="14"/>
    </row>
    <row r="430" spans="2:14" ht="28.5" customHeight="1" x14ac:dyDescent="0.25">
      <c r="B430" s="9"/>
      <c r="C430" s="14"/>
      <c r="D430" s="10"/>
      <c r="E430" s="10"/>
      <c r="F430" s="16"/>
      <c r="G430" s="34"/>
      <c r="H430" s="21"/>
      <c r="I430" s="59"/>
      <c r="J430" s="20"/>
      <c r="K430" s="40"/>
      <c r="L430" s="40"/>
      <c r="M430" s="40"/>
      <c r="N430" s="14"/>
    </row>
    <row r="431" spans="2:14" ht="28.5" customHeight="1" x14ac:dyDescent="0.25">
      <c r="B431" s="9"/>
      <c r="C431" s="14"/>
      <c r="D431" s="10"/>
      <c r="E431" s="10"/>
      <c r="F431" s="16"/>
      <c r="G431" s="34"/>
      <c r="H431" s="21"/>
      <c r="I431" s="59"/>
      <c r="J431" s="20"/>
      <c r="K431" s="40"/>
      <c r="L431" s="40"/>
      <c r="M431" s="40"/>
      <c r="N431" s="14"/>
    </row>
    <row r="432" spans="2:14" ht="28.5" customHeight="1" x14ac:dyDescent="0.25">
      <c r="B432" s="9"/>
      <c r="C432" s="14"/>
      <c r="D432" s="10"/>
      <c r="E432" s="10"/>
      <c r="F432" s="16"/>
      <c r="G432" s="34"/>
      <c r="H432" s="21"/>
      <c r="I432" s="59"/>
      <c r="J432" s="20"/>
      <c r="K432" s="40"/>
      <c r="L432" s="40"/>
      <c r="M432" s="40"/>
      <c r="N432" s="14"/>
    </row>
    <row r="433" spans="2:14" ht="28.5" customHeight="1" x14ac:dyDescent="0.25">
      <c r="B433" s="9"/>
      <c r="C433" s="14"/>
      <c r="D433" s="10"/>
      <c r="E433" s="10"/>
      <c r="F433" s="16"/>
      <c r="G433" s="34"/>
      <c r="H433" s="21"/>
      <c r="I433" s="59"/>
      <c r="J433" s="20"/>
      <c r="K433" s="40"/>
      <c r="L433" s="40"/>
      <c r="M433" s="40"/>
      <c r="N433" s="14"/>
    </row>
    <row r="434" spans="2:14" ht="28.5" customHeight="1" x14ac:dyDescent="0.25">
      <c r="B434" s="9"/>
      <c r="C434" s="14"/>
      <c r="D434" s="10"/>
      <c r="E434" s="10"/>
      <c r="F434" s="16"/>
      <c r="G434" s="34"/>
      <c r="H434" s="21"/>
      <c r="I434" s="59"/>
      <c r="J434" s="20"/>
      <c r="K434" s="40"/>
      <c r="L434" s="40"/>
      <c r="M434" s="40"/>
      <c r="N434" s="14"/>
    </row>
    <row r="435" spans="2:14" ht="28.5" customHeight="1" x14ac:dyDescent="0.25">
      <c r="B435" s="9"/>
      <c r="C435" s="14"/>
      <c r="D435" s="10"/>
      <c r="E435" s="10"/>
      <c r="F435" s="16"/>
      <c r="G435" s="34"/>
      <c r="H435" s="21"/>
      <c r="I435" s="59"/>
      <c r="J435" s="20"/>
      <c r="K435" s="40"/>
      <c r="L435" s="40"/>
      <c r="M435" s="40"/>
      <c r="N435" s="14"/>
    </row>
    <row r="436" spans="2:14" ht="28.5" customHeight="1" x14ac:dyDescent="0.25">
      <c r="B436" s="9"/>
      <c r="C436" s="14"/>
      <c r="D436" s="10"/>
      <c r="E436" s="10"/>
      <c r="F436" s="16"/>
      <c r="G436" s="34"/>
      <c r="H436" s="21"/>
      <c r="I436" s="59"/>
      <c r="J436" s="20"/>
      <c r="K436" s="40"/>
      <c r="L436" s="40"/>
      <c r="M436" s="40"/>
      <c r="N436" s="14"/>
    </row>
    <row r="437" spans="2:14" ht="28.5" customHeight="1" x14ac:dyDescent="0.25">
      <c r="B437" s="9"/>
      <c r="C437" s="14"/>
      <c r="D437" s="10"/>
      <c r="E437" s="10"/>
      <c r="F437" s="16"/>
      <c r="G437" s="34"/>
      <c r="H437" s="21"/>
      <c r="I437" s="59"/>
      <c r="J437" s="20"/>
      <c r="K437" s="40"/>
      <c r="L437" s="40"/>
      <c r="M437" s="40"/>
      <c r="N437" s="14"/>
    </row>
    <row r="438" spans="2:14" ht="28.5" customHeight="1" x14ac:dyDescent="0.25">
      <c r="B438" s="9"/>
      <c r="C438" s="14"/>
      <c r="D438" s="10"/>
      <c r="E438" s="10"/>
      <c r="F438" s="16"/>
      <c r="G438" s="34"/>
      <c r="H438" s="21"/>
      <c r="I438" s="59"/>
      <c r="J438" s="20"/>
      <c r="K438" s="40"/>
      <c r="L438" s="40"/>
      <c r="M438" s="40"/>
      <c r="N438" s="14"/>
    </row>
    <row r="439" spans="2:14" ht="28.5" customHeight="1" x14ac:dyDescent="0.25">
      <c r="B439" s="9"/>
      <c r="C439" s="14"/>
      <c r="D439" s="10"/>
      <c r="E439" s="10"/>
      <c r="F439" s="16"/>
      <c r="G439" s="34"/>
      <c r="H439" s="21"/>
      <c r="I439" s="59"/>
      <c r="J439" s="20"/>
      <c r="K439" s="40"/>
      <c r="L439" s="40"/>
      <c r="M439" s="40"/>
      <c r="N439" s="14"/>
    </row>
    <row r="440" spans="2:14" ht="28.5" customHeight="1" x14ac:dyDescent="0.25">
      <c r="B440" s="9"/>
      <c r="C440" s="14"/>
      <c r="D440" s="10"/>
      <c r="E440" s="10"/>
      <c r="F440" s="16"/>
      <c r="G440" s="34"/>
      <c r="H440" s="21"/>
      <c r="I440" s="59"/>
      <c r="J440" s="20"/>
      <c r="K440" s="40"/>
      <c r="L440" s="40"/>
      <c r="M440" s="40"/>
      <c r="N440" s="14"/>
    </row>
    <row r="441" spans="2:14" ht="28.5" customHeight="1" x14ac:dyDescent="0.25">
      <c r="B441" s="9"/>
      <c r="C441" s="14"/>
      <c r="D441" s="10"/>
      <c r="E441" s="10"/>
      <c r="F441" s="16"/>
      <c r="G441" s="34"/>
      <c r="H441" s="21"/>
      <c r="I441" s="59"/>
      <c r="J441" s="20"/>
      <c r="K441" s="40"/>
      <c r="L441" s="40"/>
      <c r="M441" s="40"/>
      <c r="N441" s="14"/>
    </row>
    <row r="442" spans="2:14" ht="28.5" customHeight="1" x14ac:dyDescent="0.25">
      <c r="B442" s="9"/>
      <c r="C442" s="14"/>
      <c r="D442" s="10"/>
      <c r="E442" s="10"/>
      <c r="F442" s="16"/>
      <c r="G442" s="34"/>
      <c r="H442" s="21"/>
      <c r="I442" s="59"/>
      <c r="J442" s="20"/>
      <c r="K442" s="40"/>
      <c r="L442" s="40"/>
      <c r="M442" s="40"/>
      <c r="N442" s="14"/>
    </row>
    <row r="443" spans="2:14" ht="28.5" customHeight="1" x14ac:dyDescent="0.25">
      <c r="B443" s="9"/>
      <c r="C443" s="14"/>
      <c r="D443" s="10"/>
      <c r="E443" s="10"/>
      <c r="F443" s="16"/>
      <c r="G443" s="34"/>
      <c r="H443" s="21"/>
      <c r="I443" s="59"/>
      <c r="J443" s="20"/>
      <c r="K443" s="40"/>
      <c r="L443" s="40"/>
      <c r="M443" s="40"/>
      <c r="N443" s="14"/>
    </row>
    <row r="444" spans="2:14" ht="28.5" customHeight="1" x14ac:dyDescent="0.25">
      <c r="B444" s="9"/>
      <c r="C444" s="14"/>
      <c r="D444" s="10"/>
      <c r="E444" s="10"/>
      <c r="F444" s="16"/>
      <c r="G444" s="34"/>
      <c r="H444" s="21"/>
      <c r="I444" s="59"/>
      <c r="J444" s="20"/>
      <c r="K444" s="40"/>
      <c r="L444" s="40"/>
      <c r="M444" s="40"/>
      <c r="N444" s="14"/>
    </row>
    <row r="445" spans="2:14" ht="28.5" customHeight="1" x14ac:dyDescent="0.25">
      <c r="B445" s="9"/>
      <c r="C445" s="14"/>
      <c r="D445" s="10"/>
      <c r="E445" s="10"/>
      <c r="F445" s="16"/>
      <c r="G445" s="34"/>
      <c r="H445" s="21"/>
      <c r="I445" s="59"/>
      <c r="J445" s="20"/>
      <c r="K445" s="40"/>
      <c r="L445" s="40"/>
      <c r="M445" s="40"/>
      <c r="N445" s="14"/>
    </row>
    <row r="446" spans="2:14" ht="28.5" customHeight="1" x14ac:dyDescent="0.25">
      <c r="B446" s="9"/>
      <c r="C446" s="14"/>
      <c r="D446" s="10"/>
      <c r="E446" s="10"/>
      <c r="F446" s="16"/>
      <c r="G446" s="34"/>
      <c r="H446" s="21"/>
      <c r="I446" s="59"/>
      <c r="J446" s="20"/>
      <c r="K446" s="40"/>
      <c r="L446" s="40"/>
      <c r="M446" s="40"/>
      <c r="N446" s="14"/>
    </row>
    <row r="447" spans="2:14" ht="28.5" customHeight="1" x14ac:dyDescent="0.25">
      <c r="B447" s="9"/>
      <c r="C447" s="14"/>
      <c r="D447" s="10"/>
      <c r="E447" s="10"/>
      <c r="F447" s="16"/>
      <c r="G447" s="34"/>
      <c r="H447" s="21"/>
      <c r="I447" s="59"/>
      <c r="J447" s="20"/>
      <c r="K447" s="40"/>
      <c r="L447" s="40"/>
      <c r="M447" s="40"/>
      <c r="N447" s="14"/>
    </row>
    <row r="448" spans="2:14" ht="28.5" customHeight="1" x14ac:dyDescent="0.25">
      <c r="B448" s="9"/>
      <c r="C448" s="14"/>
      <c r="D448" s="10"/>
      <c r="E448" s="10"/>
      <c r="F448" s="16"/>
      <c r="G448" s="34"/>
      <c r="H448" s="21"/>
      <c r="I448" s="59"/>
      <c r="J448" s="20"/>
      <c r="K448" s="40"/>
      <c r="L448" s="40"/>
      <c r="M448" s="40"/>
      <c r="N448" s="14"/>
    </row>
    <row r="449" spans="2:14" ht="28.5" customHeight="1" x14ac:dyDescent="0.25">
      <c r="B449" s="9"/>
      <c r="C449" s="14"/>
      <c r="D449" s="10"/>
      <c r="E449" s="10"/>
      <c r="F449" s="16"/>
      <c r="G449" s="34"/>
      <c r="H449" s="21"/>
      <c r="I449" s="59"/>
      <c r="J449" s="20"/>
      <c r="K449" s="40"/>
      <c r="L449" s="40"/>
      <c r="M449" s="40"/>
      <c r="N449" s="14"/>
    </row>
    <row r="450" spans="2:14" ht="28.5" customHeight="1" x14ac:dyDescent="0.25">
      <c r="B450" s="9"/>
      <c r="C450" s="14"/>
      <c r="D450" s="10"/>
      <c r="E450" s="10"/>
      <c r="F450" s="16"/>
      <c r="G450" s="34"/>
      <c r="H450" s="21"/>
      <c r="I450" s="59"/>
      <c r="J450" s="20"/>
      <c r="K450" s="40"/>
      <c r="L450" s="40"/>
      <c r="M450" s="40"/>
      <c r="N450" s="14"/>
    </row>
    <row r="451" spans="2:14" ht="28.5" customHeight="1" x14ac:dyDescent="0.25">
      <c r="B451" s="9"/>
      <c r="C451" s="14"/>
      <c r="D451" s="10"/>
      <c r="E451" s="10"/>
      <c r="F451" s="16"/>
      <c r="G451" s="34"/>
      <c r="H451" s="21"/>
      <c r="I451" s="59"/>
      <c r="J451" s="20"/>
      <c r="K451" s="40"/>
      <c r="L451" s="40"/>
      <c r="M451" s="40"/>
      <c r="N451" s="14"/>
    </row>
    <row r="452" spans="2:14" ht="28.5" customHeight="1" x14ac:dyDescent="0.25">
      <c r="B452" s="9"/>
      <c r="C452" s="14"/>
      <c r="D452" s="10"/>
      <c r="E452" s="10"/>
      <c r="F452" s="16"/>
      <c r="G452" s="34"/>
      <c r="H452" s="21"/>
      <c r="I452" s="59"/>
      <c r="J452" s="20"/>
      <c r="K452" s="40"/>
      <c r="L452" s="40"/>
      <c r="M452" s="40"/>
      <c r="N452" s="14"/>
    </row>
    <row r="453" spans="2:14" ht="28.5" customHeight="1" x14ac:dyDescent="0.25">
      <c r="B453" s="9"/>
      <c r="C453" s="14"/>
      <c r="D453" s="10"/>
      <c r="E453" s="10"/>
      <c r="F453" s="16"/>
      <c r="G453" s="34"/>
      <c r="H453" s="21"/>
      <c r="I453" s="59"/>
      <c r="J453" s="20"/>
      <c r="K453" s="40"/>
      <c r="L453" s="40"/>
      <c r="M453" s="40"/>
      <c r="N453" s="14"/>
    </row>
    <row r="454" spans="2:14" ht="28.5" customHeight="1" x14ac:dyDescent="0.25">
      <c r="B454" s="9"/>
      <c r="C454" s="14"/>
      <c r="D454" s="10"/>
      <c r="E454" s="10"/>
      <c r="F454" s="16"/>
      <c r="G454" s="34"/>
      <c r="H454" s="21"/>
      <c r="I454" s="59"/>
      <c r="J454" s="20"/>
      <c r="K454" s="40"/>
      <c r="L454" s="40"/>
      <c r="M454" s="40"/>
      <c r="N454" s="14"/>
    </row>
    <row r="455" spans="2:14" ht="28.5" customHeight="1" x14ac:dyDescent="0.25">
      <c r="B455" s="9"/>
      <c r="C455" s="14"/>
      <c r="D455" s="10"/>
      <c r="E455" s="10"/>
      <c r="F455" s="16"/>
      <c r="G455" s="34"/>
      <c r="H455" s="21"/>
      <c r="I455" s="59"/>
      <c r="J455" s="20"/>
      <c r="K455" s="40"/>
      <c r="L455" s="40"/>
      <c r="M455" s="40"/>
      <c r="N455" s="14"/>
    </row>
    <row r="456" spans="2:14" ht="28.5" customHeight="1" x14ac:dyDescent="0.25">
      <c r="B456" s="9"/>
      <c r="C456" s="14"/>
      <c r="D456" s="10"/>
      <c r="E456" s="10"/>
      <c r="F456" s="16"/>
      <c r="G456" s="34"/>
      <c r="H456" s="21"/>
      <c r="I456" s="59"/>
      <c r="J456" s="20"/>
      <c r="K456" s="40"/>
      <c r="L456" s="40"/>
      <c r="M456" s="40"/>
      <c r="N456" s="14"/>
    </row>
    <row r="457" spans="2:14" ht="28.5" customHeight="1" x14ac:dyDescent="0.25">
      <c r="B457" s="9"/>
      <c r="C457" s="14"/>
      <c r="D457" s="10"/>
      <c r="E457" s="10"/>
      <c r="F457" s="16"/>
      <c r="G457" s="34"/>
      <c r="H457" s="21"/>
      <c r="I457" s="59"/>
      <c r="J457" s="20"/>
      <c r="K457" s="40"/>
      <c r="L457" s="40"/>
      <c r="M457" s="40"/>
      <c r="N457" s="14"/>
    </row>
    <row r="458" spans="2:14" ht="28.5" customHeight="1" x14ac:dyDescent="0.25">
      <c r="B458" s="9"/>
      <c r="C458" s="14"/>
      <c r="D458" s="10"/>
      <c r="E458" s="10"/>
      <c r="F458" s="16"/>
      <c r="G458" s="34"/>
      <c r="H458" s="21"/>
      <c r="I458" s="59"/>
      <c r="J458" s="20"/>
      <c r="K458" s="40"/>
      <c r="L458" s="40"/>
      <c r="M458" s="40"/>
      <c r="N458" s="14"/>
    </row>
    <row r="459" spans="2:14" ht="28.5" customHeight="1" x14ac:dyDescent="0.25">
      <c r="B459" s="9"/>
      <c r="C459" s="14"/>
      <c r="D459" s="10"/>
      <c r="E459" s="10"/>
      <c r="F459" s="16"/>
      <c r="G459" s="34"/>
      <c r="H459" s="21"/>
      <c r="I459" s="59"/>
      <c r="J459" s="20"/>
      <c r="K459" s="40"/>
      <c r="L459" s="40"/>
      <c r="M459" s="40"/>
      <c r="N459" s="14"/>
    </row>
    <row r="460" spans="2:14" ht="28.5" customHeight="1" x14ac:dyDescent="0.25">
      <c r="B460" s="9"/>
      <c r="C460" s="14"/>
      <c r="D460" s="10"/>
      <c r="E460" s="10"/>
      <c r="F460" s="16"/>
      <c r="G460" s="34"/>
      <c r="H460" s="21"/>
      <c r="I460" s="59"/>
      <c r="J460" s="20"/>
      <c r="K460" s="40"/>
      <c r="L460" s="40"/>
      <c r="M460" s="40"/>
      <c r="N460" s="14"/>
    </row>
    <row r="461" spans="2:14" ht="28.5" customHeight="1" x14ac:dyDescent="0.25">
      <c r="B461" s="9"/>
      <c r="C461" s="14"/>
      <c r="D461" s="10"/>
      <c r="E461" s="10"/>
      <c r="F461" s="16"/>
      <c r="G461" s="34"/>
      <c r="H461" s="21"/>
      <c r="I461" s="59"/>
      <c r="J461" s="20"/>
      <c r="K461" s="40"/>
      <c r="L461" s="40"/>
      <c r="M461" s="40"/>
      <c r="N461" s="14"/>
    </row>
    <row r="462" spans="2:14" ht="28.5" customHeight="1" x14ac:dyDescent="0.25">
      <c r="B462" s="9"/>
      <c r="C462" s="14"/>
      <c r="D462" s="10"/>
      <c r="E462" s="10"/>
      <c r="F462" s="16"/>
      <c r="G462" s="34"/>
      <c r="H462" s="21"/>
      <c r="I462" s="59"/>
      <c r="J462" s="20"/>
      <c r="K462" s="40"/>
      <c r="L462" s="40"/>
      <c r="M462" s="40"/>
      <c r="N462" s="14"/>
    </row>
    <row r="463" spans="2:14" ht="28.5" customHeight="1" x14ac:dyDescent="0.25">
      <c r="B463" s="9"/>
      <c r="C463" s="14"/>
      <c r="D463" s="10"/>
      <c r="E463" s="10"/>
      <c r="F463" s="16"/>
      <c r="G463" s="34"/>
      <c r="H463" s="21"/>
      <c r="I463" s="59"/>
      <c r="J463" s="20"/>
      <c r="K463" s="40"/>
      <c r="L463" s="40"/>
      <c r="M463" s="40"/>
      <c r="N463" s="14"/>
    </row>
    <row r="464" spans="2:14" ht="28.5" customHeight="1" x14ac:dyDescent="0.25">
      <c r="B464" s="9"/>
      <c r="C464" s="14"/>
      <c r="D464" s="10"/>
      <c r="E464" s="10"/>
      <c r="F464" s="16"/>
      <c r="G464" s="34"/>
      <c r="H464" s="21"/>
      <c r="I464" s="59"/>
      <c r="J464" s="20"/>
      <c r="K464" s="40"/>
      <c r="L464" s="40"/>
      <c r="M464" s="40"/>
      <c r="N464" s="14"/>
    </row>
    <row r="465" spans="2:14" ht="28.5" customHeight="1" x14ac:dyDescent="0.25">
      <c r="B465" s="9"/>
      <c r="C465" s="14"/>
      <c r="D465" s="10"/>
      <c r="E465" s="10"/>
      <c r="F465" s="16"/>
      <c r="G465" s="34"/>
      <c r="H465" s="21"/>
      <c r="I465" s="59"/>
      <c r="J465" s="20"/>
      <c r="K465" s="40"/>
      <c r="L465" s="40"/>
      <c r="M465" s="40"/>
      <c r="N465" s="14"/>
    </row>
    <row r="466" spans="2:14" ht="28.5" customHeight="1" x14ac:dyDescent="0.25">
      <c r="B466" s="9"/>
      <c r="C466" s="14"/>
      <c r="D466" s="10"/>
      <c r="E466" s="10"/>
      <c r="F466" s="16"/>
      <c r="G466" s="34"/>
      <c r="H466" s="21"/>
      <c r="I466" s="59"/>
      <c r="J466" s="20"/>
      <c r="K466" s="40"/>
      <c r="L466" s="40"/>
      <c r="M466" s="40"/>
      <c r="N466" s="14"/>
    </row>
    <row r="467" spans="2:14" ht="28.5" customHeight="1" x14ac:dyDescent="0.25">
      <c r="B467" s="9"/>
      <c r="C467" s="14"/>
      <c r="D467" s="10"/>
      <c r="E467" s="10"/>
      <c r="F467" s="16"/>
      <c r="G467" s="34"/>
      <c r="H467" s="21"/>
      <c r="I467" s="59"/>
      <c r="J467" s="20"/>
      <c r="K467" s="40"/>
      <c r="L467" s="40"/>
      <c r="M467" s="40"/>
      <c r="N467" s="14"/>
    </row>
    <row r="468" spans="2:14" ht="28.5" customHeight="1" x14ac:dyDescent="0.25">
      <c r="B468" s="9"/>
      <c r="C468" s="14"/>
      <c r="D468" s="10"/>
      <c r="E468" s="10"/>
      <c r="F468" s="16"/>
      <c r="G468" s="34"/>
      <c r="H468" s="21"/>
      <c r="I468" s="59"/>
      <c r="J468" s="20"/>
      <c r="K468" s="40"/>
      <c r="L468" s="40"/>
      <c r="M468" s="40"/>
      <c r="N468" s="14"/>
    </row>
    <row r="469" spans="2:14" ht="28.5" customHeight="1" x14ac:dyDescent="0.25">
      <c r="B469" s="9"/>
      <c r="C469" s="14"/>
      <c r="D469" s="10"/>
      <c r="E469" s="10"/>
      <c r="F469" s="16"/>
      <c r="G469" s="34"/>
      <c r="H469" s="21"/>
      <c r="I469" s="59"/>
      <c r="J469" s="20"/>
      <c r="K469" s="40"/>
      <c r="L469" s="40"/>
      <c r="M469" s="40"/>
      <c r="N469" s="14"/>
    </row>
    <row r="470" spans="2:14" ht="28.5" customHeight="1" x14ac:dyDescent="0.25">
      <c r="B470" s="9"/>
      <c r="C470" s="14"/>
      <c r="D470" s="10"/>
      <c r="E470" s="10"/>
      <c r="F470" s="16"/>
      <c r="G470" s="34"/>
      <c r="H470" s="21"/>
      <c r="I470" s="59"/>
      <c r="J470" s="20"/>
      <c r="K470" s="40"/>
      <c r="L470" s="40"/>
      <c r="M470" s="40"/>
      <c r="N470" s="14"/>
    </row>
    <row r="471" spans="2:14" ht="28.5" customHeight="1" x14ac:dyDescent="0.25">
      <c r="B471" s="9"/>
      <c r="C471" s="14"/>
      <c r="D471" s="10"/>
      <c r="E471" s="10"/>
      <c r="F471" s="16"/>
      <c r="G471" s="34"/>
      <c r="H471" s="21"/>
      <c r="I471" s="59"/>
      <c r="J471" s="20"/>
      <c r="K471" s="40"/>
      <c r="L471" s="40"/>
      <c r="M471" s="40"/>
      <c r="N471" s="14"/>
    </row>
    <row r="472" spans="2:14" ht="28.5" customHeight="1" x14ac:dyDescent="0.25">
      <c r="B472" s="9"/>
      <c r="C472" s="14"/>
      <c r="D472" s="10"/>
      <c r="E472" s="10"/>
      <c r="F472" s="16"/>
      <c r="G472" s="34"/>
      <c r="H472" s="21"/>
      <c r="I472" s="59"/>
      <c r="J472" s="20"/>
      <c r="K472" s="40"/>
      <c r="L472" s="40"/>
      <c r="M472" s="40"/>
      <c r="N472" s="14"/>
    </row>
    <row r="473" spans="2:14" ht="28.5" customHeight="1" x14ac:dyDescent="0.25">
      <c r="B473" s="9"/>
      <c r="C473" s="14"/>
      <c r="D473" s="10"/>
      <c r="E473" s="10"/>
      <c r="F473" s="16"/>
      <c r="G473" s="34"/>
      <c r="H473" s="21"/>
      <c r="I473" s="59"/>
      <c r="J473" s="20"/>
      <c r="K473" s="40"/>
      <c r="L473" s="40"/>
      <c r="M473" s="40"/>
      <c r="N473" s="14"/>
    </row>
    <row r="474" spans="2:14" ht="28.5" customHeight="1" x14ac:dyDescent="0.25">
      <c r="B474" s="9"/>
      <c r="C474" s="14"/>
      <c r="D474" s="10"/>
      <c r="E474" s="10"/>
      <c r="F474" s="16"/>
      <c r="G474" s="34"/>
      <c r="H474" s="21"/>
      <c r="I474" s="59"/>
      <c r="J474" s="20"/>
      <c r="K474" s="40"/>
      <c r="L474" s="40"/>
      <c r="M474" s="40"/>
      <c r="N474" s="14"/>
    </row>
    <row r="475" spans="2:14" ht="28.5" customHeight="1" x14ac:dyDescent="0.25">
      <c r="B475" s="9"/>
      <c r="C475" s="14"/>
      <c r="D475" s="10"/>
      <c r="E475" s="10"/>
      <c r="F475" s="16"/>
      <c r="G475" s="34"/>
      <c r="H475" s="21"/>
      <c r="I475" s="59"/>
      <c r="J475" s="20"/>
      <c r="K475" s="40"/>
      <c r="L475" s="40"/>
      <c r="M475" s="40"/>
      <c r="N475" s="14"/>
    </row>
    <row r="476" spans="2:14" ht="28.5" customHeight="1" x14ac:dyDescent="0.25">
      <c r="B476" s="9"/>
      <c r="C476" s="14"/>
      <c r="D476" s="10"/>
      <c r="E476" s="10"/>
      <c r="F476" s="16"/>
      <c r="G476" s="34"/>
      <c r="H476" s="21"/>
      <c r="I476" s="59"/>
      <c r="J476" s="20"/>
      <c r="K476" s="40"/>
      <c r="L476" s="40"/>
      <c r="M476" s="40"/>
      <c r="N476" s="14"/>
    </row>
    <row r="477" spans="2:14" ht="28.5" customHeight="1" x14ac:dyDescent="0.25">
      <c r="B477" s="9"/>
      <c r="C477" s="14"/>
      <c r="D477" s="10"/>
      <c r="E477" s="10"/>
      <c r="F477" s="16"/>
      <c r="G477" s="34"/>
      <c r="H477" s="21"/>
      <c r="I477" s="59"/>
      <c r="J477" s="20"/>
      <c r="K477" s="40"/>
      <c r="L477" s="40"/>
      <c r="M477" s="40"/>
      <c r="N477" s="14"/>
    </row>
    <row r="478" spans="2:14" ht="28.5" customHeight="1" x14ac:dyDescent="0.25">
      <c r="B478" s="9"/>
      <c r="C478" s="14"/>
      <c r="D478" s="10"/>
      <c r="E478" s="10"/>
      <c r="F478" s="16"/>
      <c r="G478" s="34"/>
      <c r="H478" s="21"/>
      <c r="I478" s="59"/>
      <c r="J478" s="20"/>
      <c r="K478" s="40"/>
      <c r="L478" s="40"/>
      <c r="M478" s="40"/>
      <c r="N478" s="14"/>
    </row>
    <row r="479" spans="2:14" ht="28.5" customHeight="1" x14ac:dyDescent="0.25">
      <c r="B479" s="9"/>
      <c r="C479" s="14"/>
      <c r="D479" s="10"/>
      <c r="E479" s="10"/>
      <c r="F479" s="16"/>
      <c r="G479" s="34"/>
      <c r="H479" s="21"/>
      <c r="I479" s="59"/>
      <c r="J479" s="20"/>
      <c r="K479" s="40"/>
      <c r="L479" s="40"/>
      <c r="M479" s="40"/>
      <c r="N479" s="14"/>
    </row>
    <row r="480" spans="2:14" ht="28.5" customHeight="1" x14ac:dyDescent="0.25">
      <c r="B480" s="9"/>
      <c r="C480" s="14"/>
      <c r="D480" s="10"/>
      <c r="E480" s="10"/>
      <c r="F480" s="16"/>
      <c r="G480" s="34"/>
      <c r="H480" s="21"/>
      <c r="I480" s="59"/>
      <c r="J480" s="20"/>
      <c r="K480" s="40"/>
      <c r="L480" s="40"/>
      <c r="M480" s="40"/>
      <c r="N480" s="14"/>
    </row>
    <row r="481" spans="2:14" ht="28.5" customHeight="1" x14ac:dyDescent="0.25">
      <c r="B481" s="9"/>
      <c r="C481" s="14"/>
      <c r="D481" s="10"/>
      <c r="E481" s="10"/>
      <c r="F481" s="16"/>
      <c r="G481" s="34"/>
      <c r="H481" s="21"/>
      <c r="I481" s="59"/>
      <c r="J481" s="20"/>
      <c r="K481" s="40"/>
      <c r="L481" s="40"/>
      <c r="M481" s="40"/>
      <c r="N481" s="14"/>
    </row>
    <row r="482" spans="2:14" ht="28.5" customHeight="1" x14ac:dyDescent="0.25">
      <c r="B482" s="9"/>
      <c r="C482" s="14"/>
      <c r="D482" s="10"/>
      <c r="E482" s="10"/>
      <c r="F482" s="16"/>
      <c r="G482" s="34"/>
      <c r="H482" s="21"/>
      <c r="I482" s="59"/>
      <c r="J482" s="20"/>
      <c r="K482" s="40"/>
      <c r="L482" s="40"/>
      <c r="M482" s="40"/>
      <c r="N482" s="14"/>
    </row>
    <row r="483" spans="2:14" ht="28.5" customHeight="1" x14ac:dyDescent="0.25">
      <c r="B483" s="9"/>
      <c r="C483" s="14"/>
      <c r="D483" s="10"/>
      <c r="E483" s="10"/>
      <c r="F483" s="16"/>
      <c r="G483" s="34"/>
      <c r="H483" s="21"/>
      <c r="I483" s="59"/>
      <c r="J483" s="20"/>
      <c r="K483" s="40"/>
      <c r="L483" s="40"/>
      <c r="M483" s="40"/>
      <c r="N483" s="14"/>
    </row>
    <row r="484" spans="2:14" ht="28.5" customHeight="1" x14ac:dyDescent="0.25">
      <c r="B484" s="9"/>
      <c r="C484" s="14"/>
      <c r="D484" s="10"/>
      <c r="E484" s="10"/>
      <c r="F484" s="16"/>
      <c r="G484" s="34"/>
      <c r="H484" s="21"/>
      <c r="I484" s="59"/>
      <c r="J484" s="20"/>
      <c r="K484" s="40"/>
      <c r="L484" s="40"/>
      <c r="M484" s="40"/>
      <c r="N484" s="14"/>
    </row>
    <row r="485" spans="2:14" ht="28.5" customHeight="1" x14ac:dyDescent="0.25">
      <c r="B485" s="9"/>
      <c r="C485" s="14"/>
      <c r="D485" s="10"/>
      <c r="E485" s="10"/>
      <c r="F485" s="16"/>
      <c r="G485" s="34"/>
      <c r="H485" s="21"/>
      <c r="I485" s="59"/>
      <c r="J485" s="20"/>
      <c r="K485" s="40"/>
      <c r="L485" s="40"/>
      <c r="M485" s="40"/>
      <c r="N485" s="14"/>
    </row>
    <row r="486" spans="2:14" ht="28.5" customHeight="1" x14ac:dyDescent="0.25">
      <c r="B486" s="9"/>
      <c r="C486" s="14"/>
      <c r="D486" s="10"/>
      <c r="E486" s="10"/>
      <c r="F486" s="16"/>
      <c r="G486" s="34"/>
      <c r="H486" s="21"/>
      <c r="I486" s="59"/>
      <c r="J486" s="20"/>
      <c r="K486" s="40"/>
      <c r="L486" s="40"/>
      <c r="M486" s="40"/>
      <c r="N486" s="14"/>
    </row>
    <row r="487" spans="2:14" ht="28.5" customHeight="1" x14ac:dyDescent="0.25">
      <c r="B487" s="9"/>
      <c r="C487" s="14"/>
      <c r="D487" s="10"/>
      <c r="E487" s="10"/>
      <c r="F487" s="16"/>
      <c r="G487" s="34"/>
      <c r="H487" s="21"/>
      <c r="I487" s="59"/>
      <c r="J487" s="20"/>
      <c r="K487" s="40"/>
      <c r="L487" s="40"/>
      <c r="M487" s="40"/>
      <c r="N487" s="14"/>
    </row>
    <row r="488" spans="2:14" ht="28.5" customHeight="1" x14ac:dyDescent="0.25">
      <c r="B488" s="9"/>
      <c r="C488" s="14"/>
      <c r="D488" s="10"/>
      <c r="E488" s="10"/>
      <c r="F488" s="16"/>
      <c r="G488" s="34"/>
      <c r="H488" s="21"/>
      <c r="I488" s="59"/>
      <c r="J488" s="20"/>
      <c r="K488" s="40"/>
      <c r="L488" s="40"/>
      <c r="M488" s="40"/>
      <c r="N488" s="14"/>
    </row>
    <row r="489" spans="2:14" ht="28.5" customHeight="1" x14ac:dyDescent="0.25">
      <c r="B489" s="9"/>
      <c r="C489" s="14"/>
      <c r="D489" s="10"/>
      <c r="E489" s="10"/>
      <c r="F489" s="16"/>
      <c r="G489" s="34"/>
      <c r="H489" s="21"/>
      <c r="I489" s="59"/>
      <c r="J489" s="20"/>
      <c r="K489" s="40"/>
      <c r="L489" s="40"/>
      <c r="M489" s="40"/>
      <c r="N489" s="14"/>
    </row>
    <row r="490" spans="2:14" ht="28.5" customHeight="1" x14ac:dyDescent="0.25">
      <c r="B490" s="9"/>
      <c r="C490" s="14"/>
      <c r="D490" s="10"/>
      <c r="E490" s="10"/>
      <c r="F490" s="16"/>
      <c r="G490" s="34"/>
      <c r="H490" s="21"/>
      <c r="I490" s="59"/>
      <c r="J490" s="20"/>
      <c r="K490" s="40"/>
      <c r="L490" s="40"/>
      <c r="M490" s="40"/>
      <c r="N490" s="14"/>
    </row>
    <row r="491" spans="2:14" ht="28.5" customHeight="1" x14ac:dyDescent="0.25">
      <c r="B491" s="9"/>
      <c r="C491" s="14"/>
      <c r="D491" s="10"/>
      <c r="E491" s="10"/>
      <c r="F491" s="16"/>
      <c r="G491" s="34"/>
      <c r="H491" s="21"/>
      <c r="I491" s="59"/>
      <c r="J491" s="20"/>
      <c r="K491" s="40"/>
      <c r="L491" s="40"/>
      <c r="M491" s="40"/>
      <c r="N491" s="14"/>
    </row>
    <row r="492" spans="2:14" ht="28.5" customHeight="1" x14ac:dyDescent="0.25">
      <c r="B492" s="9"/>
      <c r="C492" s="14"/>
      <c r="D492" s="10"/>
      <c r="E492" s="10"/>
      <c r="F492" s="16"/>
      <c r="G492" s="34"/>
      <c r="H492" s="21"/>
      <c r="I492" s="59"/>
      <c r="J492" s="20"/>
      <c r="K492" s="40"/>
      <c r="L492" s="40"/>
      <c r="M492" s="40"/>
      <c r="N492" s="14"/>
    </row>
    <row r="493" spans="2:14" ht="28.5" customHeight="1" x14ac:dyDescent="0.25">
      <c r="B493" s="9"/>
      <c r="C493" s="14"/>
      <c r="D493" s="10"/>
      <c r="E493" s="10"/>
      <c r="F493" s="16"/>
      <c r="G493" s="34"/>
      <c r="H493" s="21"/>
      <c r="I493" s="59"/>
      <c r="J493" s="20"/>
      <c r="K493" s="40"/>
      <c r="L493" s="40"/>
      <c r="M493" s="40"/>
      <c r="N493" s="14"/>
    </row>
    <row r="494" spans="2:14" ht="28.5" customHeight="1" x14ac:dyDescent="0.25">
      <c r="B494" s="9"/>
      <c r="C494" s="14"/>
      <c r="D494" s="10"/>
      <c r="E494" s="10"/>
      <c r="F494" s="16"/>
      <c r="G494" s="34"/>
      <c r="H494" s="21"/>
      <c r="I494" s="59"/>
      <c r="J494" s="20"/>
      <c r="K494" s="40"/>
      <c r="L494" s="40"/>
      <c r="M494" s="40"/>
      <c r="N494" s="14"/>
    </row>
    <row r="495" spans="2:14" ht="28.5" customHeight="1" x14ac:dyDescent="0.25">
      <c r="B495" s="9"/>
      <c r="C495" s="14"/>
      <c r="D495" s="10"/>
      <c r="E495" s="10"/>
      <c r="F495" s="16"/>
      <c r="G495" s="34"/>
      <c r="H495" s="21"/>
      <c r="I495" s="59"/>
      <c r="J495" s="20"/>
      <c r="K495" s="40"/>
      <c r="L495" s="40"/>
      <c r="M495" s="40"/>
      <c r="N495" s="14"/>
    </row>
    <row r="496" spans="2:14" ht="28.5" customHeight="1" x14ac:dyDescent="0.25">
      <c r="B496" s="9"/>
      <c r="C496" s="14"/>
      <c r="D496" s="10"/>
      <c r="E496" s="10"/>
      <c r="F496" s="16"/>
      <c r="G496" s="34"/>
      <c r="H496" s="21"/>
      <c r="I496" s="59"/>
      <c r="J496" s="20"/>
      <c r="K496" s="40"/>
      <c r="L496" s="40"/>
      <c r="M496" s="40"/>
      <c r="N496" s="14"/>
    </row>
    <row r="497" spans="2:14" ht="28.5" customHeight="1" x14ac:dyDescent="0.25">
      <c r="B497" s="9"/>
      <c r="C497" s="14"/>
      <c r="D497" s="10"/>
      <c r="E497" s="10"/>
      <c r="F497" s="16"/>
      <c r="G497" s="34"/>
      <c r="H497" s="21"/>
      <c r="I497" s="59"/>
      <c r="J497" s="20"/>
      <c r="K497" s="40"/>
      <c r="L497" s="40"/>
      <c r="M497" s="40"/>
      <c r="N497" s="14"/>
    </row>
    <row r="498" spans="2:14" ht="28.5" customHeight="1" x14ac:dyDescent="0.25">
      <c r="B498" s="9"/>
      <c r="C498" s="14"/>
      <c r="D498" s="10"/>
      <c r="E498" s="10"/>
      <c r="F498" s="16"/>
      <c r="G498" s="34"/>
      <c r="H498" s="21"/>
      <c r="I498" s="59"/>
      <c r="J498" s="20"/>
      <c r="K498" s="40"/>
      <c r="L498" s="40"/>
      <c r="M498" s="40"/>
      <c r="N498" s="14"/>
    </row>
    <row r="499" spans="2:14" ht="28.5" customHeight="1" x14ac:dyDescent="0.25">
      <c r="B499" s="9"/>
      <c r="C499" s="14"/>
      <c r="D499" s="10"/>
      <c r="E499" s="10"/>
      <c r="F499" s="16"/>
      <c r="G499" s="34"/>
      <c r="H499" s="21"/>
      <c r="I499" s="59"/>
      <c r="J499" s="20"/>
      <c r="K499" s="40"/>
      <c r="L499" s="40"/>
      <c r="M499" s="40"/>
      <c r="N499" s="14"/>
    </row>
    <row r="500" spans="2:14" ht="28.5" customHeight="1" x14ac:dyDescent="0.25">
      <c r="B500" s="9"/>
      <c r="C500" s="14"/>
      <c r="D500" s="10"/>
      <c r="E500" s="10"/>
      <c r="F500" s="16"/>
      <c r="G500" s="34"/>
      <c r="H500" s="21"/>
      <c r="I500" s="59"/>
      <c r="J500" s="20"/>
      <c r="K500" s="40"/>
      <c r="L500" s="40"/>
      <c r="M500" s="40"/>
      <c r="N500" s="14"/>
    </row>
    <row r="501" spans="2:14" ht="28.5" customHeight="1" x14ac:dyDescent="0.25">
      <c r="B501" s="9"/>
      <c r="C501" s="14"/>
      <c r="D501" s="10"/>
      <c r="E501" s="10"/>
      <c r="F501" s="16"/>
      <c r="G501" s="34"/>
      <c r="H501" s="21"/>
      <c r="I501" s="59"/>
      <c r="J501" s="20"/>
      <c r="K501" s="40"/>
      <c r="L501" s="40"/>
      <c r="M501" s="40"/>
      <c r="N501" s="14"/>
    </row>
    <row r="502" spans="2:14" ht="28.5" customHeight="1" x14ac:dyDescent="0.25">
      <c r="B502" s="9"/>
      <c r="C502" s="14"/>
      <c r="D502" s="10"/>
      <c r="E502" s="10"/>
      <c r="F502" s="16"/>
      <c r="G502" s="34"/>
      <c r="H502" s="21"/>
      <c r="I502" s="59"/>
      <c r="J502" s="20"/>
      <c r="K502" s="40"/>
      <c r="L502" s="40"/>
      <c r="M502" s="40"/>
      <c r="N502" s="14"/>
    </row>
    <row r="503" spans="2:14" ht="28.5" customHeight="1" x14ac:dyDescent="0.25">
      <c r="B503" s="9"/>
      <c r="C503" s="14"/>
      <c r="D503" s="10"/>
      <c r="E503" s="10"/>
      <c r="F503" s="16"/>
      <c r="G503" s="34"/>
      <c r="H503" s="21"/>
      <c r="I503" s="59"/>
      <c r="J503" s="20"/>
      <c r="K503" s="40"/>
      <c r="L503" s="40"/>
      <c r="M503" s="40"/>
      <c r="N503" s="14"/>
    </row>
    <row r="504" spans="2:14" ht="28.5" customHeight="1" x14ac:dyDescent="0.25">
      <c r="B504" s="9"/>
      <c r="C504" s="14"/>
      <c r="D504" s="10"/>
      <c r="E504" s="10"/>
      <c r="F504" s="16"/>
      <c r="G504" s="34"/>
      <c r="H504" s="21"/>
      <c r="I504" s="59"/>
      <c r="J504" s="20"/>
      <c r="K504" s="40"/>
      <c r="L504" s="40"/>
      <c r="M504" s="40"/>
      <c r="N504" s="14"/>
    </row>
    <row r="505" spans="2:14" ht="28.5" customHeight="1" x14ac:dyDescent="0.25">
      <c r="B505" s="9"/>
      <c r="C505" s="14"/>
      <c r="D505" s="10"/>
      <c r="E505" s="10"/>
      <c r="F505" s="16"/>
      <c r="G505" s="34"/>
      <c r="H505" s="21"/>
      <c r="I505" s="59"/>
      <c r="J505" s="20"/>
      <c r="K505" s="40"/>
      <c r="L505" s="40"/>
      <c r="M505" s="40"/>
      <c r="N505" s="14"/>
    </row>
    <row r="506" spans="2:14" ht="28.5" customHeight="1" x14ac:dyDescent="0.25">
      <c r="B506" s="9"/>
      <c r="C506" s="14"/>
      <c r="D506" s="10"/>
      <c r="E506" s="10"/>
      <c r="F506" s="16"/>
      <c r="G506" s="34"/>
      <c r="H506" s="21"/>
      <c r="I506" s="59"/>
      <c r="J506" s="20"/>
      <c r="K506" s="40"/>
      <c r="L506" s="40"/>
      <c r="M506" s="40"/>
      <c r="N506" s="14"/>
    </row>
    <row r="507" spans="2:14" ht="28.5" customHeight="1" x14ac:dyDescent="0.25">
      <c r="B507" s="9"/>
      <c r="C507" s="14"/>
      <c r="D507" s="10"/>
      <c r="E507" s="10"/>
      <c r="F507" s="16"/>
      <c r="G507" s="34"/>
      <c r="H507" s="21"/>
      <c r="I507" s="59"/>
      <c r="J507" s="20"/>
      <c r="K507" s="40"/>
      <c r="L507" s="40"/>
      <c r="M507" s="40"/>
      <c r="N507" s="14"/>
    </row>
    <row r="508" spans="2:14" ht="28.5" customHeight="1" x14ac:dyDescent="0.25">
      <c r="B508" s="9"/>
      <c r="C508" s="14"/>
      <c r="D508" s="10"/>
      <c r="E508" s="10"/>
      <c r="F508" s="16"/>
      <c r="G508" s="34"/>
      <c r="H508" s="21"/>
      <c r="I508" s="59"/>
      <c r="J508" s="20"/>
      <c r="K508" s="40"/>
      <c r="L508" s="40"/>
      <c r="M508" s="40"/>
      <c r="N508" s="14"/>
    </row>
    <row r="509" spans="2:14" ht="28.5" customHeight="1" x14ac:dyDescent="0.25">
      <c r="B509" s="9"/>
      <c r="C509" s="14"/>
      <c r="D509" s="10"/>
      <c r="E509" s="10"/>
      <c r="F509" s="16"/>
      <c r="G509" s="34"/>
      <c r="H509" s="21"/>
      <c r="I509" s="59"/>
      <c r="J509" s="20"/>
      <c r="K509" s="40"/>
      <c r="L509" s="40"/>
      <c r="M509" s="40"/>
      <c r="N509" s="14"/>
    </row>
    <row r="510" spans="2:14" ht="28.5" customHeight="1" x14ac:dyDescent="0.25">
      <c r="B510" s="9"/>
      <c r="C510" s="14"/>
      <c r="D510" s="10"/>
      <c r="E510" s="10"/>
      <c r="F510" s="16"/>
      <c r="G510" s="34"/>
      <c r="H510" s="21"/>
      <c r="I510" s="59"/>
      <c r="J510" s="20"/>
      <c r="K510" s="40"/>
      <c r="L510" s="40"/>
      <c r="M510" s="40"/>
      <c r="N510" s="14"/>
    </row>
    <row r="511" spans="2:14" ht="28.5" customHeight="1" x14ac:dyDescent="0.25">
      <c r="B511" s="9"/>
      <c r="C511" s="14"/>
      <c r="D511" s="10"/>
      <c r="E511" s="10"/>
      <c r="F511" s="16"/>
      <c r="G511" s="34"/>
      <c r="H511" s="21"/>
      <c r="I511" s="59"/>
      <c r="J511" s="20"/>
      <c r="K511" s="40"/>
      <c r="L511" s="40"/>
      <c r="M511" s="40"/>
      <c r="N511" s="14"/>
    </row>
    <row r="512" spans="2:14" ht="28.5" customHeight="1" x14ac:dyDescent="0.25">
      <c r="B512" s="9"/>
      <c r="C512" s="14"/>
      <c r="D512" s="10"/>
      <c r="E512" s="10"/>
      <c r="F512" s="16"/>
      <c r="G512" s="34"/>
      <c r="H512" s="21"/>
      <c r="I512" s="59"/>
      <c r="J512" s="20"/>
      <c r="K512" s="40"/>
      <c r="L512" s="40"/>
      <c r="M512" s="40"/>
      <c r="N512" s="14"/>
    </row>
    <row r="513" spans="2:14" ht="28.5" customHeight="1" x14ac:dyDescent="0.25">
      <c r="B513" s="9"/>
      <c r="C513" s="14"/>
      <c r="D513" s="10"/>
      <c r="E513" s="10"/>
      <c r="F513" s="16"/>
      <c r="G513" s="34"/>
      <c r="H513" s="21"/>
      <c r="I513" s="59"/>
      <c r="J513" s="20"/>
      <c r="K513" s="40"/>
      <c r="L513" s="40"/>
      <c r="M513" s="40"/>
      <c r="N513" s="14"/>
    </row>
    <row r="514" spans="2:14" ht="28.5" customHeight="1" x14ac:dyDescent="0.25">
      <c r="B514" s="9"/>
      <c r="C514" s="14"/>
      <c r="D514" s="10"/>
      <c r="E514" s="10"/>
      <c r="F514" s="16"/>
      <c r="G514" s="34"/>
      <c r="H514" s="21"/>
      <c r="I514" s="59"/>
      <c r="J514" s="20"/>
      <c r="K514" s="40"/>
      <c r="L514" s="40"/>
      <c r="M514" s="40"/>
      <c r="N514" s="14"/>
    </row>
    <row r="515" spans="2:14" ht="28.5" customHeight="1" x14ac:dyDescent="0.25">
      <c r="B515" s="9"/>
      <c r="C515" s="14"/>
      <c r="D515" s="10"/>
      <c r="E515" s="10"/>
      <c r="F515" s="16"/>
      <c r="G515" s="34"/>
      <c r="H515" s="21"/>
      <c r="I515" s="59"/>
      <c r="J515" s="20"/>
      <c r="K515" s="40"/>
      <c r="L515" s="40"/>
      <c r="M515" s="40"/>
      <c r="N515" s="14"/>
    </row>
    <row r="516" spans="2:14" ht="28.5" customHeight="1" x14ac:dyDescent="0.25">
      <c r="B516" s="9"/>
      <c r="C516" s="14"/>
      <c r="D516" s="10"/>
      <c r="E516" s="10"/>
      <c r="F516" s="16"/>
      <c r="G516" s="34"/>
      <c r="H516" s="21"/>
      <c r="I516" s="59"/>
      <c r="J516" s="20"/>
      <c r="K516" s="40"/>
      <c r="L516" s="40"/>
      <c r="M516" s="40"/>
      <c r="N516" s="14"/>
    </row>
    <row r="517" spans="2:14" ht="28.5" customHeight="1" x14ac:dyDescent="0.25">
      <c r="B517" s="9"/>
      <c r="C517" s="14"/>
      <c r="D517" s="10"/>
      <c r="E517" s="10"/>
      <c r="F517" s="16"/>
      <c r="G517" s="34"/>
      <c r="H517" s="21"/>
      <c r="I517" s="59"/>
      <c r="J517" s="20"/>
      <c r="K517" s="40"/>
      <c r="L517" s="40"/>
      <c r="M517" s="40"/>
      <c r="N517" s="14"/>
    </row>
    <row r="518" spans="2:14" ht="28.5" customHeight="1" x14ac:dyDescent="0.25">
      <c r="B518" s="9"/>
      <c r="C518" s="14"/>
      <c r="D518" s="10"/>
      <c r="E518" s="10"/>
      <c r="F518" s="16"/>
      <c r="G518" s="34"/>
      <c r="H518" s="21"/>
      <c r="I518" s="59"/>
      <c r="J518" s="20"/>
      <c r="K518" s="40"/>
      <c r="L518" s="40"/>
      <c r="M518" s="40"/>
      <c r="N518" s="14"/>
    </row>
    <row r="519" spans="2:14" ht="28.5" customHeight="1" x14ac:dyDescent="0.25">
      <c r="B519" s="9"/>
      <c r="C519" s="14"/>
      <c r="D519" s="10"/>
      <c r="E519" s="10"/>
      <c r="F519" s="16"/>
      <c r="G519" s="34"/>
      <c r="H519" s="21"/>
      <c r="I519" s="59"/>
      <c r="J519" s="20"/>
      <c r="K519" s="40"/>
      <c r="L519" s="40"/>
      <c r="M519" s="40"/>
      <c r="N519" s="14"/>
    </row>
    <row r="520" spans="2:14" ht="28.5" customHeight="1" x14ac:dyDescent="0.25">
      <c r="B520" s="9"/>
      <c r="C520" s="14"/>
      <c r="D520" s="10"/>
      <c r="E520" s="10"/>
      <c r="F520" s="16"/>
      <c r="G520" s="34"/>
      <c r="H520" s="21"/>
      <c r="I520" s="59"/>
      <c r="J520" s="20"/>
      <c r="K520" s="40"/>
      <c r="L520" s="40"/>
      <c r="M520" s="40"/>
      <c r="N520" s="14"/>
    </row>
    <row r="521" spans="2:14" ht="28.5" customHeight="1" x14ac:dyDescent="0.25">
      <c r="B521" s="9"/>
      <c r="C521" s="14"/>
      <c r="D521" s="10"/>
      <c r="E521" s="10"/>
      <c r="F521" s="16"/>
      <c r="G521" s="34"/>
      <c r="H521" s="21"/>
      <c r="I521" s="59"/>
      <c r="J521" s="20"/>
      <c r="K521" s="40"/>
      <c r="L521" s="40"/>
      <c r="M521" s="40"/>
      <c r="N521" s="14"/>
    </row>
    <row r="522" spans="2:14" ht="28.5" customHeight="1" x14ac:dyDescent="0.25">
      <c r="B522" s="9"/>
      <c r="C522" s="14"/>
      <c r="D522" s="10"/>
      <c r="E522" s="10"/>
      <c r="F522" s="16"/>
      <c r="G522" s="34"/>
      <c r="H522" s="21"/>
      <c r="I522" s="59"/>
      <c r="J522" s="20"/>
      <c r="K522" s="40"/>
      <c r="L522" s="40"/>
      <c r="M522" s="40"/>
      <c r="N522" s="14"/>
    </row>
    <row r="523" spans="2:14" ht="28.5" customHeight="1" x14ac:dyDescent="0.25">
      <c r="B523" s="9"/>
      <c r="C523" s="14"/>
      <c r="D523" s="10"/>
      <c r="E523" s="10"/>
      <c r="F523" s="16"/>
      <c r="G523" s="34"/>
      <c r="H523" s="21"/>
      <c r="I523" s="59"/>
      <c r="J523" s="20"/>
      <c r="K523" s="40"/>
      <c r="L523" s="40"/>
      <c r="M523" s="40"/>
      <c r="N523" s="14"/>
    </row>
    <row r="524" spans="2:14" ht="28.5" customHeight="1" x14ac:dyDescent="0.25">
      <c r="B524" s="9"/>
      <c r="C524" s="14"/>
      <c r="D524" s="10"/>
      <c r="E524" s="10"/>
      <c r="F524" s="16"/>
      <c r="G524" s="34"/>
      <c r="H524" s="21"/>
      <c r="I524" s="59"/>
      <c r="J524" s="20"/>
      <c r="K524" s="40"/>
      <c r="L524" s="40"/>
      <c r="M524" s="40"/>
      <c r="N524" s="14"/>
    </row>
    <row r="525" spans="2:14" ht="28.5" customHeight="1" x14ac:dyDescent="0.25">
      <c r="B525" s="9"/>
      <c r="C525" s="14"/>
      <c r="D525" s="10"/>
      <c r="E525" s="10"/>
      <c r="F525" s="16"/>
      <c r="G525" s="34"/>
      <c r="H525" s="21"/>
      <c r="I525" s="59"/>
      <c r="J525" s="20"/>
      <c r="K525" s="40"/>
      <c r="L525" s="40"/>
      <c r="M525" s="40"/>
      <c r="N525" s="14"/>
    </row>
    <row r="526" spans="2:14" ht="28.5" customHeight="1" x14ac:dyDescent="0.25">
      <c r="B526" s="9"/>
      <c r="C526" s="14"/>
      <c r="D526" s="10"/>
      <c r="E526" s="10"/>
      <c r="F526" s="16"/>
      <c r="G526" s="34"/>
      <c r="H526" s="21"/>
      <c r="I526" s="59"/>
      <c r="J526" s="20"/>
      <c r="K526" s="40"/>
      <c r="L526" s="40"/>
      <c r="M526" s="40"/>
      <c r="N526" s="14"/>
    </row>
    <row r="527" spans="2:14" ht="28.5" customHeight="1" x14ac:dyDescent="0.25">
      <c r="B527" s="9"/>
      <c r="C527" s="14"/>
      <c r="D527" s="10"/>
      <c r="E527" s="10"/>
      <c r="F527" s="16"/>
      <c r="G527" s="34"/>
      <c r="H527" s="21"/>
      <c r="I527" s="59"/>
      <c r="J527" s="20"/>
      <c r="K527" s="40"/>
      <c r="L527" s="40"/>
      <c r="M527" s="40"/>
      <c r="N527" s="14"/>
    </row>
    <row r="528" spans="2:14" ht="28.5" customHeight="1" x14ac:dyDescent="0.25">
      <c r="B528" s="9"/>
      <c r="C528" s="14"/>
      <c r="D528" s="10"/>
      <c r="E528" s="10"/>
      <c r="F528" s="16"/>
      <c r="G528" s="34"/>
      <c r="H528" s="21"/>
      <c r="I528" s="59"/>
      <c r="J528" s="20"/>
      <c r="K528" s="40"/>
      <c r="L528" s="40"/>
      <c r="M528" s="40"/>
      <c r="N528" s="14"/>
    </row>
    <row r="529" spans="2:14" ht="28.5" customHeight="1" x14ac:dyDescent="0.25">
      <c r="B529" s="9"/>
      <c r="C529" s="14"/>
      <c r="D529" s="10"/>
      <c r="E529" s="10"/>
      <c r="F529" s="16"/>
      <c r="G529" s="34"/>
      <c r="H529" s="21"/>
      <c r="I529" s="59"/>
      <c r="J529" s="20"/>
      <c r="K529" s="40"/>
      <c r="L529" s="40"/>
      <c r="M529" s="40"/>
      <c r="N529" s="14"/>
    </row>
    <row r="530" spans="2:14" ht="28.5" customHeight="1" x14ac:dyDescent="0.25">
      <c r="B530" s="9"/>
      <c r="C530" s="14"/>
      <c r="D530" s="10"/>
      <c r="E530" s="10"/>
      <c r="F530" s="16"/>
      <c r="G530" s="34"/>
      <c r="H530" s="21"/>
      <c r="I530" s="59"/>
      <c r="J530" s="20"/>
      <c r="K530" s="40"/>
      <c r="L530" s="40"/>
      <c r="M530" s="40"/>
      <c r="N530" s="14"/>
    </row>
    <row r="531" spans="2:14" ht="28.5" customHeight="1" x14ac:dyDescent="0.25">
      <c r="B531" s="9"/>
      <c r="C531" s="14"/>
      <c r="D531" s="10"/>
      <c r="E531" s="10"/>
      <c r="F531" s="16"/>
      <c r="G531" s="34"/>
      <c r="H531" s="21"/>
      <c r="I531" s="59"/>
      <c r="J531" s="20"/>
      <c r="K531" s="40"/>
      <c r="L531" s="40"/>
      <c r="M531" s="40"/>
      <c r="N531" s="14"/>
    </row>
    <row r="532" spans="2:14" ht="28.5" customHeight="1" x14ac:dyDescent="0.25">
      <c r="B532" s="9"/>
      <c r="C532" s="14"/>
      <c r="D532" s="10"/>
      <c r="E532" s="10"/>
      <c r="F532" s="16"/>
      <c r="G532" s="34"/>
      <c r="H532" s="21"/>
      <c r="I532" s="59"/>
      <c r="J532" s="20"/>
      <c r="K532" s="40"/>
      <c r="L532" s="40"/>
      <c r="M532" s="40"/>
      <c r="N532" s="14"/>
    </row>
    <row r="533" spans="2:14" ht="28.5" customHeight="1" x14ac:dyDescent="0.25">
      <c r="B533" s="9"/>
      <c r="C533" s="14"/>
      <c r="D533" s="10"/>
      <c r="E533" s="10"/>
      <c r="F533" s="16"/>
      <c r="G533" s="34"/>
      <c r="H533" s="21"/>
      <c r="I533" s="59"/>
      <c r="J533" s="20"/>
      <c r="K533" s="40"/>
      <c r="L533" s="40"/>
      <c r="M533" s="40"/>
      <c r="N533" s="14"/>
    </row>
    <row r="534" spans="2:14" ht="28.5" customHeight="1" x14ac:dyDescent="0.25">
      <c r="B534" s="9"/>
      <c r="C534" s="14"/>
      <c r="D534" s="10"/>
      <c r="E534" s="10"/>
      <c r="F534" s="16"/>
      <c r="G534" s="34"/>
      <c r="H534" s="21"/>
      <c r="I534" s="59"/>
      <c r="J534" s="20"/>
      <c r="K534" s="40"/>
      <c r="L534" s="40"/>
      <c r="M534" s="40"/>
      <c r="N534" s="14"/>
    </row>
    <row r="535" spans="2:14" ht="28.5" customHeight="1" x14ac:dyDescent="0.25">
      <c r="B535" s="9"/>
      <c r="C535" s="14"/>
      <c r="D535" s="10"/>
      <c r="E535" s="10"/>
      <c r="F535" s="16"/>
      <c r="G535" s="34"/>
      <c r="H535" s="21"/>
      <c r="I535" s="59"/>
      <c r="J535" s="20"/>
      <c r="K535" s="40"/>
      <c r="L535" s="40"/>
      <c r="M535" s="40"/>
      <c r="N535" s="14"/>
    </row>
    <row r="536" spans="2:14" ht="28.5" customHeight="1" x14ac:dyDescent="0.25">
      <c r="B536" s="9"/>
      <c r="C536" s="14"/>
      <c r="D536" s="10"/>
      <c r="E536" s="10"/>
      <c r="F536" s="16"/>
      <c r="G536" s="34"/>
      <c r="H536" s="21"/>
      <c r="I536" s="59"/>
      <c r="J536" s="20"/>
      <c r="K536" s="40"/>
      <c r="L536" s="40"/>
      <c r="M536" s="40"/>
      <c r="N536" s="14"/>
    </row>
    <row r="537" spans="2:14" ht="28.5" customHeight="1" x14ac:dyDescent="0.25">
      <c r="B537" s="9"/>
      <c r="C537" s="14"/>
      <c r="D537" s="10"/>
      <c r="E537" s="10"/>
      <c r="F537" s="16"/>
      <c r="G537" s="34"/>
      <c r="H537" s="21"/>
      <c r="I537" s="59"/>
      <c r="J537" s="20"/>
      <c r="K537" s="40"/>
      <c r="L537" s="40"/>
      <c r="M537" s="40"/>
      <c r="N537" s="14"/>
    </row>
    <row r="538" spans="2:14" ht="28.5" customHeight="1" x14ac:dyDescent="0.25">
      <c r="B538" s="9"/>
      <c r="C538" s="14"/>
      <c r="D538" s="10"/>
      <c r="E538" s="10"/>
      <c r="F538" s="16"/>
      <c r="G538" s="34"/>
      <c r="H538" s="21"/>
      <c r="I538" s="59"/>
      <c r="J538" s="20"/>
      <c r="K538" s="40"/>
      <c r="L538" s="40"/>
      <c r="M538" s="40"/>
      <c r="N538" s="14"/>
    </row>
    <row r="539" spans="2:14" ht="28.5" customHeight="1" x14ac:dyDescent="0.25">
      <c r="B539" s="9"/>
      <c r="C539" s="14"/>
      <c r="D539" s="10"/>
      <c r="E539" s="10"/>
      <c r="F539" s="16"/>
      <c r="G539" s="34"/>
      <c r="H539" s="21"/>
      <c r="I539" s="59"/>
      <c r="J539" s="20"/>
      <c r="K539" s="40"/>
      <c r="L539" s="40"/>
      <c r="M539" s="40"/>
      <c r="N539" s="14"/>
    </row>
    <row r="540" spans="2:14" ht="28.5" customHeight="1" x14ac:dyDescent="0.25">
      <c r="B540" s="9"/>
      <c r="C540" s="14"/>
      <c r="D540" s="10"/>
      <c r="E540" s="10"/>
      <c r="F540" s="16"/>
      <c r="G540" s="34"/>
      <c r="H540" s="21"/>
      <c r="I540" s="59"/>
      <c r="J540" s="20"/>
      <c r="K540" s="40"/>
      <c r="L540" s="40"/>
      <c r="M540" s="40"/>
      <c r="N540" s="14"/>
    </row>
    <row r="541" spans="2:14" ht="28.5" customHeight="1" x14ac:dyDescent="0.25">
      <c r="B541" s="9"/>
      <c r="C541" s="14"/>
      <c r="D541" s="10"/>
      <c r="E541" s="10"/>
      <c r="F541" s="16"/>
      <c r="G541" s="34"/>
      <c r="H541" s="21"/>
      <c r="I541" s="59"/>
      <c r="J541" s="20"/>
      <c r="K541" s="40"/>
      <c r="L541" s="40"/>
      <c r="M541" s="40"/>
      <c r="N541" s="14"/>
    </row>
    <row r="542" spans="2:14" ht="28.5" customHeight="1" x14ac:dyDescent="0.25">
      <c r="B542" s="9"/>
      <c r="C542" s="14"/>
      <c r="D542" s="10"/>
      <c r="E542" s="10"/>
      <c r="F542" s="16"/>
      <c r="G542" s="34"/>
      <c r="H542" s="21"/>
      <c r="I542" s="59"/>
      <c r="J542" s="20"/>
      <c r="K542" s="40"/>
      <c r="L542" s="40"/>
      <c r="M542" s="40"/>
      <c r="N542" s="14"/>
    </row>
    <row r="543" spans="2:14" ht="28.5" customHeight="1" x14ac:dyDescent="0.25">
      <c r="B543" s="9"/>
      <c r="C543" s="14"/>
      <c r="D543" s="10"/>
      <c r="E543" s="10"/>
      <c r="F543" s="16"/>
      <c r="G543" s="34"/>
      <c r="H543" s="21"/>
      <c r="I543" s="59"/>
      <c r="J543" s="20"/>
      <c r="K543" s="40"/>
      <c r="L543" s="40"/>
      <c r="M543" s="40"/>
      <c r="N543" s="14"/>
    </row>
    <row r="544" spans="2:14" ht="28.5" customHeight="1" x14ac:dyDescent="0.25">
      <c r="B544" s="9"/>
      <c r="C544" s="14"/>
      <c r="D544" s="10"/>
      <c r="E544" s="10"/>
      <c r="F544" s="16"/>
      <c r="G544" s="34"/>
      <c r="H544" s="21"/>
      <c r="I544" s="59"/>
      <c r="J544" s="20"/>
      <c r="K544" s="40"/>
      <c r="L544" s="40"/>
      <c r="M544" s="40"/>
      <c r="N544" s="14"/>
    </row>
    <row r="545" spans="2:14" ht="28.5" customHeight="1" x14ac:dyDescent="0.25">
      <c r="B545" s="9"/>
      <c r="C545" s="14"/>
      <c r="D545" s="10"/>
      <c r="E545" s="10"/>
      <c r="F545" s="16"/>
      <c r="G545" s="34"/>
      <c r="H545" s="21"/>
      <c r="I545" s="59"/>
      <c r="J545" s="20"/>
      <c r="K545" s="40"/>
      <c r="L545" s="40"/>
      <c r="M545" s="40"/>
      <c r="N545" s="14"/>
    </row>
    <row r="546" spans="2:14" ht="28.5" customHeight="1" x14ac:dyDescent="0.25">
      <c r="B546" s="9"/>
      <c r="C546" s="14"/>
      <c r="D546" s="10"/>
      <c r="E546" s="10"/>
      <c r="F546" s="16"/>
      <c r="G546" s="34"/>
      <c r="H546" s="21"/>
      <c r="I546" s="59"/>
      <c r="J546" s="20"/>
      <c r="K546" s="40"/>
      <c r="L546" s="40"/>
      <c r="M546" s="40"/>
      <c r="N546" s="14"/>
    </row>
    <row r="547" spans="2:14" ht="28.5" customHeight="1" x14ac:dyDescent="0.25">
      <c r="B547" s="9"/>
      <c r="C547" s="14"/>
      <c r="D547" s="10"/>
      <c r="E547" s="10"/>
      <c r="F547" s="16"/>
      <c r="G547" s="34"/>
      <c r="H547" s="21"/>
      <c r="I547" s="59"/>
      <c r="J547" s="20"/>
      <c r="K547" s="40"/>
      <c r="L547" s="40"/>
      <c r="M547" s="40"/>
      <c r="N547" s="14"/>
    </row>
    <row r="548" spans="2:14" ht="28.5" customHeight="1" x14ac:dyDescent="0.25">
      <c r="B548" s="9"/>
      <c r="C548" s="14"/>
      <c r="D548" s="10"/>
      <c r="E548" s="10"/>
      <c r="F548" s="16"/>
      <c r="G548" s="34"/>
      <c r="H548" s="21"/>
      <c r="I548" s="59"/>
      <c r="J548" s="20"/>
      <c r="K548" s="40"/>
      <c r="L548" s="40"/>
      <c r="M548" s="40"/>
      <c r="N548" s="14"/>
    </row>
    <row r="549" spans="2:14" ht="28.5" customHeight="1" x14ac:dyDescent="0.25">
      <c r="B549" s="9"/>
      <c r="C549" s="14"/>
      <c r="D549" s="10"/>
      <c r="E549" s="10"/>
      <c r="F549" s="16"/>
      <c r="G549" s="34"/>
      <c r="H549" s="21"/>
      <c r="I549" s="59"/>
      <c r="J549" s="20"/>
      <c r="K549" s="40"/>
      <c r="L549" s="40"/>
      <c r="M549" s="40"/>
      <c r="N549" s="14"/>
    </row>
    <row r="550" spans="2:14" ht="28.5" customHeight="1" x14ac:dyDescent="0.25">
      <c r="B550" s="9"/>
      <c r="C550" s="14"/>
      <c r="D550" s="10"/>
      <c r="E550" s="10"/>
      <c r="F550" s="16"/>
      <c r="G550" s="34"/>
      <c r="H550" s="21"/>
      <c r="I550" s="59"/>
      <c r="J550" s="20"/>
      <c r="K550" s="40"/>
      <c r="L550" s="40"/>
      <c r="M550" s="40"/>
      <c r="N550" s="14"/>
    </row>
    <row r="551" spans="2:14" ht="28.5" customHeight="1" x14ac:dyDescent="0.25">
      <c r="B551" s="9"/>
      <c r="C551" s="14"/>
      <c r="D551" s="10"/>
      <c r="E551" s="10"/>
      <c r="F551" s="16"/>
      <c r="G551" s="34"/>
      <c r="H551" s="21"/>
      <c r="I551" s="59"/>
      <c r="J551" s="20"/>
      <c r="K551" s="40"/>
      <c r="L551" s="40"/>
      <c r="M551" s="40"/>
      <c r="N551" s="14"/>
    </row>
    <row r="552" spans="2:14" ht="28.5" customHeight="1" x14ac:dyDescent="0.25">
      <c r="B552" s="9"/>
      <c r="C552" s="14"/>
      <c r="D552" s="10"/>
      <c r="E552" s="10"/>
      <c r="F552" s="16"/>
      <c r="G552" s="34"/>
      <c r="H552" s="21"/>
      <c r="I552" s="59"/>
      <c r="J552" s="20"/>
      <c r="K552" s="40"/>
      <c r="L552" s="40"/>
      <c r="M552" s="40"/>
      <c r="N552" s="14"/>
    </row>
    <row r="553" spans="2:14" ht="28.5" customHeight="1" x14ac:dyDescent="0.25">
      <c r="B553" s="9"/>
      <c r="C553" s="14"/>
      <c r="D553" s="10"/>
      <c r="E553" s="10"/>
      <c r="F553" s="16"/>
      <c r="G553" s="34"/>
      <c r="H553" s="21"/>
      <c r="I553" s="59"/>
      <c r="J553" s="20"/>
      <c r="K553" s="40"/>
      <c r="L553" s="40"/>
      <c r="M553" s="40"/>
      <c r="N553" s="14"/>
    </row>
    <row r="554" spans="2:14" ht="28.5" customHeight="1" x14ac:dyDescent="0.25">
      <c r="B554" s="9"/>
      <c r="C554" s="14"/>
      <c r="D554" s="10"/>
      <c r="E554" s="10"/>
      <c r="F554" s="16"/>
      <c r="G554" s="34"/>
      <c r="H554" s="21"/>
      <c r="I554" s="59"/>
      <c r="J554" s="20"/>
      <c r="K554" s="40"/>
      <c r="L554" s="40"/>
      <c r="M554" s="40"/>
      <c r="N554" s="14"/>
    </row>
    <row r="555" spans="2:14" ht="28.5" customHeight="1" x14ac:dyDescent="0.25">
      <c r="B555" s="9"/>
      <c r="C555" s="14"/>
      <c r="D555" s="10"/>
      <c r="E555" s="10"/>
      <c r="F555" s="16"/>
      <c r="G555" s="34"/>
      <c r="H555" s="21"/>
      <c r="I555" s="59"/>
      <c r="J555" s="20"/>
      <c r="K555" s="40"/>
      <c r="L555" s="40"/>
      <c r="M555" s="40"/>
      <c r="N555" s="14"/>
    </row>
    <row r="556" spans="2:14" ht="28.5" customHeight="1" x14ac:dyDescent="0.25">
      <c r="B556" s="9"/>
      <c r="C556" s="14"/>
      <c r="D556" s="10"/>
      <c r="E556" s="10"/>
      <c r="F556" s="16"/>
      <c r="G556" s="34"/>
      <c r="H556" s="21"/>
      <c r="I556" s="59"/>
      <c r="J556" s="20"/>
      <c r="K556" s="40"/>
      <c r="L556" s="40"/>
      <c r="M556" s="40"/>
      <c r="N556" s="14"/>
    </row>
    <row r="557" spans="2:14" ht="28.5" customHeight="1" x14ac:dyDescent="0.25">
      <c r="B557" s="9"/>
      <c r="C557" s="14"/>
      <c r="D557" s="10"/>
      <c r="E557" s="10"/>
      <c r="F557" s="16"/>
      <c r="G557" s="34"/>
      <c r="H557" s="21"/>
      <c r="I557" s="59"/>
      <c r="J557" s="20"/>
      <c r="K557" s="40"/>
      <c r="L557" s="40"/>
      <c r="M557" s="40"/>
      <c r="N557" s="14"/>
    </row>
    <row r="558" spans="2:14" ht="28.5" customHeight="1" x14ac:dyDescent="0.25">
      <c r="B558" s="9"/>
      <c r="C558" s="14"/>
      <c r="D558" s="10"/>
      <c r="E558" s="10"/>
      <c r="F558" s="16"/>
      <c r="G558" s="34"/>
      <c r="H558" s="21"/>
      <c r="I558" s="59"/>
      <c r="J558" s="20"/>
      <c r="K558" s="40"/>
      <c r="L558" s="40"/>
      <c r="M558" s="40"/>
      <c r="N558" s="14"/>
    </row>
    <row r="559" spans="2:14" ht="28.5" customHeight="1" x14ac:dyDescent="0.25">
      <c r="B559" s="9"/>
      <c r="C559" s="14"/>
      <c r="D559" s="10"/>
      <c r="E559" s="10"/>
      <c r="F559" s="16"/>
      <c r="G559" s="34"/>
      <c r="H559" s="21"/>
      <c r="I559" s="59"/>
      <c r="J559" s="20"/>
      <c r="K559" s="40"/>
      <c r="L559" s="40"/>
      <c r="M559" s="40"/>
      <c r="N559" s="14"/>
    </row>
    <row r="560" spans="2:14" ht="28.5" customHeight="1" x14ac:dyDescent="0.25">
      <c r="B560" s="9"/>
      <c r="C560" s="14"/>
      <c r="D560" s="10"/>
      <c r="E560" s="10"/>
      <c r="F560" s="16"/>
      <c r="G560" s="34"/>
      <c r="H560" s="21"/>
      <c r="I560" s="59"/>
      <c r="J560" s="20"/>
      <c r="K560" s="40"/>
      <c r="L560" s="40"/>
      <c r="M560" s="40"/>
      <c r="N560" s="14"/>
    </row>
    <row r="561" spans="2:14" ht="28.5" customHeight="1" x14ac:dyDescent="0.25">
      <c r="B561" s="9"/>
      <c r="C561" s="14"/>
      <c r="D561" s="10"/>
      <c r="E561" s="10"/>
      <c r="F561" s="16"/>
      <c r="G561" s="34"/>
      <c r="H561" s="21"/>
      <c r="I561" s="59"/>
      <c r="J561" s="20"/>
      <c r="K561" s="40"/>
      <c r="L561" s="40"/>
      <c r="M561" s="40"/>
      <c r="N561" s="14"/>
    </row>
    <row r="562" spans="2:14" ht="28.5" customHeight="1" x14ac:dyDescent="0.25">
      <c r="B562" s="9"/>
      <c r="C562" s="14"/>
      <c r="D562" s="10"/>
      <c r="E562" s="10"/>
      <c r="F562" s="16"/>
      <c r="G562" s="34"/>
      <c r="H562" s="21"/>
      <c r="I562" s="59"/>
      <c r="J562" s="20"/>
      <c r="K562" s="40"/>
      <c r="L562" s="40"/>
      <c r="M562" s="40"/>
      <c r="N562" s="14"/>
    </row>
    <row r="563" spans="2:14" ht="28.5" customHeight="1" x14ac:dyDescent="0.25">
      <c r="B563" s="9"/>
      <c r="C563" s="14"/>
      <c r="D563" s="10"/>
      <c r="E563" s="10"/>
      <c r="F563" s="16"/>
      <c r="G563" s="34"/>
      <c r="H563" s="21"/>
      <c r="I563" s="59"/>
      <c r="J563" s="20"/>
      <c r="K563" s="40"/>
      <c r="L563" s="40"/>
      <c r="M563" s="40"/>
      <c r="N563" s="14"/>
    </row>
    <row r="564" spans="2:14" ht="28.5" customHeight="1" x14ac:dyDescent="0.25">
      <c r="B564" s="9"/>
      <c r="C564" s="14"/>
      <c r="D564" s="10"/>
      <c r="E564" s="10"/>
      <c r="F564" s="16"/>
      <c r="G564" s="34"/>
      <c r="H564" s="21"/>
      <c r="I564" s="59"/>
      <c r="J564" s="20"/>
      <c r="K564" s="40"/>
      <c r="L564" s="40"/>
      <c r="M564" s="40"/>
      <c r="N564" s="14"/>
    </row>
    <row r="565" spans="2:14" ht="28.5" customHeight="1" x14ac:dyDescent="0.25">
      <c r="B565" s="9"/>
      <c r="C565" s="14"/>
      <c r="D565" s="10"/>
      <c r="E565" s="10"/>
      <c r="F565" s="16"/>
      <c r="G565" s="34"/>
      <c r="H565" s="21"/>
      <c r="I565" s="59"/>
      <c r="J565" s="20"/>
      <c r="K565" s="40"/>
      <c r="L565" s="40"/>
      <c r="M565" s="40"/>
      <c r="N565" s="14"/>
    </row>
    <row r="566" spans="2:14" ht="28.5" customHeight="1" x14ac:dyDescent="0.25">
      <c r="B566" s="9"/>
      <c r="C566" s="14"/>
      <c r="D566" s="10"/>
      <c r="E566" s="10"/>
      <c r="F566" s="16"/>
      <c r="G566" s="34"/>
      <c r="H566" s="21"/>
      <c r="I566" s="59"/>
      <c r="J566" s="20"/>
      <c r="K566" s="40"/>
      <c r="L566" s="40"/>
      <c r="M566" s="40"/>
      <c r="N566" s="14"/>
    </row>
    <row r="567" spans="2:14" ht="28.5" customHeight="1" x14ac:dyDescent="0.25">
      <c r="B567" s="9"/>
      <c r="C567" s="14"/>
      <c r="D567" s="10"/>
      <c r="E567" s="10"/>
      <c r="F567" s="16"/>
      <c r="G567" s="34"/>
      <c r="H567" s="21"/>
      <c r="I567" s="59"/>
      <c r="J567" s="20"/>
      <c r="K567" s="40"/>
      <c r="L567" s="40"/>
      <c r="M567" s="40"/>
      <c r="N567" s="14"/>
    </row>
    <row r="568" spans="2:14" ht="28.5" customHeight="1" x14ac:dyDescent="0.25">
      <c r="B568" s="9"/>
      <c r="C568" s="14"/>
      <c r="D568" s="10"/>
      <c r="E568" s="10"/>
      <c r="F568" s="16"/>
      <c r="G568" s="34"/>
      <c r="H568" s="21"/>
      <c r="I568" s="59"/>
      <c r="J568" s="20"/>
      <c r="K568" s="40"/>
      <c r="L568" s="40"/>
      <c r="M568" s="40"/>
      <c r="N568" s="14"/>
    </row>
    <row r="569" spans="2:14" ht="28.5" customHeight="1" x14ac:dyDescent="0.25">
      <c r="B569" s="9"/>
      <c r="C569" s="14"/>
      <c r="D569" s="10"/>
      <c r="E569" s="10"/>
      <c r="F569" s="16"/>
      <c r="G569" s="34"/>
      <c r="H569" s="21"/>
      <c r="I569" s="59"/>
      <c r="J569" s="20"/>
      <c r="K569" s="40"/>
      <c r="L569" s="40"/>
      <c r="M569" s="40"/>
      <c r="N569" s="14"/>
    </row>
    <row r="570" spans="2:14" ht="28.5" customHeight="1" x14ac:dyDescent="0.25">
      <c r="B570" s="9"/>
      <c r="C570" s="14"/>
      <c r="D570" s="10"/>
      <c r="E570" s="10"/>
      <c r="F570" s="16"/>
      <c r="G570" s="34"/>
      <c r="H570" s="21"/>
      <c r="I570" s="59"/>
      <c r="J570" s="20"/>
      <c r="K570" s="40"/>
      <c r="L570" s="40"/>
      <c r="M570" s="40"/>
      <c r="N570" s="14"/>
    </row>
    <row r="571" spans="2:14" ht="28.5" customHeight="1" x14ac:dyDescent="0.25">
      <c r="B571" s="9"/>
      <c r="C571" s="14"/>
      <c r="D571" s="10"/>
      <c r="E571" s="10"/>
      <c r="F571" s="16"/>
      <c r="G571" s="34"/>
      <c r="H571" s="21"/>
      <c r="I571" s="59"/>
      <c r="J571" s="20"/>
      <c r="K571" s="40"/>
      <c r="L571" s="40"/>
      <c r="M571" s="40"/>
      <c r="N571" s="14"/>
    </row>
    <row r="572" spans="2:14" ht="28.5" customHeight="1" x14ac:dyDescent="0.25">
      <c r="B572" s="9"/>
      <c r="C572" s="14"/>
      <c r="D572" s="10"/>
      <c r="E572" s="10"/>
      <c r="F572" s="16"/>
      <c r="G572" s="34"/>
      <c r="H572" s="21"/>
      <c r="I572" s="59"/>
      <c r="J572" s="20"/>
      <c r="K572" s="40"/>
      <c r="L572" s="40"/>
      <c r="M572" s="40"/>
      <c r="N572" s="14"/>
    </row>
    <row r="573" spans="2:14" ht="28.5" customHeight="1" x14ac:dyDescent="0.25">
      <c r="B573" s="9"/>
      <c r="C573" s="14"/>
      <c r="D573" s="10"/>
      <c r="E573" s="10"/>
      <c r="F573" s="16"/>
      <c r="G573" s="34"/>
      <c r="H573" s="21"/>
      <c r="I573" s="59"/>
      <c r="J573" s="20"/>
      <c r="K573" s="40"/>
      <c r="L573" s="40"/>
      <c r="M573" s="40"/>
      <c r="N573" s="14"/>
    </row>
    <row r="574" spans="2:14" ht="28.5" customHeight="1" x14ac:dyDescent="0.25">
      <c r="B574" s="9"/>
      <c r="C574" s="14"/>
      <c r="D574" s="10"/>
      <c r="E574" s="10"/>
      <c r="F574" s="16"/>
      <c r="G574" s="34"/>
      <c r="H574" s="21"/>
      <c r="I574" s="59"/>
      <c r="J574" s="20"/>
      <c r="K574" s="40"/>
      <c r="L574" s="40"/>
      <c r="M574" s="40"/>
      <c r="N574" s="14"/>
    </row>
    <row r="575" spans="2:14" ht="28.5" customHeight="1" x14ac:dyDescent="0.25">
      <c r="B575" s="9"/>
      <c r="C575" s="14"/>
      <c r="D575" s="10"/>
      <c r="E575" s="10"/>
      <c r="F575" s="16"/>
      <c r="G575" s="34"/>
      <c r="H575" s="21"/>
      <c r="I575" s="59"/>
      <c r="J575" s="20"/>
      <c r="K575" s="40"/>
      <c r="L575" s="40"/>
      <c r="M575" s="40"/>
      <c r="N575" s="14"/>
    </row>
    <row r="576" spans="2:14" ht="28.5" customHeight="1" x14ac:dyDescent="0.25">
      <c r="B576" s="9"/>
      <c r="C576" s="14"/>
      <c r="D576" s="10"/>
      <c r="E576" s="10"/>
      <c r="F576" s="16"/>
      <c r="G576" s="34"/>
      <c r="H576" s="21"/>
      <c r="I576" s="59"/>
      <c r="J576" s="20"/>
      <c r="K576" s="40"/>
      <c r="L576" s="40"/>
      <c r="M576" s="40"/>
      <c r="N576" s="14"/>
    </row>
    <row r="577" spans="2:14" ht="28.5" customHeight="1" x14ac:dyDescent="0.25">
      <c r="B577" s="9"/>
      <c r="C577" s="14"/>
      <c r="D577" s="10"/>
      <c r="E577" s="10"/>
      <c r="F577" s="16"/>
      <c r="G577" s="34"/>
      <c r="H577" s="21"/>
      <c r="I577" s="59"/>
      <c r="J577" s="20"/>
      <c r="K577" s="40"/>
      <c r="L577" s="40"/>
      <c r="M577" s="40"/>
      <c r="N577" s="14"/>
    </row>
    <row r="578" spans="2:14" ht="28.5" customHeight="1" x14ac:dyDescent="0.25">
      <c r="B578" s="9"/>
      <c r="C578" s="14"/>
      <c r="D578" s="10"/>
      <c r="E578" s="10"/>
      <c r="F578" s="16"/>
      <c r="G578" s="34"/>
      <c r="H578" s="21"/>
      <c r="I578" s="59"/>
      <c r="J578" s="20"/>
      <c r="K578" s="40"/>
      <c r="L578" s="40"/>
      <c r="M578" s="40"/>
      <c r="N578" s="14"/>
    </row>
    <row r="579" spans="2:14" ht="28.5" customHeight="1" x14ac:dyDescent="0.25">
      <c r="B579" s="9"/>
      <c r="C579" s="14"/>
      <c r="D579" s="10"/>
      <c r="E579" s="10"/>
      <c r="F579" s="16"/>
      <c r="G579" s="34"/>
      <c r="H579" s="21"/>
      <c r="I579" s="59"/>
      <c r="J579" s="20"/>
      <c r="K579" s="40"/>
      <c r="L579" s="40"/>
      <c r="M579" s="40"/>
      <c r="N579" s="14"/>
    </row>
    <row r="580" spans="2:14" ht="28.5" customHeight="1" x14ac:dyDescent="0.25">
      <c r="B580" s="9"/>
      <c r="C580" s="14"/>
      <c r="D580" s="10"/>
      <c r="E580" s="10"/>
      <c r="F580" s="16"/>
      <c r="G580" s="34"/>
      <c r="H580" s="21"/>
      <c r="I580" s="59"/>
      <c r="J580" s="20"/>
      <c r="K580" s="40"/>
      <c r="L580" s="40"/>
      <c r="M580" s="40"/>
      <c r="N580" s="14"/>
    </row>
    <row r="581" spans="2:14" ht="28.5" customHeight="1" x14ac:dyDescent="0.25">
      <c r="B581" s="9"/>
      <c r="C581" s="14"/>
      <c r="D581" s="10"/>
      <c r="E581" s="10"/>
      <c r="F581" s="16"/>
      <c r="G581" s="34"/>
      <c r="H581" s="21"/>
      <c r="I581" s="59"/>
      <c r="J581" s="20"/>
      <c r="K581" s="40"/>
      <c r="L581" s="40"/>
      <c r="M581" s="40"/>
      <c r="N581" s="14"/>
    </row>
    <row r="582" spans="2:14" ht="28.5" customHeight="1" x14ac:dyDescent="0.25">
      <c r="B582" s="9"/>
      <c r="C582" s="14"/>
      <c r="D582" s="10"/>
      <c r="E582" s="10"/>
      <c r="F582" s="16"/>
      <c r="G582" s="34"/>
      <c r="H582" s="21"/>
      <c r="I582" s="59"/>
      <c r="J582" s="20"/>
      <c r="K582" s="40"/>
      <c r="L582" s="40"/>
      <c r="M582" s="40"/>
      <c r="N582" s="14"/>
    </row>
    <row r="583" spans="2:14" ht="28.5" customHeight="1" x14ac:dyDescent="0.25">
      <c r="B583" s="9"/>
      <c r="C583" s="14"/>
      <c r="D583" s="10"/>
      <c r="E583" s="10"/>
      <c r="F583" s="16"/>
      <c r="G583" s="34"/>
      <c r="H583" s="21"/>
      <c r="I583" s="59"/>
      <c r="J583" s="20"/>
      <c r="K583" s="40"/>
      <c r="L583" s="40"/>
      <c r="M583" s="40"/>
      <c r="N583" s="14"/>
    </row>
    <row r="584" spans="2:14" ht="28.5" customHeight="1" x14ac:dyDescent="0.25">
      <c r="B584" s="9"/>
      <c r="C584" s="14"/>
      <c r="D584" s="10"/>
      <c r="E584" s="10"/>
      <c r="F584" s="16"/>
      <c r="G584" s="34"/>
      <c r="H584" s="21"/>
      <c r="I584" s="59"/>
      <c r="J584" s="20"/>
      <c r="K584" s="40"/>
      <c r="L584" s="40"/>
      <c r="M584" s="40"/>
      <c r="N584" s="14"/>
    </row>
    <row r="585" spans="2:14" ht="28.5" customHeight="1" x14ac:dyDescent="0.25">
      <c r="B585" s="9"/>
      <c r="C585" s="14"/>
      <c r="D585" s="10"/>
      <c r="E585" s="10"/>
      <c r="F585" s="16"/>
      <c r="G585" s="34"/>
      <c r="H585" s="21"/>
      <c r="I585" s="59"/>
      <c r="J585" s="20"/>
      <c r="K585" s="40"/>
      <c r="L585" s="40"/>
      <c r="M585" s="40"/>
      <c r="N585" s="14"/>
    </row>
    <row r="586" spans="2:14" ht="28.5" customHeight="1" x14ac:dyDescent="0.25">
      <c r="B586" s="9"/>
      <c r="C586" s="14"/>
      <c r="D586" s="10"/>
      <c r="E586" s="10"/>
      <c r="F586" s="16"/>
      <c r="G586" s="34"/>
      <c r="H586" s="21"/>
      <c r="I586" s="59"/>
      <c r="J586" s="20"/>
      <c r="K586" s="40"/>
      <c r="L586" s="40"/>
      <c r="M586" s="40"/>
      <c r="N586" s="14"/>
    </row>
    <row r="587" spans="2:14" ht="28.5" customHeight="1" x14ac:dyDescent="0.25">
      <c r="B587" s="9"/>
      <c r="C587" s="14"/>
      <c r="D587" s="10"/>
      <c r="E587" s="10"/>
      <c r="F587" s="16"/>
      <c r="G587" s="34"/>
      <c r="H587" s="21"/>
      <c r="I587" s="59"/>
      <c r="J587" s="20"/>
      <c r="K587" s="40"/>
      <c r="L587" s="40"/>
      <c r="M587" s="40"/>
      <c r="N587" s="14"/>
    </row>
    <row r="588" spans="2:14" ht="28.5" customHeight="1" x14ac:dyDescent="0.25">
      <c r="B588" s="9"/>
      <c r="C588" s="14"/>
      <c r="D588" s="10"/>
      <c r="E588" s="10"/>
      <c r="F588" s="16"/>
      <c r="G588" s="34"/>
      <c r="H588" s="21"/>
      <c r="I588" s="59"/>
      <c r="J588" s="20"/>
      <c r="K588" s="40"/>
      <c r="L588" s="40"/>
      <c r="M588" s="40"/>
      <c r="N588" s="14"/>
    </row>
    <row r="589" spans="2:14" ht="28.5" customHeight="1" x14ac:dyDescent="0.25">
      <c r="B589" s="9"/>
      <c r="C589" s="14"/>
      <c r="D589" s="10"/>
      <c r="E589" s="10"/>
      <c r="F589" s="16"/>
      <c r="G589" s="34"/>
      <c r="H589" s="21"/>
      <c r="I589" s="59"/>
      <c r="J589" s="20"/>
      <c r="K589" s="40"/>
      <c r="L589" s="40"/>
      <c r="M589" s="40"/>
      <c r="N589" s="14"/>
    </row>
    <row r="590" spans="2:14" ht="28.5" customHeight="1" x14ac:dyDescent="0.25">
      <c r="B590" s="9"/>
      <c r="C590" s="14"/>
      <c r="D590" s="10"/>
      <c r="E590" s="10"/>
      <c r="F590" s="16"/>
      <c r="G590" s="34"/>
      <c r="H590" s="21"/>
      <c r="I590" s="59"/>
      <c r="J590" s="20"/>
      <c r="K590" s="40"/>
      <c r="L590" s="40"/>
      <c r="M590" s="40"/>
      <c r="N590" s="14"/>
    </row>
    <row r="591" spans="2:14" ht="28.5" customHeight="1" x14ac:dyDescent="0.25">
      <c r="B591" s="9"/>
      <c r="C591" s="14"/>
      <c r="D591" s="10"/>
      <c r="E591" s="10"/>
      <c r="F591" s="16"/>
      <c r="G591" s="34"/>
      <c r="H591" s="21"/>
      <c r="I591" s="59"/>
      <c r="J591" s="20"/>
      <c r="K591" s="40"/>
      <c r="L591" s="40"/>
      <c r="M591" s="40"/>
      <c r="N591" s="14"/>
    </row>
    <row r="592" spans="2:14" ht="28.5" customHeight="1" x14ac:dyDescent="0.25">
      <c r="B592" s="9"/>
      <c r="C592" s="14"/>
      <c r="D592" s="10"/>
      <c r="E592" s="10"/>
      <c r="F592" s="16"/>
      <c r="G592" s="34"/>
      <c r="H592" s="21"/>
      <c r="I592" s="59"/>
      <c r="J592" s="20"/>
      <c r="K592" s="40"/>
      <c r="L592" s="40"/>
      <c r="M592" s="40"/>
      <c r="N592" s="14"/>
    </row>
    <row r="593" spans="2:14" ht="28.5" customHeight="1" x14ac:dyDescent="0.25">
      <c r="B593" s="9"/>
      <c r="C593" s="14"/>
      <c r="D593" s="10"/>
      <c r="E593" s="10"/>
      <c r="F593" s="16"/>
      <c r="G593" s="34"/>
      <c r="H593" s="21"/>
      <c r="I593" s="59"/>
      <c r="J593" s="20"/>
      <c r="K593" s="40"/>
      <c r="L593" s="40"/>
      <c r="M593" s="40"/>
      <c r="N593" s="14"/>
    </row>
    <row r="594" spans="2:14" ht="28.5" customHeight="1" x14ac:dyDescent="0.25">
      <c r="B594" s="9"/>
      <c r="C594" s="14"/>
      <c r="D594" s="10"/>
      <c r="E594" s="10"/>
      <c r="F594" s="16"/>
      <c r="G594" s="34"/>
      <c r="H594" s="21"/>
      <c r="I594" s="59"/>
      <c r="J594" s="20"/>
      <c r="K594" s="40"/>
      <c r="L594" s="40"/>
      <c r="M594" s="40"/>
      <c r="N594" s="14"/>
    </row>
    <row r="595" spans="2:14" ht="28.5" customHeight="1" x14ac:dyDescent="0.25">
      <c r="B595" s="9"/>
      <c r="C595" s="14"/>
      <c r="D595" s="10"/>
      <c r="E595" s="10"/>
      <c r="F595" s="16"/>
      <c r="G595" s="34"/>
      <c r="H595" s="21"/>
      <c r="I595" s="59"/>
      <c r="J595" s="20"/>
      <c r="K595" s="40"/>
      <c r="L595" s="40"/>
      <c r="M595" s="40"/>
      <c r="N595" s="14"/>
    </row>
    <row r="596" spans="2:14" ht="28.5" customHeight="1" x14ac:dyDescent="0.25">
      <c r="B596" s="9"/>
      <c r="C596" s="14"/>
      <c r="D596" s="10"/>
      <c r="E596" s="10"/>
      <c r="F596" s="16"/>
      <c r="G596" s="34"/>
      <c r="H596" s="21"/>
      <c r="I596" s="59"/>
      <c r="J596" s="20"/>
      <c r="K596" s="40"/>
      <c r="L596" s="40"/>
      <c r="M596" s="40"/>
      <c r="N596" s="14"/>
    </row>
    <row r="597" spans="2:14" ht="28.5" customHeight="1" x14ac:dyDescent="0.25">
      <c r="B597" s="9"/>
      <c r="C597" s="14"/>
      <c r="D597" s="10"/>
      <c r="E597" s="10"/>
      <c r="F597" s="16"/>
      <c r="G597" s="34"/>
      <c r="H597" s="21"/>
      <c r="I597" s="59"/>
      <c r="J597" s="20"/>
      <c r="K597" s="40"/>
      <c r="L597" s="40"/>
      <c r="M597" s="40"/>
      <c r="N597" s="14"/>
    </row>
    <row r="598" spans="2:14" ht="28.5" customHeight="1" x14ac:dyDescent="0.25">
      <c r="B598" s="9"/>
      <c r="C598" s="14"/>
      <c r="D598" s="10"/>
      <c r="E598" s="10"/>
      <c r="F598" s="16"/>
      <c r="G598" s="34"/>
      <c r="H598" s="21"/>
      <c r="I598" s="59"/>
      <c r="J598" s="20"/>
      <c r="K598" s="40"/>
      <c r="L598" s="40"/>
      <c r="M598" s="40"/>
      <c r="N598" s="14"/>
    </row>
    <row r="599" spans="2:14" ht="28.5" customHeight="1" x14ac:dyDescent="0.25">
      <c r="B599" s="9"/>
      <c r="C599" s="14"/>
      <c r="D599" s="10"/>
      <c r="E599" s="10"/>
      <c r="F599" s="16"/>
      <c r="G599" s="34"/>
      <c r="H599" s="21"/>
      <c r="I599" s="59"/>
      <c r="J599" s="20"/>
      <c r="K599" s="40"/>
      <c r="L599" s="40"/>
      <c r="M599" s="40"/>
      <c r="N599" s="14"/>
    </row>
    <row r="600" spans="2:14" ht="28.5" customHeight="1" x14ac:dyDescent="0.25">
      <c r="B600" s="9"/>
      <c r="C600" s="14"/>
      <c r="D600" s="10"/>
      <c r="E600" s="10"/>
      <c r="F600" s="16"/>
      <c r="G600" s="34"/>
      <c r="H600" s="21"/>
      <c r="I600" s="59"/>
      <c r="J600" s="20"/>
      <c r="K600" s="40"/>
      <c r="L600" s="40"/>
      <c r="M600" s="40"/>
      <c r="N600" s="14"/>
    </row>
    <row r="601" spans="2:14" ht="28.5" customHeight="1" x14ac:dyDescent="0.25">
      <c r="B601" s="9"/>
      <c r="C601" s="14"/>
      <c r="D601" s="10"/>
      <c r="E601" s="10"/>
      <c r="F601" s="16"/>
      <c r="G601" s="34"/>
      <c r="H601" s="21"/>
      <c r="I601" s="59"/>
      <c r="J601" s="20"/>
      <c r="K601" s="40"/>
      <c r="L601" s="40"/>
      <c r="M601" s="40"/>
      <c r="N601" s="14"/>
    </row>
    <row r="602" spans="2:14" ht="28.5" customHeight="1" x14ac:dyDescent="0.25">
      <c r="B602" s="9"/>
      <c r="C602" s="14"/>
      <c r="D602" s="10"/>
      <c r="E602" s="10"/>
      <c r="F602" s="16"/>
      <c r="G602" s="34"/>
      <c r="H602" s="21"/>
      <c r="I602" s="59"/>
      <c r="J602" s="20"/>
      <c r="K602" s="40"/>
      <c r="L602" s="40"/>
      <c r="M602" s="40"/>
      <c r="N602" s="14"/>
    </row>
    <row r="603" spans="2:14" ht="28.5" customHeight="1" x14ac:dyDescent="0.25">
      <c r="B603" s="9"/>
      <c r="C603" s="14"/>
      <c r="D603" s="10"/>
      <c r="E603" s="10"/>
      <c r="F603" s="16"/>
      <c r="G603" s="34"/>
      <c r="H603" s="21"/>
      <c r="I603" s="59"/>
      <c r="J603" s="20"/>
      <c r="K603" s="40"/>
      <c r="L603" s="40"/>
      <c r="M603" s="40"/>
      <c r="N603" s="14"/>
    </row>
    <row r="604" spans="2:14" ht="28.5" customHeight="1" x14ac:dyDescent="0.25">
      <c r="B604" s="9"/>
      <c r="C604" s="14"/>
      <c r="D604" s="10"/>
      <c r="E604" s="10"/>
      <c r="F604" s="16"/>
      <c r="G604" s="34"/>
      <c r="H604" s="21"/>
      <c r="I604" s="59"/>
      <c r="J604" s="20"/>
      <c r="K604" s="40"/>
      <c r="L604" s="40"/>
      <c r="M604" s="40"/>
      <c r="N604" s="14"/>
    </row>
    <row r="605" spans="2:14" ht="28.5" customHeight="1" x14ac:dyDescent="0.25">
      <c r="B605" s="9"/>
      <c r="C605" s="14"/>
      <c r="D605" s="10"/>
      <c r="E605" s="10"/>
      <c r="F605" s="16"/>
      <c r="G605" s="34"/>
      <c r="H605" s="21"/>
      <c r="I605" s="59"/>
      <c r="J605" s="20"/>
      <c r="K605" s="40"/>
      <c r="L605" s="40"/>
      <c r="M605" s="40"/>
      <c r="N605" s="14"/>
    </row>
    <row r="606" spans="2:14" ht="28.5" customHeight="1" x14ac:dyDescent="0.25">
      <c r="B606" s="9"/>
      <c r="C606" s="14"/>
      <c r="D606" s="10"/>
      <c r="E606" s="10"/>
      <c r="F606" s="16"/>
      <c r="G606" s="34"/>
      <c r="H606" s="21"/>
      <c r="I606" s="59"/>
      <c r="J606" s="20"/>
      <c r="K606" s="40"/>
      <c r="L606" s="40"/>
      <c r="M606" s="40"/>
      <c r="N606" s="14"/>
    </row>
    <row r="607" spans="2:14" ht="28.5" customHeight="1" x14ac:dyDescent="0.25">
      <c r="B607" s="9"/>
      <c r="C607" s="14"/>
      <c r="D607" s="10"/>
      <c r="E607" s="10"/>
      <c r="F607" s="16"/>
      <c r="G607" s="34"/>
      <c r="H607" s="21"/>
      <c r="I607" s="59"/>
      <c r="J607" s="20"/>
      <c r="K607" s="40"/>
      <c r="L607" s="40"/>
      <c r="M607" s="40"/>
      <c r="N607" s="14"/>
    </row>
    <row r="608" spans="2:14" ht="28.5" customHeight="1" x14ac:dyDescent="0.25">
      <c r="B608" s="9"/>
      <c r="C608" s="14"/>
      <c r="D608" s="10"/>
      <c r="E608" s="10"/>
      <c r="F608" s="16"/>
      <c r="G608" s="34"/>
      <c r="H608" s="21"/>
      <c r="I608" s="59"/>
      <c r="J608" s="20"/>
      <c r="K608" s="40"/>
      <c r="L608" s="40"/>
      <c r="M608" s="40"/>
      <c r="N608" s="14"/>
    </row>
    <row r="609" spans="2:14" ht="28.5" customHeight="1" x14ac:dyDescent="0.25">
      <c r="B609" s="9"/>
      <c r="C609" s="14"/>
      <c r="D609" s="10"/>
      <c r="E609" s="10"/>
      <c r="F609" s="16"/>
      <c r="G609" s="34"/>
      <c r="H609" s="21"/>
      <c r="I609" s="59"/>
      <c r="J609" s="20"/>
      <c r="K609" s="40"/>
      <c r="L609" s="40"/>
      <c r="M609" s="40"/>
      <c r="N609" s="14"/>
    </row>
    <row r="610" spans="2:14" ht="28.5" customHeight="1" x14ac:dyDescent="0.25">
      <c r="B610" s="9"/>
      <c r="C610" s="14"/>
      <c r="D610" s="10"/>
      <c r="E610" s="10"/>
      <c r="F610" s="16"/>
      <c r="G610" s="34"/>
      <c r="H610" s="21"/>
      <c r="I610" s="59"/>
      <c r="J610" s="20"/>
      <c r="K610" s="40"/>
      <c r="L610" s="40"/>
      <c r="M610" s="40"/>
      <c r="N610" s="14"/>
    </row>
    <row r="611" spans="2:14" ht="28.5" customHeight="1" x14ac:dyDescent="0.25">
      <c r="B611" s="9"/>
      <c r="C611" s="14"/>
      <c r="D611" s="10"/>
      <c r="E611" s="10"/>
      <c r="F611" s="16"/>
      <c r="G611" s="34"/>
      <c r="H611" s="21"/>
      <c r="I611" s="59"/>
      <c r="J611" s="20"/>
      <c r="K611" s="40"/>
      <c r="L611" s="40"/>
      <c r="M611" s="40"/>
      <c r="N611" s="14"/>
    </row>
    <row r="612" spans="2:14" ht="28.5" customHeight="1" x14ac:dyDescent="0.25">
      <c r="B612" s="9"/>
      <c r="C612" s="14"/>
      <c r="D612" s="10"/>
      <c r="E612" s="10"/>
      <c r="F612" s="16"/>
      <c r="G612" s="34"/>
      <c r="H612" s="21"/>
      <c r="I612" s="59"/>
      <c r="J612" s="20"/>
      <c r="K612" s="40"/>
      <c r="L612" s="40"/>
      <c r="M612" s="40"/>
      <c r="N612" s="14"/>
    </row>
    <row r="613" spans="2:14" ht="28.5" customHeight="1" x14ac:dyDescent="0.25">
      <c r="B613" s="9"/>
      <c r="C613" s="14"/>
      <c r="D613" s="10"/>
      <c r="E613" s="10"/>
      <c r="F613" s="16"/>
      <c r="G613" s="34"/>
      <c r="H613" s="21"/>
      <c r="I613" s="59"/>
      <c r="J613" s="20"/>
      <c r="K613" s="40"/>
      <c r="L613" s="40"/>
      <c r="M613" s="40"/>
      <c r="N613" s="14"/>
    </row>
    <row r="614" spans="2:14" ht="28.5" customHeight="1" x14ac:dyDescent="0.25">
      <c r="B614" s="9"/>
      <c r="C614" s="14"/>
      <c r="D614" s="10"/>
      <c r="E614" s="10"/>
      <c r="F614" s="16"/>
      <c r="G614" s="34"/>
      <c r="H614" s="21"/>
      <c r="I614" s="59"/>
      <c r="J614" s="20"/>
      <c r="K614" s="40"/>
      <c r="L614" s="40"/>
      <c r="M614" s="40"/>
      <c r="N614" s="14"/>
    </row>
    <row r="615" spans="2:14" ht="28.5" customHeight="1" x14ac:dyDescent="0.25">
      <c r="B615" s="9"/>
      <c r="C615" s="14"/>
      <c r="D615" s="10"/>
      <c r="E615" s="10"/>
      <c r="F615" s="16"/>
      <c r="G615" s="34"/>
      <c r="H615" s="21"/>
      <c r="I615" s="59"/>
      <c r="J615" s="20"/>
      <c r="K615" s="40"/>
      <c r="L615" s="40"/>
      <c r="M615" s="40"/>
      <c r="N615" s="14"/>
    </row>
    <row r="616" spans="2:14" ht="28.5" customHeight="1" x14ac:dyDescent="0.25">
      <c r="B616" s="9"/>
      <c r="C616" s="14"/>
      <c r="D616" s="10"/>
      <c r="E616" s="10"/>
      <c r="F616" s="16"/>
      <c r="G616" s="34"/>
      <c r="H616" s="21"/>
      <c r="I616" s="59"/>
      <c r="J616" s="20"/>
      <c r="K616" s="40"/>
      <c r="L616" s="40"/>
      <c r="M616" s="40"/>
      <c r="N616" s="14"/>
    </row>
    <row r="617" spans="2:14" ht="28.5" customHeight="1" x14ac:dyDescent="0.25">
      <c r="B617" s="9"/>
      <c r="C617" s="14"/>
      <c r="D617" s="10"/>
      <c r="E617" s="10"/>
      <c r="F617" s="16"/>
      <c r="G617" s="34"/>
      <c r="H617" s="21"/>
      <c r="I617" s="59"/>
      <c r="J617" s="20"/>
      <c r="K617" s="40"/>
      <c r="L617" s="40"/>
      <c r="M617" s="40"/>
      <c r="N617" s="14"/>
    </row>
    <row r="618" spans="2:14" ht="28.5" customHeight="1" x14ac:dyDescent="0.25">
      <c r="B618" s="9"/>
      <c r="C618" s="14"/>
      <c r="D618" s="10"/>
      <c r="E618" s="10"/>
      <c r="F618" s="16"/>
      <c r="G618" s="34"/>
      <c r="H618" s="21"/>
      <c r="I618" s="59"/>
      <c r="J618" s="20"/>
      <c r="K618" s="40"/>
      <c r="L618" s="40"/>
      <c r="M618" s="40"/>
      <c r="N618" s="14"/>
    </row>
    <row r="619" spans="2:14" ht="28.5" customHeight="1" x14ac:dyDescent="0.25">
      <c r="B619" s="9"/>
      <c r="C619" s="14"/>
      <c r="D619" s="10"/>
      <c r="E619" s="10"/>
      <c r="F619" s="16"/>
      <c r="G619" s="34"/>
      <c r="H619" s="21"/>
      <c r="I619" s="59"/>
      <c r="J619" s="20"/>
      <c r="K619" s="40"/>
      <c r="L619" s="40"/>
      <c r="M619" s="40"/>
      <c r="N619" s="14"/>
    </row>
    <row r="620" spans="2:14" ht="28.5" customHeight="1" x14ac:dyDescent="0.25">
      <c r="B620" s="9"/>
      <c r="C620" s="14"/>
      <c r="D620" s="10"/>
      <c r="E620" s="10"/>
      <c r="F620" s="16"/>
      <c r="G620" s="34"/>
      <c r="H620" s="21"/>
      <c r="I620" s="59"/>
      <c r="J620" s="20"/>
      <c r="K620" s="40"/>
      <c r="L620" s="40"/>
      <c r="M620" s="40"/>
      <c r="N620" s="14"/>
    </row>
    <row r="621" spans="2:14" ht="28.5" customHeight="1" x14ac:dyDescent="0.25">
      <c r="B621" s="9"/>
      <c r="C621" s="14"/>
      <c r="D621" s="10"/>
      <c r="E621" s="10"/>
      <c r="F621" s="16"/>
      <c r="G621" s="34"/>
      <c r="H621" s="21"/>
      <c r="I621" s="59"/>
      <c r="J621" s="20"/>
      <c r="K621" s="40"/>
      <c r="L621" s="40"/>
      <c r="M621" s="40"/>
      <c r="N621" s="14"/>
    </row>
    <row r="622" spans="2:14" ht="28.5" customHeight="1" x14ac:dyDescent="0.25">
      <c r="B622" s="9"/>
      <c r="C622" s="14"/>
      <c r="D622" s="10"/>
      <c r="E622" s="10"/>
      <c r="F622" s="16"/>
      <c r="G622" s="34"/>
      <c r="H622" s="21"/>
      <c r="I622" s="59"/>
      <c r="J622" s="20"/>
      <c r="K622" s="40"/>
      <c r="L622" s="40"/>
      <c r="M622" s="40"/>
      <c r="N622" s="14"/>
    </row>
    <row r="623" spans="2:14" ht="28.5" customHeight="1" x14ac:dyDescent="0.25">
      <c r="B623" s="9"/>
      <c r="C623" s="14"/>
      <c r="D623" s="10"/>
      <c r="E623" s="10"/>
      <c r="F623" s="16"/>
      <c r="G623" s="34"/>
      <c r="H623" s="21"/>
      <c r="I623" s="59"/>
      <c r="J623" s="20"/>
      <c r="K623" s="40"/>
      <c r="L623" s="40"/>
      <c r="M623" s="40"/>
      <c r="N623" s="14"/>
    </row>
    <row r="624" spans="2:14" ht="28.5" customHeight="1" x14ac:dyDescent="0.25">
      <c r="B624" s="9"/>
      <c r="C624" s="14"/>
      <c r="D624" s="10"/>
      <c r="E624" s="10"/>
      <c r="F624" s="16"/>
      <c r="G624" s="34"/>
      <c r="H624" s="21"/>
      <c r="I624" s="59"/>
      <c r="J624" s="20"/>
      <c r="K624" s="40"/>
      <c r="L624" s="40"/>
      <c r="M624" s="40"/>
      <c r="N624" s="14"/>
    </row>
    <row r="625" spans="2:14" ht="28.5" customHeight="1" x14ac:dyDescent="0.25">
      <c r="B625" s="9"/>
      <c r="C625" s="14"/>
      <c r="D625" s="10"/>
      <c r="E625" s="10"/>
      <c r="F625" s="16"/>
      <c r="G625" s="34"/>
      <c r="H625" s="21"/>
      <c r="I625" s="59"/>
      <c r="J625" s="20"/>
      <c r="K625" s="40"/>
      <c r="L625" s="40"/>
      <c r="M625" s="40"/>
      <c r="N625" s="14"/>
    </row>
    <row r="626" spans="2:14" ht="28.5" customHeight="1" x14ac:dyDescent="0.25">
      <c r="B626" s="9"/>
      <c r="C626" s="14"/>
      <c r="D626" s="10"/>
      <c r="E626" s="10"/>
      <c r="F626" s="16"/>
      <c r="G626" s="34"/>
      <c r="H626" s="21"/>
      <c r="I626" s="59"/>
      <c r="J626" s="20"/>
      <c r="K626" s="40"/>
      <c r="L626" s="40"/>
      <c r="M626" s="40"/>
      <c r="N626" s="14"/>
    </row>
    <row r="627" spans="2:14" ht="28.5" customHeight="1" x14ac:dyDescent="0.25">
      <c r="B627" s="9"/>
      <c r="C627" s="14"/>
      <c r="D627" s="10"/>
      <c r="E627" s="10"/>
      <c r="F627" s="16"/>
      <c r="G627" s="34"/>
      <c r="H627" s="21"/>
      <c r="I627" s="59"/>
      <c r="J627" s="20"/>
      <c r="K627" s="40"/>
      <c r="L627" s="40"/>
      <c r="M627" s="40"/>
      <c r="N627" s="14"/>
    </row>
    <row r="628" spans="2:14" ht="28.5" customHeight="1" x14ac:dyDescent="0.25">
      <c r="B628" s="9"/>
      <c r="C628" s="14"/>
      <c r="D628" s="10"/>
      <c r="E628" s="10"/>
      <c r="F628" s="16"/>
      <c r="G628" s="34"/>
      <c r="H628" s="21"/>
      <c r="I628" s="59"/>
      <c r="J628" s="20"/>
      <c r="K628" s="40"/>
      <c r="L628" s="40"/>
      <c r="M628" s="40"/>
      <c r="N628" s="14"/>
    </row>
    <row r="629" spans="2:14" ht="28.5" customHeight="1" x14ac:dyDescent="0.25">
      <c r="B629" s="9"/>
      <c r="C629" s="14"/>
      <c r="D629" s="10"/>
      <c r="E629" s="10"/>
      <c r="F629" s="16"/>
      <c r="G629" s="34"/>
      <c r="H629" s="21"/>
      <c r="I629" s="59"/>
      <c r="J629" s="20"/>
      <c r="K629" s="40"/>
      <c r="L629" s="40"/>
      <c r="M629" s="40"/>
      <c r="N629" s="14"/>
    </row>
    <row r="630" spans="2:14" ht="28.5" customHeight="1" x14ac:dyDescent="0.25">
      <c r="B630" s="9"/>
      <c r="C630" s="14"/>
      <c r="D630" s="10"/>
      <c r="E630" s="10"/>
      <c r="F630" s="16"/>
      <c r="G630" s="34"/>
      <c r="H630" s="21"/>
      <c r="I630" s="59"/>
      <c r="J630" s="20"/>
      <c r="K630" s="40"/>
      <c r="L630" s="40"/>
      <c r="M630" s="40"/>
      <c r="N630" s="14"/>
    </row>
    <row r="631" spans="2:14" ht="28.5" customHeight="1" x14ac:dyDescent="0.25">
      <c r="B631" s="9"/>
      <c r="C631" s="14"/>
      <c r="D631" s="10"/>
      <c r="E631" s="10"/>
      <c r="F631" s="16"/>
      <c r="G631" s="34"/>
      <c r="H631" s="21"/>
      <c r="I631" s="59"/>
      <c r="J631" s="20"/>
      <c r="K631" s="40"/>
      <c r="L631" s="40"/>
      <c r="M631" s="40"/>
      <c r="N631" s="14"/>
    </row>
    <row r="632" spans="2:14" ht="28.5" customHeight="1" x14ac:dyDescent="0.25">
      <c r="B632" s="9"/>
      <c r="C632" s="14"/>
      <c r="D632" s="10"/>
      <c r="E632" s="10"/>
      <c r="F632" s="16"/>
      <c r="G632" s="34"/>
      <c r="H632" s="21"/>
      <c r="I632" s="59"/>
      <c r="J632" s="20"/>
      <c r="K632" s="40"/>
      <c r="L632" s="40"/>
      <c r="M632" s="40"/>
      <c r="N632" s="14"/>
    </row>
    <row r="633" spans="2:14" ht="28.5" customHeight="1" x14ac:dyDescent="0.25">
      <c r="B633" s="9"/>
      <c r="C633" s="14"/>
      <c r="D633" s="10"/>
      <c r="E633" s="10"/>
      <c r="F633" s="16"/>
      <c r="G633" s="34"/>
      <c r="H633" s="21"/>
      <c r="I633" s="59"/>
      <c r="J633" s="20"/>
      <c r="K633" s="40"/>
      <c r="L633" s="40"/>
      <c r="M633" s="40"/>
      <c r="N633" s="14"/>
    </row>
    <row r="634" spans="2:14" ht="28.5" customHeight="1" x14ac:dyDescent="0.25">
      <c r="B634" s="9"/>
      <c r="C634" s="14"/>
      <c r="D634" s="10"/>
      <c r="E634" s="10"/>
      <c r="F634" s="16"/>
      <c r="G634" s="34"/>
      <c r="H634" s="21"/>
      <c r="I634" s="59"/>
      <c r="J634" s="20"/>
      <c r="K634" s="40"/>
      <c r="L634" s="40"/>
      <c r="M634" s="40"/>
      <c r="N634" s="14"/>
    </row>
    <row r="635" spans="2:14" ht="28.5" customHeight="1" x14ac:dyDescent="0.25">
      <c r="B635" s="9"/>
      <c r="C635" s="14"/>
      <c r="D635" s="10"/>
      <c r="E635" s="10"/>
      <c r="F635" s="16"/>
      <c r="G635" s="34"/>
      <c r="H635" s="21"/>
      <c r="I635" s="59"/>
      <c r="J635" s="20"/>
      <c r="K635" s="40"/>
      <c r="L635" s="40"/>
      <c r="M635" s="40"/>
      <c r="N635" s="14"/>
    </row>
    <row r="636" spans="2:14" ht="28.5" customHeight="1" x14ac:dyDescent="0.25">
      <c r="B636" s="9"/>
      <c r="C636" s="14"/>
      <c r="D636" s="10"/>
      <c r="E636" s="10"/>
      <c r="F636" s="16"/>
      <c r="G636" s="34"/>
      <c r="H636" s="21"/>
      <c r="I636" s="59"/>
      <c r="J636" s="20"/>
      <c r="K636" s="40"/>
      <c r="L636" s="40"/>
      <c r="M636" s="40"/>
      <c r="N636" s="14"/>
    </row>
    <row r="637" spans="2:14" ht="28.5" customHeight="1" x14ac:dyDescent="0.25">
      <c r="B637" s="9"/>
      <c r="C637" s="14"/>
      <c r="D637" s="10"/>
      <c r="E637" s="10"/>
      <c r="F637" s="16"/>
      <c r="G637" s="34"/>
      <c r="H637" s="21"/>
      <c r="I637" s="59"/>
      <c r="J637" s="20"/>
      <c r="K637" s="40"/>
      <c r="L637" s="40"/>
      <c r="M637" s="40"/>
      <c r="N637" s="14"/>
    </row>
    <row r="638" spans="2:14" ht="28.5" customHeight="1" x14ac:dyDescent="0.25">
      <c r="B638" s="9"/>
      <c r="C638" s="14"/>
      <c r="D638" s="10"/>
      <c r="E638" s="10"/>
      <c r="F638" s="16"/>
      <c r="G638" s="34"/>
      <c r="H638" s="21"/>
      <c r="I638" s="59"/>
      <c r="J638" s="20"/>
      <c r="K638" s="40"/>
      <c r="L638" s="40"/>
      <c r="M638" s="40"/>
      <c r="N638" s="14"/>
    </row>
    <row r="639" spans="2:14" ht="28.5" customHeight="1" x14ac:dyDescent="0.25">
      <c r="B639" s="9"/>
      <c r="C639" s="14"/>
      <c r="D639" s="10"/>
      <c r="E639" s="10"/>
      <c r="F639" s="16"/>
      <c r="G639" s="34"/>
      <c r="H639" s="21"/>
      <c r="I639" s="59"/>
      <c r="J639" s="20"/>
      <c r="K639" s="40"/>
      <c r="L639" s="40"/>
      <c r="M639" s="40"/>
      <c r="N639" s="14"/>
    </row>
    <row r="640" spans="2:14" ht="28.5" customHeight="1" x14ac:dyDescent="0.25">
      <c r="B640" s="9"/>
      <c r="C640" s="14"/>
      <c r="D640" s="10"/>
      <c r="E640" s="10"/>
      <c r="F640" s="16"/>
      <c r="G640" s="34"/>
      <c r="H640" s="21"/>
      <c r="I640" s="59"/>
      <c r="J640" s="20"/>
      <c r="K640" s="40"/>
      <c r="L640" s="40"/>
      <c r="M640" s="40"/>
      <c r="N640" s="14"/>
    </row>
    <row r="641" spans="2:14" ht="28.5" customHeight="1" x14ac:dyDescent="0.25">
      <c r="B641" s="9"/>
      <c r="C641" s="14"/>
      <c r="D641" s="10"/>
      <c r="E641" s="10"/>
      <c r="F641" s="16"/>
      <c r="G641" s="34"/>
      <c r="H641" s="21"/>
      <c r="I641" s="59"/>
      <c r="J641" s="20"/>
      <c r="K641" s="40"/>
      <c r="L641" s="40"/>
      <c r="M641" s="40"/>
      <c r="N641" s="14"/>
    </row>
    <row r="642" spans="2:14" ht="28.5" customHeight="1" x14ac:dyDescent="0.25">
      <c r="B642" s="9"/>
      <c r="C642" s="14"/>
      <c r="D642" s="10"/>
      <c r="E642" s="10"/>
      <c r="F642" s="16"/>
      <c r="G642" s="34"/>
      <c r="H642" s="21"/>
      <c r="I642" s="59"/>
      <c r="J642" s="20"/>
      <c r="K642" s="40"/>
      <c r="L642" s="40"/>
      <c r="M642" s="40"/>
      <c r="N642" s="14"/>
    </row>
    <row r="643" spans="2:14" ht="28.5" customHeight="1" x14ac:dyDescent="0.25">
      <c r="B643" s="9"/>
      <c r="C643" s="14"/>
      <c r="D643" s="10"/>
      <c r="E643" s="10"/>
      <c r="F643" s="16"/>
      <c r="G643" s="34"/>
      <c r="H643" s="21"/>
      <c r="I643" s="59"/>
      <c r="J643" s="20"/>
      <c r="K643" s="40"/>
      <c r="L643" s="40"/>
      <c r="M643" s="40"/>
      <c r="N643" s="14"/>
    </row>
    <row r="644" spans="2:14" ht="28.5" customHeight="1" x14ac:dyDescent="0.25">
      <c r="B644" s="9"/>
      <c r="C644" s="14"/>
      <c r="D644" s="10"/>
      <c r="E644" s="10"/>
      <c r="F644" s="16"/>
      <c r="G644" s="34"/>
      <c r="H644" s="21"/>
      <c r="I644" s="59"/>
      <c r="J644" s="20"/>
      <c r="K644" s="40"/>
      <c r="L644" s="40"/>
      <c r="M644" s="40"/>
      <c r="N644" s="14"/>
    </row>
    <row r="645" spans="2:14" ht="28.5" customHeight="1" x14ac:dyDescent="0.25">
      <c r="B645" s="9"/>
      <c r="C645" s="14"/>
      <c r="D645" s="10"/>
      <c r="E645" s="10"/>
      <c r="F645" s="16"/>
      <c r="G645" s="34"/>
      <c r="H645" s="21"/>
      <c r="I645" s="59"/>
      <c r="J645" s="20"/>
      <c r="K645" s="40"/>
      <c r="L645" s="40"/>
      <c r="M645" s="40"/>
      <c r="N645" s="14"/>
    </row>
    <row r="646" spans="2:14" ht="28.5" customHeight="1" x14ac:dyDescent="0.25">
      <c r="B646" s="9"/>
      <c r="C646" s="14"/>
      <c r="D646" s="10"/>
      <c r="E646" s="10"/>
      <c r="F646" s="16"/>
      <c r="G646" s="34"/>
      <c r="H646" s="21"/>
      <c r="I646" s="59"/>
      <c r="J646" s="20"/>
      <c r="K646" s="40"/>
      <c r="L646" s="40"/>
      <c r="M646" s="40"/>
      <c r="N646" s="14"/>
    </row>
    <row r="647" spans="2:14" ht="28.5" customHeight="1" x14ac:dyDescent="0.25">
      <c r="B647" s="9"/>
      <c r="C647" s="14"/>
      <c r="D647" s="10"/>
      <c r="E647" s="10"/>
      <c r="F647" s="16"/>
      <c r="G647" s="34"/>
      <c r="H647" s="21"/>
      <c r="I647" s="59"/>
      <c r="J647" s="20"/>
      <c r="K647" s="40"/>
      <c r="L647" s="40"/>
      <c r="M647" s="40"/>
      <c r="N647" s="14"/>
    </row>
    <row r="648" spans="2:14" ht="28.5" customHeight="1" x14ac:dyDescent="0.25">
      <c r="B648" s="9"/>
      <c r="C648" s="14"/>
      <c r="D648" s="10"/>
      <c r="E648" s="10"/>
      <c r="F648" s="16"/>
      <c r="G648" s="34"/>
      <c r="H648" s="21"/>
      <c r="I648" s="59"/>
      <c r="J648" s="20"/>
      <c r="K648" s="40"/>
      <c r="L648" s="40"/>
      <c r="M648" s="40"/>
      <c r="N648" s="14"/>
    </row>
    <row r="649" spans="2:14" ht="28.5" customHeight="1" x14ac:dyDescent="0.25">
      <c r="B649" s="9"/>
      <c r="C649" s="14"/>
      <c r="D649" s="10"/>
      <c r="E649" s="10"/>
      <c r="F649" s="16"/>
      <c r="G649" s="34"/>
      <c r="H649" s="21"/>
      <c r="I649" s="59"/>
      <c r="J649" s="20"/>
      <c r="K649" s="40"/>
      <c r="L649" s="40"/>
      <c r="M649" s="40"/>
      <c r="N649" s="14"/>
    </row>
    <row r="650" spans="2:14" ht="28.5" customHeight="1" x14ac:dyDescent="0.25">
      <c r="B650" s="9"/>
      <c r="C650" s="14"/>
      <c r="D650" s="10"/>
      <c r="E650" s="10"/>
      <c r="F650" s="16"/>
      <c r="G650" s="34"/>
      <c r="H650" s="21"/>
      <c r="I650" s="59"/>
      <c r="J650" s="20"/>
      <c r="K650" s="40"/>
      <c r="L650" s="40"/>
      <c r="M650" s="40"/>
      <c r="N650" s="14"/>
    </row>
    <row r="651" spans="2:14" ht="28.5" customHeight="1" x14ac:dyDescent="0.25">
      <c r="B651" s="9"/>
      <c r="C651" s="14"/>
      <c r="D651" s="10"/>
      <c r="E651" s="10"/>
      <c r="F651" s="16"/>
      <c r="G651" s="34"/>
      <c r="H651" s="21"/>
      <c r="I651" s="59"/>
      <c r="J651" s="20"/>
      <c r="K651" s="40"/>
      <c r="L651" s="40"/>
      <c r="M651" s="40"/>
      <c r="N651" s="14"/>
    </row>
    <row r="652" spans="2:14" ht="28.5" customHeight="1" x14ac:dyDescent="0.25">
      <c r="B652" s="9"/>
      <c r="C652" s="14"/>
      <c r="D652" s="10"/>
      <c r="E652" s="10"/>
      <c r="F652" s="16"/>
      <c r="G652" s="34"/>
      <c r="H652" s="21"/>
      <c r="I652" s="59"/>
      <c r="J652" s="20"/>
      <c r="K652" s="40"/>
      <c r="L652" s="40"/>
      <c r="M652" s="40"/>
      <c r="N652" s="14"/>
    </row>
    <row r="653" spans="2:14" ht="28.5" customHeight="1" x14ac:dyDescent="0.25">
      <c r="B653" s="9"/>
      <c r="C653" s="14"/>
      <c r="D653" s="10"/>
      <c r="E653" s="10"/>
      <c r="F653" s="16"/>
      <c r="G653" s="34"/>
      <c r="H653" s="21"/>
      <c r="I653" s="59"/>
      <c r="J653" s="20"/>
      <c r="K653" s="40"/>
      <c r="L653" s="40"/>
      <c r="M653" s="40"/>
      <c r="N653" s="14"/>
    </row>
    <row r="654" spans="2:14" ht="28.5" customHeight="1" x14ac:dyDescent="0.25">
      <c r="B654" s="9"/>
      <c r="C654" s="14"/>
      <c r="D654" s="10"/>
      <c r="E654" s="10"/>
      <c r="F654" s="16"/>
      <c r="G654" s="34"/>
      <c r="H654" s="21"/>
      <c r="I654" s="59"/>
      <c r="J654" s="20"/>
      <c r="K654" s="40"/>
      <c r="L654" s="40"/>
      <c r="M654" s="40"/>
      <c r="N654" s="14"/>
    </row>
    <row r="655" spans="2:14" ht="28.5" customHeight="1" x14ac:dyDescent="0.25">
      <c r="B655" s="9"/>
      <c r="C655" s="14"/>
      <c r="D655" s="10"/>
      <c r="E655" s="10"/>
      <c r="F655" s="16"/>
      <c r="G655" s="34"/>
      <c r="H655" s="21"/>
      <c r="I655" s="59"/>
      <c r="J655" s="20"/>
      <c r="K655" s="40"/>
      <c r="L655" s="40"/>
      <c r="M655" s="40"/>
      <c r="N655" s="14"/>
    </row>
    <row r="656" spans="2:14" ht="28.5" customHeight="1" x14ac:dyDescent="0.25">
      <c r="B656" s="9"/>
      <c r="C656" s="14"/>
      <c r="D656" s="10"/>
      <c r="E656" s="10"/>
      <c r="F656" s="16"/>
      <c r="G656" s="34"/>
      <c r="H656" s="21"/>
      <c r="I656" s="59"/>
      <c r="J656" s="20"/>
      <c r="K656" s="40"/>
      <c r="L656" s="40"/>
      <c r="M656" s="40"/>
      <c r="N656" s="14"/>
    </row>
    <row r="657" spans="2:14" ht="28.5" customHeight="1" x14ac:dyDescent="0.25">
      <c r="B657" s="9"/>
      <c r="C657" s="14"/>
      <c r="D657" s="10"/>
      <c r="E657" s="10"/>
      <c r="F657" s="16"/>
      <c r="G657" s="34"/>
      <c r="H657" s="21"/>
      <c r="I657" s="59"/>
      <c r="J657" s="20"/>
      <c r="K657" s="40"/>
      <c r="L657" s="40"/>
      <c r="M657" s="40"/>
      <c r="N657" s="14"/>
    </row>
    <row r="658" spans="2:14" ht="28.5" customHeight="1" x14ac:dyDescent="0.25">
      <c r="B658" s="9"/>
      <c r="C658" s="14"/>
      <c r="D658" s="10"/>
      <c r="E658" s="10"/>
      <c r="F658" s="16"/>
      <c r="G658" s="34"/>
      <c r="H658" s="21"/>
      <c r="I658" s="59"/>
      <c r="J658" s="20"/>
      <c r="K658" s="40"/>
      <c r="L658" s="40"/>
      <c r="M658" s="40"/>
      <c r="N658" s="14"/>
    </row>
    <row r="659" spans="2:14" ht="28.5" customHeight="1" x14ac:dyDescent="0.25">
      <c r="B659" s="9"/>
      <c r="C659" s="14"/>
      <c r="D659" s="10"/>
      <c r="E659" s="10"/>
      <c r="F659" s="16"/>
      <c r="G659" s="34"/>
      <c r="H659" s="21"/>
      <c r="I659" s="59"/>
      <c r="J659" s="20"/>
      <c r="K659" s="40"/>
      <c r="L659" s="40"/>
      <c r="M659" s="40"/>
      <c r="N659" s="14"/>
    </row>
    <row r="660" spans="2:14" ht="28.5" customHeight="1" x14ac:dyDescent="0.25">
      <c r="B660" s="9"/>
      <c r="C660" s="14"/>
      <c r="D660" s="10"/>
      <c r="E660" s="10"/>
      <c r="F660" s="16"/>
      <c r="G660" s="34"/>
      <c r="H660" s="21"/>
      <c r="I660" s="59"/>
      <c r="J660" s="20"/>
      <c r="K660" s="40"/>
      <c r="L660" s="40"/>
      <c r="M660" s="40"/>
      <c r="N660" s="14"/>
    </row>
    <row r="661" spans="2:14" ht="28.5" customHeight="1" x14ac:dyDescent="0.25">
      <c r="B661" s="9"/>
      <c r="C661" s="14"/>
      <c r="D661" s="10"/>
      <c r="E661" s="10"/>
      <c r="F661" s="16"/>
      <c r="G661" s="34"/>
      <c r="H661" s="21"/>
      <c r="I661" s="59"/>
      <c r="J661" s="20"/>
      <c r="K661" s="40"/>
      <c r="L661" s="40"/>
      <c r="M661" s="40"/>
      <c r="N661" s="14"/>
    </row>
    <row r="662" spans="2:14" ht="28.5" customHeight="1" x14ac:dyDescent="0.25">
      <c r="B662" s="9"/>
      <c r="C662" s="14"/>
      <c r="D662" s="10"/>
      <c r="E662" s="10"/>
      <c r="F662" s="16"/>
      <c r="G662" s="34"/>
      <c r="H662" s="21"/>
      <c r="I662" s="59"/>
      <c r="J662" s="20"/>
      <c r="K662" s="40"/>
      <c r="L662" s="40"/>
      <c r="M662" s="40"/>
      <c r="N662" s="14"/>
    </row>
    <row r="663" spans="2:14" ht="28.5" customHeight="1" x14ac:dyDescent="0.25">
      <c r="B663" s="9"/>
      <c r="C663" s="14"/>
      <c r="D663" s="10"/>
      <c r="E663" s="10"/>
      <c r="F663" s="16"/>
      <c r="G663" s="34"/>
      <c r="H663" s="21"/>
      <c r="I663" s="59"/>
      <c r="J663" s="20"/>
      <c r="K663" s="40"/>
      <c r="L663" s="40"/>
      <c r="M663" s="40"/>
      <c r="N663" s="14"/>
    </row>
    <row r="664" spans="2:14" ht="28.5" customHeight="1" x14ac:dyDescent="0.25">
      <c r="B664" s="9"/>
      <c r="C664" s="14"/>
      <c r="D664" s="10"/>
      <c r="E664" s="10"/>
      <c r="F664" s="16"/>
      <c r="G664" s="34"/>
      <c r="H664" s="21"/>
      <c r="I664" s="59"/>
      <c r="J664" s="20"/>
      <c r="K664" s="40"/>
      <c r="L664" s="40"/>
      <c r="M664" s="40"/>
      <c r="N664" s="14"/>
    </row>
    <row r="665" spans="2:14" ht="28.5" customHeight="1" x14ac:dyDescent="0.25">
      <c r="B665" s="9"/>
      <c r="C665" s="14"/>
      <c r="D665" s="10"/>
      <c r="E665" s="10"/>
      <c r="F665" s="16"/>
      <c r="G665" s="34"/>
      <c r="H665" s="21"/>
      <c r="I665" s="59"/>
      <c r="J665" s="20"/>
      <c r="K665" s="40"/>
      <c r="L665" s="40"/>
      <c r="M665" s="40"/>
      <c r="N665" s="14"/>
    </row>
    <row r="666" spans="2:14" ht="28.5" customHeight="1" x14ac:dyDescent="0.25">
      <c r="B666" s="9"/>
      <c r="C666" s="14"/>
      <c r="D666" s="10"/>
      <c r="E666" s="10"/>
      <c r="F666" s="16"/>
      <c r="G666" s="34"/>
      <c r="H666" s="21"/>
      <c r="I666" s="59"/>
      <c r="J666" s="20"/>
      <c r="K666" s="40"/>
      <c r="L666" s="40"/>
      <c r="M666" s="40"/>
      <c r="N666" s="14"/>
    </row>
    <row r="667" spans="2:14" ht="28.5" customHeight="1" x14ac:dyDescent="0.25">
      <c r="B667" s="9"/>
      <c r="C667" s="14"/>
      <c r="D667" s="10"/>
      <c r="E667" s="10"/>
      <c r="F667" s="16"/>
      <c r="G667" s="34"/>
      <c r="H667" s="21"/>
      <c r="I667" s="59"/>
      <c r="J667" s="20"/>
      <c r="K667" s="40"/>
      <c r="L667" s="40"/>
      <c r="M667" s="40"/>
      <c r="N667" s="14"/>
    </row>
    <row r="668" spans="2:14" ht="28.5" customHeight="1" x14ac:dyDescent="0.25">
      <c r="B668" s="9"/>
      <c r="C668" s="14"/>
      <c r="D668" s="10"/>
      <c r="E668" s="10"/>
      <c r="F668" s="16"/>
      <c r="G668" s="34"/>
      <c r="H668" s="21"/>
      <c r="I668" s="59"/>
      <c r="J668" s="20"/>
      <c r="K668" s="40"/>
      <c r="L668" s="40"/>
      <c r="M668" s="40"/>
      <c r="N668" s="14"/>
    </row>
    <row r="669" spans="2:14" ht="28.5" customHeight="1" x14ac:dyDescent="0.25">
      <c r="B669" s="9"/>
      <c r="C669" s="14"/>
      <c r="D669" s="10"/>
      <c r="E669" s="10"/>
      <c r="F669" s="16"/>
      <c r="G669" s="34"/>
      <c r="H669" s="21"/>
      <c r="I669" s="59"/>
      <c r="J669" s="20"/>
      <c r="K669" s="40"/>
      <c r="L669" s="40"/>
      <c r="M669" s="40"/>
      <c r="N669" s="14"/>
    </row>
    <row r="670" spans="2:14" ht="28.5" customHeight="1" x14ac:dyDescent="0.25">
      <c r="B670" s="9"/>
      <c r="C670" s="14"/>
      <c r="D670" s="10"/>
      <c r="E670" s="10"/>
      <c r="F670" s="16"/>
      <c r="G670" s="34"/>
      <c r="H670" s="21"/>
      <c r="I670" s="59"/>
      <c r="J670" s="20"/>
      <c r="K670" s="40"/>
      <c r="L670" s="40"/>
      <c r="M670" s="40"/>
      <c r="N670" s="14"/>
    </row>
    <row r="671" spans="2:14" ht="28.5" customHeight="1" x14ac:dyDescent="0.25">
      <c r="B671" s="9"/>
      <c r="C671" s="14"/>
      <c r="D671" s="10"/>
      <c r="E671" s="10"/>
      <c r="F671" s="16"/>
      <c r="G671" s="34"/>
      <c r="H671" s="21"/>
      <c r="I671" s="59"/>
      <c r="J671" s="20"/>
      <c r="K671" s="40"/>
      <c r="L671" s="40"/>
      <c r="M671" s="40"/>
      <c r="N671" s="14"/>
    </row>
    <row r="672" spans="2:14" ht="28.5" customHeight="1" x14ac:dyDescent="0.25">
      <c r="B672" s="9"/>
      <c r="C672" s="14"/>
      <c r="D672" s="10"/>
      <c r="E672" s="10"/>
      <c r="F672" s="16"/>
      <c r="G672" s="34"/>
      <c r="H672" s="21"/>
      <c r="I672" s="59"/>
      <c r="J672" s="20"/>
      <c r="K672" s="40"/>
      <c r="L672" s="40"/>
      <c r="M672" s="40"/>
      <c r="N672" s="14"/>
    </row>
    <row r="673" spans="2:14" ht="28.5" customHeight="1" x14ac:dyDescent="0.25">
      <c r="B673" s="9"/>
      <c r="C673" s="14"/>
      <c r="D673" s="10"/>
      <c r="E673" s="10"/>
      <c r="F673" s="16"/>
      <c r="G673" s="34"/>
      <c r="H673" s="21"/>
      <c r="I673" s="59"/>
      <c r="J673" s="20"/>
      <c r="K673" s="40"/>
      <c r="L673" s="40"/>
      <c r="M673" s="40"/>
      <c r="N673" s="14"/>
    </row>
    <row r="674" spans="2:14" ht="28.5" customHeight="1" x14ac:dyDescent="0.25">
      <c r="B674" s="9"/>
      <c r="C674" s="14"/>
      <c r="D674" s="10"/>
      <c r="E674" s="10"/>
      <c r="F674" s="16"/>
      <c r="G674" s="34"/>
      <c r="H674" s="21"/>
      <c r="I674" s="59"/>
      <c r="J674" s="20"/>
      <c r="K674" s="40"/>
      <c r="L674" s="40"/>
      <c r="M674" s="40"/>
      <c r="N674" s="14"/>
    </row>
    <row r="675" spans="2:14" ht="28.5" customHeight="1" x14ac:dyDescent="0.25">
      <c r="B675" s="9"/>
      <c r="C675" s="14"/>
      <c r="D675" s="10"/>
      <c r="E675" s="10"/>
      <c r="F675" s="16"/>
      <c r="G675" s="34"/>
      <c r="H675" s="21"/>
      <c r="I675" s="59"/>
      <c r="J675" s="20"/>
      <c r="K675" s="40"/>
      <c r="L675" s="40"/>
      <c r="M675" s="40"/>
      <c r="N675" s="14"/>
    </row>
    <row r="676" spans="2:14" ht="28.5" customHeight="1" x14ac:dyDescent="0.25">
      <c r="B676" s="9"/>
      <c r="C676" s="14"/>
      <c r="D676" s="10"/>
      <c r="E676" s="10"/>
      <c r="F676" s="16"/>
      <c r="G676" s="34"/>
      <c r="H676" s="21"/>
      <c r="I676" s="59"/>
      <c r="J676" s="20"/>
      <c r="K676" s="40"/>
      <c r="L676" s="40"/>
      <c r="M676" s="40"/>
      <c r="N676" s="14"/>
    </row>
    <row r="677" spans="2:14" ht="28.5" customHeight="1" x14ac:dyDescent="0.25">
      <c r="B677" s="9"/>
      <c r="C677" s="14"/>
      <c r="D677" s="10"/>
      <c r="E677" s="10"/>
      <c r="F677" s="16"/>
      <c r="G677" s="34"/>
      <c r="H677" s="21"/>
      <c r="I677" s="59"/>
      <c r="J677" s="20"/>
      <c r="K677" s="40"/>
      <c r="L677" s="40"/>
      <c r="M677" s="40"/>
      <c r="N677" s="14"/>
    </row>
    <row r="678" spans="2:14" ht="28.5" customHeight="1" x14ac:dyDescent="0.25">
      <c r="B678" s="9"/>
      <c r="C678" s="14"/>
      <c r="D678" s="10"/>
      <c r="E678" s="10"/>
      <c r="F678" s="16"/>
      <c r="G678" s="34"/>
      <c r="H678" s="21"/>
      <c r="I678" s="59"/>
      <c r="J678" s="20"/>
      <c r="K678" s="40"/>
      <c r="L678" s="40"/>
      <c r="M678" s="40"/>
      <c r="N678" s="14"/>
    </row>
    <row r="679" spans="2:14" ht="28.5" customHeight="1" x14ac:dyDescent="0.25">
      <c r="B679" s="9"/>
      <c r="C679" s="14"/>
      <c r="D679" s="10"/>
      <c r="E679" s="10"/>
      <c r="F679" s="16"/>
      <c r="G679" s="34"/>
      <c r="H679" s="21"/>
      <c r="I679" s="59"/>
      <c r="J679" s="20"/>
      <c r="K679" s="40"/>
      <c r="L679" s="40"/>
      <c r="M679" s="40"/>
      <c r="N679" s="14"/>
    </row>
    <row r="680" spans="2:14" ht="28.5" customHeight="1" x14ac:dyDescent="0.25">
      <c r="B680" s="9"/>
      <c r="C680" s="14"/>
      <c r="D680" s="10"/>
      <c r="E680" s="10"/>
      <c r="F680" s="16"/>
      <c r="G680" s="34"/>
      <c r="H680" s="21"/>
      <c r="I680" s="59"/>
      <c r="J680" s="20"/>
      <c r="K680" s="40"/>
      <c r="L680" s="40"/>
      <c r="M680" s="40"/>
      <c r="N680" s="14"/>
    </row>
    <row r="681" spans="2:14" ht="28.5" customHeight="1" x14ac:dyDescent="0.25">
      <c r="B681" s="9"/>
      <c r="C681" s="14"/>
      <c r="D681" s="10"/>
      <c r="E681" s="10"/>
      <c r="F681" s="16"/>
      <c r="G681" s="34"/>
      <c r="H681" s="21"/>
      <c r="I681" s="59"/>
      <c r="J681" s="20"/>
      <c r="K681" s="40"/>
      <c r="L681" s="40"/>
      <c r="M681" s="40"/>
      <c r="N681" s="14"/>
    </row>
    <row r="682" spans="2:14" ht="28.5" customHeight="1" x14ac:dyDescent="0.25">
      <c r="B682" s="9"/>
      <c r="C682" s="14"/>
      <c r="D682" s="10"/>
      <c r="E682" s="10"/>
      <c r="F682" s="16"/>
      <c r="G682" s="34"/>
      <c r="H682" s="21"/>
      <c r="I682" s="59"/>
      <c r="J682" s="20"/>
      <c r="K682" s="40"/>
      <c r="L682" s="40"/>
      <c r="M682" s="40"/>
      <c r="N682" s="14"/>
    </row>
    <row r="683" spans="2:14" ht="28.5" customHeight="1" x14ac:dyDescent="0.25">
      <c r="B683" s="9"/>
      <c r="C683" s="14"/>
      <c r="D683" s="10"/>
      <c r="E683" s="10"/>
      <c r="F683" s="16"/>
      <c r="G683" s="34"/>
      <c r="H683" s="21"/>
      <c r="I683" s="59"/>
      <c r="J683" s="20"/>
      <c r="K683" s="40"/>
      <c r="L683" s="40"/>
      <c r="M683" s="40"/>
      <c r="N683" s="14"/>
    </row>
    <row r="684" spans="2:14" ht="28.5" customHeight="1" x14ac:dyDescent="0.25">
      <c r="B684" s="9"/>
      <c r="C684" s="14"/>
      <c r="D684" s="10"/>
      <c r="E684" s="10"/>
      <c r="F684" s="16"/>
      <c r="G684" s="34"/>
      <c r="H684" s="21"/>
      <c r="I684" s="59"/>
      <c r="J684" s="20"/>
      <c r="K684" s="40"/>
      <c r="L684" s="40"/>
      <c r="M684" s="40"/>
      <c r="N684" s="14"/>
    </row>
    <row r="685" spans="2:14" ht="28.5" customHeight="1" x14ac:dyDescent="0.25">
      <c r="B685" s="9"/>
      <c r="C685" s="14"/>
      <c r="D685" s="10"/>
      <c r="E685" s="10"/>
      <c r="F685" s="16"/>
      <c r="G685" s="34"/>
      <c r="H685" s="21"/>
      <c r="I685" s="59"/>
      <c r="J685" s="20"/>
      <c r="K685" s="40"/>
      <c r="L685" s="40"/>
      <c r="M685" s="40"/>
      <c r="N685" s="14"/>
    </row>
    <row r="686" spans="2:14" ht="28.5" customHeight="1" x14ac:dyDescent="0.25">
      <c r="B686" s="9"/>
      <c r="C686" s="14"/>
      <c r="D686" s="10"/>
      <c r="E686" s="10"/>
      <c r="F686" s="16"/>
      <c r="G686" s="34"/>
      <c r="H686" s="21"/>
      <c r="I686" s="59"/>
      <c r="J686" s="20"/>
      <c r="K686" s="40"/>
      <c r="L686" s="40"/>
      <c r="M686" s="40"/>
      <c r="N686" s="14"/>
    </row>
    <row r="687" spans="2:14" ht="28.5" customHeight="1" x14ac:dyDescent="0.25">
      <c r="B687" s="9"/>
      <c r="C687" s="14"/>
      <c r="D687" s="10"/>
      <c r="E687" s="10"/>
      <c r="F687" s="16"/>
      <c r="G687" s="34"/>
      <c r="H687" s="21"/>
      <c r="I687" s="59"/>
      <c r="J687" s="20"/>
      <c r="K687" s="40"/>
      <c r="L687" s="40"/>
      <c r="M687" s="40"/>
      <c r="N687" s="14"/>
    </row>
    <row r="688" spans="2:14" ht="28.5" customHeight="1" x14ac:dyDescent="0.25">
      <c r="B688" s="9"/>
      <c r="C688" s="14"/>
      <c r="D688" s="10"/>
      <c r="E688" s="10"/>
      <c r="F688" s="16"/>
      <c r="G688" s="34"/>
      <c r="H688" s="21"/>
      <c r="I688" s="59"/>
      <c r="J688" s="20"/>
      <c r="K688" s="40"/>
      <c r="L688" s="40"/>
      <c r="M688" s="40"/>
      <c r="N688" s="14"/>
    </row>
    <row r="689" spans="2:14" ht="28.5" customHeight="1" x14ac:dyDescent="0.25">
      <c r="B689" s="9"/>
      <c r="C689" s="14"/>
      <c r="D689" s="10"/>
      <c r="E689" s="10"/>
      <c r="F689" s="16"/>
      <c r="G689" s="34"/>
      <c r="H689" s="21"/>
      <c r="I689" s="59"/>
      <c r="J689" s="20"/>
      <c r="K689" s="40"/>
      <c r="L689" s="40"/>
      <c r="M689" s="40"/>
      <c r="N689" s="14"/>
    </row>
    <row r="690" spans="2:14" ht="28.5" customHeight="1" x14ac:dyDescent="0.25">
      <c r="B690" s="9"/>
      <c r="C690" s="14"/>
      <c r="D690" s="10"/>
      <c r="E690" s="10"/>
      <c r="F690" s="16"/>
      <c r="G690" s="34"/>
      <c r="H690" s="21"/>
      <c r="I690" s="59"/>
      <c r="J690" s="20"/>
      <c r="K690" s="40"/>
      <c r="L690" s="40"/>
      <c r="M690" s="40"/>
      <c r="N690" s="14"/>
    </row>
    <row r="691" spans="2:14" ht="28.5" customHeight="1" x14ac:dyDescent="0.25">
      <c r="B691" s="9"/>
      <c r="C691" s="14"/>
      <c r="D691" s="10"/>
      <c r="E691" s="10"/>
      <c r="F691" s="16"/>
      <c r="G691" s="34"/>
      <c r="H691" s="21"/>
      <c r="I691" s="59"/>
      <c r="J691" s="20"/>
      <c r="K691" s="40"/>
      <c r="L691" s="40"/>
      <c r="M691" s="40"/>
      <c r="N691" s="14"/>
    </row>
    <row r="692" spans="2:14" ht="28.5" customHeight="1" x14ac:dyDescent="0.25">
      <c r="B692" s="9"/>
      <c r="C692" s="14"/>
      <c r="D692" s="10"/>
      <c r="E692" s="10"/>
      <c r="F692" s="16"/>
      <c r="G692" s="34"/>
      <c r="H692" s="21"/>
      <c r="I692" s="59"/>
      <c r="J692" s="20"/>
      <c r="K692" s="40"/>
      <c r="L692" s="40"/>
      <c r="M692" s="40"/>
      <c r="N692" s="14"/>
    </row>
    <row r="693" spans="2:14" ht="28.5" customHeight="1" x14ac:dyDescent="0.25">
      <c r="B693" s="9"/>
      <c r="C693" s="14"/>
      <c r="D693" s="10"/>
      <c r="E693" s="10"/>
      <c r="F693" s="16"/>
      <c r="G693" s="34"/>
      <c r="H693" s="21"/>
      <c r="I693" s="59"/>
      <c r="J693" s="20"/>
      <c r="K693" s="40"/>
      <c r="L693" s="40"/>
      <c r="M693" s="40"/>
      <c r="N693" s="14"/>
    </row>
    <row r="694" spans="2:14" ht="28.5" customHeight="1" x14ac:dyDescent="0.25">
      <c r="B694" s="9"/>
      <c r="C694" s="14"/>
      <c r="D694" s="10"/>
      <c r="E694" s="10"/>
      <c r="F694" s="16"/>
      <c r="G694" s="34"/>
      <c r="H694" s="21"/>
      <c r="I694" s="59"/>
      <c r="J694" s="20"/>
      <c r="K694" s="40"/>
      <c r="L694" s="40"/>
      <c r="M694" s="40"/>
      <c r="N694" s="14"/>
    </row>
    <row r="695" spans="2:14" ht="28.5" customHeight="1" x14ac:dyDescent="0.25">
      <c r="B695" s="9"/>
      <c r="C695" s="14"/>
      <c r="D695" s="10"/>
      <c r="E695" s="10"/>
      <c r="F695" s="16"/>
      <c r="G695" s="34"/>
      <c r="H695" s="21"/>
      <c r="I695" s="59"/>
      <c r="J695" s="20"/>
      <c r="K695" s="40"/>
      <c r="L695" s="40"/>
      <c r="M695" s="40"/>
      <c r="N695" s="14"/>
    </row>
    <row r="696" spans="2:14" ht="28.5" customHeight="1" x14ac:dyDescent="0.25">
      <c r="B696" s="9"/>
      <c r="C696" s="14"/>
      <c r="D696" s="10"/>
      <c r="E696" s="10"/>
      <c r="F696" s="16"/>
      <c r="G696" s="34"/>
      <c r="H696" s="21"/>
      <c r="I696" s="59"/>
      <c r="J696" s="20"/>
      <c r="K696" s="40"/>
      <c r="L696" s="40"/>
      <c r="M696" s="40"/>
      <c r="N696" s="14"/>
    </row>
    <row r="697" spans="2:14" ht="28.5" customHeight="1" x14ac:dyDescent="0.25">
      <c r="B697" s="9"/>
      <c r="C697" s="14"/>
      <c r="D697" s="10"/>
      <c r="E697" s="10"/>
      <c r="F697" s="16"/>
      <c r="G697" s="34"/>
      <c r="H697" s="21"/>
      <c r="I697" s="59"/>
      <c r="J697" s="20"/>
      <c r="K697" s="40"/>
      <c r="L697" s="40"/>
      <c r="M697" s="40"/>
      <c r="N697" s="14"/>
    </row>
    <row r="698" spans="2:14" ht="28.5" customHeight="1" x14ac:dyDescent="0.25">
      <c r="B698" s="9"/>
      <c r="C698" s="14"/>
      <c r="D698" s="10"/>
      <c r="E698" s="10"/>
      <c r="F698" s="16"/>
      <c r="G698" s="34"/>
      <c r="H698" s="21"/>
      <c r="I698" s="59"/>
      <c r="J698" s="20"/>
      <c r="K698" s="40"/>
      <c r="L698" s="40"/>
      <c r="M698" s="40"/>
      <c r="N698" s="14"/>
    </row>
    <row r="699" spans="2:14" ht="28.5" customHeight="1" x14ac:dyDescent="0.25">
      <c r="B699" s="9"/>
      <c r="C699" s="14"/>
      <c r="D699" s="10"/>
      <c r="E699" s="10"/>
      <c r="F699" s="16"/>
      <c r="G699" s="34"/>
      <c r="H699" s="21"/>
      <c r="I699" s="59"/>
      <c r="J699" s="20"/>
      <c r="K699" s="40"/>
      <c r="L699" s="40"/>
      <c r="M699" s="40"/>
      <c r="N699" s="14"/>
    </row>
    <row r="700" spans="2:14" ht="28.5" customHeight="1" x14ac:dyDescent="0.25">
      <c r="B700" s="9"/>
      <c r="C700" s="14"/>
      <c r="D700" s="10"/>
      <c r="E700" s="10"/>
      <c r="F700" s="16"/>
      <c r="G700" s="34"/>
      <c r="H700" s="21"/>
      <c r="I700" s="59"/>
      <c r="J700" s="20"/>
      <c r="K700" s="40"/>
      <c r="L700" s="40"/>
      <c r="M700" s="40"/>
      <c r="N700" s="14"/>
    </row>
    <row r="701" spans="2:14" ht="28.5" customHeight="1" x14ac:dyDescent="0.25">
      <c r="B701" s="9"/>
      <c r="C701" s="14"/>
      <c r="D701" s="10"/>
      <c r="E701" s="10"/>
      <c r="F701" s="16"/>
      <c r="G701" s="34"/>
      <c r="H701" s="21"/>
      <c r="I701" s="59"/>
      <c r="J701" s="20"/>
      <c r="K701" s="40"/>
      <c r="L701" s="40"/>
      <c r="M701" s="40"/>
      <c r="N701" s="14"/>
    </row>
    <row r="702" spans="2:14" ht="28.5" customHeight="1" x14ac:dyDescent="0.25">
      <c r="B702" s="9"/>
      <c r="C702" s="14"/>
      <c r="D702" s="10"/>
      <c r="E702" s="10"/>
      <c r="F702" s="16"/>
      <c r="G702" s="34"/>
      <c r="H702" s="21"/>
      <c r="I702" s="59"/>
      <c r="J702" s="20"/>
      <c r="K702" s="40"/>
      <c r="L702" s="40"/>
      <c r="M702" s="40"/>
      <c r="N702" s="14"/>
    </row>
    <row r="703" spans="2:14" ht="28.5" customHeight="1" x14ac:dyDescent="0.25">
      <c r="B703" s="9"/>
      <c r="C703" s="14"/>
      <c r="D703" s="10"/>
      <c r="E703" s="10"/>
      <c r="F703" s="16"/>
      <c r="G703" s="34"/>
      <c r="H703" s="21"/>
      <c r="I703" s="59"/>
      <c r="J703" s="20"/>
      <c r="K703" s="40"/>
      <c r="L703" s="40"/>
      <c r="M703" s="40"/>
      <c r="N703" s="14"/>
    </row>
    <row r="704" spans="2:14" ht="28.5" customHeight="1" x14ac:dyDescent="0.25">
      <c r="B704" s="9"/>
      <c r="C704" s="14"/>
      <c r="D704" s="10"/>
      <c r="E704" s="10"/>
      <c r="F704" s="16"/>
      <c r="G704" s="34"/>
      <c r="H704" s="21"/>
      <c r="I704" s="59"/>
      <c r="J704" s="20"/>
      <c r="K704" s="40"/>
      <c r="L704" s="40"/>
      <c r="M704" s="40"/>
      <c r="N704" s="14"/>
    </row>
    <row r="705" spans="2:14" ht="28.5" customHeight="1" x14ac:dyDescent="0.25">
      <c r="B705" s="9"/>
      <c r="C705" s="14"/>
      <c r="D705" s="10"/>
      <c r="E705" s="10"/>
      <c r="F705" s="16"/>
      <c r="G705" s="34"/>
      <c r="H705" s="21"/>
      <c r="I705" s="59"/>
      <c r="J705" s="20"/>
      <c r="K705" s="40"/>
      <c r="L705" s="40"/>
      <c r="M705" s="40"/>
      <c r="N705" s="14"/>
    </row>
    <row r="706" spans="2:14" ht="28.5" customHeight="1" x14ac:dyDescent="0.25">
      <c r="B706" s="9"/>
      <c r="C706" s="14"/>
      <c r="D706" s="10"/>
      <c r="E706" s="10"/>
      <c r="F706" s="16"/>
      <c r="G706" s="34"/>
      <c r="H706" s="21"/>
      <c r="I706" s="59"/>
      <c r="J706" s="20"/>
      <c r="K706" s="40"/>
      <c r="L706" s="40"/>
      <c r="M706" s="40"/>
      <c r="N706" s="14"/>
    </row>
    <row r="707" spans="2:14" ht="28.5" customHeight="1" x14ac:dyDescent="0.25">
      <c r="B707" s="9"/>
      <c r="C707" s="14"/>
      <c r="D707" s="10"/>
      <c r="E707" s="10"/>
      <c r="F707" s="16"/>
      <c r="G707" s="34"/>
      <c r="H707" s="21"/>
      <c r="I707" s="59"/>
      <c r="J707" s="20"/>
      <c r="K707" s="40"/>
      <c r="L707" s="40"/>
      <c r="M707" s="40"/>
      <c r="N707" s="14"/>
    </row>
    <row r="708" spans="2:14" ht="28.5" customHeight="1" x14ac:dyDescent="0.25">
      <c r="B708" s="9"/>
      <c r="C708" s="14"/>
      <c r="D708" s="10"/>
      <c r="E708" s="10"/>
      <c r="F708" s="16"/>
      <c r="G708" s="34"/>
      <c r="H708" s="21"/>
      <c r="I708" s="59"/>
      <c r="J708" s="20"/>
      <c r="K708" s="40"/>
      <c r="L708" s="40"/>
      <c r="M708" s="40"/>
      <c r="N708" s="14"/>
    </row>
    <row r="709" spans="2:14" ht="28.5" customHeight="1" x14ac:dyDescent="0.25">
      <c r="B709" s="9"/>
      <c r="C709" s="14"/>
      <c r="D709" s="10"/>
      <c r="E709" s="10"/>
      <c r="F709" s="16"/>
      <c r="G709" s="34"/>
      <c r="H709" s="21"/>
      <c r="I709" s="59"/>
      <c r="J709" s="20"/>
      <c r="K709" s="40"/>
      <c r="L709" s="40"/>
      <c r="M709" s="40"/>
      <c r="N709" s="14"/>
    </row>
    <row r="710" spans="2:14" ht="28.5" customHeight="1" x14ac:dyDescent="0.25">
      <c r="B710" s="9"/>
      <c r="C710" s="14"/>
      <c r="D710" s="10"/>
      <c r="E710" s="10"/>
      <c r="F710" s="16"/>
      <c r="G710" s="34"/>
      <c r="H710" s="21"/>
      <c r="I710" s="59"/>
      <c r="J710" s="20"/>
      <c r="K710" s="40"/>
      <c r="L710" s="40"/>
      <c r="M710" s="40"/>
      <c r="N710" s="14"/>
    </row>
    <row r="711" spans="2:14" ht="28.5" customHeight="1" x14ac:dyDescent="0.25">
      <c r="B711" s="9"/>
      <c r="C711" s="14"/>
      <c r="D711" s="10"/>
      <c r="E711" s="10"/>
      <c r="F711" s="16"/>
      <c r="G711" s="34"/>
      <c r="H711" s="21"/>
      <c r="I711" s="59"/>
      <c r="J711" s="20"/>
      <c r="K711" s="40"/>
      <c r="L711" s="40"/>
      <c r="M711" s="40"/>
      <c r="N711" s="14"/>
    </row>
    <row r="712" spans="2:14" ht="28.5" customHeight="1" x14ac:dyDescent="0.25">
      <c r="B712" s="9"/>
      <c r="C712" s="14"/>
      <c r="D712" s="10"/>
      <c r="E712" s="10"/>
      <c r="F712" s="16"/>
      <c r="G712" s="34"/>
      <c r="H712" s="21"/>
      <c r="I712" s="59"/>
      <c r="J712" s="20"/>
      <c r="K712" s="40"/>
      <c r="L712" s="40"/>
      <c r="M712" s="40"/>
      <c r="N712" s="14"/>
    </row>
    <row r="713" spans="2:14" ht="28.5" customHeight="1" x14ac:dyDescent="0.25">
      <c r="B713" s="9"/>
      <c r="C713" s="14"/>
      <c r="D713" s="10"/>
      <c r="E713" s="10"/>
      <c r="F713" s="16"/>
      <c r="G713" s="34"/>
      <c r="H713" s="21"/>
      <c r="I713" s="59"/>
      <c r="J713" s="20"/>
      <c r="K713" s="40"/>
      <c r="L713" s="40"/>
      <c r="M713" s="40"/>
      <c r="N713" s="14"/>
    </row>
    <row r="714" spans="2:14" ht="28.5" customHeight="1" x14ac:dyDescent="0.25">
      <c r="B714" s="9"/>
      <c r="C714" s="14"/>
      <c r="D714" s="10"/>
      <c r="E714" s="10"/>
      <c r="F714" s="16"/>
      <c r="G714" s="34"/>
      <c r="H714" s="21"/>
      <c r="I714" s="59"/>
      <c r="J714" s="20"/>
      <c r="K714" s="40"/>
      <c r="L714" s="40"/>
      <c r="M714" s="40"/>
      <c r="N714" s="14"/>
    </row>
    <row r="715" spans="2:14" ht="28.5" customHeight="1" x14ac:dyDescent="0.25">
      <c r="B715" s="9"/>
      <c r="C715" s="14"/>
      <c r="D715" s="10"/>
      <c r="E715" s="10"/>
      <c r="F715" s="16"/>
      <c r="G715" s="34"/>
      <c r="H715" s="21"/>
      <c r="I715" s="59"/>
      <c r="J715" s="20"/>
      <c r="K715" s="40"/>
      <c r="L715" s="40"/>
      <c r="M715" s="40"/>
      <c r="N715" s="14"/>
    </row>
    <row r="716" spans="2:14" ht="28.5" customHeight="1" x14ac:dyDescent="0.25">
      <c r="B716" s="9"/>
      <c r="C716" s="14"/>
      <c r="D716" s="10"/>
      <c r="E716" s="10"/>
      <c r="F716" s="16"/>
      <c r="G716" s="34"/>
      <c r="H716" s="21"/>
      <c r="I716" s="59"/>
      <c r="J716" s="20"/>
      <c r="K716" s="40"/>
      <c r="L716" s="40"/>
      <c r="M716" s="40"/>
      <c r="N716" s="14"/>
    </row>
    <row r="717" spans="2:14" ht="28.5" customHeight="1" x14ac:dyDescent="0.25">
      <c r="B717" s="9"/>
      <c r="C717" s="14"/>
      <c r="D717" s="10"/>
      <c r="E717" s="10"/>
      <c r="F717" s="16"/>
      <c r="G717" s="34"/>
      <c r="H717" s="21"/>
      <c r="I717" s="59"/>
      <c r="J717" s="20"/>
      <c r="K717" s="40"/>
      <c r="L717" s="40"/>
      <c r="M717" s="40"/>
      <c r="N717" s="14"/>
    </row>
    <row r="718" spans="2:14" ht="28.5" customHeight="1" x14ac:dyDescent="0.25">
      <c r="B718" s="9"/>
      <c r="C718" s="14"/>
      <c r="D718" s="10"/>
      <c r="E718" s="10"/>
      <c r="F718" s="16"/>
      <c r="G718" s="34"/>
      <c r="H718" s="21"/>
      <c r="I718" s="59"/>
      <c r="J718" s="20"/>
      <c r="K718" s="40"/>
      <c r="L718" s="40"/>
      <c r="M718" s="40"/>
      <c r="N718" s="14"/>
    </row>
    <row r="719" spans="2:14" ht="28.5" customHeight="1" x14ac:dyDescent="0.25">
      <c r="B719" s="9"/>
      <c r="C719" s="14"/>
      <c r="D719" s="10"/>
      <c r="E719" s="10"/>
      <c r="F719" s="16"/>
      <c r="G719" s="34"/>
      <c r="H719" s="21"/>
      <c r="I719" s="59"/>
      <c r="J719" s="20"/>
      <c r="K719" s="40"/>
      <c r="L719" s="40"/>
      <c r="M719" s="40"/>
      <c r="N719" s="14"/>
    </row>
    <row r="720" spans="2:14" ht="28.5" customHeight="1" x14ac:dyDescent="0.25">
      <c r="B720" s="9"/>
      <c r="C720" s="14"/>
      <c r="D720" s="10"/>
      <c r="E720" s="10"/>
      <c r="F720" s="16"/>
      <c r="G720" s="34"/>
      <c r="H720" s="21"/>
      <c r="I720" s="59"/>
      <c r="J720" s="20"/>
      <c r="K720" s="40"/>
      <c r="L720" s="40"/>
      <c r="M720" s="40"/>
      <c r="N720" s="14"/>
    </row>
    <row r="721" spans="2:14" ht="28.5" customHeight="1" x14ac:dyDescent="0.25">
      <c r="B721" s="9"/>
      <c r="C721" s="14"/>
      <c r="D721" s="10"/>
      <c r="E721" s="10"/>
      <c r="F721" s="16"/>
      <c r="G721" s="34"/>
      <c r="H721" s="21"/>
      <c r="I721" s="59"/>
      <c r="J721" s="20"/>
      <c r="K721" s="40"/>
      <c r="L721" s="40"/>
      <c r="M721" s="40"/>
      <c r="N721" s="14"/>
    </row>
    <row r="722" spans="2:14" ht="28.5" customHeight="1" x14ac:dyDescent="0.25">
      <c r="B722" s="9"/>
      <c r="C722" s="14"/>
      <c r="D722" s="10"/>
      <c r="E722" s="10"/>
      <c r="F722" s="16"/>
      <c r="G722" s="34"/>
      <c r="H722" s="21"/>
      <c r="I722" s="59"/>
      <c r="J722" s="20"/>
      <c r="K722" s="40"/>
      <c r="L722" s="40"/>
      <c r="M722" s="40"/>
      <c r="N722" s="14"/>
    </row>
    <row r="723" spans="2:14" ht="28.5" customHeight="1" x14ac:dyDescent="0.25">
      <c r="B723" s="9"/>
      <c r="C723" s="14"/>
      <c r="D723" s="10"/>
      <c r="E723" s="10"/>
      <c r="F723" s="16"/>
      <c r="G723" s="34"/>
      <c r="H723" s="21"/>
      <c r="I723" s="59"/>
      <c r="J723" s="20"/>
      <c r="K723" s="40"/>
      <c r="L723" s="40"/>
      <c r="M723" s="40"/>
      <c r="N723" s="14"/>
    </row>
    <row r="724" spans="2:14" ht="28.5" customHeight="1" x14ac:dyDescent="0.25">
      <c r="B724" s="9"/>
      <c r="C724" s="14"/>
      <c r="D724" s="10"/>
      <c r="E724" s="10"/>
      <c r="F724" s="16"/>
      <c r="G724" s="34"/>
      <c r="H724" s="21"/>
      <c r="I724" s="59"/>
      <c r="J724" s="20"/>
      <c r="K724" s="40"/>
      <c r="L724" s="40"/>
      <c r="M724" s="40"/>
      <c r="N724" s="14"/>
    </row>
    <row r="725" spans="2:14" ht="28.5" customHeight="1" x14ac:dyDescent="0.25">
      <c r="B725" s="9"/>
      <c r="C725" s="14"/>
      <c r="D725" s="10"/>
      <c r="E725" s="10"/>
      <c r="F725" s="16"/>
      <c r="G725" s="34"/>
      <c r="H725" s="21"/>
      <c r="I725" s="59"/>
      <c r="J725" s="20"/>
      <c r="K725" s="40"/>
      <c r="L725" s="40"/>
      <c r="M725" s="40"/>
      <c r="N725" s="14"/>
    </row>
    <row r="726" spans="2:14" ht="28.5" customHeight="1" x14ac:dyDescent="0.25">
      <c r="B726" s="9"/>
      <c r="C726" s="14"/>
      <c r="D726" s="10"/>
      <c r="E726" s="10"/>
      <c r="F726" s="16"/>
      <c r="G726" s="34"/>
      <c r="H726" s="21"/>
      <c r="I726" s="59"/>
      <c r="J726" s="20"/>
      <c r="K726" s="40"/>
      <c r="L726" s="40"/>
      <c r="M726" s="40"/>
      <c r="N726" s="14"/>
    </row>
    <row r="727" spans="2:14" ht="28.5" customHeight="1" x14ac:dyDescent="0.25">
      <c r="B727" s="9"/>
      <c r="C727" s="14"/>
      <c r="D727" s="10"/>
      <c r="E727" s="10"/>
      <c r="F727" s="16"/>
      <c r="G727" s="34"/>
      <c r="H727" s="21"/>
      <c r="I727" s="59"/>
      <c r="J727" s="20"/>
      <c r="K727" s="40"/>
      <c r="L727" s="40"/>
      <c r="M727" s="40"/>
      <c r="N727" s="14"/>
    </row>
    <row r="728" spans="2:14" ht="28.5" customHeight="1" x14ac:dyDescent="0.25">
      <c r="B728" s="9"/>
      <c r="C728" s="14"/>
      <c r="D728" s="10"/>
      <c r="E728" s="10"/>
      <c r="F728" s="16"/>
      <c r="G728" s="34"/>
      <c r="H728" s="21"/>
      <c r="I728" s="59"/>
      <c r="J728" s="20"/>
      <c r="K728" s="40"/>
      <c r="L728" s="40"/>
      <c r="M728" s="40"/>
      <c r="N728" s="14"/>
    </row>
    <row r="729" spans="2:14" ht="28.5" customHeight="1" x14ac:dyDescent="0.25">
      <c r="B729" s="9"/>
      <c r="C729" s="14"/>
      <c r="D729" s="10"/>
      <c r="E729" s="10"/>
      <c r="F729" s="16"/>
      <c r="G729" s="34"/>
      <c r="H729" s="21"/>
      <c r="I729" s="59"/>
      <c r="J729" s="20"/>
      <c r="K729" s="40"/>
      <c r="L729" s="40"/>
      <c r="M729" s="40"/>
      <c r="N729" s="14"/>
    </row>
    <row r="730" spans="2:14" ht="28.5" customHeight="1" x14ac:dyDescent="0.25">
      <c r="B730" s="9"/>
      <c r="C730" s="14"/>
      <c r="D730" s="10"/>
      <c r="E730" s="10"/>
      <c r="F730" s="16"/>
      <c r="G730" s="34"/>
      <c r="H730" s="21"/>
      <c r="I730" s="59"/>
      <c r="J730" s="20"/>
      <c r="K730" s="40"/>
      <c r="L730" s="40"/>
      <c r="M730" s="40"/>
      <c r="N730" s="14"/>
    </row>
    <row r="731" spans="2:14" ht="28.5" customHeight="1" x14ac:dyDescent="0.25">
      <c r="B731" s="9"/>
      <c r="C731" s="14"/>
      <c r="D731" s="10"/>
      <c r="E731" s="10"/>
      <c r="F731" s="16"/>
      <c r="G731" s="34"/>
      <c r="H731" s="21"/>
      <c r="I731" s="59"/>
      <c r="J731" s="20"/>
      <c r="K731" s="40"/>
      <c r="L731" s="40"/>
      <c r="M731" s="40"/>
      <c r="N731" s="14"/>
    </row>
    <row r="732" spans="2:14" ht="28.5" customHeight="1" x14ac:dyDescent="0.25">
      <c r="B732" s="9"/>
      <c r="C732" s="14"/>
      <c r="D732" s="10"/>
      <c r="E732" s="10"/>
      <c r="F732" s="16"/>
      <c r="G732" s="34"/>
      <c r="H732" s="21"/>
      <c r="I732" s="59"/>
      <c r="J732" s="20"/>
      <c r="K732" s="40"/>
      <c r="L732" s="40"/>
      <c r="M732" s="40"/>
      <c r="N732" s="14"/>
    </row>
    <row r="733" spans="2:14" ht="28.5" customHeight="1" x14ac:dyDescent="0.25">
      <c r="B733" s="9"/>
      <c r="C733" s="14"/>
      <c r="D733" s="10"/>
      <c r="E733" s="10"/>
      <c r="F733" s="16"/>
      <c r="G733" s="34"/>
      <c r="H733" s="21"/>
      <c r="I733" s="59"/>
      <c r="J733" s="20"/>
      <c r="K733" s="40"/>
      <c r="L733" s="40"/>
      <c r="M733" s="40"/>
      <c r="N733" s="14"/>
    </row>
    <row r="734" spans="2:14" ht="28.5" customHeight="1" x14ac:dyDescent="0.25">
      <c r="B734" s="9"/>
      <c r="C734" s="14"/>
      <c r="D734" s="10"/>
      <c r="E734" s="10"/>
      <c r="F734" s="16"/>
      <c r="G734" s="34"/>
      <c r="H734" s="21"/>
      <c r="I734" s="59"/>
      <c r="J734" s="20"/>
      <c r="K734" s="40"/>
      <c r="L734" s="40"/>
      <c r="M734" s="40"/>
      <c r="N734" s="14"/>
    </row>
    <row r="735" spans="2:14" ht="28.5" customHeight="1" x14ac:dyDescent="0.25">
      <c r="B735" s="9"/>
      <c r="C735" s="14"/>
      <c r="D735" s="10"/>
      <c r="E735" s="10"/>
      <c r="F735" s="16"/>
      <c r="G735" s="34"/>
      <c r="H735" s="21"/>
      <c r="I735" s="59"/>
      <c r="J735" s="20"/>
      <c r="K735" s="40"/>
      <c r="L735" s="40"/>
      <c r="M735" s="40"/>
      <c r="N735" s="14"/>
    </row>
    <row r="736" spans="2:14" ht="28.5" customHeight="1" x14ac:dyDescent="0.25">
      <c r="B736" s="9"/>
      <c r="C736" s="14"/>
      <c r="D736" s="10"/>
      <c r="E736" s="10"/>
      <c r="F736" s="16"/>
      <c r="G736" s="34"/>
      <c r="H736" s="21"/>
      <c r="I736" s="59"/>
      <c r="J736" s="20"/>
      <c r="K736" s="40"/>
      <c r="L736" s="40"/>
      <c r="M736" s="40"/>
      <c r="N736" s="14"/>
    </row>
    <row r="737" spans="2:14" ht="28.5" customHeight="1" x14ac:dyDescent="0.25">
      <c r="B737" s="9"/>
      <c r="C737" s="14"/>
      <c r="D737" s="10"/>
      <c r="E737" s="10"/>
      <c r="F737" s="16"/>
      <c r="G737" s="34"/>
      <c r="H737" s="21"/>
      <c r="I737" s="59"/>
      <c r="J737" s="20"/>
      <c r="K737" s="40"/>
      <c r="L737" s="40"/>
      <c r="M737" s="40"/>
      <c r="N737" s="14"/>
    </row>
    <row r="738" spans="2:14" ht="28.5" customHeight="1" x14ac:dyDescent="0.25">
      <c r="B738" s="9"/>
      <c r="C738" s="14"/>
      <c r="D738" s="10"/>
      <c r="E738" s="10"/>
      <c r="F738" s="16"/>
      <c r="G738" s="34"/>
      <c r="H738" s="21"/>
      <c r="I738" s="59"/>
      <c r="J738" s="20"/>
      <c r="K738" s="40"/>
      <c r="L738" s="40"/>
      <c r="M738" s="40"/>
      <c r="N738" s="14"/>
    </row>
    <row r="739" spans="2:14" ht="28.5" customHeight="1" x14ac:dyDescent="0.25">
      <c r="B739" s="9"/>
      <c r="C739" s="14"/>
      <c r="D739" s="10"/>
      <c r="E739" s="10"/>
      <c r="F739" s="16"/>
      <c r="G739" s="34"/>
      <c r="H739" s="21"/>
      <c r="I739" s="59"/>
      <c r="J739" s="20"/>
      <c r="K739" s="40"/>
      <c r="L739" s="40"/>
      <c r="M739" s="40"/>
      <c r="N739" s="14"/>
    </row>
    <row r="740" spans="2:14" ht="28.5" customHeight="1" x14ac:dyDescent="0.25">
      <c r="B740" s="9"/>
      <c r="C740" s="14"/>
      <c r="D740" s="10"/>
      <c r="E740" s="10"/>
      <c r="F740" s="16"/>
      <c r="G740" s="34"/>
      <c r="H740" s="21"/>
      <c r="I740" s="59"/>
      <c r="J740" s="20"/>
      <c r="K740" s="40"/>
      <c r="L740" s="40"/>
      <c r="M740" s="40"/>
      <c r="N740" s="14"/>
    </row>
    <row r="741" spans="2:14" ht="28.5" customHeight="1" x14ac:dyDescent="0.25">
      <c r="B741" s="9"/>
      <c r="C741" s="14"/>
      <c r="D741" s="10"/>
      <c r="E741" s="10"/>
      <c r="F741" s="16"/>
      <c r="G741" s="34"/>
      <c r="H741" s="21"/>
      <c r="I741" s="59"/>
      <c r="J741" s="20"/>
      <c r="K741" s="40"/>
      <c r="L741" s="40"/>
      <c r="M741" s="40"/>
      <c r="N741" s="14"/>
    </row>
    <row r="742" spans="2:14" ht="28.5" customHeight="1" x14ac:dyDescent="0.25">
      <c r="B742" s="9"/>
      <c r="C742" s="14"/>
      <c r="D742" s="10"/>
      <c r="E742" s="10"/>
      <c r="F742" s="16"/>
      <c r="G742" s="34"/>
      <c r="H742" s="21"/>
      <c r="I742" s="59"/>
      <c r="J742" s="20"/>
      <c r="K742" s="40"/>
      <c r="L742" s="40"/>
      <c r="M742" s="40"/>
      <c r="N742" s="14"/>
    </row>
    <row r="743" spans="2:14" ht="28.5" customHeight="1" x14ac:dyDescent="0.25">
      <c r="B743" s="9"/>
      <c r="C743" s="14"/>
      <c r="D743" s="10"/>
      <c r="E743" s="10"/>
      <c r="F743" s="16"/>
      <c r="G743" s="34"/>
      <c r="H743" s="21"/>
      <c r="I743" s="59"/>
      <c r="J743" s="20"/>
      <c r="K743" s="40"/>
      <c r="L743" s="40"/>
      <c r="M743" s="40"/>
      <c r="N743" s="14"/>
    </row>
    <row r="744" spans="2:14" ht="28.5" customHeight="1" x14ac:dyDescent="0.25">
      <c r="B744" s="9"/>
      <c r="C744" s="14"/>
      <c r="D744" s="10"/>
      <c r="E744" s="10"/>
      <c r="F744" s="16"/>
      <c r="G744" s="34"/>
      <c r="H744" s="21"/>
      <c r="I744" s="59"/>
      <c r="J744" s="20"/>
      <c r="K744" s="40"/>
      <c r="L744" s="40"/>
      <c r="M744" s="40"/>
      <c r="N744" s="14"/>
    </row>
    <row r="745" spans="2:14" ht="28.5" customHeight="1" x14ac:dyDescent="0.25">
      <c r="B745" s="9"/>
      <c r="C745" s="14"/>
      <c r="D745" s="10"/>
      <c r="E745" s="10"/>
      <c r="F745" s="16"/>
      <c r="G745" s="34"/>
      <c r="H745" s="21"/>
      <c r="I745" s="59"/>
      <c r="J745" s="20"/>
      <c r="K745" s="40"/>
      <c r="L745" s="40"/>
      <c r="M745" s="40"/>
      <c r="N745" s="14"/>
    </row>
    <row r="746" spans="2:14" ht="28.5" customHeight="1" x14ac:dyDescent="0.25">
      <c r="B746" s="9"/>
      <c r="C746" s="14"/>
      <c r="D746" s="10"/>
      <c r="E746" s="10"/>
      <c r="F746" s="16"/>
      <c r="G746" s="34"/>
      <c r="H746" s="21"/>
      <c r="I746" s="59"/>
      <c r="J746" s="20"/>
      <c r="K746" s="40"/>
      <c r="L746" s="40"/>
      <c r="M746" s="40"/>
      <c r="N746" s="14"/>
    </row>
    <row r="747" spans="2:14" ht="28.5" customHeight="1" x14ac:dyDescent="0.25">
      <c r="B747" s="9"/>
      <c r="C747" s="14"/>
      <c r="D747" s="10"/>
      <c r="E747" s="10"/>
      <c r="F747" s="16"/>
      <c r="G747" s="34"/>
      <c r="H747" s="21"/>
      <c r="I747" s="59"/>
      <c r="J747" s="20"/>
      <c r="K747" s="40"/>
      <c r="L747" s="40"/>
      <c r="M747" s="40"/>
      <c r="N747" s="14"/>
    </row>
    <row r="748" spans="2:14" ht="28.5" customHeight="1" x14ac:dyDescent="0.25">
      <c r="B748" s="9"/>
      <c r="C748" s="14"/>
      <c r="D748" s="10"/>
      <c r="E748" s="10"/>
      <c r="F748" s="16"/>
      <c r="G748" s="34"/>
      <c r="H748" s="21"/>
      <c r="I748" s="59"/>
      <c r="J748" s="20"/>
      <c r="K748" s="40"/>
      <c r="L748" s="40"/>
      <c r="M748" s="40"/>
      <c r="N748" s="14"/>
    </row>
    <row r="749" spans="2:14" ht="28.5" customHeight="1" x14ac:dyDescent="0.25">
      <c r="B749" s="9"/>
      <c r="C749" s="14"/>
      <c r="D749" s="10"/>
      <c r="E749" s="10"/>
      <c r="F749" s="16"/>
      <c r="G749" s="34"/>
      <c r="H749" s="21"/>
      <c r="I749" s="59"/>
      <c r="J749" s="20"/>
      <c r="K749" s="40"/>
      <c r="L749" s="40"/>
      <c r="M749" s="40"/>
      <c r="N749" s="14"/>
    </row>
    <row r="750" spans="2:14" ht="28.5" customHeight="1" x14ac:dyDescent="0.25">
      <c r="B750" s="9"/>
      <c r="C750" s="14"/>
      <c r="D750" s="10"/>
      <c r="E750" s="10"/>
      <c r="F750" s="16"/>
      <c r="G750" s="34"/>
      <c r="H750" s="21"/>
      <c r="I750" s="59"/>
      <c r="J750" s="20"/>
      <c r="K750" s="40"/>
      <c r="L750" s="40"/>
      <c r="M750" s="40"/>
      <c r="N750" s="14"/>
    </row>
    <row r="751" spans="2:14" ht="28.5" customHeight="1" x14ac:dyDescent="0.25">
      <c r="B751" s="9"/>
      <c r="C751" s="14"/>
      <c r="D751" s="10"/>
      <c r="E751" s="10"/>
      <c r="F751" s="16"/>
      <c r="G751" s="34"/>
      <c r="H751" s="21"/>
      <c r="I751" s="59"/>
      <c r="J751" s="20"/>
      <c r="K751" s="40"/>
      <c r="L751" s="40"/>
      <c r="M751" s="40"/>
      <c r="N751" s="14"/>
    </row>
    <row r="752" spans="2:14" ht="28.5" customHeight="1" x14ac:dyDescent="0.25">
      <c r="B752" s="9"/>
      <c r="C752" s="14"/>
      <c r="D752" s="10"/>
      <c r="E752" s="10"/>
      <c r="F752" s="16"/>
      <c r="G752" s="34"/>
      <c r="H752" s="21"/>
      <c r="I752" s="59"/>
      <c r="J752" s="20"/>
      <c r="K752" s="40"/>
      <c r="L752" s="40"/>
      <c r="M752" s="40"/>
      <c r="N752" s="14"/>
    </row>
    <row r="753" spans="2:14" ht="28.5" customHeight="1" x14ac:dyDescent="0.25">
      <c r="B753" s="9"/>
      <c r="C753" s="14"/>
      <c r="D753" s="10"/>
      <c r="E753" s="10"/>
      <c r="F753" s="16"/>
      <c r="G753" s="34"/>
      <c r="H753" s="21"/>
      <c r="I753" s="59"/>
      <c r="J753" s="20"/>
      <c r="K753" s="40"/>
      <c r="L753" s="40"/>
      <c r="M753" s="40"/>
      <c r="N753" s="14"/>
    </row>
    <row r="754" spans="2:14" ht="28.5" customHeight="1" x14ac:dyDescent="0.25">
      <c r="B754" s="9"/>
      <c r="C754" s="14"/>
      <c r="D754" s="10"/>
      <c r="E754" s="10"/>
      <c r="F754" s="16"/>
      <c r="G754" s="34"/>
      <c r="H754" s="21"/>
      <c r="I754" s="59"/>
      <c r="J754" s="20"/>
      <c r="K754" s="40"/>
      <c r="L754" s="40"/>
      <c r="M754" s="40"/>
      <c r="N754" s="14"/>
    </row>
    <row r="755" spans="2:14" ht="28.5" customHeight="1" x14ac:dyDescent="0.25">
      <c r="B755" s="9"/>
      <c r="C755" s="14"/>
      <c r="D755" s="10"/>
      <c r="E755" s="10"/>
      <c r="F755" s="16"/>
      <c r="G755" s="34"/>
      <c r="H755" s="21"/>
      <c r="I755" s="59"/>
      <c r="J755" s="20"/>
      <c r="K755" s="40"/>
      <c r="L755" s="40"/>
      <c r="M755" s="40"/>
      <c r="N755" s="14"/>
    </row>
    <row r="756" spans="2:14" ht="28.5" customHeight="1" x14ac:dyDescent="0.25">
      <c r="B756" s="9"/>
      <c r="C756" s="14"/>
      <c r="D756" s="10"/>
      <c r="E756" s="10"/>
      <c r="F756" s="16"/>
      <c r="G756" s="34"/>
      <c r="H756" s="21"/>
      <c r="I756" s="59"/>
      <c r="J756" s="20"/>
      <c r="K756" s="40"/>
      <c r="L756" s="40"/>
      <c r="M756" s="40"/>
      <c r="N756" s="14"/>
    </row>
    <row r="757" spans="2:14" ht="28.5" customHeight="1" x14ac:dyDescent="0.25">
      <c r="B757" s="9"/>
      <c r="C757" s="14"/>
      <c r="D757" s="10"/>
      <c r="E757" s="10"/>
      <c r="F757" s="16"/>
      <c r="G757" s="34"/>
      <c r="H757" s="21"/>
      <c r="I757" s="59"/>
      <c r="J757" s="20"/>
      <c r="K757" s="40"/>
      <c r="L757" s="40"/>
      <c r="M757" s="40"/>
      <c r="N757" s="14"/>
    </row>
    <row r="758" spans="2:14" ht="28.5" customHeight="1" x14ac:dyDescent="0.25">
      <c r="B758" s="9"/>
      <c r="C758" s="14"/>
      <c r="D758" s="10"/>
      <c r="E758" s="10"/>
      <c r="F758" s="16"/>
      <c r="G758" s="34"/>
      <c r="H758" s="21"/>
      <c r="I758" s="59"/>
      <c r="J758" s="20"/>
      <c r="K758" s="40"/>
      <c r="L758" s="40"/>
      <c r="M758" s="40"/>
      <c r="N758" s="14"/>
    </row>
    <row r="759" spans="2:14" ht="28.5" customHeight="1" x14ac:dyDescent="0.25">
      <c r="B759" s="9"/>
      <c r="C759" s="14"/>
      <c r="D759" s="10"/>
      <c r="E759" s="10"/>
      <c r="F759" s="16"/>
      <c r="G759" s="34"/>
      <c r="H759" s="21"/>
      <c r="I759" s="59"/>
      <c r="J759" s="20"/>
      <c r="K759" s="40"/>
      <c r="L759" s="40"/>
      <c r="M759" s="40"/>
      <c r="N759" s="14"/>
    </row>
    <row r="760" spans="2:14" ht="28.5" customHeight="1" x14ac:dyDescent="0.25">
      <c r="B760" s="9"/>
      <c r="C760" s="14"/>
      <c r="D760" s="10"/>
      <c r="E760" s="10"/>
      <c r="F760" s="16"/>
      <c r="G760" s="34"/>
      <c r="H760" s="21"/>
      <c r="I760" s="59"/>
      <c r="J760" s="20"/>
      <c r="K760" s="40"/>
      <c r="L760" s="40"/>
      <c r="M760" s="40"/>
      <c r="N760" s="14"/>
    </row>
    <row r="761" spans="2:14" ht="28.5" customHeight="1" x14ac:dyDescent="0.25">
      <c r="B761" s="9"/>
      <c r="C761" s="14"/>
      <c r="D761" s="10"/>
      <c r="E761" s="10"/>
      <c r="F761" s="16"/>
      <c r="G761" s="34"/>
      <c r="H761" s="21"/>
      <c r="I761" s="59"/>
      <c r="J761" s="20"/>
      <c r="K761" s="40"/>
      <c r="L761" s="40"/>
      <c r="M761" s="40"/>
      <c r="N761" s="14"/>
    </row>
    <row r="762" spans="2:14" ht="28.5" customHeight="1" x14ac:dyDescent="0.25">
      <c r="B762" s="9"/>
      <c r="C762" s="14"/>
      <c r="D762" s="10"/>
      <c r="E762" s="10"/>
      <c r="F762" s="16"/>
      <c r="G762" s="34"/>
      <c r="H762" s="21"/>
      <c r="I762" s="59"/>
      <c r="J762" s="20"/>
      <c r="K762" s="40"/>
      <c r="L762" s="40"/>
      <c r="M762" s="40"/>
      <c r="N762" s="14"/>
    </row>
    <row r="763" spans="2:14" ht="28.5" customHeight="1" x14ac:dyDescent="0.25">
      <c r="B763" s="9"/>
      <c r="C763" s="14"/>
      <c r="D763" s="10"/>
      <c r="E763" s="10"/>
      <c r="F763" s="16"/>
      <c r="G763" s="34"/>
      <c r="H763" s="21"/>
      <c r="I763" s="59"/>
      <c r="J763" s="20"/>
      <c r="K763" s="40"/>
      <c r="L763" s="40"/>
      <c r="M763" s="40"/>
      <c r="N763" s="14"/>
    </row>
    <row r="764" spans="2:14" ht="28.5" customHeight="1" x14ac:dyDescent="0.25">
      <c r="B764" s="9"/>
      <c r="C764" s="14"/>
      <c r="D764" s="10"/>
      <c r="E764" s="10"/>
      <c r="F764" s="16"/>
      <c r="G764" s="34"/>
      <c r="H764" s="21"/>
      <c r="I764" s="59"/>
      <c r="J764" s="20"/>
      <c r="K764" s="40"/>
      <c r="L764" s="40"/>
      <c r="M764" s="40"/>
      <c r="N764" s="14"/>
    </row>
    <row r="765" spans="2:14" ht="28.5" customHeight="1" x14ac:dyDescent="0.25">
      <c r="B765" s="9"/>
      <c r="C765" s="14"/>
      <c r="D765" s="10"/>
      <c r="E765" s="10"/>
      <c r="F765" s="16"/>
      <c r="G765" s="34"/>
      <c r="H765" s="21"/>
      <c r="I765" s="59"/>
      <c r="J765" s="20"/>
      <c r="K765" s="40"/>
      <c r="L765" s="40"/>
      <c r="M765" s="40"/>
      <c r="N765" s="14"/>
    </row>
    <row r="766" spans="2:14" ht="28.5" customHeight="1" x14ac:dyDescent="0.25">
      <c r="B766" s="9"/>
      <c r="C766" s="14"/>
      <c r="D766" s="10"/>
      <c r="E766" s="10"/>
      <c r="F766" s="16"/>
      <c r="G766" s="34"/>
      <c r="H766" s="21"/>
      <c r="I766" s="59"/>
      <c r="J766" s="20"/>
      <c r="K766" s="40"/>
      <c r="L766" s="40"/>
      <c r="M766" s="40"/>
      <c r="N766" s="14"/>
    </row>
    <row r="767" spans="2:14" ht="28.5" customHeight="1" x14ac:dyDescent="0.25">
      <c r="B767" s="9"/>
      <c r="C767" s="14"/>
      <c r="D767" s="10"/>
      <c r="E767" s="10"/>
      <c r="F767" s="16"/>
      <c r="G767" s="34"/>
      <c r="H767" s="21"/>
      <c r="I767" s="59"/>
      <c r="J767" s="20"/>
      <c r="K767" s="40"/>
      <c r="L767" s="40"/>
      <c r="M767" s="40"/>
      <c r="N767" s="14"/>
    </row>
    <row r="768" spans="2:14" ht="28.5" customHeight="1" x14ac:dyDescent="0.25">
      <c r="B768" s="9"/>
      <c r="C768" s="14"/>
      <c r="D768" s="10"/>
      <c r="E768" s="10"/>
      <c r="F768" s="16"/>
      <c r="G768" s="34"/>
      <c r="H768" s="21"/>
      <c r="I768" s="59"/>
      <c r="J768" s="20"/>
      <c r="K768" s="40"/>
      <c r="L768" s="40"/>
      <c r="M768" s="40"/>
      <c r="N768" s="14"/>
    </row>
    <row r="769" spans="2:14" ht="28.5" customHeight="1" x14ac:dyDescent="0.25">
      <c r="B769" s="9"/>
      <c r="C769" s="14"/>
      <c r="D769" s="10"/>
      <c r="E769" s="10"/>
      <c r="F769" s="16"/>
      <c r="G769" s="34"/>
      <c r="H769" s="21"/>
      <c r="I769" s="59"/>
      <c r="J769" s="20"/>
      <c r="K769" s="40"/>
      <c r="L769" s="40"/>
      <c r="M769" s="40"/>
      <c r="N769" s="14"/>
    </row>
    <row r="770" spans="2:14" ht="28.5" customHeight="1" x14ac:dyDescent="0.25">
      <c r="B770" s="9"/>
      <c r="C770" s="14"/>
      <c r="D770" s="10"/>
      <c r="E770" s="10"/>
      <c r="F770" s="16"/>
      <c r="G770" s="34"/>
      <c r="H770" s="21"/>
      <c r="I770" s="59"/>
      <c r="J770" s="20"/>
      <c r="K770" s="40"/>
      <c r="L770" s="40"/>
      <c r="M770" s="40"/>
      <c r="N770" s="14"/>
    </row>
    <row r="771" spans="2:14" ht="28.5" customHeight="1" x14ac:dyDescent="0.25">
      <c r="B771" s="9"/>
      <c r="C771" s="14"/>
      <c r="D771" s="10"/>
      <c r="E771" s="10"/>
      <c r="F771" s="16"/>
      <c r="G771" s="34"/>
      <c r="H771" s="21"/>
      <c r="I771" s="59"/>
      <c r="J771" s="20"/>
      <c r="K771" s="40"/>
      <c r="L771" s="40"/>
      <c r="M771" s="40"/>
      <c r="N771" s="14"/>
    </row>
    <row r="772" spans="2:14" ht="28.5" customHeight="1" x14ac:dyDescent="0.25">
      <c r="B772" s="9"/>
      <c r="C772" s="14"/>
      <c r="D772" s="10"/>
      <c r="E772" s="10"/>
      <c r="F772" s="16"/>
      <c r="G772" s="34"/>
      <c r="H772" s="21"/>
      <c r="I772" s="59"/>
      <c r="J772" s="20"/>
      <c r="K772" s="40"/>
      <c r="L772" s="40"/>
      <c r="M772" s="40"/>
      <c r="N772" s="14"/>
    </row>
    <row r="773" spans="2:14" ht="28.5" customHeight="1" x14ac:dyDescent="0.25">
      <c r="B773" s="9"/>
      <c r="C773" s="14"/>
      <c r="D773" s="10"/>
      <c r="E773" s="10"/>
      <c r="F773" s="16"/>
      <c r="G773" s="34"/>
      <c r="H773" s="21"/>
      <c r="I773" s="59"/>
      <c r="J773" s="20"/>
      <c r="K773" s="40"/>
      <c r="L773" s="40"/>
      <c r="M773" s="40"/>
      <c r="N773" s="14"/>
    </row>
    <row r="774" spans="2:14" ht="28.5" customHeight="1" x14ac:dyDescent="0.25">
      <c r="B774" s="9"/>
      <c r="C774" s="14"/>
      <c r="D774" s="10"/>
      <c r="E774" s="10"/>
      <c r="F774" s="16"/>
      <c r="G774" s="34"/>
      <c r="H774" s="21"/>
      <c r="I774" s="59"/>
      <c r="J774" s="20"/>
      <c r="K774" s="40"/>
      <c r="L774" s="40"/>
      <c r="M774" s="40"/>
      <c r="N774" s="14"/>
    </row>
    <row r="775" spans="2:14" ht="28.5" customHeight="1" x14ac:dyDescent="0.25">
      <c r="B775" s="9"/>
      <c r="C775" s="14"/>
      <c r="D775" s="10"/>
      <c r="E775" s="10"/>
      <c r="F775" s="16"/>
      <c r="G775" s="34"/>
      <c r="H775" s="21"/>
      <c r="I775" s="59"/>
      <c r="J775" s="20"/>
      <c r="K775" s="40"/>
      <c r="L775" s="40"/>
      <c r="M775" s="40"/>
      <c r="N775" s="14"/>
    </row>
    <row r="776" spans="2:14" ht="28.5" customHeight="1" x14ac:dyDescent="0.25">
      <c r="B776" s="9"/>
      <c r="C776" s="14"/>
      <c r="D776" s="10"/>
      <c r="E776" s="10"/>
      <c r="F776" s="16"/>
      <c r="G776" s="34"/>
      <c r="H776" s="21"/>
      <c r="I776" s="59"/>
      <c r="J776" s="20"/>
      <c r="K776" s="40"/>
      <c r="L776" s="40"/>
      <c r="M776" s="40"/>
      <c r="N776" s="14"/>
    </row>
    <row r="777" spans="2:14" ht="28.5" customHeight="1" x14ac:dyDescent="0.25">
      <c r="B777" s="9"/>
      <c r="C777" s="14"/>
      <c r="D777" s="10"/>
      <c r="E777" s="10"/>
      <c r="F777" s="16"/>
      <c r="G777" s="34"/>
      <c r="H777" s="21"/>
      <c r="I777" s="59"/>
      <c r="J777" s="20"/>
      <c r="K777" s="40"/>
      <c r="L777" s="40"/>
      <c r="M777" s="40"/>
      <c r="N777" s="14"/>
    </row>
    <row r="778" spans="2:14" ht="28.5" customHeight="1" x14ac:dyDescent="0.25">
      <c r="B778" s="9"/>
      <c r="C778" s="14"/>
      <c r="D778" s="10"/>
      <c r="E778" s="10"/>
      <c r="F778" s="16"/>
      <c r="G778" s="34"/>
      <c r="H778" s="21"/>
      <c r="I778" s="59"/>
      <c r="J778" s="20"/>
      <c r="K778" s="40"/>
      <c r="L778" s="40"/>
      <c r="M778" s="40"/>
      <c r="N778" s="14"/>
    </row>
    <row r="779" spans="2:14" ht="28.5" customHeight="1" x14ac:dyDescent="0.25">
      <c r="B779" s="9"/>
      <c r="C779" s="14"/>
      <c r="D779" s="10"/>
      <c r="E779" s="10"/>
      <c r="F779" s="16"/>
      <c r="G779" s="34"/>
      <c r="H779" s="21"/>
      <c r="I779" s="59"/>
      <c r="J779" s="20"/>
      <c r="K779" s="40"/>
      <c r="L779" s="40"/>
      <c r="M779" s="40"/>
      <c r="N779" s="14"/>
    </row>
    <row r="780" spans="2:14" ht="28.5" customHeight="1" x14ac:dyDescent="0.25">
      <c r="B780" s="9"/>
      <c r="C780" s="14"/>
      <c r="D780" s="10"/>
      <c r="E780" s="10"/>
      <c r="F780" s="16"/>
      <c r="G780" s="34"/>
      <c r="H780" s="21"/>
      <c r="I780" s="59"/>
      <c r="J780" s="20"/>
      <c r="K780" s="40"/>
      <c r="L780" s="40"/>
      <c r="M780" s="40"/>
      <c r="N780" s="14"/>
    </row>
    <row r="781" spans="2:14" ht="28.5" customHeight="1" x14ac:dyDescent="0.25">
      <c r="B781" s="9"/>
      <c r="C781" s="14"/>
      <c r="D781" s="10"/>
      <c r="E781" s="10"/>
      <c r="F781" s="16"/>
      <c r="G781" s="34"/>
      <c r="H781" s="21"/>
      <c r="I781" s="59"/>
      <c r="J781" s="20"/>
      <c r="K781" s="40"/>
      <c r="L781" s="40"/>
      <c r="M781" s="40"/>
      <c r="N781" s="14"/>
    </row>
    <row r="782" spans="2:14" ht="28.5" customHeight="1" x14ac:dyDescent="0.25">
      <c r="B782" s="9"/>
      <c r="C782" s="14"/>
      <c r="D782" s="10"/>
      <c r="E782" s="10"/>
      <c r="F782" s="16"/>
      <c r="G782" s="34"/>
      <c r="H782" s="21"/>
      <c r="I782" s="59"/>
      <c r="J782" s="20"/>
      <c r="K782" s="40"/>
      <c r="L782" s="40"/>
      <c r="M782" s="40"/>
      <c r="N782" s="14"/>
    </row>
    <row r="783" spans="2:14" ht="28.5" customHeight="1" x14ac:dyDescent="0.25">
      <c r="B783" s="9"/>
      <c r="C783" s="14"/>
      <c r="D783" s="10"/>
      <c r="E783" s="10"/>
      <c r="F783" s="16"/>
      <c r="G783" s="34"/>
      <c r="H783" s="21"/>
      <c r="I783" s="59"/>
      <c r="J783" s="20"/>
      <c r="K783" s="40"/>
      <c r="L783" s="40"/>
      <c r="M783" s="40"/>
      <c r="N783" s="14"/>
    </row>
    <row r="784" spans="2:14" ht="28.5" customHeight="1" x14ac:dyDescent="0.25">
      <c r="B784" s="9"/>
      <c r="C784" s="14"/>
      <c r="D784" s="10"/>
      <c r="E784" s="10"/>
      <c r="F784" s="16"/>
      <c r="G784" s="34"/>
      <c r="H784" s="21"/>
      <c r="I784" s="59"/>
      <c r="J784" s="20"/>
      <c r="K784" s="40"/>
      <c r="L784" s="40"/>
      <c r="M784" s="40"/>
      <c r="N784" s="14"/>
    </row>
    <row r="785" spans="2:14" ht="28.5" customHeight="1" x14ac:dyDescent="0.25">
      <c r="B785" s="9"/>
      <c r="C785" s="14"/>
      <c r="D785" s="10"/>
      <c r="E785" s="10"/>
      <c r="F785" s="16"/>
      <c r="G785" s="34"/>
      <c r="H785" s="21"/>
      <c r="I785" s="59"/>
      <c r="J785" s="20"/>
      <c r="K785" s="40"/>
      <c r="L785" s="40"/>
      <c r="M785" s="40"/>
      <c r="N785" s="14"/>
    </row>
    <row r="786" spans="2:14" ht="28.5" customHeight="1" x14ac:dyDescent="0.25">
      <c r="B786" s="9"/>
      <c r="C786" s="14"/>
      <c r="D786" s="10"/>
      <c r="E786" s="10"/>
      <c r="F786" s="16"/>
      <c r="G786" s="34"/>
      <c r="H786" s="21"/>
      <c r="I786" s="59"/>
      <c r="J786" s="20"/>
      <c r="K786" s="40"/>
      <c r="L786" s="40"/>
      <c r="M786" s="40"/>
      <c r="N786" s="14"/>
    </row>
    <row r="787" spans="2:14" ht="28.5" customHeight="1" x14ac:dyDescent="0.25">
      <c r="B787" s="9"/>
      <c r="C787" s="14"/>
      <c r="D787" s="10"/>
      <c r="E787" s="10"/>
      <c r="F787" s="16"/>
      <c r="G787" s="34"/>
      <c r="H787" s="21"/>
      <c r="I787" s="59"/>
      <c r="J787" s="20"/>
      <c r="K787" s="40"/>
      <c r="L787" s="40"/>
      <c r="M787" s="40"/>
      <c r="N787" s="14"/>
    </row>
    <row r="788" spans="2:14" ht="28.5" customHeight="1" x14ac:dyDescent="0.25">
      <c r="B788" s="9"/>
      <c r="C788" s="14"/>
      <c r="D788" s="10"/>
      <c r="E788" s="10"/>
      <c r="F788" s="16"/>
      <c r="G788" s="34"/>
      <c r="H788" s="21"/>
      <c r="I788" s="59"/>
      <c r="J788" s="20"/>
      <c r="K788" s="40"/>
      <c r="L788" s="40"/>
      <c r="M788" s="40"/>
      <c r="N788" s="14"/>
    </row>
    <row r="789" spans="2:14" ht="28.5" customHeight="1" x14ac:dyDescent="0.25">
      <c r="B789" s="9"/>
      <c r="C789" s="14"/>
      <c r="D789" s="10"/>
      <c r="E789" s="10"/>
      <c r="F789" s="16"/>
      <c r="G789" s="34"/>
      <c r="H789" s="21"/>
      <c r="I789" s="59"/>
      <c r="J789" s="20"/>
      <c r="K789" s="40"/>
      <c r="L789" s="40"/>
      <c r="M789" s="40"/>
      <c r="N789" s="14"/>
    </row>
    <row r="790" spans="2:14" ht="28.5" customHeight="1" x14ac:dyDescent="0.25">
      <c r="B790" s="9"/>
      <c r="C790" s="14"/>
      <c r="D790" s="10"/>
      <c r="E790" s="10"/>
      <c r="F790" s="16"/>
      <c r="G790" s="34"/>
      <c r="H790" s="21"/>
      <c r="I790" s="59"/>
      <c r="J790" s="20"/>
      <c r="K790" s="40"/>
      <c r="L790" s="40"/>
      <c r="M790" s="40"/>
      <c r="N790" s="14"/>
    </row>
    <row r="791" spans="2:14" ht="28.5" customHeight="1" x14ac:dyDescent="0.25">
      <c r="B791" s="9"/>
      <c r="C791" s="14"/>
      <c r="D791" s="10"/>
      <c r="E791" s="10"/>
      <c r="F791" s="16"/>
      <c r="G791" s="34"/>
      <c r="H791" s="21"/>
      <c r="I791" s="59"/>
      <c r="J791" s="20"/>
      <c r="K791" s="40"/>
      <c r="L791" s="40"/>
      <c r="M791" s="40"/>
      <c r="N791" s="14"/>
    </row>
    <row r="792" spans="2:14" ht="28.5" customHeight="1" x14ac:dyDescent="0.25">
      <c r="B792" s="9"/>
      <c r="C792" s="14"/>
      <c r="D792" s="10"/>
      <c r="E792" s="10"/>
      <c r="F792" s="16"/>
      <c r="G792" s="34"/>
      <c r="H792" s="21"/>
      <c r="I792" s="59"/>
      <c r="J792" s="20"/>
      <c r="K792" s="40"/>
      <c r="L792" s="40"/>
      <c r="M792" s="40"/>
      <c r="N792" s="14"/>
    </row>
    <row r="793" spans="2:14" ht="28.5" customHeight="1" x14ac:dyDescent="0.25">
      <c r="B793" s="9"/>
      <c r="C793" s="14"/>
      <c r="D793" s="10"/>
      <c r="E793" s="10"/>
      <c r="F793" s="16"/>
      <c r="G793" s="34"/>
      <c r="H793" s="21"/>
      <c r="I793" s="59"/>
      <c r="J793" s="20"/>
      <c r="K793" s="40"/>
      <c r="L793" s="40"/>
      <c r="M793" s="40"/>
      <c r="N793" s="14"/>
    </row>
    <row r="794" spans="2:14" ht="28.5" customHeight="1" x14ac:dyDescent="0.25">
      <c r="B794" s="9"/>
      <c r="C794" s="14"/>
      <c r="D794" s="10"/>
      <c r="E794" s="10"/>
      <c r="F794" s="16"/>
      <c r="G794" s="34"/>
      <c r="H794" s="21"/>
      <c r="I794" s="59"/>
      <c r="J794" s="20"/>
      <c r="K794" s="40"/>
      <c r="L794" s="40"/>
      <c r="M794" s="40"/>
      <c r="N794" s="14"/>
    </row>
    <row r="795" spans="2:14" ht="28.5" customHeight="1" x14ac:dyDescent="0.25">
      <c r="B795" s="9"/>
      <c r="C795" s="14"/>
      <c r="D795" s="10"/>
      <c r="E795" s="10"/>
      <c r="F795" s="16"/>
      <c r="G795" s="34"/>
      <c r="H795" s="21"/>
      <c r="I795" s="59"/>
      <c r="J795" s="20"/>
      <c r="K795" s="40"/>
      <c r="L795" s="40"/>
      <c r="M795" s="40"/>
      <c r="N795" s="14"/>
    </row>
    <row r="796" spans="2:14" ht="28.5" customHeight="1" x14ac:dyDescent="0.25">
      <c r="B796" s="9"/>
      <c r="C796" s="14"/>
      <c r="D796" s="10"/>
      <c r="E796" s="10"/>
      <c r="F796" s="16"/>
      <c r="G796" s="34"/>
      <c r="H796" s="21"/>
      <c r="I796" s="59"/>
      <c r="J796" s="20"/>
      <c r="K796" s="40"/>
      <c r="L796" s="40"/>
      <c r="M796" s="40"/>
      <c r="N796" s="14"/>
    </row>
    <row r="797" spans="2:14" ht="28.5" customHeight="1" x14ac:dyDescent="0.25">
      <c r="B797" s="9"/>
      <c r="C797" s="14"/>
      <c r="D797" s="10"/>
      <c r="E797" s="10"/>
      <c r="F797" s="16"/>
      <c r="G797" s="34"/>
      <c r="H797" s="21"/>
      <c r="I797" s="59"/>
      <c r="J797" s="20"/>
      <c r="K797" s="40"/>
      <c r="L797" s="40"/>
      <c r="M797" s="40"/>
      <c r="N797" s="14"/>
    </row>
    <row r="798" spans="2:14" ht="28.5" customHeight="1" x14ac:dyDescent="0.25">
      <c r="B798" s="9"/>
      <c r="C798" s="14"/>
      <c r="D798" s="10"/>
      <c r="E798" s="10"/>
      <c r="F798" s="16"/>
      <c r="G798" s="34"/>
      <c r="H798" s="21"/>
      <c r="I798" s="59"/>
      <c r="J798" s="20"/>
      <c r="K798" s="40"/>
      <c r="L798" s="40"/>
      <c r="M798" s="40"/>
      <c r="N798" s="14"/>
    </row>
    <row r="799" spans="2:14" ht="28.5" customHeight="1" x14ac:dyDescent="0.25">
      <c r="B799" s="9"/>
      <c r="C799" s="14"/>
      <c r="D799" s="10"/>
      <c r="E799" s="10"/>
      <c r="F799" s="16"/>
      <c r="G799" s="34"/>
      <c r="H799" s="21"/>
      <c r="I799" s="59"/>
      <c r="J799" s="20"/>
      <c r="K799" s="40"/>
      <c r="L799" s="40"/>
      <c r="M799" s="40"/>
      <c r="N799" s="14"/>
    </row>
    <row r="800" spans="2:14" ht="28.5" customHeight="1" x14ac:dyDescent="0.25">
      <c r="B800" s="9"/>
      <c r="C800" s="14"/>
      <c r="D800" s="10"/>
      <c r="E800" s="10"/>
      <c r="F800" s="16"/>
      <c r="G800" s="34"/>
      <c r="H800" s="21"/>
      <c r="I800" s="59"/>
      <c r="J800" s="20"/>
      <c r="K800" s="40"/>
      <c r="L800" s="40"/>
      <c r="M800" s="40"/>
      <c r="N800" s="14"/>
    </row>
    <row r="801" spans="2:14" ht="28.5" customHeight="1" x14ac:dyDescent="0.25">
      <c r="B801" s="9"/>
      <c r="C801" s="14"/>
      <c r="D801" s="10"/>
      <c r="E801" s="10"/>
      <c r="F801" s="16"/>
      <c r="G801" s="34"/>
      <c r="H801" s="21"/>
      <c r="I801" s="59"/>
      <c r="J801" s="20"/>
      <c r="K801" s="40"/>
      <c r="L801" s="40"/>
      <c r="M801" s="40"/>
      <c r="N801" s="14"/>
    </row>
    <row r="802" spans="2:14" ht="28.5" customHeight="1" x14ac:dyDescent="0.25">
      <c r="B802" s="9"/>
      <c r="C802" s="14"/>
      <c r="D802" s="10"/>
      <c r="E802" s="10"/>
      <c r="F802" s="16"/>
      <c r="G802" s="34"/>
      <c r="H802" s="21"/>
      <c r="I802" s="59"/>
      <c r="J802" s="20"/>
      <c r="K802" s="40"/>
      <c r="L802" s="40"/>
      <c r="M802" s="40"/>
      <c r="N802" s="14"/>
    </row>
    <row r="803" spans="2:14" ht="28.5" customHeight="1" x14ac:dyDescent="0.25">
      <c r="B803" s="9"/>
      <c r="C803" s="14"/>
      <c r="D803" s="10"/>
      <c r="E803" s="10"/>
      <c r="F803" s="16"/>
      <c r="G803" s="34"/>
      <c r="H803" s="21"/>
      <c r="I803" s="59"/>
      <c r="J803" s="20"/>
      <c r="K803" s="40"/>
      <c r="L803" s="40"/>
      <c r="M803" s="40"/>
      <c r="N803" s="14"/>
    </row>
    <row r="804" spans="2:14" ht="28.5" customHeight="1" x14ac:dyDescent="0.25">
      <c r="B804" s="9"/>
      <c r="C804" s="14"/>
      <c r="D804" s="10"/>
      <c r="E804" s="10"/>
      <c r="F804" s="16"/>
      <c r="G804" s="34"/>
      <c r="H804" s="21"/>
      <c r="I804" s="59"/>
      <c r="J804" s="20"/>
      <c r="K804" s="40"/>
      <c r="L804" s="40"/>
      <c r="M804" s="40"/>
      <c r="N804" s="14"/>
    </row>
    <row r="805" spans="2:14" ht="28.5" customHeight="1" x14ac:dyDescent="0.25">
      <c r="B805" s="9"/>
      <c r="C805" s="14"/>
      <c r="D805" s="10"/>
      <c r="E805" s="10"/>
      <c r="F805" s="16"/>
      <c r="G805" s="34"/>
      <c r="H805" s="21"/>
      <c r="I805" s="59"/>
      <c r="J805" s="20"/>
      <c r="K805" s="40"/>
      <c r="L805" s="40"/>
      <c r="M805" s="40"/>
      <c r="N805" s="14"/>
    </row>
    <row r="806" spans="2:14" ht="28.5" customHeight="1" x14ac:dyDescent="0.25">
      <c r="B806" s="9"/>
      <c r="C806" s="14"/>
      <c r="D806" s="10"/>
      <c r="E806" s="10"/>
      <c r="F806" s="16"/>
      <c r="G806" s="34"/>
      <c r="H806" s="21"/>
      <c r="I806" s="59"/>
      <c r="J806" s="20"/>
      <c r="K806" s="40"/>
      <c r="L806" s="40"/>
      <c r="M806" s="40"/>
      <c r="N806" s="14"/>
    </row>
    <row r="807" spans="2:14" ht="28.5" customHeight="1" x14ac:dyDescent="0.25">
      <c r="B807" s="9"/>
      <c r="C807" s="14"/>
      <c r="D807" s="10"/>
      <c r="E807" s="10"/>
      <c r="F807" s="16"/>
      <c r="G807" s="34"/>
      <c r="H807" s="21"/>
      <c r="I807" s="59"/>
      <c r="J807" s="20"/>
      <c r="K807" s="40"/>
      <c r="L807" s="40"/>
      <c r="M807" s="40"/>
      <c r="N807" s="14"/>
    </row>
    <row r="808" spans="2:14" ht="28.5" customHeight="1" x14ac:dyDescent="0.25">
      <c r="B808" s="9"/>
      <c r="C808" s="14"/>
      <c r="D808" s="10"/>
      <c r="E808" s="10"/>
      <c r="F808" s="16"/>
      <c r="G808" s="34"/>
      <c r="H808" s="21"/>
      <c r="I808" s="59"/>
      <c r="J808" s="20"/>
      <c r="K808" s="40"/>
      <c r="L808" s="40"/>
      <c r="M808" s="40"/>
      <c r="N808" s="14"/>
    </row>
    <row r="809" spans="2:14" ht="28.5" customHeight="1" x14ac:dyDescent="0.25">
      <c r="B809" s="9"/>
      <c r="C809" s="14"/>
      <c r="D809" s="10"/>
      <c r="E809" s="10"/>
      <c r="F809" s="16"/>
      <c r="G809" s="34"/>
      <c r="H809" s="21"/>
      <c r="I809" s="59"/>
      <c r="J809" s="20"/>
      <c r="K809" s="40"/>
      <c r="L809" s="40"/>
      <c r="M809" s="40"/>
      <c r="N809" s="14"/>
    </row>
    <row r="810" spans="2:14" ht="28.5" customHeight="1" x14ac:dyDescent="0.25">
      <c r="B810" s="9"/>
      <c r="C810" s="14"/>
      <c r="D810" s="10"/>
      <c r="E810" s="10"/>
      <c r="F810" s="16"/>
      <c r="G810" s="34"/>
      <c r="H810" s="21"/>
      <c r="I810" s="59"/>
      <c r="J810" s="20"/>
      <c r="K810" s="40"/>
      <c r="L810" s="40"/>
      <c r="M810" s="40"/>
      <c r="N810" s="14"/>
    </row>
    <row r="811" spans="2:14" ht="28.5" customHeight="1" x14ac:dyDescent="0.25">
      <c r="B811" s="9"/>
      <c r="C811" s="14"/>
      <c r="D811" s="10"/>
      <c r="E811" s="10"/>
      <c r="F811" s="16"/>
      <c r="G811" s="34"/>
      <c r="H811" s="21"/>
      <c r="I811" s="59"/>
      <c r="J811" s="20"/>
      <c r="K811" s="40"/>
      <c r="L811" s="40"/>
      <c r="M811" s="40"/>
      <c r="N811" s="14"/>
    </row>
    <row r="812" spans="2:14" ht="28.5" customHeight="1" x14ac:dyDescent="0.25">
      <c r="B812" s="9"/>
      <c r="C812" s="14"/>
      <c r="D812" s="10"/>
      <c r="E812" s="10"/>
      <c r="F812" s="16"/>
      <c r="G812" s="34"/>
      <c r="H812" s="21"/>
      <c r="I812" s="59"/>
      <c r="J812" s="20"/>
      <c r="K812" s="40"/>
      <c r="L812" s="40"/>
      <c r="M812" s="40"/>
      <c r="N812" s="14"/>
    </row>
    <row r="813" spans="2:14" ht="28.5" customHeight="1" x14ac:dyDescent="0.25">
      <c r="B813" s="9"/>
      <c r="C813" s="14"/>
      <c r="D813" s="10"/>
      <c r="E813" s="10"/>
      <c r="F813" s="16"/>
      <c r="G813" s="34"/>
      <c r="H813" s="21"/>
      <c r="I813" s="59"/>
      <c r="J813" s="20"/>
      <c r="K813" s="40"/>
      <c r="L813" s="40"/>
      <c r="M813" s="40"/>
      <c r="N813" s="14"/>
    </row>
    <row r="814" spans="2:14" ht="28.5" customHeight="1" x14ac:dyDescent="0.25">
      <c r="B814" s="9"/>
      <c r="C814" s="14"/>
      <c r="D814" s="10"/>
      <c r="E814" s="10"/>
      <c r="F814" s="16"/>
      <c r="G814" s="34"/>
      <c r="H814" s="21"/>
      <c r="I814" s="59"/>
      <c r="J814" s="20"/>
      <c r="K814" s="40"/>
      <c r="L814" s="40"/>
      <c r="M814" s="40"/>
      <c r="N814" s="14"/>
    </row>
    <row r="815" spans="2:14" ht="28.5" customHeight="1" x14ac:dyDescent="0.25">
      <c r="B815" s="9"/>
      <c r="C815" s="14"/>
      <c r="D815" s="10"/>
      <c r="E815" s="10"/>
      <c r="F815" s="16"/>
      <c r="G815" s="34"/>
      <c r="H815" s="21"/>
      <c r="I815" s="59"/>
      <c r="J815" s="20"/>
      <c r="K815" s="40"/>
      <c r="L815" s="40"/>
      <c r="M815" s="40"/>
      <c r="N815" s="14"/>
    </row>
    <row r="816" spans="2:14" ht="28.5" customHeight="1" x14ac:dyDescent="0.25">
      <c r="B816" s="9"/>
      <c r="C816" s="14"/>
      <c r="D816" s="10"/>
      <c r="E816" s="10"/>
      <c r="F816" s="16"/>
      <c r="G816" s="34"/>
      <c r="H816" s="21"/>
      <c r="I816" s="59"/>
      <c r="J816" s="20"/>
      <c r="K816" s="40"/>
      <c r="L816" s="40"/>
      <c r="M816" s="40"/>
      <c r="N816" s="14"/>
    </row>
    <row r="817" spans="2:14" ht="28.5" customHeight="1" x14ac:dyDescent="0.25">
      <c r="B817" s="9"/>
      <c r="C817" s="14"/>
      <c r="D817" s="10"/>
      <c r="E817" s="10"/>
      <c r="F817" s="16"/>
      <c r="G817" s="34"/>
      <c r="H817" s="21"/>
      <c r="I817" s="59"/>
      <c r="J817" s="20"/>
      <c r="K817" s="40"/>
      <c r="L817" s="40"/>
      <c r="M817" s="40"/>
      <c r="N817" s="14"/>
    </row>
    <row r="818" spans="2:14" ht="28.5" customHeight="1" x14ac:dyDescent="0.25">
      <c r="B818" s="9"/>
      <c r="C818" s="14"/>
      <c r="D818" s="10"/>
      <c r="E818" s="10"/>
      <c r="F818" s="16"/>
      <c r="G818" s="34"/>
      <c r="H818" s="21"/>
      <c r="I818" s="59"/>
      <c r="J818" s="20"/>
      <c r="K818" s="40"/>
      <c r="L818" s="40"/>
      <c r="M818" s="40"/>
      <c r="N818" s="14"/>
    </row>
    <row r="819" spans="2:14" ht="28.5" customHeight="1" x14ac:dyDescent="0.25">
      <c r="B819" s="9"/>
      <c r="C819" s="14"/>
      <c r="D819" s="10"/>
      <c r="E819" s="10"/>
      <c r="F819" s="16"/>
      <c r="G819" s="34"/>
      <c r="H819" s="21"/>
      <c r="I819" s="59"/>
      <c r="J819" s="20"/>
      <c r="K819" s="40"/>
      <c r="L819" s="40"/>
      <c r="M819" s="40"/>
      <c r="N819" s="14"/>
    </row>
    <row r="820" spans="2:14" ht="28.5" customHeight="1" x14ac:dyDescent="0.25">
      <c r="B820" s="9"/>
      <c r="C820" s="14"/>
      <c r="D820" s="10"/>
      <c r="E820" s="10"/>
      <c r="F820" s="16"/>
      <c r="G820" s="34"/>
      <c r="H820" s="21"/>
      <c r="I820" s="59"/>
      <c r="J820" s="20"/>
      <c r="K820" s="40"/>
      <c r="L820" s="40"/>
      <c r="M820" s="40"/>
      <c r="N820" s="14"/>
    </row>
    <row r="821" spans="2:14" ht="28.5" customHeight="1" x14ac:dyDescent="0.25">
      <c r="B821" s="9"/>
      <c r="C821" s="14"/>
      <c r="D821" s="10"/>
      <c r="E821" s="10"/>
      <c r="F821" s="16"/>
      <c r="G821" s="34"/>
      <c r="H821" s="21"/>
      <c r="I821" s="59"/>
      <c r="J821" s="20"/>
      <c r="K821" s="40"/>
      <c r="L821" s="40"/>
      <c r="M821" s="40"/>
      <c r="N821" s="14"/>
    </row>
    <row r="822" spans="2:14" ht="28.5" customHeight="1" x14ac:dyDescent="0.25">
      <c r="B822" s="9"/>
      <c r="C822" s="14"/>
      <c r="D822" s="10"/>
      <c r="E822" s="10"/>
      <c r="F822" s="16"/>
      <c r="G822" s="34"/>
      <c r="H822" s="21"/>
      <c r="I822" s="59"/>
      <c r="J822" s="20"/>
      <c r="K822" s="40"/>
      <c r="L822" s="40"/>
      <c r="M822" s="40"/>
      <c r="N822" s="14"/>
    </row>
    <row r="823" spans="2:14" ht="28.5" customHeight="1" x14ac:dyDescent="0.25">
      <c r="B823" s="9"/>
      <c r="C823" s="14"/>
      <c r="D823" s="10"/>
      <c r="E823" s="10"/>
      <c r="F823" s="16"/>
      <c r="G823" s="34"/>
      <c r="H823" s="21"/>
      <c r="I823" s="59"/>
      <c r="J823" s="20"/>
      <c r="K823" s="40"/>
      <c r="L823" s="40"/>
      <c r="M823" s="40"/>
      <c r="N823" s="14"/>
    </row>
    <row r="824" spans="2:14" ht="28.5" customHeight="1" x14ac:dyDescent="0.25">
      <c r="B824" s="9"/>
      <c r="C824" s="14"/>
      <c r="D824" s="10"/>
      <c r="E824" s="10"/>
      <c r="F824" s="16"/>
      <c r="G824" s="34"/>
      <c r="H824" s="21"/>
      <c r="I824" s="59"/>
      <c r="J824" s="20"/>
      <c r="K824" s="40"/>
      <c r="L824" s="40"/>
      <c r="M824" s="40"/>
      <c r="N824" s="14"/>
    </row>
    <row r="825" spans="2:14" ht="28.5" customHeight="1" x14ac:dyDescent="0.25">
      <c r="B825" s="9"/>
      <c r="C825" s="14"/>
      <c r="D825" s="10"/>
      <c r="E825" s="10"/>
      <c r="F825" s="16"/>
      <c r="G825" s="34"/>
      <c r="H825" s="21"/>
      <c r="I825" s="59"/>
      <c r="J825" s="20"/>
      <c r="K825" s="40"/>
      <c r="L825" s="40"/>
      <c r="M825" s="40"/>
      <c r="N825" s="14"/>
    </row>
    <row r="826" spans="2:14" ht="28.5" customHeight="1" x14ac:dyDescent="0.25">
      <c r="B826" s="9"/>
      <c r="C826" s="14"/>
      <c r="D826" s="10"/>
      <c r="E826" s="10"/>
      <c r="F826" s="16"/>
      <c r="G826" s="34"/>
      <c r="H826" s="21"/>
      <c r="I826" s="59"/>
      <c r="J826" s="20"/>
      <c r="K826" s="40"/>
      <c r="L826" s="40"/>
      <c r="M826" s="40"/>
      <c r="N826" s="14"/>
    </row>
    <row r="827" spans="2:14" ht="28.5" customHeight="1" x14ac:dyDescent="0.25">
      <c r="B827" s="9"/>
      <c r="C827" s="14"/>
      <c r="D827" s="10"/>
      <c r="E827" s="10"/>
      <c r="F827" s="16"/>
      <c r="G827" s="34"/>
      <c r="H827" s="21"/>
      <c r="I827" s="59"/>
      <c r="J827" s="20"/>
      <c r="K827" s="40"/>
      <c r="L827" s="40"/>
      <c r="M827" s="40"/>
      <c r="N827" s="14"/>
    </row>
    <row r="828" spans="2:14" ht="28.5" customHeight="1" x14ac:dyDescent="0.25">
      <c r="B828" s="9"/>
      <c r="C828" s="14"/>
      <c r="D828" s="10"/>
      <c r="E828" s="10"/>
      <c r="F828" s="16"/>
      <c r="G828" s="34"/>
      <c r="H828" s="21"/>
      <c r="I828" s="59"/>
      <c r="J828" s="20"/>
      <c r="K828" s="40"/>
      <c r="L828" s="40"/>
      <c r="M828" s="40"/>
      <c r="N828" s="14"/>
    </row>
    <row r="829" spans="2:14" ht="28.5" customHeight="1" x14ac:dyDescent="0.25">
      <c r="B829" s="9"/>
      <c r="C829" s="14"/>
      <c r="D829" s="10"/>
      <c r="E829" s="10"/>
      <c r="F829" s="16"/>
      <c r="G829" s="34"/>
      <c r="H829" s="21"/>
      <c r="I829" s="59"/>
      <c r="J829" s="20"/>
      <c r="K829" s="40"/>
      <c r="L829" s="40"/>
      <c r="M829" s="40"/>
      <c r="N829" s="14"/>
    </row>
    <row r="830" spans="2:14" ht="28.5" customHeight="1" x14ac:dyDescent="0.25">
      <c r="B830" s="9"/>
      <c r="C830" s="14"/>
      <c r="D830" s="10"/>
      <c r="E830" s="10"/>
      <c r="F830" s="16"/>
      <c r="G830" s="34"/>
      <c r="H830" s="21"/>
      <c r="I830" s="59"/>
      <c r="J830" s="20"/>
      <c r="K830" s="40"/>
      <c r="L830" s="40"/>
      <c r="M830" s="40"/>
      <c r="N830" s="14"/>
    </row>
    <row r="831" spans="2:14" ht="28.5" customHeight="1" x14ac:dyDescent="0.25">
      <c r="B831" s="9"/>
      <c r="C831" s="14"/>
      <c r="D831" s="10"/>
      <c r="E831" s="10"/>
      <c r="F831" s="16"/>
      <c r="G831" s="34"/>
      <c r="H831" s="21"/>
      <c r="I831" s="59"/>
      <c r="J831" s="20"/>
      <c r="K831" s="40"/>
      <c r="L831" s="40"/>
      <c r="M831" s="40"/>
      <c r="N831" s="14"/>
    </row>
    <row r="832" spans="2:14" ht="28.5" customHeight="1" x14ac:dyDescent="0.25">
      <c r="B832" s="9"/>
      <c r="C832" s="14"/>
      <c r="D832" s="10"/>
      <c r="E832" s="10"/>
      <c r="F832" s="16"/>
      <c r="G832" s="34"/>
      <c r="H832" s="21"/>
      <c r="I832" s="59"/>
      <c r="J832" s="20"/>
      <c r="K832" s="40"/>
      <c r="L832" s="40"/>
      <c r="M832" s="40"/>
      <c r="N832" s="14"/>
    </row>
    <row r="833" spans="2:14" ht="28.5" customHeight="1" x14ac:dyDescent="0.25">
      <c r="B833" s="9"/>
      <c r="C833" s="14"/>
      <c r="D833" s="10"/>
      <c r="E833" s="10"/>
      <c r="F833" s="16"/>
      <c r="G833" s="34"/>
      <c r="H833" s="21"/>
      <c r="I833" s="59"/>
      <c r="J833" s="20"/>
      <c r="K833" s="40"/>
      <c r="L833" s="40"/>
      <c r="M833" s="40"/>
      <c r="N833" s="14"/>
    </row>
    <row r="834" spans="2:14" ht="28.5" customHeight="1" x14ac:dyDescent="0.25">
      <c r="B834" s="9"/>
      <c r="C834" s="14"/>
      <c r="D834" s="10"/>
      <c r="E834" s="10"/>
      <c r="F834" s="16"/>
      <c r="G834" s="34"/>
      <c r="H834" s="21"/>
      <c r="I834" s="59"/>
      <c r="J834" s="20"/>
      <c r="K834" s="40"/>
      <c r="L834" s="40"/>
      <c r="M834" s="40"/>
      <c r="N834" s="14"/>
    </row>
    <row r="835" spans="2:14" ht="28.5" customHeight="1" x14ac:dyDescent="0.25">
      <c r="B835" s="9"/>
      <c r="C835" s="14"/>
      <c r="D835" s="10"/>
      <c r="E835" s="10"/>
      <c r="F835" s="16"/>
      <c r="G835" s="34"/>
      <c r="H835" s="21"/>
      <c r="I835" s="59"/>
      <c r="J835" s="20"/>
      <c r="K835" s="40"/>
      <c r="L835" s="40"/>
      <c r="M835" s="40"/>
      <c r="N835" s="14"/>
    </row>
    <row r="836" spans="2:14" ht="28.5" customHeight="1" x14ac:dyDescent="0.25">
      <c r="B836" s="9"/>
      <c r="C836" s="14"/>
      <c r="D836" s="10"/>
      <c r="E836" s="10"/>
      <c r="F836" s="16"/>
      <c r="G836" s="34"/>
      <c r="H836" s="21"/>
      <c r="I836" s="59"/>
      <c r="J836" s="20"/>
      <c r="K836" s="40"/>
      <c r="L836" s="40"/>
      <c r="M836" s="40"/>
      <c r="N836" s="14"/>
    </row>
    <row r="837" spans="2:14" ht="28.5" customHeight="1" x14ac:dyDescent="0.25">
      <c r="B837" s="9"/>
      <c r="C837" s="14"/>
      <c r="D837" s="10"/>
      <c r="E837" s="10"/>
      <c r="F837" s="16"/>
      <c r="G837" s="34"/>
      <c r="H837" s="21"/>
      <c r="I837" s="59"/>
      <c r="J837" s="20"/>
      <c r="K837" s="40"/>
      <c r="L837" s="40"/>
      <c r="M837" s="40"/>
      <c r="N837" s="14"/>
    </row>
    <row r="838" spans="2:14" ht="28.5" customHeight="1" x14ac:dyDescent="0.25">
      <c r="B838" s="9"/>
      <c r="C838" s="14"/>
      <c r="D838" s="10"/>
      <c r="E838" s="10"/>
      <c r="F838" s="16"/>
      <c r="G838" s="34"/>
      <c r="H838" s="21"/>
      <c r="I838" s="59"/>
      <c r="J838" s="20"/>
      <c r="K838" s="40"/>
      <c r="L838" s="40"/>
      <c r="M838" s="40"/>
      <c r="N838" s="14"/>
    </row>
    <row r="839" spans="2:14" ht="28.5" customHeight="1" x14ac:dyDescent="0.25">
      <c r="B839" s="9"/>
      <c r="C839" s="14"/>
      <c r="D839" s="10"/>
      <c r="E839" s="10"/>
      <c r="F839" s="16"/>
      <c r="G839" s="34"/>
      <c r="H839" s="21"/>
      <c r="I839" s="59"/>
      <c r="J839" s="20"/>
      <c r="K839" s="40"/>
      <c r="L839" s="40"/>
      <c r="M839" s="40"/>
      <c r="N839" s="14"/>
    </row>
    <row r="840" spans="2:14" ht="28.5" customHeight="1" x14ac:dyDescent="0.25">
      <c r="B840" s="9"/>
      <c r="C840" s="14"/>
      <c r="D840" s="10"/>
      <c r="E840" s="10"/>
      <c r="F840" s="16"/>
      <c r="G840" s="34"/>
      <c r="H840" s="21"/>
      <c r="I840" s="59"/>
      <c r="J840" s="20"/>
      <c r="K840" s="40"/>
      <c r="L840" s="40"/>
      <c r="M840" s="40"/>
      <c r="N840" s="14"/>
    </row>
    <row r="841" spans="2:14" ht="28.5" customHeight="1" x14ac:dyDescent="0.25">
      <c r="B841" s="9"/>
      <c r="C841" s="14"/>
      <c r="D841" s="10"/>
      <c r="E841" s="10"/>
      <c r="F841" s="16"/>
      <c r="G841" s="34"/>
      <c r="H841" s="21"/>
      <c r="I841" s="59"/>
      <c r="J841" s="20"/>
      <c r="K841" s="40"/>
      <c r="L841" s="40"/>
      <c r="M841" s="40"/>
      <c r="N841" s="14"/>
    </row>
    <row r="842" spans="2:14" ht="28.5" customHeight="1" x14ac:dyDescent="0.25">
      <c r="B842" s="9"/>
      <c r="C842" s="14"/>
      <c r="D842" s="10"/>
      <c r="E842" s="10"/>
      <c r="F842" s="16"/>
      <c r="G842" s="34"/>
      <c r="H842" s="21"/>
      <c r="I842" s="59"/>
      <c r="J842" s="20"/>
      <c r="K842" s="40"/>
      <c r="L842" s="40"/>
      <c r="M842" s="40"/>
      <c r="N842" s="14"/>
    </row>
    <row r="843" spans="2:14" ht="28.5" customHeight="1" x14ac:dyDescent="0.25">
      <c r="B843" s="9"/>
      <c r="C843" s="14"/>
      <c r="D843" s="10"/>
      <c r="E843" s="10"/>
      <c r="F843" s="16"/>
      <c r="G843" s="34"/>
      <c r="H843" s="21"/>
      <c r="I843" s="59"/>
      <c r="J843" s="20"/>
      <c r="K843" s="40"/>
      <c r="L843" s="40"/>
      <c r="M843" s="40"/>
      <c r="N843" s="14"/>
    </row>
    <row r="844" spans="2:14" ht="28.5" customHeight="1" x14ac:dyDescent="0.25">
      <c r="B844" s="9"/>
      <c r="C844" s="14"/>
      <c r="D844" s="10"/>
      <c r="E844" s="10"/>
      <c r="F844" s="16"/>
      <c r="G844" s="34"/>
      <c r="H844" s="21"/>
      <c r="I844" s="59"/>
      <c r="J844" s="20"/>
      <c r="K844" s="40"/>
      <c r="L844" s="40"/>
      <c r="M844" s="40"/>
      <c r="N844" s="14"/>
    </row>
    <row r="845" spans="2:14" ht="28.5" customHeight="1" x14ac:dyDescent="0.25">
      <c r="B845" s="9"/>
      <c r="C845" s="14"/>
      <c r="D845" s="10"/>
      <c r="E845" s="10"/>
      <c r="F845" s="16"/>
      <c r="G845" s="34"/>
      <c r="H845" s="21"/>
      <c r="I845" s="59"/>
      <c r="J845" s="20"/>
      <c r="K845" s="40"/>
      <c r="L845" s="40"/>
      <c r="M845" s="40"/>
      <c r="N845" s="14"/>
    </row>
    <row r="846" spans="2:14" ht="28.5" customHeight="1" x14ac:dyDescent="0.25">
      <c r="B846" s="9"/>
      <c r="C846" s="14"/>
      <c r="D846" s="10"/>
      <c r="E846" s="10"/>
      <c r="F846" s="16"/>
      <c r="G846" s="34"/>
      <c r="H846" s="21"/>
      <c r="I846" s="59"/>
      <c r="J846" s="20"/>
      <c r="K846" s="40"/>
      <c r="L846" s="40"/>
      <c r="M846" s="40"/>
      <c r="N846" s="14"/>
    </row>
    <row r="847" spans="2:14" ht="28.5" customHeight="1" x14ac:dyDescent="0.25">
      <c r="B847" s="9"/>
      <c r="C847" s="14"/>
      <c r="D847" s="10"/>
      <c r="E847" s="10"/>
      <c r="F847" s="16"/>
      <c r="G847" s="34"/>
      <c r="H847" s="21"/>
      <c r="I847" s="59"/>
      <c r="J847" s="20"/>
      <c r="K847" s="40"/>
      <c r="L847" s="40"/>
      <c r="M847" s="40"/>
      <c r="N847" s="14"/>
    </row>
    <row r="848" spans="2:14" ht="28.5" customHeight="1" x14ac:dyDescent="0.25">
      <c r="B848" s="9"/>
      <c r="C848" s="14"/>
      <c r="D848" s="10"/>
      <c r="E848" s="10"/>
      <c r="F848" s="16"/>
      <c r="G848" s="34"/>
      <c r="H848" s="21"/>
      <c r="I848" s="59"/>
      <c r="J848" s="20"/>
      <c r="K848" s="40"/>
      <c r="L848" s="40"/>
      <c r="M848" s="40"/>
      <c r="N848" s="14"/>
    </row>
    <row r="849" spans="2:14" ht="28.5" customHeight="1" x14ac:dyDescent="0.25">
      <c r="B849" s="9"/>
      <c r="C849" s="14"/>
      <c r="D849" s="10"/>
      <c r="E849" s="10"/>
      <c r="F849" s="16"/>
      <c r="G849" s="34"/>
      <c r="H849" s="21"/>
      <c r="I849" s="59"/>
      <c r="J849" s="20"/>
      <c r="K849" s="40"/>
      <c r="L849" s="40"/>
      <c r="M849" s="40"/>
      <c r="N849" s="14"/>
    </row>
    <row r="850" spans="2:14" ht="28.5" customHeight="1" x14ac:dyDescent="0.25">
      <c r="B850" s="9"/>
      <c r="C850" s="14"/>
      <c r="D850" s="10"/>
      <c r="E850" s="10"/>
      <c r="F850" s="16"/>
      <c r="G850" s="34"/>
      <c r="H850" s="21"/>
      <c r="I850" s="59"/>
      <c r="J850" s="20"/>
      <c r="K850" s="40"/>
      <c r="L850" s="40"/>
      <c r="M850" s="40"/>
      <c r="N850" s="14"/>
    </row>
    <row r="851" spans="2:14" ht="28.5" customHeight="1" x14ac:dyDescent="0.25">
      <c r="B851" s="9"/>
      <c r="C851" s="14"/>
      <c r="D851" s="10"/>
      <c r="E851" s="10"/>
      <c r="F851" s="16"/>
      <c r="G851" s="34"/>
      <c r="H851" s="21"/>
      <c r="I851" s="59"/>
      <c r="J851" s="20"/>
      <c r="K851" s="40"/>
      <c r="L851" s="40"/>
      <c r="M851" s="40"/>
      <c r="N851" s="14"/>
    </row>
    <row r="852" spans="2:14" ht="28.5" customHeight="1" x14ac:dyDescent="0.25">
      <c r="B852" s="9"/>
      <c r="C852" s="14"/>
      <c r="D852" s="10"/>
      <c r="E852" s="10"/>
      <c r="F852" s="16"/>
      <c r="G852" s="34"/>
      <c r="H852" s="21"/>
      <c r="I852" s="59"/>
      <c r="J852" s="20"/>
      <c r="K852" s="40"/>
      <c r="L852" s="40"/>
      <c r="M852" s="40"/>
      <c r="N852" s="14"/>
    </row>
    <row r="853" spans="2:14" ht="28.5" customHeight="1" x14ac:dyDescent="0.25">
      <c r="B853" s="9"/>
      <c r="C853" s="14"/>
      <c r="D853" s="10"/>
      <c r="E853" s="10"/>
      <c r="F853" s="16"/>
      <c r="G853" s="34"/>
      <c r="H853" s="21"/>
      <c r="I853" s="59"/>
      <c r="J853" s="20"/>
      <c r="K853" s="40"/>
      <c r="L853" s="40"/>
      <c r="M853" s="40"/>
      <c r="N853" s="14"/>
    </row>
    <row r="854" spans="2:14" ht="28.5" customHeight="1" x14ac:dyDescent="0.25">
      <c r="B854" s="9"/>
      <c r="C854" s="14"/>
      <c r="D854" s="10"/>
      <c r="E854" s="10"/>
      <c r="F854" s="16"/>
      <c r="G854" s="34"/>
      <c r="H854" s="21"/>
      <c r="I854" s="59"/>
      <c r="J854" s="20"/>
      <c r="K854" s="40"/>
      <c r="L854" s="40"/>
      <c r="M854" s="40"/>
      <c r="N854" s="14"/>
    </row>
    <row r="855" spans="2:14" ht="28.5" customHeight="1" x14ac:dyDescent="0.25">
      <c r="B855" s="9"/>
      <c r="C855" s="14"/>
      <c r="D855" s="10"/>
      <c r="E855" s="10"/>
      <c r="F855" s="16"/>
      <c r="G855" s="34"/>
      <c r="H855" s="21"/>
      <c r="I855" s="59"/>
      <c r="J855" s="20"/>
      <c r="K855" s="40"/>
      <c r="L855" s="40"/>
      <c r="M855" s="40"/>
      <c r="N855" s="14"/>
    </row>
    <row r="856" spans="2:14" ht="28.5" customHeight="1" x14ac:dyDescent="0.25">
      <c r="B856" s="9"/>
      <c r="C856" s="14"/>
      <c r="D856" s="10"/>
      <c r="E856" s="10"/>
      <c r="F856" s="16"/>
      <c r="G856" s="34"/>
      <c r="H856" s="21"/>
      <c r="I856" s="59"/>
      <c r="J856" s="20"/>
      <c r="K856" s="40"/>
      <c r="L856" s="40"/>
      <c r="M856" s="40"/>
      <c r="N856" s="14"/>
    </row>
    <row r="857" spans="2:14" ht="28.5" customHeight="1" x14ac:dyDescent="0.25">
      <c r="B857" s="9"/>
      <c r="C857" s="14"/>
      <c r="D857" s="10"/>
      <c r="E857" s="10"/>
      <c r="F857" s="16"/>
      <c r="G857" s="34"/>
      <c r="H857" s="21"/>
      <c r="I857" s="59"/>
      <c r="J857" s="20"/>
      <c r="K857" s="40"/>
      <c r="L857" s="40"/>
      <c r="M857" s="40"/>
      <c r="N857" s="14"/>
    </row>
    <row r="858" spans="2:14" ht="28.5" customHeight="1" x14ac:dyDescent="0.25">
      <c r="B858" s="9"/>
      <c r="C858" s="14"/>
      <c r="D858" s="10"/>
      <c r="E858" s="10"/>
      <c r="F858" s="16"/>
      <c r="G858" s="34"/>
      <c r="H858" s="21"/>
      <c r="I858" s="59"/>
      <c r="J858" s="20"/>
      <c r="K858" s="40"/>
      <c r="L858" s="40"/>
      <c r="M858" s="40"/>
      <c r="N858" s="14"/>
    </row>
    <row r="859" spans="2:14" ht="28.5" customHeight="1" x14ac:dyDescent="0.25">
      <c r="B859" s="9"/>
      <c r="C859" s="14"/>
      <c r="D859" s="10"/>
      <c r="E859" s="10"/>
      <c r="F859" s="16"/>
      <c r="G859" s="34"/>
      <c r="H859" s="21"/>
      <c r="I859" s="59"/>
      <c r="J859" s="20"/>
      <c r="K859" s="40"/>
      <c r="L859" s="40"/>
      <c r="M859" s="40"/>
      <c r="N859" s="14"/>
    </row>
    <row r="860" spans="2:14" ht="28.5" customHeight="1" x14ac:dyDescent="0.25">
      <c r="B860" s="9"/>
      <c r="C860" s="14"/>
      <c r="D860" s="10"/>
      <c r="E860" s="10"/>
      <c r="F860" s="16"/>
      <c r="G860" s="34"/>
      <c r="H860" s="21"/>
      <c r="I860" s="59"/>
      <c r="J860" s="20"/>
      <c r="K860" s="40"/>
      <c r="L860" s="40"/>
      <c r="M860" s="40"/>
      <c r="N860" s="14"/>
    </row>
    <row r="861" spans="2:14" ht="28.5" customHeight="1" x14ac:dyDescent="0.25">
      <c r="B861" s="9"/>
      <c r="C861" s="14"/>
      <c r="D861" s="10"/>
      <c r="E861" s="10"/>
      <c r="F861" s="16"/>
      <c r="G861" s="34"/>
      <c r="H861" s="21"/>
      <c r="I861" s="59"/>
      <c r="J861" s="20"/>
      <c r="K861" s="40"/>
      <c r="L861" s="40"/>
      <c r="M861" s="40"/>
      <c r="N861" s="14"/>
    </row>
    <row r="862" spans="2:14" ht="28.5" customHeight="1" x14ac:dyDescent="0.25">
      <c r="B862" s="9"/>
      <c r="C862" s="14"/>
      <c r="D862" s="10"/>
      <c r="E862" s="10"/>
      <c r="F862" s="16"/>
      <c r="G862" s="34"/>
      <c r="H862" s="21"/>
      <c r="I862" s="59"/>
      <c r="J862" s="20"/>
      <c r="K862" s="40"/>
      <c r="L862" s="40"/>
      <c r="M862" s="40"/>
      <c r="N862" s="14"/>
    </row>
    <row r="863" spans="2:14" ht="28.5" customHeight="1" x14ac:dyDescent="0.25">
      <c r="B863" s="9"/>
      <c r="C863" s="14"/>
      <c r="D863" s="10"/>
      <c r="E863" s="10"/>
      <c r="F863" s="16"/>
      <c r="G863" s="34"/>
      <c r="H863" s="21"/>
      <c r="I863" s="59"/>
      <c r="J863" s="20"/>
      <c r="K863" s="40"/>
      <c r="L863" s="40"/>
      <c r="M863" s="40"/>
      <c r="N863" s="14"/>
    </row>
    <row r="864" spans="2:14" ht="28.5" customHeight="1" x14ac:dyDescent="0.25">
      <c r="B864" s="9"/>
      <c r="C864" s="14"/>
      <c r="D864" s="10"/>
      <c r="E864" s="10"/>
      <c r="F864" s="16"/>
      <c r="G864" s="34"/>
      <c r="H864" s="21"/>
      <c r="I864" s="59"/>
      <c r="J864" s="20"/>
      <c r="K864" s="40"/>
      <c r="L864" s="40"/>
      <c r="M864" s="40"/>
      <c r="N864" s="14"/>
    </row>
    <row r="865" spans="2:14" ht="28.5" customHeight="1" x14ac:dyDescent="0.25">
      <c r="B865" s="9"/>
      <c r="C865" s="14"/>
      <c r="D865" s="10"/>
      <c r="E865" s="10"/>
      <c r="F865" s="16"/>
      <c r="G865" s="34"/>
      <c r="H865" s="21"/>
      <c r="I865" s="59"/>
      <c r="J865" s="20"/>
      <c r="K865" s="40"/>
      <c r="L865" s="40"/>
      <c r="M865" s="40"/>
      <c r="N865" s="14"/>
    </row>
    <row r="866" spans="2:14" ht="28.5" customHeight="1" x14ac:dyDescent="0.25">
      <c r="B866" s="9"/>
      <c r="C866" s="14"/>
      <c r="D866" s="10"/>
      <c r="E866" s="10"/>
      <c r="F866" s="16"/>
      <c r="G866" s="34"/>
      <c r="H866" s="21"/>
      <c r="I866" s="59"/>
      <c r="J866" s="20"/>
      <c r="K866" s="40"/>
      <c r="L866" s="40"/>
      <c r="M866" s="40"/>
      <c r="N866" s="14"/>
    </row>
    <row r="867" spans="2:14" ht="28.5" customHeight="1" x14ac:dyDescent="0.25">
      <c r="B867" s="9"/>
      <c r="C867" s="14"/>
      <c r="D867" s="10"/>
      <c r="E867" s="10"/>
      <c r="F867" s="16"/>
      <c r="G867" s="34"/>
      <c r="H867" s="21"/>
      <c r="I867" s="59"/>
      <c r="J867" s="20"/>
      <c r="K867" s="40"/>
      <c r="L867" s="40"/>
      <c r="M867" s="40"/>
      <c r="N867" s="14"/>
    </row>
    <row r="868" spans="2:14" ht="28.5" customHeight="1" x14ac:dyDescent="0.25">
      <c r="B868" s="9"/>
      <c r="C868" s="14"/>
      <c r="D868" s="10"/>
      <c r="E868" s="10"/>
      <c r="F868" s="16"/>
      <c r="G868" s="34"/>
      <c r="H868" s="21"/>
      <c r="I868" s="59"/>
      <c r="J868" s="20"/>
      <c r="K868" s="40"/>
      <c r="L868" s="40"/>
      <c r="M868" s="40"/>
      <c r="N868" s="14"/>
    </row>
    <row r="869" spans="2:14" ht="28.5" customHeight="1" x14ac:dyDescent="0.25">
      <c r="B869" s="9"/>
      <c r="C869" s="14"/>
      <c r="D869" s="10"/>
      <c r="E869" s="10"/>
      <c r="F869" s="16"/>
      <c r="G869" s="34"/>
      <c r="H869" s="21"/>
      <c r="I869" s="59"/>
      <c r="J869" s="20"/>
      <c r="K869" s="40"/>
      <c r="L869" s="40"/>
      <c r="M869" s="40"/>
      <c r="N869" s="14"/>
    </row>
    <row r="870" spans="2:14" ht="28.5" customHeight="1" x14ac:dyDescent="0.25">
      <c r="B870" s="9"/>
      <c r="C870" s="14"/>
      <c r="D870" s="10"/>
      <c r="E870" s="10"/>
      <c r="F870" s="16"/>
      <c r="G870" s="34"/>
      <c r="H870" s="21"/>
      <c r="I870" s="59"/>
      <c r="J870" s="20"/>
      <c r="K870" s="40"/>
      <c r="L870" s="40"/>
      <c r="M870" s="40"/>
      <c r="N870" s="14"/>
    </row>
    <row r="871" spans="2:14" ht="28.5" customHeight="1" x14ac:dyDescent="0.25">
      <c r="B871" s="9"/>
      <c r="C871" s="14"/>
      <c r="D871" s="10"/>
      <c r="E871" s="10"/>
      <c r="F871" s="16"/>
      <c r="G871" s="34"/>
      <c r="H871" s="21"/>
      <c r="I871" s="59"/>
      <c r="J871" s="20"/>
      <c r="K871" s="40"/>
      <c r="L871" s="40"/>
      <c r="M871" s="40"/>
      <c r="N871" s="14"/>
    </row>
    <row r="872" spans="2:14" ht="28.5" customHeight="1" x14ac:dyDescent="0.25">
      <c r="B872" s="9"/>
      <c r="C872" s="14"/>
      <c r="D872" s="10"/>
      <c r="E872" s="10"/>
      <c r="F872" s="16"/>
      <c r="G872" s="34"/>
      <c r="H872" s="21"/>
      <c r="I872" s="59"/>
      <c r="J872" s="20"/>
      <c r="K872" s="40"/>
      <c r="L872" s="40"/>
      <c r="M872" s="40"/>
      <c r="N872" s="14"/>
    </row>
    <row r="873" spans="2:14" ht="28.5" customHeight="1" x14ac:dyDescent="0.25">
      <c r="B873" s="9"/>
      <c r="C873" s="14"/>
      <c r="D873" s="10"/>
      <c r="E873" s="10"/>
      <c r="F873" s="16"/>
      <c r="G873" s="34"/>
      <c r="H873" s="21"/>
      <c r="I873" s="59"/>
      <c r="J873" s="20"/>
      <c r="K873" s="40"/>
      <c r="L873" s="40"/>
      <c r="M873" s="40"/>
      <c r="N873" s="14"/>
    </row>
    <row r="874" spans="2:14" ht="28.5" customHeight="1" x14ac:dyDescent="0.25">
      <c r="B874" s="9"/>
      <c r="C874" s="14"/>
      <c r="D874" s="10"/>
      <c r="E874" s="10"/>
      <c r="F874" s="16"/>
      <c r="G874" s="34"/>
      <c r="H874" s="21"/>
      <c r="I874" s="59"/>
      <c r="J874" s="20"/>
      <c r="K874" s="40"/>
      <c r="L874" s="40"/>
      <c r="M874" s="40"/>
      <c r="N874" s="14"/>
    </row>
    <row r="875" spans="2:14" ht="28.5" customHeight="1" x14ac:dyDescent="0.25">
      <c r="B875" s="9"/>
      <c r="C875" s="14"/>
      <c r="D875" s="10"/>
      <c r="E875" s="10"/>
      <c r="F875" s="16"/>
      <c r="G875" s="34"/>
      <c r="H875" s="21"/>
      <c r="I875" s="59"/>
      <c r="J875" s="20"/>
      <c r="K875" s="40"/>
      <c r="L875" s="40"/>
      <c r="M875" s="40"/>
      <c r="N875" s="14"/>
    </row>
    <row r="876" spans="2:14" ht="28.5" customHeight="1" x14ac:dyDescent="0.25">
      <c r="B876" s="9"/>
      <c r="C876" s="14"/>
      <c r="D876" s="10"/>
      <c r="E876" s="10"/>
      <c r="F876" s="16"/>
      <c r="G876" s="34"/>
      <c r="H876" s="21"/>
      <c r="I876" s="59"/>
      <c r="J876" s="20"/>
      <c r="K876" s="40"/>
      <c r="L876" s="40"/>
      <c r="M876" s="40"/>
      <c r="N876" s="14"/>
    </row>
    <row r="877" spans="2:14" ht="28.5" customHeight="1" x14ac:dyDescent="0.25">
      <c r="B877" s="9"/>
      <c r="C877" s="14"/>
      <c r="D877" s="10"/>
      <c r="E877" s="10"/>
      <c r="F877" s="16"/>
      <c r="G877" s="34"/>
      <c r="H877" s="21"/>
      <c r="I877" s="59"/>
      <c r="J877" s="20"/>
      <c r="K877" s="40"/>
      <c r="L877" s="40"/>
      <c r="M877" s="40"/>
      <c r="N877" s="14"/>
    </row>
    <row r="878" spans="2:14" ht="28.5" customHeight="1" x14ac:dyDescent="0.25">
      <c r="B878" s="9"/>
      <c r="C878" s="14"/>
      <c r="D878" s="10"/>
      <c r="E878" s="10"/>
      <c r="F878" s="16"/>
      <c r="G878" s="34"/>
      <c r="H878" s="21"/>
      <c r="I878" s="59"/>
      <c r="J878" s="20"/>
      <c r="K878" s="40"/>
      <c r="L878" s="40"/>
      <c r="M878" s="40"/>
      <c r="N878" s="14"/>
    </row>
    <row r="879" spans="2:14" ht="28.5" customHeight="1" x14ac:dyDescent="0.25">
      <c r="B879" s="9"/>
      <c r="C879" s="14"/>
      <c r="D879" s="10"/>
      <c r="E879" s="10"/>
      <c r="F879" s="16"/>
      <c r="G879" s="34"/>
      <c r="H879" s="21"/>
      <c r="I879" s="59"/>
      <c r="J879" s="20"/>
      <c r="K879" s="40"/>
      <c r="L879" s="40"/>
      <c r="M879" s="40"/>
      <c r="N879" s="14"/>
    </row>
    <row r="880" spans="2:14" ht="28.5" customHeight="1" x14ac:dyDescent="0.25">
      <c r="B880" s="9"/>
      <c r="C880" s="14"/>
      <c r="D880" s="10"/>
      <c r="E880" s="10"/>
      <c r="F880" s="16"/>
      <c r="G880" s="34"/>
      <c r="H880" s="21"/>
      <c r="I880" s="59"/>
      <c r="J880" s="20"/>
      <c r="K880" s="40"/>
      <c r="L880" s="40"/>
      <c r="M880" s="40"/>
      <c r="N880" s="14"/>
    </row>
    <row r="881" spans="2:14" ht="28.5" customHeight="1" x14ac:dyDescent="0.25">
      <c r="B881" s="9"/>
      <c r="C881" s="14"/>
      <c r="D881" s="10"/>
      <c r="E881" s="10"/>
      <c r="F881" s="16"/>
      <c r="G881" s="34"/>
      <c r="H881" s="21"/>
      <c r="I881" s="59"/>
      <c r="J881" s="20"/>
      <c r="K881" s="40"/>
      <c r="L881" s="40"/>
      <c r="M881" s="40"/>
      <c r="N881" s="14"/>
    </row>
    <row r="882" spans="2:14" ht="28.5" customHeight="1" x14ac:dyDescent="0.25">
      <c r="B882" s="9"/>
      <c r="C882" s="14"/>
      <c r="D882" s="10"/>
      <c r="E882" s="10"/>
      <c r="F882" s="16"/>
      <c r="G882" s="34"/>
      <c r="H882" s="21"/>
      <c r="I882" s="59"/>
      <c r="J882" s="20"/>
      <c r="K882" s="40"/>
      <c r="L882" s="40"/>
      <c r="M882" s="40"/>
      <c r="N882" s="14"/>
    </row>
    <row r="883" spans="2:14" ht="28.5" customHeight="1" x14ac:dyDescent="0.25">
      <c r="B883" s="9"/>
      <c r="C883" s="14"/>
      <c r="D883" s="10"/>
      <c r="E883" s="10"/>
      <c r="F883" s="16"/>
      <c r="G883" s="34"/>
      <c r="H883" s="21"/>
      <c r="I883" s="59"/>
      <c r="J883" s="20"/>
      <c r="K883" s="40"/>
      <c r="L883" s="40"/>
      <c r="M883" s="40"/>
      <c r="N883" s="14"/>
    </row>
    <row r="884" spans="2:14" ht="28.5" customHeight="1" x14ac:dyDescent="0.25">
      <c r="B884" s="9"/>
      <c r="C884" s="14"/>
      <c r="D884" s="10"/>
      <c r="E884" s="10"/>
      <c r="F884" s="16"/>
      <c r="G884" s="34"/>
      <c r="H884" s="21"/>
      <c r="I884" s="59"/>
      <c r="J884" s="20"/>
      <c r="K884" s="40"/>
      <c r="L884" s="40"/>
      <c r="M884" s="40"/>
      <c r="N884" s="14"/>
    </row>
    <row r="885" spans="2:14" ht="28.5" customHeight="1" x14ac:dyDescent="0.25">
      <c r="B885" s="9"/>
      <c r="C885" s="14"/>
      <c r="D885" s="10"/>
      <c r="E885" s="10"/>
      <c r="F885" s="16"/>
      <c r="G885" s="34"/>
      <c r="H885" s="21"/>
      <c r="I885" s="59"/>
      <c r="J885" s="20"/>
      <c r="K885" s="40"/>
      <c r="L885" s="40"/>
      <c r="M885" s="40"/>
      <c r="N885" s="14"/>
    </row>
    <row r="886" spans="2:14" ht="28.5" customHeight="1" x14ac:dyDescent="0.25">
      <c r="B886" s="9"/>
      <c r="C886" s="14"/>
      <c r="D886" s="10"/>
      <c r="E886" s="10"/>
      <c r="F886" s="16"/>
      <c r="G886" s="34"/>
      <c r="H886" s="21"/>
      <c r="I886" s="59"/>
      <c r="J886" s="20"/>
      <c r="K886" s="40"/>
      <c r="L886" s="40"/>
      <c r="M886" s="40"/>
      <c r="N886" s="14"/>
    </row>
    <row r="887" spans="2:14" ht="28.5" customHeight="1" x14ac:dyDescent="0.25">
      <c r="B887" s="9"/>
      <c r="C887" s="14"/>
      <c r="D887" s="10"/>
      <c r="E887" s="10"/>
      <c r="F887" s="16"/>
      <c r="G887" s="34"/>
      <c r="H887" s="21"/>
      <c r="I887" s="59"/>
      <c r="J887" s="20"/>
      <c r="K887" s="40"/>
      <c r="L887" s="40"/>
      <c r="M887" s="40"/>
      <c r="N887" s="14"/>
    </row>
    <row r="888" spans="2:14" ht="28.5" customHeight="1" x14ac:dyDescent="0.25">
      <c r="B888" s="9"/>
      <c r="C888" s="14"/>
      <c r="D888" s="10"/>
      <c r="E888" s="10"/>
      <c r="F888" s="16"/>
      <c r="G888" s="34"/>
      <c r="H888" s="21"/>
      <c r="I888" s="59"/>
      <c r="J888" s="20"/>
      <c r="K888" s="40"/>
      <c r="L888" s="40"/>
      <c r="M888" s="40"/>
      <c r="N888" s="14"/>
    </row>
    <row r="889" spans="2:14" ht="28.5" customHeight="1" x14ac:dyDescent="0.25">
      <c r="B889" s="9"/>
      <c r="C889" s="14"/>
      <c r="D889" s="10"/>
      <c r="E889" s="10"/>
      <c r="F889" s="16"/>
      <c r="G889" s="34"/>
      <c r="H889" s="21"/>
      <c r="I889" s="59"/>
      <c r="J889" s="20"/>
      <c r="K889" s="40"/>
      <c r="L889" s="40"/>
      <c r="M889" s="40"/>
      <c r="N889" s="14"/>
    </row>
    <row r="890" spans="2:14" ht="28.5" customHeight="1" x14ac:dyDescent="0.25">
      <c r="B890" s="9"/>
      <c r="C890" s="14"/>
      <c r="D890" s="10"/>
      <c r="E890" s="10"/>
      <c r="F890" s="16"/>
      <c r="G890" s="34"/>
      <c r="H890" s="21"/>
      <c r="I890" s="59"/>
      <c r="J890" s="20"/>
      <c r="K890" s="40"/>
      <c r="L890" s="40"/>
      <c r="M890" s="40"/>
      <c r="N890" s="14"/>
    </row>
    <row r="891" spans="2:14" ht="28.5" customHeight="1" x14ac:dyDescent="0.25">
      <c r="B891" s="9"/>
      <c r="C891" s="14"/>
      <c r="D891" s="10"/>
      <c r="E891" s="10"/>
      <c r="F891" s="16"/>
      <c r="G891" s="34"/>
      <c r="H891" s="21"/>
      <c r="I891" s="59"/>
      <c r="J891" s="20"/>
      <c r="K891" s="40"/>
      <c r="L891" s="40"/>
      <c r="M891" s="40"/>
      <c r="N891" s="14"/>
    </row>
    <row r="892" spans="2:14" ht="28.5" customHeight="1" x14ac:dyDescent="0.25">
      <c r="B892" s="9"/>
      <c r="C892" s="14"/>
      <c r="D892" s="10"/>
      <c r="E892" s="10"/>
      <c r="F892" s="16"/>
      <c r="G892" s="34"/>
      <c r="H892" s="21"/>
      <c r="I892" s="59"/>
      <c r="J892" s="20"/>
      <c r="K892" s="40"/>
      <c r="L892" s="40"/>
      <c r="M892" s="40"/>
      <c r="N892" s="14"/>
    </row>
    <row r="893" spans="2:14" ht="28.5" customHeight="1" x14ac:dyDescent="0.25">
      <c r="B893" s="9"/>
      <c r="C893" s="14"/>
      <c r="D893" s="10"/>
      <c r="E893" s="10"/>
      <c r="F893" s="16"/>
      <c r="G893" s="34"/>
      <c r="H893" s="21"/>
      <c r="I893" s="59"/>
      <c r="J893" s="20"/>
      <c r="K893" s="40"/>
      <c r="L893" s="40"/>
      <c r="M893" s="40"/>
      <c r="N893" s="14"/>
    </row>
    <row r="894" spans="2:14" ht="28.5" customHeight="1" x14ac:dyDescent="0.25">
      <c r="B894" s="9"/>
      <c r="C894" s="14"/>
      <c r="D894" s="10"/>
      <c r="E894" s="10"/>
      <c r="F894" s="16"/>
      <c r="G894" s="34"/>
      <c r="H894" s="21"/>
      <c r="I894" s="59"/>
      <c r="J894" s="20"/>
      <c r="K894" s="40"/>
      <c r="L894" s="40"/>
      <c r="M894" s="40"/>
      <c r="N894" s="14"/>
    </row>
    <row r="895" spans="2:14" ht="28.5" customHeight="1" x14ac:dyDescent="0.25">
      <c r="B895" s="9"/>
      <c r="C895" s="14"/>
      <c r="D895" s="10"/>
      <c r="E895" s="10"/>
      <c r="F895" s="16"/>
      <c r="G895" s="34"/>
      <c r="H895" s="21"/>
      <c r="I895" s="59"/>
      <c r="J895" s="20"/>
      <c r="K895" s="40"/>
      <c r="L895" s="40"/>
      <c r="M895" s="40"/>
      <c r="N895" s="14"/>
    </row>
    <row r="896" spans="2:14" ht="28.5" customHeight="1" x14ac:dyDescent="0.25">
      <c r="B896" s="9"/>
      <c r="C896" s="14"/>
      <c r="D896" s="10"/>
      <c r="E896" s="10"/>
      <c r="F896" s="16"/>
      <c r="G896" s="34"/>
      <c r="H896" s="21"/>
      <c r="I896" s="59"/>
      <c r="J896" s="20"/>
      <c r="K896" s="40"/>
      <c r="L896" s="40"/>
      <c r="M896" s="40"/>
      <c r="N896" s="14"/>
    </row>
    <row r="897" spans="2:14" ht="28.5" customHeight="1" x14ac:dyDescent="0.25">
      <c r="B897" s="9"/>
      <c r="C897" s="14"/>
      <c r="D897" s="10"/>
      <c r="E897" s="10"/>
      <c r="F897" s="16"/>
      <c r="G897" s="34"/>
      <c r="H897" s="21"/>
      <c r="I897" s="59"/>
      <c r="J897" s="20"/>
      <c r="K897" s="40"/>
      <c r="L897" s="40"/>
      <c r="M897" s="40"/>
      <c r="N897" s="14"/>
    </row>
    <row r="898" spans="2:14" ht="28.5" customHeight="1" x14ac:dyDescent="0.25">
      <c r="B898" s="9"/>
      <c r="C898" s="14"/>
      <c r="D898" s="10"/>
      <c r="E898" s="10"/>
      <c r="F898" s="16"/>
      <c r="G898" s="34"/>
      <c r="H898" s="21"/>
      <c r="I898" s="59"/>
      <c r="J898" s="20"/>
      <c r="K898" s="40"/>
      <c r="L898" s="40"/>
      <c r="M898" s="40"/>
      <c r="N898" s="14"/>
    </row>
    <row r="899" spans="2:14" ht="28.5" customHeight="1" x14ac:dyDescent="0.25">
      <c r="B899" s="9"/>
      <c r="C899" s="14"/>
      <c r="D899" s="10"/>
      <c r="E899" s="10"/>
      <c r="F899" s="16"/>
      <c r="G899" s="34"/>
      <c r="H899" s="21"/>
      <c r="I899" s="59"/>
      <c r="J899" s="20"/>
      <c r="K899" s="40"/>
      <c r="L899" s="40"/>
      <c r="M899" s="40"/>
      <c r="N899" s="14"/>
    </row>
    <row r="900" spans="2:14" ht="28.5" customHeight="1" x14ac:dyDescent="0.25">
      <c r="B900" s="9"/>
      <c r="C900" s="14"/>
      <c r="D900" s="10"/>
      <c r="E900" s="10"/>
      <c r="F900" s="16"/>
      <c r="G900" s="34"/>
      <c r="H900" s="21"/>
      <c r="I900" s="59"/>
      <c r="J900" s="20"/>
      <c r="K900" s="40"/>
      <c r="L900" s="40"/>
      <c r="M900" s="40"/>
      <c r="N900" s="14"/>
    </row>
    <row r="901" spans="2:14" ht="28.5" customHeight="1" x14ac:dyDescent="0.25">
      <c r="B901" s="9"/>
      <c r="C901" s="14"/>
      <c r="D901" s="10"/>
      <c r="E901" s="10"/>
      <c r="F901" s="16"/>
      <c r="G901" s="34"/>
      <c r="H901" s="21"/>
      <c r="I901" s="59"/>
      <c r="J901" s="20"/>
      <c r="K901" s="40"/>
      <c r="L901" s="40"/>
      <c r="M901" s="40"/>
      <c r="N901" s="14"/>
    </row>
    <row r="902" spans="2:14" ht="28.5" customHeight="1" x14ac:dyDescent="0.25">
      <c r="B902" s="9"/>
      <c r="C902" s="14"/>
      <c r="D902" s="10"/>
      <c r="E902" s="10"/>
      <c r="F902" s="16"/>
      <c r="G902" s="34"/>
      <c r="H902" s="21"/>
      <c r="I902" s="59"/>
      <c r="J902" s="20"/>
      <c r="K902" s="40"/>
      <c r="L902" s="40"/>
      <c r="M902" s="40"/>
      <c r="N902" s="14"/>
    </row>
    <row r="903" spans="2:14" ht="28.5" customHeight="1" x14ac:dyDescent="0.25">
      <c r="B903" s="9"/>
      <c r="C903" s="14"/>
      <c r="D903" s="10"/>
      <c r="E903" s="10"/>
      <c r="F903" s="16"/>
      <c r="G903" s="34"/>
      <c r="H903" s="21"/>
      <c r="I903" s="59"/>
      <c r="J903" s="20"/>
      <c r="K903" s="40"/>
      <c r="L903" s="40"/>
      <c r="M903" s="40"/>
      <c r="N903" s="14"/>
    </row>
    <row r="904" spans="2:14" ht="28.5" customHeight="1" x14ac:dyDescent="0.25">
      <c r="B904" s="9"/>
      <c r="C904" s="14"/>
      <c r="D904" s="10"/>
      <c r="E904" s="10"/>
      <c r="F904" s="16"/>
      <c r="G904" s="34"/>
      <c r="H904" s="21"/>
      <c r="I904" s="59"/>
      <c r="J904" s="20"/>
      <c r="K904" s="40"/>
      <c r="L904" s="40"/>
      <c r="M904" s="40"/>
      <c r="N904" s="14"/>
    </row>
    <row r="905" spans="2:14" ht="28.5" customHeight="1" x14ac:dyDescent="0.25">
      <c r="B905" s="9"/>
      <c r="C905" s="14"/>
      <c r="D905" s="10"/>
      <c r="E905" s="10"/>
      <c r="F905" s="16"/>
      <c r="G905" s="34"/>
      <c r="H905" s="21"/>
      <c r="I905" s="59"/>
      <c r="J905" s="20"/>
      <c r="K905" s="40"/>
      <c r="L905" s="40"/>
      <c r="M905" s="40"/>
      <c r="N905" s="14"/>
    </row>
    <row r="906" spans="2:14" ht="28.5" customHeight="1" x14ac:dyDescent="0.25">
      <c r="B906" s="9"/>
      <c r="C906" s="14"/>
      <c r="D906" s="10"/>
      <c r="E906" s="10"/>
      <c r="F906" s="16"/>
      <c r="G906" s="34"/>
      <c r="H906" s="21"/>
      <c r="I906" s="59"/>
      <c r="J906" s="20"/>
      <c r="K906" s="40"/>
      <c r="L906" s="40"/>
      <c r="M906" s="40"/>
      <c r="N906" s="14"/>
    </row>
    <row r="907" spans="2:14" ht="28.5" customHeight="1" x14ac:dyDescent="0.25">
      <c r="B907" s="9"/>
      <c r="C907" s="14"/>
      <c r="D907" s="10"/>
      <c r="E907" s="10"/>
      <c r="F907" s="16"/>
      <c r="G907" s="34"/>
      <c r="H907" s="21"/>
      <c r="I907" s="59"/>
      <c r="J907" s="20"/>
      <c r="K907" s="40"/>
      <c r="L907" s="40"/>
      <c r="M907" s="40"/>
      <c r="N907" s="14"/>
    </row>
    <row r="908" spans="2:14" ht="28.5" customHeight="1" x14ac:dyDescent="0.25">
      <c r="B908" s="9"/>
      <c r="C908" s="14"/>
      <c r="D908" s="10"/>
      <c r="E908" s="10"/>
      <c r="F908" s="16"/>
      <c r="G908" s="34"/>
      <c r="H908" s="21"/>
      <c r="I908" s="59"/>
      <c r="J908" s="20"/>
      <c r="K908" s="40"/>
      <c r="L908" s="40"/>
      <c r="M908" s="40"/>
      <c r="N908" s="14"/>
    </row>
    <row r="909" spans="2:14" ht="28.5" customHeight="1" x14ac:dyDescent="0.25">
      <c r="B909" s="9"/>
      <c r="C909" s="14"/>
      <c r="D909" s="10"/>
      <c r="E909" s="10"/>
      <c r="F909" s="16"/>
      <c r="G909" s="34"/>
      <c r="H909" s="21"/>
      <c r="I909" s="59"/>
      <c r="J909" s="20"/>
      <c r="K909" s="40"/>
      <c r="L909" s="40"/>
      <c r="M909" s="40"/>
      <c r="N909" s="14"/>
    </row>
    <row r="910" spans="2:14" ht="28.5" customHeight="1" x14ac:dyDescent="0.25">
      <c r="B910" s="9"/>
      <c r="C910" s="14"/>
      <c r="D910" s="10"/>
      <c r="E910" s="10"/>
      <c r="F910" s="16"/>
      <c r="G910" s="34"/>
      <c r="H910" s="21"/>
      <c r="I910" s="59"/>
      <c r="J910" s="20"/>
      <c r="K910" s="40"/>
      <c r="L910" s="40"/>
      <c r="M910" s="40"/>
      <c r="N910" s="14"/>
    </row>
    <row r="911" spans="2:14" ht="28.5" customHeight="1" x14ac:dyDescent="0.25">
      <c r="B911" s="9"/>
      <c r="C911" s="14"/>
      <c r="D911" s="10"/>
      <c r="E911" s="10"/>
      <c r="F911" s="16"/>
      <c r="G911" s="34"/>
      <c r="H911" s="21"/>
      <c r="I911" s="59"/>
      <c r="J911" s="20"/>
      <c r="K911" s="40"/>
      <c r="L911" s="40"/>
      <c r="M911" s="40"/>
      <c r="N911" s="14"/>
    </row>
    <row r="912" spans="2:14" ht="28.5" customHeight="1" x14ac:dyDescent="0.25">
      <c r="B912" s="9"/>
      <c r="C912" s="14"/>
      <c r="D912" s="10"/>
      <c r="E912" s="10"/>
      <c r="F912" s="16"/>
      <c r="G912" s="34"/>
      <c r="H912" s="21"/>
      <c r="I912" s="59"/>
      <c r="J912" s="20"/>
      <c r="K912" s="40"/>
      <c r="L912" s="40"/>
      <c r="M912" s="40"/>
      <c r="N912" s="14"/>
    </row>
    <row r="913" spans="2:14" ht="28.5" customHeight="1" x14ac:dyDescent="0.25">
      <c r="B913" s="9"/>
      <c r="C913" s="14"/>
      <c r="D913" s="10"/>
      <c r="E913" s="10"/>
      <c r="F913" s="16"/>
      <c r="G913" s="34"/>
      <c r="H913" s="21"/>
      <c r="I913" s="59"/>
      <c r="J913" s="20"/>
      <c r="K913" s="40"/>
      <c r="L913" s="40"/>
      <c r="M913" s="40"/>
      <c r="N913" s="14"/>
    </row>
    <row r="914" spans="2:14" ht="28.5" customHeight="1" x14ac:dyDescent="0.25">
      <c r="B914" s="9"/>
      <c r="C914" s="14"/>
      <c r="D914" s="10"/>
      <c r="E914" s="10"/>
      <c r="F914" s="16"/>
      <c r="G914" s="34"/>
      <c r="H914" s="21"/>
      <c r="I914" s="59"/>
      <c r="J914" s="20"/>
      <c r="K914" s="40"/>
      <c r="L914" s="40"/>
      <c r="M914" s="40"/>
      <c r="N914" s="14"/>
    </row>
    <row r="915" spans="2:14" ht="28.5" customHeight="1" x14ac:dyDescent="0.25">
      <c r="B915" s="9"/>
      <c r="C915" s="14"/>
      <c r="D915" s="10"/>
      <c r="E915" s="10"/>
      <c r="F915" s="16"/>
      <c r="G915" s="34"/>
      <c r="H915" s="21"/>
      <c r="I915" s="59"/>
      <c r="J915" s="20"/>
      <c r="K915" s="40"/>
      <c r="L915" s="40"/>
      <c r="M915" s="40"/>
      <c r="N915" s="14"/>
    </row>
    <row r="916" spans="2:14" ht="28.5" customHeight="1" x14ac:dyDescent="0.25">
      <c r="B916" s="9"/>
      <c r="C916" s="14"/>
      <c r="D916" s="10"/>
      <c r="E916" s="10"/>
      <c r="F916" s="16"/>
      <c r="G916" s="34"/>
      <c r="H916" s="21"/>
      <c r="I916" s="59"/>
      <c r="J916" s="20"/>
      <c r="K916" s="40"/>
      <c r="L916" s="40"/>
      <c r="M916" s="40"/>
      <c r="N916" s="14"/>
    </row>
    <row r="917" spans="2:14" ht="28.5" customHeight="1" x14ac:dyDescent="0.25">
      <c r="B917" s="9"/>
      <c r="C917" s="14"/>
      <c r="D917" s="10"/>
      <c r="E917" s="10"/>
      <c r="F917" s="16"/>
      <c r="G917" s="34"/>
      <c r="H917" s="21"/>
      <c r="I917" s="59"/>
      <c r="J917" s="20"/>
      <c r="K917" s="40"/>
      <c r="L917" s="40"/>
      <c r="M917" s="40"/>
      <c r="N917" s="14"/>
    </row>
    <row r="918" spans="2:14" ht="28.5" customHeight="1" x14ac:dyDescent="0.25">
      <c r="B918" s="9"/>
      <c r="C918" s="14"/>
      <c r="D918" s="10"/>
      <c r="E918" s="10"/>
      <c r="F918" s="16"/>
      <c r="G918" s="34"/>
      <c r="H918" s="21"/>
      <c r="I918" s="59"/>
      <c r="J918" s="20"/>
      <c r="K918" s="40"/>
      <c r="L918" s="40"/>
      <c r="M918" s="40"/>
      <c r="N918" s="14"/>
    </row>
    <row r="919" spans="2:14" ht="28.5" customHeight="1" x14ac:dyDescent="0.25">
      <c r="B919" s="9"/>
      <c r="C919" s="14"/>
      <c r="D919" s="10"/>
      <c r="E919" s="10"/>
      <c r="F919" s="16"/>
      <c r="G919" s="34"/>
      <c r="H919" s="21"/>
      <c r="I919" s="59"/>
      <c r="J919" s="20"/>
      <c r="K919" s="40"/>
      <c r="L919" s="40"/>
      <c r="M919" s="40"/>
      <c r="N919" s="14"/>
    </row>
    <row r="920" spans="2:14" ht="28.5" customHeight="1" x14ac:dyDescent="0.25">
      <c r="B920" s="9"/>
      <c r="C920" s="14"/>
      <c r="D920" s="10"/>
      <c r="E920" s="10"/>
      <c r="F920" s="16"/>
      <c r="G920" s="34"/>
      <c r="H920" s="21"/>
      <c r="I920" s="59"/>
      <c r="J920" s="20"/>
      <c r="K920" s="40"/>
      <c r="L920" s="40"/>
      <c r="M920" s="40"/>
      <c r="N920" s="14"/>
    </row>
    <row r="921" spans="2:14" ht="28.5" customHeight="1" x14ac:dyDescent="0.25">
      <c r="B921" s="9"/>
      <c r="C921" s="14"/>
      <c r="D921" s="10"/>
      <c r="E921" s="10"/>
      <c r="F921" s="16"/>
      <c r="G921" s="34"/>
      <c r="H921" s="21"/>
      <c r="I921" s="59"/>
      <c r="J921" s="20"/>
      <c r="K921" s="40"/>
      <c r="L921" s="40"/>
      <c r="M921" s="40"/>
      <c r="N921" s="14"/>
    </row>
    <row r="922" spans="2:14" ht="28.5" customHeight="1" x14ac:dyDescent="0.25">
      <c r="B922" s="9"/>
      <c r="C922" s="14"/>
      <c r="D922" s="10"/>
      <c r="E922" s="10"/>
      <c r="F922" s="16"/>
      <c r="G922" s="34"/>
      <c r="H922" s="21"/>
      <c r="I922" s="59"/>
      <c r="J922" s="20"/>
      <c r="K922" s="40"/>
      <c r="L922" s="40"/>
      <c r="M922" s="40"/>
      <c r="N922" s="14"/>
    </row>
    <row r="923" spans="2:14" ht="28.5" customHeight="1" x14ac:dyDescent="0.25">
      <c r="B923" s="9"/>
      <c r="C923" s="14"/>
      <c r="D923" s="10"/>
      <c r="E923" s="10"/>
      <c r="F923" s="16"/>
      <c r="G923" s="34"/>
      <c r="H923" s="21"/>
      <c r="I923" s="59"/>
      <c r="J923" s="20"/>
      <c r="K923" s="40"/>
      <c r="L923" s="40"/>
      <c r="M923" s="40"/>
      <c r="N923" s="14"/>
    </row>
    <row r="924" spans="2:14" ht="28.5" customHeight="1" x14ac:dyDescent="0.25">
      <c r="B924" s="9"/>
      <c r="C924" s="14"/>
      <c r="D924" s="10"/>
      <c r="E924" s="10"/>
      <c r="F924" s="16"/>
      <c r="G924" s="34"/>
      <c r="H924" s="21"/>
      <c r="I924" s="59"/>
      <c r="J924" s="20"/>
      <c r="K924" s="40"/>
      <c r="L924" s="40"/>
      <c r="M924" s="40"/>
      <c r="N924" s="14"/>
    </row>
    <row r="925" spans="2:14" ht="28.5" customHeight="1" x14ac:dyDescent="0.25">
      <c r="B925" s="9"/>
      <c r="C925" s="14"/>
      <c r="D925" s="10"/>
      <c r="E925" s="10"/>
      <c r="F925" s="16"/>
      <c r="G925" s="34"/>
      <c r="H925" s="21"/>
      <c r="I925" s="59"/>
      <c r="J925" s="20"/>
      <c r="K925" s="40"/>
      <c r="L925" s="40"/>
      <c r="M925" s="40"/>
      <c r="N925" s="14"/>
    </row>
    <row r="926" spans="2:14" ht="28.5" customHeight="1" x14ac:dyDescent="0.25">
      <c r="B926" s="9"/>
      <c r="C926" s="14"/>
      <c r="D926" s="10"/>
      <c r="E926" s="10"/>
      <c r="F926" s="16"/>
      <c r="G926" s="34"/>
      <c r="H926" s="21"/>
      <c r="I926" s="59"/>
      <c r="J926" s="20"/>
      <c r="K926" s="40"/>
      <c r="L926" s="40"/>
      <c r="M926" s="40"/>
      <c r="N926" s="14"/>
    </row>
    <row r="927" spans="2:14" ht="28.5" customHeight="1" x14ac:dyDescent="0.25">
      <c r="B927" s="9"/>
      <c r="C927" s="14"/>
      <c r="D927" s="10"/>
      <c r="E927" s="10"/>
      <c r="F927" s="16"/>
      <c r="G927" s="34"/>
      <c r="H927" s="21"/>
      <c r="I927" s="59"/>
      <c r="J927" s="20"/>
      <c r="K927" s="40"/>
      <c r="L927" s="40"/>
      <c r="M927" s="40"/>
      <c r="N927" s="14"/>
    </row>
    <row r="928" spans="2:14" ht="28.5" customHeight="1" x14ac:dyDescent="0.25">
      <c r="B928" s="9"/>
      <c r="C928" s="14"/>
      <c r="D928" s="10"/>
      <c r="E928" s="10"/>
      <c r="F928" s="16"/>
      <c r="G928" s="34"/>
      <c r="H928" s="21"/>
      <c r="I928" s="59"/>
      <c r="J928" s="20"/>
      <c r="K928" s="40"/>
      <c r="L928" s="40"/>
      <c r="M928" s="40"/>
      <c r="N928" s="14"/>
    </row>
    <row r="929" spans="2:14" ht="28.5" customHeight="1" x14ac:dyDescent="0.25">
      <c r="B929" s="9"/>
      <c r="C929" s="14"/>
      <c r="D929" s="10"/>
      <c r="E929" s="10"/>
      <c r="F929" s="16"/>
      <c r="G929" s="34"/>
      <c r="H929" s="21"/>
      <c r="I929" s="59"/>
      <c r="J929" s="20"/>
      <c r="K929" s="40"/>
      <c r="L929" s="40"/>
      <c r="M929" s="40"/>
      <c r="N929" s="14"/>
    </row>
    <row r="930" spans="2:14" ht="28.5" customHeight="1" x14ac:dyDescent="0.25">
      <c r="B930" s="9"/>
      <c r="C930" s="14"/>
      <c r="D930" s="10"/>
      <c r="E930" s="10"/>
      <c r="F930" s="16"/>
      <c r="G930" s="34"/>
      <c r="H930" s="21"/>
      <c r="I930" s="59"/>
      <c r="J930" s="20"/>
      <c r="K930" s="40"/>
      <c r="L930" s="40"/>
      <c r="M930" s="40"/>
      <c r="N930" s="14"/>
    </row>
    <row r="931" spans="2:14" ht="28.5" customHeight="1" x14ac:dyDescent="0.25">
      <c r="B931" s="9"/>
      <c r="C931" s="14"/>
      <c r="D931" s="10"/>
      <c r="E931" s="10"/>
      <c r="F931" s="16"/>
      <c r="G931" s="34"/>
      <c r="H931" s="21"/>
      <c r="I931" s="59"/>
      <c r="J931" s="20"/>
      <c r="K931" s="40"/>
      <c r="L931" s="40"/>
      <c r="M931" s="40"/>
      <c r="N931" s="14"/>
    </row>
    <row r="932" spans="2:14" ht="28.5" customHeight="1" x14ac:dyDescent="0.25">
      <c r="B932" s="9"/>
      <c r="C932" s="14"/>
      <c r="D932" s="10"/>
      <c r="E932" s="10"/>
      <c r="F932" s="16"/>
      <c r="G932" s="34"/>
      <c r="H932" s="21"/>
      <c r="I932" s="59"/>
      <c r="J932" s="20"/>
      <c r="K932" s="40"/>
      <c r="L932" s="40"/>
      <c r="M932" s="40"/>
      <c r="N932" s="14"/>
    </row>
    <row r="933" spans="2:14" ht="28.5" customHeight="1" x14ac:dyDescent="0.25">
      <c r="B933" s="9"/>
      <c r="C933" s="14"/>
      <c r="D933" s="10"/>
      <c r="E933" s="10"/>
      <c r="F933" s="16"/>
      <c r="G933" s="34"/>
      <c r="H933" s="21"/>
      <c r="I933" s="59"/>
      <c r="J933" s="20"/>
      <c r="K933" s="40"/>
      <c r="L933" s="40"/>
      <c r="M933" s="40"/>
      <c r="N933" s="14"/>
    </row>
    <row r="934" spans="2:14" ht="28.5" customHeight="1" x14ac:dyDescent="0.25">
      <c r="B934" s="9"/>
      <c r="C934" s="14"/>
      <c r="D934" s="10"/>
      <c r="E934" s="10"/>
      <c r="F934" s="16"/>
      <c r="G934" s="34"/>
      <c r="H934" s="21"/>
      <c r="I934" s="59"/>
      <c r="J934" s="20"/>
      <c r="K934" s="40"/>
      <c r="L934" s="40"/>
      <c r="M934" s="40"/>
      <c r="N934" s="14"/>
    </row>
    <row r="935" spans="2:14" ht="28.5" customHeight="1" x14ac:dyDescent="0.25">
      <c r="B935" s="9"/>
      <c r="C935" s="14"/>
      <c r="D935" s="10"/>
      <c r="E935" s="10"/>
      <c r="F935" s="16"/>
      <c r="G935" s="34"/>
      <c r="H935" s="21"/>
      <c r="I935" s="59"/>
      <c r="J935" s="20"/>
      <c r="K935" s="40"/>
      <c r="L935" s="40"/>
      <c r="M935" s="40"/>
      <c r="N935" s="14"/>
    </row>
    <row r="936" spans="2:14" ht="28.5" customHeight="1" x14ac:dyDescent="0.25">
      <c r="B936" s="9"/>
      <c r="C936" s="14"/>
      <c r="D936" s="10"/>
      <c r="E936" s="10"/>
      <c r="F936" s="16"/>
      <c r="G936" s="34"/>
      <c r="H936" s="21"/>
      <c r="I936" s="59"/>
      <c r="J936" s="20"/>
      <c r="K936" s="40"/>
      <c r="L936" s="40"/>
      <c r="M936" s="40"/>
      <c r="N936" s="14"/>
    </row>
    <row r="937" spans="2:14" ht="28.5" customHeight="1" x14ac:dyDescent="0.25">
      <c r="B937" s="9"/>
      <c r="C937" s="14"/>
      <c r="D937" s="10"/>
      <c r="E937" s="10"/>
      <c r="F937" s="16"/>
      <c r="G937" s="34"/>
      <c r="H937" s="21"/>
      <c r="I937" s="59"/>
      <c r="J937" s="20"/>
      <c r="K937" s="40"/>
      <c r="L937" s="40"/>
      <c r="M937" s="40"/>
      <c r="N937" s="14"/>
    </row>
    <row r="938" spans="2:14" ht="28.5" customHeight="1" x14ac:dyDescent="0.25">
      <c r="B938" s="9"/>
      <c r="C938" s="14"/>
      <c r="D938" s="10"/>
      <c r="E938" s="10"/>
      <c r="F938" s="16"/>
      <c r="G938" s="34"/>
      <c r="H938" s="21"/>
      <c r="I938" s="59"/>
      <c r="J938" s="20"/>
      <c r="K938" s="40"/>
      <c r="L938" s="40"/>
      <c r="M938" s="40"/>
      <c r="N938" s="14"/>
    </row>
    <row r="939" spans="2:14" ht="28.5" customHeight="1" x14ac:dyDescent="0.25">
      <c r="B939" s="9"/>
      <c r="C939" s="14"/>
      <c r="D939" s="10"/>
      <c r="E939" s="10"/>
      <c r="F939" s="16"/>
      <c r="G939" s="34"/>
      <c r="H939" s="21"/>
      <c r="I939" s="59"/>
      <c r="J939" s="20"/>
      <c r="K939" s="40"/>
      <c r="L939" s="40"/>
      <c r="M939" s="40"/>
      <c r="N939" s="14"/>
    </row>
    <row r="940" spans="2:14" ht="28.5" customHeight="1" x14ac:dyDescent="0.25">
      <c r="B940" s="9"/>
      <c r="C940" s="14"/>
      <c r="D940" s="10"/>
      <c r="E940" s="10"/>
      <c r="F940" s="16"/>
      <c r="G940" s="34"/>
      <c r="H940" s="21"/>
      <c r="I940" s="59"/>
      <c r="J940" s="20"/>
      <c r="K940" s="40"/>
      <c r="L940" s="40"/>
      <c r="M940" s="40"/>
      <c r="N940" s="14"/>
    </row>
    <row r="941" spans="2:14" ht="28.5" customHeight="1" x14ac:dyDescent="0.25">
      <c r="B941" s="9"/>
      <c r="C941" s="14"/>
      <c r="D941" s="10"/>
      <c r="E941" s="10"/>
      <c r="F941" s="16"/>
      <c r="G941" s="34"/>
      <c r="H941" s="21"/>
      <c r="I941" s="59"/>
      <c r="J941" s="20"/>
      <c r="K941" s="40"/>
      <c r="L941" s="40"/>
      <c r="M941" s="40"/>
      <c r="N941" s="14"/>
    </row>
    <row r="942" spans="2:14" ht="28.5" customHeight="1" x14ac:dyDescent="0.25">
      <c r="B942" s="9"/>
      <c r="C942" s="14"/>
      <c r="D942" s="10"/>
      <c r="E942" s="10"/>
      <c r="F942" s="16"/>
      <c r="G942" s="34"/>
      <c r="H942" s="21"/>
      <c r="I942" s="59"/>
      <c r="J942" s="20"/>
      <c r="K942" s="40"/>
      <c r="L942" s="40"/>
      <c r="M942" s="40"/>
      <c r="N942" s="14"/>
    </row>
    <row r="943" spans="2:14" ht="28.5" customHeight="1" x14ac:dyDescent="0.25">
      <c r="B943" s="9"/>
      <c r="C943" s="14"/>
      <c r="D943" s="10"/>
      <c r="E943" s="10"/>
      <c r="F943" s="16"/>
      <c r="G943" s="34"/>
      <c r="H943" s="21"/>
      <c r="I943" s="59"/>
      <c r="J943" s="20"/>
      <c r="K943" s="40"/>
      <c r="L943" s="40"/>
      <c r="M943" s="40"/>
      <c r="N943" s="14"/>
    </row>
    <row r="944" spans="2:14" ht="28.5" customHeight="1" x14ac:dyDescent="0.25">
      <c r="B944" s="9"/>
      <c r="C944" s="14"/>
      <c r="D944" s="10"/>
      <c r="E944" s="10"/>
      <c r="F944" s="16"/>
      <c r="G944" s="34"/>
      <c r="H944" s="21"/>
      <c r="I944" s="59"/>
      <c r="J944" s="20"/>
      <c r="K944" s="40"/>
      <c r="L944" s="40"/>
      <c r="M944" s="40"/>
      <c r="N944" s="14"/>
    </row>
    <row r="945" spans="2:14" ht="28.5" customHeight="1" x14ac:dyDescent="0.25">
      <c r="B945" s="9"/>
      <c r="C945" s="14"/>
      <c r="D945" s="10"/>
      <c r="E945" s="10"/>
      <c r="F945" s="16"/>
      <c r="G945" s="34"/>
      <c r="H945" s="21"/>
      <c r="I945" s="59"/>
      <c r="J945" s="20"/>
      <c r="K945" s="40"/>
      <c r="L945" s="40"/>
      <c r="M945" s="40"/>
      <c r="N945" s="14"/>
    </row>
    <row r="946" spans="2:14" ht="28.5" customHeight="1" x14ac:dyDescent="0.25">
      <c r="B946" s="9"/>
      <c r="C946" s="14"/>
      <c r="D946" s="10"/>
      <c r="E946" s="10"/>
      <c r="F946" s="16"/>
      <c r="G946" s="34"/>
      <c r="H946" s="21"/>
      <c r="I946" s="59"/>
      <c r="J946" s="20"/>
      <c r="K946" s="40"/>
      <c r="L946" s="40"/>
      <c r="M946" s="40"/>
      <c r="N946" s="14"/>
    </row>
    <row r="947" spans="2:14" ht="28.5" customHeight="1" x14ac:dyDescent="0.25">
      <c r="B947" s="9"/>
      <c r="C947" s="14"/>
      <c r="D947" s="10"/>
      <c r="E947" s="10"/>
      <c r="F947" s="16"/>
      <c r="G947" s="34"/>
      <c r="H947" s="21"/>
      <c r="I947" s="59"/>
      <c r="J947" s="20"/>
      <c r="K947" s="40"/>
      <c r="L947" s="40"/>
      <c r="M947" s="40"/>
      <c r="N947" s="14"/>
    </row>
    <row r="948" spans="2:14" ht="28.5" customHeight="1" x14ac:dyDescent="0.25">
      <c r="B948" s="9"/>
      <c r="C948" s="14"/>
      <c r="D948" s="10"/>
      <c r="E948" s="10"/>
      <c r="F948" s="16"/>
      <c r="G948" s="34"/>
      <c r="H948" s="21"/>
      <c r="I948" s="59"/>
      <c r="J948" s="20"/>
      <c r="K948" s="40"/>
      <c r="L948" s="40"/>
      <c r="M948" s="40"/>
      <c r="N948" s="14"/>
    </row>
    <row r="949" spans="2:14" ht="28.5" customHeight="1" x14ac:dyDescent="0.25">
      <c r="B949" s="9"/>
      <c r="C949" s="14"/>
      <c r="D949" s="10"/>
      <c r="E949" s="10"/>
      <c r="F949" s="16"/>
      <c r="G949" s="34"/>
      <c r="H949" s="21"/>
      <c r="I949" s="59"/>
      <c r="J949" s="20"/>
      <c r="K949" s="40"/>
      <c r="L949" s="40"/>
      <c r="M949" s="40"/>
      <c r="N949" s="14"/>
    </row>
    <row r="950" spans="2:14" ht="28.5" customHeight="1" x14ac:dyDescent="0.25">
      <c r="B950" s="9"/>
      <c r="C950" s="14"/>
      <c r="D950" s="10"/>
      <c r="E950" s="10"/>
      <c r="F950" s="16"/>
      <c r="G950" s="34"/>
      <c r="H950" s="21"/>
      <c r="I950" s="59"/>
      <c r="J950" s="20"/>
      <c r="K950" s="40"/>
      <c r="L950" s="40"/>
      <c r="M950" s="40"/>
      <c r="N950" s="14"/>
    </row>
    <row r="951" spans="2:14" ht="28.5" customHeight="1" x14ac:dyDescent="0.25">
      <c r="B951" s="9"/>
      <c r="C951" s="14"/>
      <c r="D951" s="10"/>
      <c r="E951" s="10"/>
      <c r="F951" s="16"/>
      <c r="G951" s="34"/>
      <c r="H951" s="21"/>
      <c r="I951" s="59"/>
      <c r="J951" s="20"/>
      <c r="K951" s="40"/>
      <c r="L951" s="40"/>
      <c r="M951" s="40"/>
      <c r="N951" s="14"/>
    </row>
    <row r="952" spans="2:14" ht="28.5" customHeight="1" x14ac:dyDescent="0.25">
      <c r="B952" s="9"/>
      <c r="C952" s="14"/>
      <c r="D952" s="10"/>
      <c r="E952" s="10"/>
      <c r="F952" s="16"/>
      <c r="G952" s="34"/>
      <c r="H952" s="21"/>
      <c r="I952" s="59"/>
      <c r="J952" s="20"/>
      <c r="K952" s="40"/>
      <c r="L952" s="40"/>
      <c r="M952" s="40"/>
      <c r="N952" s="14"/>
    </row>
    <row r="953" spans="2:14" ht="28.5" customHeight="1" x14ac:dyDescent="0.25">
      <c r="B953" s="9"/>
      <c r="C953" s="14"/>
      <c r="D953" s="10"/>
      <c r="E953" s="10"/>
      <c r="F953" s="16"/>
      <c r="G953" s="34"/>
      <c r="H953" s="21"/>
      <c r="I953" s="59"/>
      <c r="J953" s="20"/>
      <c r="K953" s="40"/>
      <c r="L953" s="40"/>
      <c r="M953" s="40"/>
      <c r="N953" s="14"/>
    </row>
    <row r="954" spans="2:14" ht="28.5" customHeight="1" x14ac:dyDescent="0.25">
      <c r="B954" s="9"/>
      <c r="C954" s="14"/>
      <c r="D954" s="10"/>
      <c r="E954" s="10"/>
      <c r="F954" s="16"/>
      <c r="G954" s="34"/>
      <c r="H954" s="21"/>
      <c r="I954" s="59"/>
      <c r="J954" s="20"/>
      <c r="K954" s="40"/>
      <c r="L954" s="40"/>
      <c r="M954" s="40"/>
      <c r="N954" s="14"/>
    </row>
    <row r="955" spans="2:14" ht="28.5" customHeight="1" x14ac:dyDescent="0.25">
      <c r="B955" s="9"/>
      <c r="C955" s="14"/>
      <c r="D955" s="10"/>
      <c r="E955" s="10"/>
      <c r="F955" s="16"/>
      <c r="G955" s="34"/>
      <c r="H955" s="21"/>
      <c r="I955" s="59"/>
      <c r="J955" s="20"/>
      <c r="K955" s="40"/>
      <c r="L955" s="40"/>
      <c r="M955" s="40"/>
      <c r="N955" s="14"/>
    </row>
    <row r="956" spans="2:14" ht="28.5" customHeight="1" x14ac:dyDescent="0.25">
      <c r="B956" s="9"/>
      <c r="C956" s="14"/>
      <c r="D956" s="10"/>
      <c r="E956" s="10"/>
      <c r="F956" s="16"/>
      <c r="G956" s="34"/>
      <c r="H956" s="21"/>
      <c r="I956" s="59"/>
      <c r="J956" s="20"/>
      <c r="K956" s="40"/>
      <c r="L956" s="40"/>
      <c r="M956" s="40"/>
      <c r="N956" s="14"/>
    </row>
    <row r="957" spans="2:14" ht="28.5" customHeight="1" x14ac:dyDescent="0.25">
      <c r="B957" s="9"/>
      <c r="C957" s="14"/>
      <c r="D957" s="10"/>
      <c r="E957" s="10"/>
      <c r="F957" s="16"/>
      <c r="G957" s="34"/>
      <c r="H957" s="21"/>
      <c r="I957" s="59"/>
      <c r="J957" s="20"/>
      <c r="K957" s="40"/>
      <c r="L957" s="40"/>
      <c r="M957" s="40"/>
      <c r="N957" s="14"/>
    </row>
    <row r="958" spans="2:14" ht="28.5" customHeight="1" x14ac:dyDescent="0.25">
      <c r="B958" s="9"/>
      <c r="C958" s="14"/>
      <c r="D958" s="10"/>
      <c r="E958" s="10"/>
      <c r="F958" s="16"/>
      <c r="G958" s="34"/>
      <c r="H958" s="21"/>
      <c r="I958" s="59"/>
      <c r="J958" s="20"/>
      <c r="K958" s="40"/>
      <c r="L958" s="40"/>
      <c r="M958" s="40"/>
      <c r="N958" s="14"/>
    </row>
    <row r="959" spans="2:14" ht="28.5" customHeight="1" x14ac:dyDescent="0.25">
      <c r="B959" s="9"/>
      <c r="C959" s="14"/>
      <c r="D959" s="10"/>
      <c r="E959" s="10"/>
      <c r="F959" s="16"/>
      <c r="G959" s="34"/>
      <c r="H959" s="21"/>
      <c r="I959" s="59"/>
      <c r="J959" s="20"/>
      <c r="K959" s="40"/>
      <c r="L959" s="40"/>
      <c r="M959" s="40"/>
      <c r="N959" s="14"/>
    </row>
    <row r="960" spans="2:14" ht="28.5" customHeight="1" x14ac:dyDescent="0.25">
      <c r="B960" s="9"/>
      <c r="C960" s="14"/>
      <c r="D960" s="10"/>
      <c r="E960" s="10"/>
      <c r="F960" s="16"/>
      <c r="G960" s="34"/>
      <c r="H960" s="21"/>
      <c r="I960" s="59"/>
      <c r="J960" s="20"/>
      <c r="K960" s="40"/>
      <c r="L960" s="40"/>
      <c r="M960" s="40"/>
      <c r="N960" s="14"/>
    </row>
    <row r="961" spans="2:14" ht="28.5" customHeight="1" x14ac:dyDescent="0.25">
      <c r="B961" s="9"/>
      <c r="C961" s="14"/>
      <c r="D961" s="10"/>
      <c r="E961" s="10"/>
      <c r="F961" s="16"/>
      <c r="G961" s="34"/>
      <c r="H961" s="21"/>
      <c r="I961" s="59"/>
      <c r="J961" s="20"/>
      <c r="K961" s="40"/>
      <c r="L961" s="40"/>
      <c r="M961" s="40"/>
      <c r="N961" s="14"/>
    </row>
    <row r="962" spans="2:14" ht="28.5" customHeight="1" x14ac:dyDescent="0.25">
      <c r="B962" s="9"/>
      <c r="C962" s="14"/>
      <c r="D962" s="10"/>
      <c r="E962" s="10"/>
      <c r="F962" s="16"/>
      <c r="G962" s="34"/>
      <c r="H962" s="21"/>
      <c r="I962" s="59"/>
      <c r="J962" s="20"/>
      <c r="K962" s="40"/>
      <c r="L962" s="40"/>
      <c r="M962" s="40"/>
      <c r="N962" s="14"/>
    </row>
    <row r="963" spans="2:14" ht="28.5" customHeight="1" x14ac:dyDescent="0.25">
      <c r="B963" s="9"/>
      <c r="C963" s="14"/>
      <c r="D963" s="10"/>
      <c r="E963" s="10"/>
      <c r="F963" s="16"/>
      <c r="G963" s="34"/>
      <c r="H963" s="21"/>
      <c r="I963" s="59"/>
      <c r="J963" s="20"/>
      <c r="K963" s="40"/>
      <c r="L963" s="40"/>
      <c r="M963" s="40"/>
      <c r="N963" s="14"/>
    </row>
    <row r="964" spans="2:14" ht="28.5" customHeight="1" x14ac:dyDescent="0.25">
      <c r="B964" s="9"/>
      <c r="C964" s="14"/>
      <c r="D964" s="10"/>
      <c r="E964" s="10"/>
      <c r="F964" s="16"/>
      <c r="G964" s="34"/>
      <c r="H964" s="21"/>
      <c r="I964" s="59"/>
      <c r="J964" s="20"/>
      <c r="K964" s="40"/>
      <c r="L964" s="40"/>
      <c r="M964" s="40"/>
      <c r="N964" s="14"/>
    </row>
    <row r="965" spans="2:14" ht="28.5" customHeight="1" x14ac:dyDescent="0.25">
      <c r="B965" s="9"/>
      <c r="C965" s="14"/>
      <c r="D965" s="10"/>
      <c r="E965" s="10"/>
      <c r="F965" s="16"/>
      <c r="G965" s="34"/>
      <c r="H965" s="21"/>
      <c r="I965" s="59"/>
      <c r="J965" s="20"/>
      <c r="K965" s="40"/>
      <c r="L965" s="40"/>
      <c r="M965" s="40"/>
      <c r="N965" s="14"/>
    </row>
    <row r="966" spans="2:14" ht="28.5" customHeight="1" x14ac:dyDescent="0.25">
      <c r="B966" s="9"/>
      <c r="C966" s="14"/>
      <c r="D966" s="10"/>
      <c r="E966" s="10"/>
      <c r="F966" s="16"/>
      <c r="G966" s="34"/>
      <c r="H966" s="21"/>
      <c r="I966" s="59"/>
      <c r="J966" s="20"/>
      <c r="K966" s="40"/>
      <c r="L966" s="40"/>
      <c r="M966" s="40"/>
      <c r="N966" s="14"/>
    </row>
    <row r="967" spans="2:14" ht="28.5" customHeight="1" x14ac:dyDescent="0.25">
      <c r="B967" s="9"/>
      <c r="C967" s="14"/>
      <c r="D967" s="10"/>
      <c r="E967" s="10"/>
      <c r="F967" s="16"/>
      <c r="G967" s="34"/>
      <c r="H967" s="21"/>
      <c r="I967" s="59"/>
      <c r="J967" s="20"/>
      <c r="K967" s="40"/>
      <c r="L967" s="40"/>
      <c r="M967" s="40"/>
      <c r="N967" s="14"/>
    </row>
    <row r="968" spans="2:14" ht="28.5" customHeight="1" x14ac:dyDescent="0.25">
      <c r="B968" s="9"/>
      <c r="C968" s="14"/>
      <c r="D968" s="10"/>
      <c r="E968" s="10"/>
      <c r="F968" s="16"/>
      <c r="G968" s="34"/>
      <c r="H968" s="21"/>
      <c r="I968" s="59"/>
      <c r="J968" s="20"/>
      <c r="K968" s="40"/>
      <c r="L968" s="40"/>
      <c r="M968" s="40"/>
      <c r="N968" s="14"/>
    </row>
    <row r="969" spans="2:14" ht="28.5" customHeight="1" x14ac:dyDescent="0.25">
      <c r="B969" s="9"/>
      <c r="C969" s="14"/>
      <c r="D969" s="10"/>
      <c r="E969" s="10"/>
      <c r="F969" s="16"/>
      <c r="G969" s="34"/>
      <c r="H969" s="21"/>
      <c r="I969" s="59"/>
      <c r="J969" s="20"/>
      <c r="K969" s="40"/>
      <c r="L969" s="40"/>
      <c r="M969" s="40"/>
      <c r="N969" s="14"/>
    </row>
    <row r="970" spans="2:14" ht="28.5" customHeight="1" x14ac:dyDescent="0.25">
      <c r="B970" s="9"/>
      <c r="C970" s="14"/>
      <c r="D970" s="10"/>
      <c r="E970" s="10"/>
      <c r="F970" s="16"/>
      <c r="G970" s="34"/>
      <c r="H970" s="21"/>
      <c r="I970" s="59"/>
      <c r="J970" s="20"/>
      <c r="K970" s="40"/>
      <c r="L970" s="40"/>
      <c r="M970" s="40"/>
      <c r="N970" s="14"/>
    </row>
    <row r="971" spans="2:14" ht="28.5" customHeight="1" x14ac:dyDescent="0.25">
      <c r="B971" s="9"/>
      <c r="C971" s="14"/>
      <c r="D971" s="10"/>
      <c r="E971" s="10"/>
      <c r="F971" s="16"/>
      <c r="G971" s="34"/>
      <c r="H971" s="21"/>
      <c r="I971" s="59"/>
      <c r="J971" s="20"/>
      <c r="K971" s="40"/>
      <c r="L971" s="40"/>
      <c r="M971" s="40"/>
      <c r="N971" s="14"/>
    </row>
    <row r="972" spans="2:14" ht="28.5" customHeight="1" x14ac:dyDescent="0.25">
      <c r="B972" s="9"/>
      <c r="C972" s="14"/>
      <c r="D972" s="10"/>
      <c r="E972" s="10"/>
      <c r="F972" s="16"/>
      <c r="G972" s="34"/>
      <c r="H972" s="21"/>
      <c r="I972" s="59"/>
      <c r="J972" s="20"/>
      <c r="K972" s="40"/>
      <c r="L972" s="40"/>
      <c r="M972" s="40"/>
      <c r="N972" s="14"/>
    </row>
    <row r="973" spans="2:14" ht="28.5" customHeight="1" x14ac:dyDescent="0.25">
      <c r="B973" s="9"/>
      <c r="C973" s="14"/>
      <c r="D973" s="10"/>
      <c r="E973" s="10"/>
      <c r="F973" s="16"/>
      <c r="G973" s="34"/>
      <c r="H973" s="21"/>
      <c r="I973" s="59"/>
      <c r="J973" s="20"/>
      <c r="K973" s="40"/>
      <c r="L973" s="40"/>
      <c r="M973" s="40"/>
      <c r="N973" s="14"/>
    </row>
    <row r="974" spans="2:14" ht="28.5" customHeight="1" x14ac:dyDescent="0.25">
      <c r="B974" s="9"/>
      <c r="C974" s="14"/>
      <c r="D974" s="10"/>
      <c r="E974" s="10"/>
      <c r="F974" s="16"/>
      <c r="G974" s="34"/>
      <c r="H974" s="21"/>
      <c r="I974" s="59"/>
      <c r="J974" s="20"/>
      <c r="K974" s="40"/>
      <c r="L974" s="40"/>
      <c r="M974" s="40"/>
      <c r="N974" s="14"/>
    </row>
    <row r="975" spans="2:14" ht="28.5" customHeight="1" x14ac:dyDescent="0.25">
      <c r="B975" s="9"/>
      <c r="C975" s="14"/>
      <c r="D975" s="10"/>
      <c r="E975" s="10"/>
      <c r="F975" s="16"/>
      <c r="G975" s="34"/>
      <c r="H975" s="21"/>
      <c r="I975" s="59"/>
      <c r="J975" s="20"/>
      <c r="K975" s="40"/>
      <c r="L975" s="40"/>
      <c r="M975" s="40"/>
      <c r="N975" s="14"/>
    </row>
    <row r="976" spans="2:14" ht="28.5" customHeight="1" x14ac:dyDescent="0.25">
      <c r="B976" s="9"/>
      <c r="C976" s="14"/>
      <c r="D976" s="10"/>
      <c r="E976" s="10"/>
      <c r="F976" s="16"/>
      <c r="G976" s="34"/>
      <c r="H976" s="21"/>
      <c r="I976" s="59"/>
      <c r="J976" s="20"/>
      <c r="K976" s="40"/>
      <c r="L976" s="40"/>
      <c r="M976" s="40"/>
      <c r="N976" s="14"/>
    </row>
    <row r="977" spans="2:14" ht="28.5" customHeight="1" x14ac:dyDescent="0.25">
      <c r="B977" s="9"/>
      <c r="C977" s="14"/>
      <c r="D977" s="10"/>
      <c r="E977" s="10"/>
      <c r="F977" s="16"/>
      <c r="G977" s="34"/>
      <c r="H977" s="21"/>
      <c r="I977" s="59"/>
      <c r="J977" s="20"/>
      <c r="K977" s="40"/>
      <c r="L977" s="40"/>
      <c r="M977" s="40"/>
      <c r="N977" s="14"/>
    </row>
    <row r="978" spans="2:14" ht="28.5" customHeight="1" x14ac:dyDescent="0.25">
      <c r="B978" s="9"/>
      <c r="C978" s="14"/>
      <c r="D978" s="10"/>
      <c r="E978" s="10"/>
      <c r="F978" s="16"/>
      <c r="G978" s="34"/>
      <c r="H978" s="21"/>
      <c r="I978" s="59"/>
      <c r="J978" s="20"/>
      <c r="K978" s="40"/>
      <c r="L978" s="40"/>
      <c r="M978" s="40"/>
      <c r="N978" s="14"/>
    </row>
    <row r="979" spans="2:14" ht="28.5" customHeight="1" x14ac:dyDescent="0.25">
      <c r="B979" s="9"/>
      <c r="C979" s="14"/>
      <c r="D979" s="10"/>
      <c r="E979" s="10"/>
      <c r="F979" s="16"/>
      <c r="G979" s="34"/>
      <c r="H979" s="21"/>
      <c r="I979" s="59"/>
      <c r="J979" s="20"/>
      <c r="K979" s="40"/>
      <c r="L979" s="40"/>
      <c r="M979" s="40"/>
      <c r="N979" s="14"/>
    </row>
    <row r="980" spans="2:14" ht="28.5" customHeight="1" x14ac:dyDescent="0.25">
      <c r="B980" s="9"/>
      <c r="C980" s="14"/>
      <c r="D980" s="10"/>
      <c r="E980" s="10"/>
      <c r="F980" s="16"/>
      <c r="G980" s="34"/>
      <c r="H980" s="21"/>
      <c r="I980" s="59"/>
      <c r="J980" s="20"/>
      <c r="K980" s="40"/>
      <c r="L980" s="40"/>
      <c r="M980" s="40"/>
      <c r="N980" s="14"/>
    </row>
    <row r="981" spans="2:14" ht="28.5" customHeight="1" x14ac:dyDescent="0.25">
      <c r="B981" s="9"/>
      <c r="C981" s="14"/>
      <c r="D981" s="10"/>
      <c r="E981" s="10"/>
      <c r="F981" s="16"/>
      <c r="G981" s="34"/>
      <c r="H981" s="21"/>
      <c r="I981" s="59"/>
      <c r="J981" s="20"/>
      <c r="K981" s="40"/>
      <c r="L981" s="40"/>
      <c r="M981" s="40"/>
      <c r="N981" s="14"/>
    </row>
    <row r="982" spans="2:14" ht="28.5" customHeight="1" x14ac:dyDescent="0.25">
      <c r="B982" s="9"/>
      <c r="C982" s="14"/>
      <c r="D982" s="10"/>
      <c r="E982" s="10"/>
      <c r="F982" s="16"/>
      <c r="G982" s="34"/>
      <c r="H982" s="21"/>
      <c r="I982" s="59"/>
      <c r="J982" s="20"/>
      <c r="K982" s="40"/>
      <c r="L982" s="40"/>
      <c r="M982" s="40"/>
      <c r="N982" s="14"/>
    </row>
    <row r="983" spans="2:14" ht="28.5" customHeight="1" x14ac:dyDescent="0.25">
      <c r="B983" s="9"/>
      <c r="C983" s="14"/>
      <c r="D983" s="10"/>
      <c r="E983" s="10"/>
      <c r="F983" s="16"/>
      <c r="G983" s="34"/>
      <c r="H983" s="21"/>
      <c r="I983" s="59"/>
      <c r="J983" s="20"/>
      <c r="K983" s="40"/>
      <c r="L983" s="40"/>
      <c r="M983" s="40"/>
      <c r="N983" s="14"/>
    </row>
    <row r="984" spans="2:14" ht="28.5" customHeight="1" x14ac:dyDescent="0.25">
      <c r="B984" s="9"/>
      <c r="C984" s="14"/>
      <c r="D984" s="10"/>
      <c r="E984" s="10"/>
      <c r="F984" s="16"/>
      <c r="G984" s="34"/>
      <c r="H984" s="21"/>
      <c r="I984" s="59"/>
      <c r="J984" s="20"/>
      <c r="K984" s="40"/>
      <c r="L984" s="40"/>
      <c r="M984" s="40"/>
      <c r="N984" s="14"/>
    </row>
    <row r="985" spans="2:14" ht="28.5" customHeight="1" x14ac:dyDescent="0.25">
      <c r="B985" s="9"/>
      <c r="C985" s="14"/>
      <c r="D985" s="10"/>
      <c r="E985" s="10"/>
      <c r="F985" s="16"/>
      <c r="G985" s="34"/>
      <c r="H985" s="21"/>
      <c r="I985" s="59"/>
      <c r="J985" s="20"/>
      <c r="K985" s="40"/>
      <c r="L985" s="40"/>
      <c r="M985" s="40"/>
      <c r="N985" s="14"/>
    </row>
    <row r="986" spans="2:14" ht="28.5" customHeight="1" x14ac:dyDescent="0.25">
      <c r="B986" s="9"/>
      <c r="C986" s="14"/>
      <c r="D986" s="10"/>
      <c r="E986" s="10"/>
      <c r="F986" s="16"/>
      <c r="G986" s="34"/>
      <c r="H986" s="21"/>
      <c r="I986" s="59"/>
      <c r="J986" s="20"/>
      <c r="K986" s="40"/>
      <c r="L986" s="40"/>
      <c r="M986" s="40"/>
      <c r="N986" s="14"/>
    </row>
    <row r="987" spans="2:14" ht="28.5" customHeight="1" x14ac:dyDescent="0.25">
      <c r="B987" s="9"/>
      <c r="C987" s="14"/>
      <c r="D987" s="10"/>
      <c r="E987" s="10"/>
      <c r="F987" s="16"/>
      <c r="G987" s="34"/>
      <c r="H987" s="21"/>
      <c r="I987" s="59"/>
      <c r="J987" s="20"/>
      <c r="K987" s="40"/>
      <c r="L987" s="40"/>
      <c r="M987" s="40"/>
      <c r="N987" s="14"/>
    </row>
    <row r="988" spans="2:14" ht="28.5" customHeight="1" x14ac:dyDescent="0.25">
      <c r="B988" s="9"/>
      <c r="C988" s="14"/>
      <c r="D988" s="10"/>
      <c r="E988" s="10"/>
      <c r="F988" s="16"/>
      <c r="G988" s="34"/>
      <c r="H988" s="21"/>
      <c r="I988" s="59"/>
      <c r="J988" s="20"/>
      <c r="K988" s="40"/>
      <c r="L988" s="40"/>
      <c r="M988" s="40"/>
      <c r="N988" s="14"/>
    </row>
    <row r="989" spans="2:14" ht="28.5" customHeight="1" x14ac:dyDescent="0.25">
      <c r="B989" s="9"/>
      <c r="C989" s="14"/>
      <c r="D989" s="10"/>
      <c r="E989" s="10"/>
      <c r="F989" s="16"/>
      <c r="G989" s="34"/>
      <c r="H989" s="21"/>
      <c r="I989" s="59"/>
      <c r="J989" s="20"/>
      <c r="K989" s="40"/>
      <c r="L989" s="40"/>
      <c r="M989" s="40"/>
      <c r="N989" s="14"/>
    </row>
    <row r="990" spans="2:14" ht="28.5" customHeight="1" x14ac:dyDescent="0.25">
      <c r="B990" s="9"/>
      <c r="C990" s="14"/>
      <c r="D990" s="10"/>
      <c r="E990" s="10"/>
      <c r="F990" s="16"/>
      <c r="G990" s="34"/>
      <c r="H990" s="21"/>
      <c r="I990" s="59"/>
      <c r="J990" s="20"/>
      <c r="K990" s="40"/>
      <c r="L990" s="40"/>
      <c r="M990" s="40"/>
      <c r="N990" s="14"/>
    </row>
    <row r="991" spans="2:14" ht="28.5" customHeight="1" x14ac:dyDescent="0.25">
      <c r="B991" s="9"/>
      <c r="C991" s="14"/>
      <c r="D991" s="10"/>
      <c r="E991" s="10"/>
      <c r="F991" s="16"/>
      <c r="G991" s="34"/>
      <c r="H991" s="21"/>
      <c r="I991" s="59"/>
      <c r="J991" s="20"/>
      <c r="K991" s="40"/>
      <c r="L991" s="40"/>
      <c r="M991" s="40"/>
      <c r="N991" s="14"/>
    </row>
    <row r="992" spans="2:14" ht="28.5" customHeight="1" x14ac:dyDescent="0.25">
      <c r="B992" s="9"/>
      <c r="C992" s="14"/>
      <c r="D992" s="10"/>
      <c r="E992" s="10"/>
      <c r="F992" s="16"/>
      <c r="G992" s="34"/>
      <c r="H992" s="21"/>
      <c r="I992" s="59"/>
      <c r="J992" s="20"/>
      <c r="K992" s="40"/>
      <c r="L992" s="40"/>
      <c r="M992" s="40"/>
      <c r="N992" s="14"/>
    </row>
    <row r="993" spans="2:14" ht="28.5" customHeight="1" x14ac:dyDescent="0.25">
      <c r="B993" s="9"/>
      <c r="C993" s="14"/>
      <c r="D993" s="10"/>
      <c r="E993" s="10"/>
      <c r="F993" s="16"/>
      <c r="G993" s="34"/>
      <c r="H993" s="21"/>
      <c r="I993" s="59"/>
      <c r="J993" s="20"/>
      <c r="K993" s="40"/>
      <c r="L993" s="40"/>
      <c r="M993" s="40"/>
      <c r="N993" s="14"/>
    </row>
    <row r="994" spans="2:14" ht="28.5" customHeight="1" x14ac:dyDescent="0.25">
      <c r="B994" s="9"/>
      <c r="C994" s="14"/>
      <c r="D994" s="10"/>
      <c r="E994" s="10"/>
      <c r="F994" s="16"/>
      <c r="G994" s="34"/>
      <c r="H994" s="21"/>
      <c r="I994" s="59"/>
      <c r="J994" s="20"/>
      <c r="K994" s="40"/>
      <c r="L994" s="40"/>
      <c r="M994" s="40"/>
      <c r="N994" s="14"/>
    </row>
    <row r="995" spans="2:14" ht="28.5" customHeight="1" x14ac:dyDescent="0.25">
      <c r="B995" s="9"/>
      <c r="C995" s="14"/>
      <c r="D995" s="10"/>
      <c r="E995" s="10"/>
      <c r="F995" s="16"/>
      <c r="G995" s="34"/>
      <c r="H995" s="21"/>
      <c r="I995" s="59"/>
      <c r="J995" s="20"/>
      <c r="K995" s="40"/>
      <c r="L995" s="40"/>
      <c r="M995" s="40"/>
      <c r="N995" s="14"/>
    </row>
    <row r="996" spans="2:14" ht="28.5" customHeight="1" x14ac:dyDescent="0.25">
      <c r="B996" s="9"/>
      <c r="C996" s="14"/>
      <c r="D996" s="10"/>
      <c r="E996" s="10"/>
      <c r="F996" s="16"/>
      <c r="G996" s="34"/>
      <c r="H996" s="21"/>
      <c r="I996" s="59"/>
      <c r="J996" s="20"/>
      <c r="K996" s="40"/>
      <c r="L996" s="40"/>
      <c r="M996" s="40"/>
      <c r="N996" s="14"/>
    </row>
    <row r="997" spans="2:14" ht="28.5" customHeight="1" x14ac:dyDescent="0.25">
      <c r="B997" s="9"/>
      <c r="C997" s="14"/>
      <c r="D997" s="10"/>
      <c r="E997" s="10"/>
      <c r="F997" s="16"/>
      <c r="G997" s="34"/>
      <c r="H997" s="21"/>
      <c r="I997" s="59"/>
      <c r="J997" s="20"/>
      <c r="K997" s="40"/>
      <c r="L997" s="40"/>
      <c r="M997" s="40"/>
      <c r="N997" s="14"/>
    </row>
    <row r="998" spans="2:14" ht="28.5" customHeight="1" x14ac:dyDescent="0.25">
      <c r="B998" s="9"/>
      <c r="C998" s="14"/>
      <c r="D998" s="10"/>
      <c r="E998" s="10"/>
      <c r="F998" s="16"/>
      <c r="G998" s="34"/>
      <c r="H998" s="21"/>
      <c r="I998" s="59"/>
      <c r="J998" s="20"/>
      <c r="K998" s="40"/>
      <c r="L998" s="40"/>
      <c r="M998" s="40"/>
      <c r="N998" s="14"/>
    </row>
    <row r="999" spans="2:14" ht="28.5" customHeight="1" x14ac:dyDescent="0.25">
      <c r="B999" s="9"/>
      <c r="C999" s="14"/>
      <c r="D999" s="10"/>
      <c r="E999" s="10"/>
      <c r="F999" s="16"/>
      <c r="G999" s="34"/>
      <c r="H999" s="21"/>
      <c r="I999" s="59"/>
      <c r="J999" s="20"/>
      <c r="K999" s="40"/>
      <c r="L999" s="40"/>
      <c r="M999" s="40"/>
      <c r="N999" s="14"/>
    </row>
    <row r="1000" spans="2:14" ht="28.5" customHeight="1" x14ac:dyDescent="0.25">
      <c r="B1000" s="9"/>
      <c r="C1000" s="14"/>
      <c r="D1000" s="10"/>
      <c r="E1000" s="10"/>
      <c r="F1000" s="16"/>
      <c r="G1000" s="34"/>
      <c r="H1000" s="21"/>
      <c r="I1000" s="59"/>
      <c r="J1000" s="20"/>
      <c r="K1000" s="40"/>
      <c r="L1000" s="40"/>
      <c r="M1000" s="40"/>
      <c r="N1000" s="14"/>
    </row>
    <row r="1001" spans="2:14" ht="28.5" customHeight="1" x14ac:dyDescent="0.25">
      <c r="B1001" s="9"/>
      <c r="C1001" s="14"/>
      <c r="D1001" s="10"/>
      <c r="E1001" s="10"/>
      <c r="F1001" s="16"/>
      <c r="G1001" s="34"/>
      <c r="H1001" s="21"/>
      <c r="I1001" s="59"/>
      <c r="J1001" s="20"/>
      <c r="K1001" s="40"/>
      <c r="L1001" s="40"/>
      <c r="M1001" s="40"/>
      <c r="N1001" s="14"/>
    </row>
    <row r="1002" spans="2:14" ht="28.5" customHeight="1" x14ac:dyDescent="0.25">
      <c r="B1002" s="9"/>
      <c r="C1002" s="14"/>
      <c r="D1002" s="10"/>
      <c r="E1002" s="10"/>
      <c r="F1002" s="16"/>
      <c r="G1002" s="34"/>
      <c r="H1002" s="21"/>
      <c r="I1002" s="59"/>
      <c r="J1002" s="20"/>
      <c r="K1002" s="40"/>
      <c r="L1002" s="40"/>
      <c r="M1002" s="40"/>
      <c r="N1002" s="14"/>
    </row>
    <row r="1003" spans="2:14" ht="28.5" customHeight="1" x14ac:dyDescent="0.25">
      <c r="B1003" s="9"/>
      <c r="C1003" s="14"/>
      <c r="D1003" s="10"/>
      <c r="E1003" s="10"/>
      <c r="F1003" s="16"/>
      <c r="G1003" s="34"/>
      <c r="H1003" s="21"/>
      <c r="I1003" s="59"/>
      <c r="J1003" s="20"/>
      <c r="K1003" s="40"/>
      <c r="L1003" s="40"/>
      <c r="M1003" s="40"/>
      <c r="N1003" s="14"/>
    </row>
    <row r="1004" spans="2:14" ht="28.5" customHeight="1" x14ac:dyDescent="0.25">
      <c r="B1004" s="9"/>
      <c r="C1004" s="14"/>
      <c r="D1004" s="10"/>
      <c r="E1004" s="10"/>
      <c r="F1004" s="16"/>
      <c r="G1004" s="34"/>
      <c r="H1004" s="21"/>
      <c r="I1004" s="59"/>
      <c r="J1004" s="20"/>
      <c r="K1004" s="40"/>
      <c r="L1004" s="40"/>
      <c r="M1004" s="40"/>
      <c r="N1004" s="14"/>
    </row>
    <row r="1005" spans="2:14" ht="28.5" customHeight="1" x14ac:dyDescent="0.25">
      <c r="B1005" s="9"/>
      <c r="C1005" s="14"/>
      <c r="D1005" s="10"/>
      <c r="E1005" s="10"/>
      <c r="F1005" s="16"/>
      <c r="G1005" s="34"/>
      <c r="H1005" s="21"/>
      <c r="I1005" s="59"/>
      <c r="J1005" s="20"/>
      <c r="K1005" s="40"/>
      <c r="L1005" s="40"/>
      <c r="M1005" s="40"/>
      <c r="N1005" s="14"/>
    </row>
    <row r="1006" spans="2:14" ht="28.5" customHeight="1" x14ac:dyDescent="0.25">
      <c r="B1006" s="9"/>
      <c r="C1006" s="14"/>
      <c r="D1006" s="10"/>
      <c r="E1006" s="10"/>
      <c r="F1006" s="16"/>
      <c r="G1006" s="34"/>
      <c r="H1006" s="21"/>
      <c r="I1006" s="59"/>
      <c r="J1006" s="20"/>
      <c r="K1006" s="40"/>
      <c r="L1006" s="40"/>
      <c r="M1006" s="40"/>
      <c r="N1006" s="14"/>
    </row>
    <row r="1007" spans="2:14" ht="28.5" customHeight="1" x14ac:dyDescent="0.25">
      <c r="B1007" s="9"/>
      <c r="C1007" s="14"/>
      <c r="D1007" s="10"/>
      <c r="E1007" s="10"/>
      <c r="F1007" s="16"/>
      <c r="G1007" s="34"/>
      <c r="H1007" s="21"/>
      <c r="I1007" s="59"/>
      <c r="J1007" s="20"/>
      <c r="K1007" s="40"/>
      <c r="L1007" s="40"/>
      <c r="M1007" s="40"/>
      <c r="N1007" s="14"/>
    </row>
    <row r="1008" spans="2:14" ht="28.5" customHeight="1" x14ac:dyDescent="0.25">
      <c r="B1008" s="9"/>
      <c r="C1008" s="14"/>
      <c r="D1008" s="10"/>
      <c r="E1008" s="10"/>
      <c r="F1008" s="16"/>
      <c r="G1008" s="34"/>
      <c r="H1008" s="21"/>
      <c r="I1008" s="59"/>
      <c r="J1008" s="20"/>
      <c r="K1008" s="40"/>
      <c r="L1008" s="40"/>
      <c r="M1008" s="40"/>
      <c r="N1008" s="14"/>
    </row>
    <row r="1009" spans="2:14" ht="28.5" customHeight="1" x14ac:dyDescent="0.25">
      <c r="B1009" s="9"/>
      <c r="C1009" s="14"/>
      <c r="D1009" s="10"/>
      <c r="E1009" s="10"/>
      <c r="F1009" s="16"/>
      <c r="G1009" s="34"/>
      <c r="H1009" s="21"/>
      <c r="I1009" s="59"/>
      <c r="J1009" s="20"/>
      <c r="K1009" s="40"/>
      <c r="L1009" s="40"/>
      <c r="M1009" s="40"/>
      <c r="N1009" s="14"/>
    </row>
    <row r="1010" spans="2:14" ht="28.5" customHeight="1" x14ac:dyDescent="0.25">
      <c r="B1010" s="9"/>
      <c r="C1010" s="14"/>
      <c r="D1010" s="10"/>
      <c r="E1010" s="10"/>
      <c r="F1010" s="16"/>
      <c r="G1010" s="34"/>
      <c r="H1010" s="21"/>
      <c r="I1010" s="59"/>
      <c r="J1010" s="20"/>
      <c r="K1010" s="40"/>
      <c r="L1010" s="40"/>
      <c r="M1010" s="40"/>
      <c r="N1010" s="14"/>
    </row>
    <row r="1011" spans="2:14" ht="28.5" customHeight="1" x14ac:dyDescent="0.25">
      <c r="B1011" s="9"/>
      <c r="C1011" s="14"/>
      <c r="D1011" s="10"/>
      <c r="E1011" s="10"/>
      <c r="F1011" s="16"/>
      <c r="G1011" s="34"/>
      <c r="H1011" s="21"/>
      <c r="I1011" s="59"/>
      <c r="J1011" s="20"/>
      <c r="K1011" s="40"/>
      <c r="L1011" s="40"/>
      <c r="M1011" s="40"/>
      <c r="N1011" s="14"/>
    </row>
    <row r="1012" spans="2:14" ht="28.5" customHeight="1" x14ac:dyDescent="0.25">
      <c r="B1012" s="9"/>
      <c r="C1012" s="14"/>
      <c r="D1012" s="10"/>
      <c r="E1012" s="10"/>
      <c r="F1012" s="16"/>
      <c r="G1012" s="34"/>
      <c r="H1012" s="21"/>
      <c r="I1012" s="59"/>
      <c r="J1012" s="20"/>
      <c r="K1012" s="40"/>
      <c r="L1012" s="40"/>
      <c r="M1012" s="40"/>
      <c r="N1012" s="14"/>
    </row>
    <row r="1013" spans="2:14" ht="28.5" customHeight="1" x14ac:dyDescent="0.25">
      <c r="B1013" s="9"/>
      <c r="C1013" s="14"/>
      <c r="D1013" s="10"/>
      <c r="E1013" s="10"/>
      <c r="F1013" s="16"/>
      <c r="G1013" s="34"/>
      <c r="H1013" s="21"/>
      <c r="I1013" s="59"/>
      <c r="J1013" s="20"/>
      <c r="K1013" s="40"/>
      <c r="L1013" s="40"/>
      <c r="M1013" s="40"/>
      <c r="N1013" s="14"/>
    </row>
    <row r="1014" spans="2:14" ht="28.5" customHeight="1" x14ac:dyDescent="0.25">
      <c r="B1014" s="9"/>
      <c r="C1014" s="14"/>
      <c r="D1014" s="10"/>
      <c r="E1014" s="10"/>
      <c r="F1014" s="16"/>
      <c r="G1014" s="34"/>
      <c r="H1014" s="21"/>
      <c r="I1014" s="59"/>
      <c r="J1014" s="20"/>
      <c r="K1014" s="40"/>
      <c r="L1014" s="40"/>
      <c r="M1014" s="40"/>
      <c r="N1014" s="14"/>
    </row>
    <row r="1015" spans="2:14" ht="28.5" customHeight="1" x14ac:dyDescent="0.25">
      <c r="B1015" s="9"/>
      <c r="C1015" s="14"/>
      <c r="D1015" s="10"/>
      <c r="E1015" s="10"/>
      <c r="F1015" s="16"/>
      <c r="G1015" s="34"/>
      <c r="H1015" s="21"/>
      <c r="I1015" s="59"/>
      <c r="J1015" s="20"/>
      <c r="K1015" s="40"/>
      <c r="L1015" s="40"/>
      <c r="M1015" s="40"/>
      <c r="N1015" s="14"/>
    </row>
    <row r="1016" spans="2:14" ht="28.5" customHeight="1" x14ac:dyDescent="0.25">
      <c r="B1016" s="9"/>
      <c r="C1016" s="14"/>
      <c r="D1016" s="10"/>
      <c r="E1016" s="10"/>
      <c r="F1016" s="16"/>
      <c r="G1016" s="34"/>
      <c r="H1016" s="21"/>
      <c r="I1016" s="59"/>
      <c r="J1016" s="20"/>
      <c r="K1016" s="40"/>
      <c r="L1016" s="40"/>
      <c r="M1016" s="40"/>
      <c r="N1016" s="14"/>
    </row>
    <row r="1017" spans="2:14" ht="28.5" customHeight="1" x14ac:dyDescent="0.25">
      <c r="B1017" s="9"/>
      <c r="C1017" s="14"/>
      <c r="D1017" s="10"/>
      <c r="E1017" s="10"/>
      <c r="F1017" s="16"/>
      <c r="G1017" s="34"/>
      <c r="H1017" s="21"/>
      <c r="I1017" s="59"/>
      <c r="J1017" s="20"/>
      <c r="K1017" s="40"/>
      <c r="L1017" s="40"/>
      <c r="M1017" s="40"/>
      <c r="N1017" s="14"/>
    </row>
    <row r="1018" spans="2:14" ht="28.5" customHeight="1" x14ac:dyDescent="0.25">
      <c r="B1018" s="9"/>
      <c r="C1018" s="14"/>
      <c r="D1018" s="10"/>
      <c r="E1018" s="10"/>
      <c r="F1018" s="16"/>
      <c r="G1018" s="34"/>
      <c r="H1018" s="21"/>
      <c r="I1018" s="59"/>
      <c r="J1018" s="20"/>
      <c r="K1018" s="40"/>
      <c r="L1018" s="40"/>
      <c r="M1018" s="40"/>
      <c r="N1018" s="14"/>
    </row>
    <row r="1019" spans="2:14" ht="28.5" customHeight="1" x14ac:dyDescent="0.25">
      <c r="B1019" s="9"/>
      <c r="C1019" s="14"/>
      <c r="D1019" s="10"/>
      <c r="E1019" s="10"/>
      <c r="F1019" s="16"/>
      <c r="G1019" s="34"/>
      <c r="H1019" s="21"/>
      <c r="I1019" s="59"/>
      <c r="J1019" s="20"/>
      <c r="K1019" s="40"/>
      <c r="L1019" s="40"/>
      <c r="M1019" s="40"/>
      <c r="N1019" s="14"/>
    </row>
    <row r="1020" spans="2:14" ht="28.5" customHeight="1" x14ac:dyDescent="0.25">
      <c r="B1020" s="9"/>
      <c r="C1020" s="14"/>
      <c r="D1020" s="10"/>
      <c r="E1020" s="10"/>
      <c r="F1020" s="16"/>
      <c r="G1020" s="34"/>
      <c r="H1020" s="21"/>
      <c r="I1020" s="59"/>
      <c r="J1020" s="20"/>
      <c r="K1020" s="40"/>
      <c r="L1020" s="40"/>
      <c r="M1020" s="40"/>
      <c r="N1020" s="14"/>
    </row>
    <row r="1021" spans="2:14" ht="28.5" customHeight="1" x14ac:dyDescent="0.25">
      <c r="B1021" s="9"/>
      <c r="C1021" s="14"/>
      <c r="D1021" s="10"/>
      <c r="E1021" s="10"/>
      <c r="F1021" s="16"/>
      <c r="G1021" s="34"/>
      <c r="H1021" s="21"/>
      <c r="I1021" s="59"/>
      <c r="J1021" s="20"/>
      <c r="K1021" s="40"/>
      <c r="L1021" s="40"/>
      <c r="M1021" s="40"/>
      <c r="N1021" s="14"/>
    </row>
    <row r="1022" spans="2:14" ht="28.5" customHeight="1" x14ac:dyDescent="0.25">
      <c r="B1022" s="9"/>
      <c r="C1022" s="14"/>
      <c r="D1022" s="10"/>
      <c r="E1022" s="10"/>
      <c r="F1022" s="16"/>
      <c r="G1022" s="34"/>
      <c r="H1022" s="21"/>
      <c r="I1022" s="59"/>
      <c r="J1022" s="20"/>
      <c r="K1022" s="40"/>
      <c r="L1022" s="40"/>
      <c r="M1022" s="40"/>
      <c r="N1022" s="14"/>
    </row>
    <row r="1023" spans="2:14" ht="28.5" customHeight="1" x14ac:dyDescent="0.25">
      <c r="B1023" s="9"/>
      <c r="C1023" s="14"/>
      <c r="D1023" s="10"/>
      <c r="E1023" s="10"/>
      <c r="F1023" s="16"/>
      <c r="G1023" s="34"/>
      <c r="H1023" s="21"/>
      <c r="I1023" s="59"/>
      <c r="J1023" s="20"/>
      <c r="K1023" s="40"/>
      <c r="L1023" s="40"/>
      <c r="M1023" s="40"/>
      <c r="N1023" s="14"/>
    </row>
    <row r="1024" spans="2:14" ht="28.5" customHeight="1" x14ac:dyDescent="0.25">
      <c r="B1024" s="9"/>
      <c r="C1024" s="14"/>
      <c r="D1024" s="10"/>
      <c r="E1024" s="10"/>
      <c r="F1024" s="16"/>
      <c r="G1024" s="34"/>
      <c r="H1024" s="21"/>
      <c r="I1024" s="59"/>
      <c r="J1024" s="20"/>
      <c r="K1024" s="40"/>
      <c r="L1024" s="40"/>
      <c r="M1024" s="40"/>
      <c r="N1024" s="14"/>
    </row>
    <row r="1025" spans="2:14" ht="28.5" customHeight="1" x14ac:dyDescent="0.25">
      <c r="B1025" s="9"/>
      <c r="C1025" s="14"/>
      <c r="D1025" s="10"/>
      <c r="E1025" s="10"/>
      <c r="F1025" s="16"/>
      <c r="G1025" s="34"/>
      <c r="H1025" s="21"/>
      <c r="I1025" s="59"/>
      <c r="J1025" s="20"/>
      <c r="K1025" s="40"/>
      <c r="L1025" s="40"/>
      <c r="M1025" s="40"/>
      <c r="N1025" s="14"/>
    </row>
    <row r="1026" spans="2:14" ht="28.5" customHeight="1" x14ac:dyDescent="0.25">
      <c r="B1026" s="9"/>
      <c r="C1026" s="14"/>
      <c r="D1026" s="10"/>
      <c r="E1026" s="10"/>
      <c r="F1026" s="16"/>
      <c r="G1026" s="34"/>
      <c r="H1026" s="21"/>
      <c r="I1026" s="59"/>
      <c r="J1026" s="20"/>
      <c r="K1026" s="40"/>
      <c r="L1026" s="40"/>
      <c r="M1026" s="40"/>
      <c r="N1026" s="14"/>
    </row>
    <row r="1027" spans="2:14" ht="28.5" customHeight="1" x14ac:dyDescent="0.25">
      <c r="B1027" s="9"/>
      <c r="C1027" s="14"/>
      <c r="D1027" s="10"/>
      <c r="E1027" s="10"/>
      <c r="F1027" s="16"/>
      <c r="G1027" s="34"/>
      <c r="H1027" s="21"/>
      <c r="I1027" s="59"/>
      <c r="J1027" s="20"/>
      <c r="K1027" s="40"/>
      <c r="L1027" s="40"/>
      <c r="M1027" s="40"/>
      <c r="N1027" s="14"/>
    </row>
    <row r="1028" spans="2:14" ht="28.5" customHeight="1" x14ac:dyDescent="0.25">
      <c r="B1028" s="9"/>
      <c r="C1028" s="14"/>
      <c r="D1028" s="10"/>
      <c r="E1028" s="10"/>
      <c r="F1028" s="16"/>
      <c r="G1028" s="34"/>
      <c r="H1028" s="21"/>
      <c r="I1028" s="59"/>
      <c r="J1028" s="20"/>
      <c r="K1028" s="40"/>
      <c r="L1028" s="40"/>
      <c r="M1028" s="40"/>
      <c r="N1028" s="14"/>
    </row>
    <row r="1029" spans="2:14" ht="28.5" customHeight="1" x14ac:dyDescent="0.25">
      <c r="B1029" s="9"/>
      <c r="C1029" s="14"/>
      <c r="D1029" s="10"/>
      <c r="E1029" s="10"/>
      <c r="F1029" s="16"/>
      <c r="G1029" s="34"/>
      <c r="H1029" s="21"/>
      <c r="I1029" s="59"/>
      <c r="J1029" s="20"/>
      <c r="K1029" s="40"/>
      <c r="L1029" s="40"/>
      <c r="M1029" s="40"/>
      <c r="N1029" s="14"/>
    </row>
    <row r="1030" spans="2:14" ht="28.5" customHeight="1" x14ac:dyDescent="0.25">
      <c r="B1030" s="9"/>
      <c r="C1030" s="14"/>
      <c r="D1030" s="10"/>
      <c r="E1030" s="10"/>
      <c r="F1030" s="16"/>
      <c r="G1030" s="34"/>
      <c r="H1030" s="21"/>
      <c r="I1030" s="59"/>
      <c r="J1030" s="20"/>
      <c r="K1030" s="40"/>
      <c r="L1030" s="40"/>
      <c r="M1030" s="40"/>
      <c r="N1030" s="14"/>
    </row>
    <row r="1031" spans="2:14" ht="28.5" customHeight="1" x14ac:dyDescent="0.25">
      <c r="B1031" s="9"/>
      <c r="C1031" s="14"/>
      <c r="D1031" s="10"/>
      <c r="E1031" s="10"/>
      <c r="F1031" s="16"/>
      <c r="G1031" s="34"/>
      <c r="H1031" s="21"/>
      <c r="I1031" s="59"/>
      <c r="J1031" s="20"/>
      <c r="K1031" s="40"/>
      <c r="L1031" s="40"/>
      <c r="M1031" s="40"/>
      <c r="N1031" s="14"/>
    </row>
    <row r="1032" spans="2:14" ht="28.5" customHeight="1" x14ac:dyDescent="0.25">
      <c r="B1032" s="9"/>
      <c r="C1032" s="14"/>
      <c r="D1032" s="10"/>
      <c r="E1032" s="10"/>
      <c r="F1032" s="16"/>
      <c r="G1032" s="34"/>
      <c r="H1032" s="21"/>
      <c r="I1032" s="59"/>
      <c r="J1032" s="20"/>
      <c r="K1032" s="40"/>
      <c r="L1032" s="40"/>
      <c r="M1032" s="40"/>
      <c r="N1032" s="14"/>
    </row>
    <row r="1033" spans="2:14" ht="28.5" customHeight="1" x14ac:dyDescent="0.25">
      <c r="B1033" s="9"/>
      <c r="C1033" s="14"/>
      <c r="D1033" s="10"/>
      <c r="E1033" s="10"/>
      <c r="F1033" s="16"/>
      <c r="G1033" s="34"/>
      <c r="H1033" s="21"/>
      <c r="I1033" s="59"/>
      <c r="J1033" s="20"/>
      <c r="K1033" s="40"/>
      <c r="L1033" s="40"/>
      <c r="M1033" s="40"/>
      <c r="N1033" s="14"/>
    </row>
    <row r="1034" spans="2:14" ht="28.5" customHeight="1" x14ac:dyDescent="0.25">
      <c r="B1034" s="9"/>
      <c r="C1034" s="14"/>
      <c r="D1034" s="10"/>
      <c r="E1034" s="10"/>
      <c r="F1034" s="16"/>
      <c r="G1034" s="34"/>
      <c r="H1034" s="21"/>
      <c r="I1034" s="59"/>
      <c r="J1034" s="20"/>
      <c r="K1034" s="40"/>
      <c r="L1034" s="40"/>
      <c r="M1034" s="40"/>
      <c r="N1034" s="14"/>
    </row>
    <row r="1035" spans="2:14" ht="28.5" customHeight="1" x14ac:dyDescent="0.25">
      <c r="B1035" s="9"/>
      <c r="C1035" s="14"/>
      <c r="D1035" s="10"/>
      <c r="E1035" s="10"/>
      <c r="F1035" s="16"/>
      <c r="G1035" s="34"/>
      <c r="H1035" s="21"/>
      <c r="I1035" s="59"/>
      <c r="J1035" s="20"/>
      <c r="K1035" s="40"/>
      <c r="L1035" s="40"/>
      <c r="M1035" s="40"/>
      <c r="N1035" s="14"/>
    </row>
    <row r="1036" spans="2:14" ht="28.5" customHeight="1" x14ac:dyDescent="0.25">
      <c r="B1036" s="9"/>
      <c r="C1036" s="14"/>
      <c r="D1036" s="10"/>
      <c r="E1036" s="10"/>
      <c r="F1036" s="16"/>
      <c r="G1036" s="34"/>
      <c r="H1036" s="21"/>
      <c r="I1036" s="59"/>
      <c r="J1036" s="20"/>
      <c r="K1036" s="40"/>
      <c r="L1036" s="40"/>
      <c r="M1036" s="40"/>
      <c r="N1036" s="14"/>
    </row>
    <row r="1037" spans="2:14" ht="28.5" customHeight="1" x14ac:dyDescent="0.25">
      <c r="B1037" s="9"/>
      <c r="C1037" s="14"/>
      <c r="D1037" s="10"/>
      <c r="E1037" s="10"/>
      <c r="F1037" s="16"/>
      <c r="G1037" s="34"/>
      <c r="H1037" s="21"/>
      <c r="I1037" s="59"/>
      <c r="J1037" s="20"/>
      <c r="K1037" s="40"/>
      <c r="L1037" s="40"/>
      <c r="M1037" s="40"/>
      <c r="N1037" s="14"/>
    </row>
    <row r="1038" spans="2:14" ht="28.5" customHeight="1" x14ac:dyDescent="0.25">
      <c r="B1038" s="9"/>
      <c r="C1038" s="14"/>
      <c r="D1038" s="10"/>
      <c r="E1038" s="10"/>
      <c r="F1038" s="16"/>
      <c r="G1038" s="34"/>
      <c r="H1038" s="21"/>
      <c r="I1038" s="59"/>
      <c r="J1038" s="20"/>
      <c r="K1038" s="40"/>
      <c r="L1038" s="40"/>
      <c r="M1038" s="40"/>
      <c r="N1038" s="14"/>
    </row>
    <row r="1039" spans="2:14" ht="28.5" customHeight="1" x14ac:dyDescent="0.25">
      <c r="B1039" s="9"/>
      <c r="C1039" s="14"/>
      <c r="D1039" s="10"/>
      <c r="E1039" s="10"/>
      <c r="F1039" s="16"/>
      <c r="G1039" s="34"/>
      <c r="H1039" s="21"/>
      <c r="I1039" s="59"/>
      <c r="J1039" s="20"/>
      <c r="K1039" s="40"/>
      <c r="L1039" s="40"/>
      <c r="M1039" s="40"/>
      <c r="N1039" s="14"/>
    </row>
    <row r="1040" spans="2:14" ht="28.5" customHeight="1" x14ac:dyDescent="0.25">
      <c r="B1040" s="9"/>
      <c r="C1040" s="14"/>
      <c r="D1040" s="10"/>
      <c r="E1040" s="10"/>
      <c r="F1040" s="16"/>
      <c r="G1040" s="34"/>
      <c r="H1040" s="21"/>
      <c r="I1040" s="59"/>
      <c r="J1040" s="20"/>
      <c r="K1040" s="40"/>
      <c r="L1040" s="40"/>
      <c r="M1040" s="40"/>
      <c r="N1040" s="14"/>
    </row>
    <row r="1041" spans="2:14" ht="28.5" customHeight="1" x14ac:dyDescent="0.25">
      <c r="B1041" s="9"/>
      <c r="C1041" s="14"/>
      <c r="D1041" s="10"/>
      <c r="E1041" s="10"/>
      <c r="F1041" s="16"/>
      <c r="G1041" s="34"/>
      <c r="H1041" s="21"/>
      <c r="I1041" s="59"/>
      <c r="J1041" s="20"/>
      <c r="K1041" s="40"/>
      <c r="L1041" s="40"/>
      <c r="M1041" s="40"/>
      <c r="N1041" s="14"/>
    </row>
    <row r="1042" spans="2:14" ht="28.5" customHeight="1" x14ac:dyDescent="0.25">
      <c r="B1042" s="9"/>
      <c r="C1042" s="14"/>
      <c r="D1042" s="10"/>
      <c r="E1042" s="10"/>
      <c r="F1042" s="16"/>
      <c r="G1042" s="34"/>
      <c r="H1042" s="21"/>
      <c r="I1042" s="59"/>
      <c r="J1042" s="20"/>
      <c r="K1042" s="40"/>
      <c r="L1042" s="40"/>
      <c r="M1042" s="40"/>
      <c r="N1042" s="14"/>
    </row>
    <row r="1043" spans="2:14" ht="28.5" customHeight="1" x14ac:dyDescent="0.25">
      <c r="B1043" s="9"/>
      <c r="C1043" s="14"/>
      <c r="D1043" s="10"/>
      <c r="E1043" s="10"/>
      <c r="F1043" s="16"/>
      <c r="G1043" s="34"/>
      <c r="H1043" s="21"/>
      <c r="I1043" s="59"/>
      <c r="J1043" s="20"/>
      <c r="K1043" s="40"/>
      <c r="L1043" s="40"/>
      <c r="M1043" s="40"/>
      <c r="N1043" s="14"/>
    </row>
    <row r="1044" spans="2:14" ht="28.5" customHeight="1" x14ac:dyDescent="0.25">
      <c r="B1044" s="9"/>
      <c r="C1044" s="14"/>
      <c r="D1044" s="10"/>
      <c r="E1044" s="10"/>
      <c r="F1044" s="16"/>
      <c r="G1044" s="34"/>
      <c r="H1044" s="21"/>
      <c r="I1044" s="59"/>
      <c r="J1044" s="20"/>
      <c r="K1044" s="40"/>
      <c r="L1044" s="40"/>
      <c r="M1044" s="40"/>
      <c r="N1044" s="14"/>
    </row>
    <row r="1045" spans="2:14" ht="28.5" customHeight="1" x14ac:dyDescent="0.25">
      <c r="B1045" s="9"/>
      <c r="C1045" s="14"/>
      <c r="D1045" s="10"/>
      <c r="E1045" s="10"/>
      <c r="F1045" s="16"/>
      <c r="G1045" s="34"/>
      <c r="H1045" s="21"/>
      <c r="I1045" s="59"/>
      <c r="J1045" s="20"/>
      <c r="K1045" s="40"/>
      <c r="L1045" s="40"/>
      <c r="M1045" s="40"/>
      <c r="N1045" s="14"/>
    </row>
    <row r="1046" spans="2:14" ht="28.5" customHeight="1" x14ac:dyDescent="0.25">
      <c r="B1046" s="9"/>
      <c r="C1046" s="14"/>
      <c r="D1046" s="10"/>
      <c r="E1046" s="10"/>
      <c r="F1046" s="16"/>
      <c r="G1046" s="34"/>
      <c r="H1046" s="21"/>
      <c r="I1046" s="59"/>
      <c r="J1046" s="20"/>
      <c r="K1046" s="40"/>
      <c r="L1046" s="40"/>
      <c r="M1046" s="40"/>
      <c r="N1046" s="14"/>
    </row>
    <row r="1047" spans="2:14" ht="28.5" customHeight="1" x14ac:dyDescent="0.25">
      <c r="B1047" s="9"/>
      <c r="C1047" s="14"/>
      <c r="D1047" s="10"/>
      <c r="E1047" s="10"/>
      <c r="F1047" s="16"/>
      <c r="G1047" s="34"/>
      <c r="H1047" s="21"/>
      <c r="I1047" s="59"/>
      <c r="J1047" s="20"/>
      <c r="K1047" s="40"/>
      <c r="L1047" s="40"/>
      <c r="M1047" s="40"/>
      <c r="N1047" s="14"/>
    </row>
    <row r="1048" spans="2:14" ht="28.5" customHeight="1" x14ac:dyDescent="0.25">
      <c r="B1048" s="9"/>
      <c r="C1048" s="14"/>
      <c r="D1048" s="10"/>
      <c r="E1048" s="10"/>
      <c r="F1048" s="16"/>
      <c r="G1048" s="34"/>
      <c r="H1048" s="21"/>
      <c r="I1048" s="59"/>
      <c r="J1048" s="20"/>
      <c r="K1048" s="40"/>
      <c r="L1048" s="40"/>
      <c r="M1048" s="40"/>
      <c r="N1048" s="14"/>
    </row>
    <row r="1049" spans="2:14" ht="28.5" customHeight="1" x14ac:dyDescent="0.25">
      <c r="B1049" s="9"/>
      <c r="C1049" s="14"/>
      <c r="D1049" s="10"/>
      <c r="E1049" s="10"/>
      <c r="F1049" s="16"/>
      <c r="G1049" s="34"/>
      <c r="H1049" s="21"/>
      <c r="I1049" s="59"/>
      <c r="J1049" s="20"/>
      <c r="K1049" s="40"/>
      <c r="L1049" s="40"/>
      <c r="M1049" s="40"/>
      <c r="N1049" s="14"/>
    </row>
    <row r="1050" spans="2:14" ht="28.5" customHeight="1" x14ac:dyDescent="0.25">
      <c r="B1050" s="9"/>
      <c r="C1050" s="14"/>
      <c r="D1050" s="10"/>
      <c r="E1050" s="10"/>
      <c r="F1050" s="16"/>
      <c r="G1050" s="34"/>
      <c r="H1050" s="21"/>
      <c r="I1050" s="59"/>
      <c r="J1050" s="20"/>
      <c r="K1050" s="40"/>
      <c r="L1050" s="40"/>
      <c r="M1050" s="40"/>
      <c r="N1050" s="14"/>
    </row>
    <row r="1051" spans="2:14" ht="28.5" customHeight="1" x14ac:dyDescent="0.25">
      <c r="B1051" s="9"/>
      <c r="C1051" s="14"/>
      <c r="D1051" s="10"/>
      <c r="E1051" s="10"/>
      <c r="F1051" s="16"/>
      <c r="G1051" s="34"/>
      <c r="H1051" s="21"/>
      <c r="I1051" s="59"/>
      <c r="J1051" s="20"/>
      <c r="K1051" s="40"/>
      <c r="L1051" s="40"/>
      <c r="M1051" s="40"/>
      <c r="N1051" s="14"/>
    </row>
    <row r="1052" spans="2:14" ht="28.5" customHeight="1" x14ac:dyDescent="0.25">
      <c r="B1052" s="9"/>
      <c r="C1052" s="14"/>
      <c r="D1052" s="10"/>
      <c r="E1052" s="10"/>
      <c r="F1052" s="16"/>
      <c r="G1052" s="34"/>
      <c r="H1052" s="21"/>
      <c r="I1052" s="59"/>
      <c r="J1052" s="20"/>
      <c r="K1052" s="40"/>
      <c r="L1052" s="40"/>
      <c r="M1052" s="40"/>
      <c r="N1052" s="14"/>
    </row>
    <row r="1053" spans="2:14" ht="28.5" customHeight="1" x14ac:dyDescent="0.25">
      <c r="B1053" s="9"/>
      <c r="C1053" s="14"/>
      <c r="D1053" s="10"/>
      <c r="E1053" s="10"/>
      <c r="F1053" s="16"/>
      <c r="G1053" s="34"/>
      <c r="H1053" s="21"/>
      <c r="I1053" s="59"/>
      <c r="J1053" s="20"/>
      <c r="K1053" s="40"/>
      <c r="L1053" s="40"/>
      <c r="M1053" s="40"/>
      <c r="N1053" s="14"/>
    </row>
    <row r="1054" spans="2:14" ht="28.5" customHeight="1" x14ac:dyDescent="0.25">
      <c r="B1054" s="9"/>
      <c r="C1054" s="14"/>
      <c r="D1054" s="10"/>
      <c r="E1054" s="10"/>
      <c r="F1054" s="16"/>
      <c r="G1054" s="34"/>
      <c r="H1054" s="21"/>
      <c r="I1054" s="59"/>
      <c r="J1054" s="20"/>
      <c r="K1054" s="40"/>
      <c r="L1054" s="40"/>
      <c r="M1054" s="40"/>
      <c r="N1054" s="14"/>
    </row>
    <row r="1055" spans="2:14" ht="28.5" customHeight="1" x14ac:dyDescent="0.25">
      <c r="B1055" s="9"/>
      <c r="C1055" s="14"/>
      <c r="D1055" s="10"/>
      <c r="E1055" s="10"/>
      <c r="F1055" s="16"/>
      <c r="G1055" s="34"/>
      <c r="H1055" s="21"/>
      <c r="I1055" s="59"/>
      <c r="J1055" s="20"/>
      <c r="K1055" s="40"/>
      <c r="L1055" s="40"/>
      <c r="M1055" s="40"/>
      <c r="N1055" s="14"/>
    </row>
    <row r="1056" spans="2:14" ht="28.5" customHeight="1" x14ac:dyDescent="0.25">
      <c r="B1056" s="9"/>
      <c r="C1056" s="14"/>
      <c r="D1056" s="10"/>
      <c r="E1056" s="10"/>
      <c r="F1056" s="16"/>
      <c r="G1056" s="34"/>
      <c r="H1056" s="21"/>
      <c r="I1056" s="59"/>
      <c r="J1056" s="20"/>
      <c r="K1056" s="40"/>
      <c r="L1056" s="40"/>
      <c r="M1056" s="40"/>
      <c r="N1056" s="14"/>
    </row>
    <row r="1057" spans="2:14" ht="28.5" customHeight="1" x14ac:dyDescent="0.25">
      <c r="B1057" s="9"/>
      <c r="C1057" s="14"/>
      <c r="D1057" s="10"/>
      <c r="E1057" s="10"/>
      <c r="F1057" s="16"/>
      <c r="G1057" s="34"/>
      <c r="H1057" s="21"/>
      <c r="I1057" s="59"/>
      <c r="J1057" s="20"/>
      <c r="K1057" s="40"/>
      <c r="L1057" s="40"/>
      <c r="M1057" s="40"/>
      <c r="N1057" s="14"/>
    </row>
    <row r="1058" spans="2:14" ht="28.5" customHeight="1" x14ac:dyDescent="0.25">
      <c r="B1058" s="9"/>
      <c r="C1058" s="14"/>
      <c r="D1058" s="10"/>
      <c r="E1058" s="10"/>
      <c r="F1058" s="16"/>
      <c r="G1058" s="34"/>
      <c r="H1058" s="21"/>
      <c r="I1058" s="59"/>
      <c r="J1058" s="20"/>
      <c r="K1058" s="40"/>
      <c r="L1058" s="40"/>
      <c r="M1058" s="40"/>
      <c r="N1058" s="14"/>
    </row>
    <row r="1059" spans="2:14" ht="28.5" customHeight="1" x14ac:dyDescent="0.25">
      <c r="B1059" s="9"/>
      <c r="C1059" s="14"/>
      <c r="D1059" s="10"/>
      <c r="E1059" s="10"/>
      <c r="F1059" s="16"/>
      <c r="G1059" s="34"/>
      <c r="H1059" s="21"/>
      <c r="I1059" s="59"/>
      <c r="J1059" s="20"/>
      <c r="K1059" s="40"/>
      <c r="L1059" s="40"/>
      <c r="M1059" s="40"/>
      <c r="N1059" s="14"/>
    </row>
  </sheetData>
  <mergeCells count="1">
    <mergeCell ref="D6:D8"/>
  </mergeCells>
  <conditionalFormatting sqref="B12:P1054">
    <cfRule type="expression" dxfId="4" priority="1">
      <formula>$B12&lt;&gt;""</formula>
    </cfRule>
  </conditionalFormatting>
  <dataValidations count="2">
    <dataValidation type="list" allowBlank="1" showInputMessage="1" showErrorMessage="1" sqref="C7" xr:uid="{5110AD80-828F-4025-8D52-65E66B4A8E90}">
      <formula1>_Fornecedores</formula1>
    </dataValidation>
    <dataValidation type="list" allowBlank="1" showInputMessage="1" showErrorMessage="1" sqref="C8" xr:uid="{EE607D5F-8353-464D-BA23-9995E934549D}">
      <formula1>"Pagos,Em aberto,Todas"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54CB-A3AB-4EA7-B8B1-9BB49CD09AE5}">
  <dimension ref="A1:AI1059"/>
  <sheetViews>
    <sheetView showGridLines="0" zoomScaleNormal="100" workbookViewId="0">
      <pane ySplit="11" topLeftCell="A12" activePane="bottomLeft" state="frozen"/>
      <selection pane="bottomLeft" activeCell="C8" sqref="C8"/>
    </sheetView>
  </sheetViews>
  <sheetFormatPr defaultRowHeight="15" x14ac:dyDescent="0.25"/>
  <cols>
    <col min="2" max="2" width="14.5703125" style="3" customWidth="1"/>
    <col min="3" max="3" width="16.140625" style="3" customWidth="1"/>
    <col min="4" max="4" width="31.7109375" style="3" customWidth="1"/>
    <col min="5" max="5" width="17.7109375" style="3" customWidth="1"/>
    <col min="6" max="6" width="16.42578125" style="3" bestFit="1" customWidth="1"/>
    <col min="7" max="9" width="17.85546875" style="3" customWidth="1"/>
    <col min="10" max="10" width="16.5703125" style="3" customWidth="1"/>
    <col min="11" max="11" width="13.85546875" style="36" customWidth="1"/>
    <col min="12" max="13" width="13.570312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B2"/>
      <c r="C2"/>
      <c r="D2"/>
      <c r="E2"/>
      <c r="F2"/>
      <c r="G2"/>
      <c r="H2"/>
      <c r="I2"/>
      <c r="J2"/>
      <c r="K2"/>
    </row>
    <row r="3" spans="1:35" ht="22.5" x14ac:dyDescent="0.3">
      <c r="B3" s="6" t="s">
        <v>77</v>
      </c>
      <c r="C3"/>
      <c r="D3"/>
      <c r="E3"/>
      <c r="F3"/>
      <c r="G3" s="26"/>
      <c r="H3" s="26"/>
      <c r="I3" s="26"/>
      <c r="J3"/>
      <c r="K3"/>
    </row>
    <row r="4" spans="1:35" ht="3.7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5" x14ac:dyDescent="0.25">
      <c r="B5"/>
      <c r="C5"/>
      <c r="D5"/>
      <c r="E5"/>
      <c r="F5"/>
      <c r="G5"/>
      <c r="H5"/>
      <c r="I5"/>
      <c r="J5"/>
      <c r="K5"/>
    </row>
    <row r="6" spans="1:35" ht="28.5" customHeight="1" x14ac:dyDescent="0.25">
      <c r="B6" s="29" t="s">
        <v>70</v>
      </c>
      <c r="C6" s="28">
        <v>45413</v>
      </c>
      <c r="D6" s="62" t="e" vm="6">
        <f>_xlfn.XLOOKUP($C$7,tFornecedores[Forncedor],tFornecedores[Logo],minhalogo)</f>
        <v>#VALUE!</v>
      </c>
      <c r="E6"/>
      <c r="F6"/>
      <c r="K6"/>
    </row>
    <row r="7" spans="1:35" ht="28.5" customHeight="1" x14ac:dyDescent="0.25">
      <c r="B7" s="29" t="s">
        <v>61</v>
      </c>
      <c r="C7" s="30" t="s">
        <v>448</v>
      </c>
      <c r="D7" s="62"/>
      <c r="E7"/>
      <c r="F7"/>
      <c r="G7" s="43" t="s">
        <v>73</v>
      </c>
      <c r="H7" s="42">
        <f>SUM(H12:H1048576)</f>
        <v>74.7</v>
      </c>
      <c r="I7" s="44" t="s">
        <v>75</v>
      </c>
      <c r="J7" s="37">
        <f>SUM(J12:J1048576)</f>
        <v>24.8</v>
      </c>
      <c r="K7"/>
    </row>
    <row r="8" spans="1:35" ht="28.5" customHeight="1" x14ac:dyDescent="0.25">
      <c r="B8" s="29" t="s">
        <v>71</v>
      </c>
      <c r="C8" s="30" t="s">
        <v>72</v>
      </c>
      <c r="D8" s="62"/>
      <c r="E8"/>
      <c r="F8" s="16"/>
      <c r="G8" s="43" t="s">
        <v>74</v>
      </c>
      <c r="H8" s="42">
        <f>SUM(I12:I1048576)</f>
        <v>49.9</v>
      </c>
      <c r="I8" s="44"/>
      <c r="J8" s="37"/>
      <c r="K8"/>
    </row>
    <row r="9" spans="1:35" x14ac:dyDescent="0.25">
      <c r="B9"/>
      <c r="C9"/>
      <c r="D9"/>
      <c r="E9"/>
      <c r="F9"/>
      <c r="G9"/>
      <c r="H9"/>
      <c r="I9"/>
      <c r="J9"/>
      <c r="K9"/>
    </row>
    <row r="10" spans="1:35" x14ac:dyDescent="0.25">
      <c r="B10"/>
      <c r="C10"/>
      <c r="D10"/>
      <c r="E10"/>
      <c r="F10"/>
      <c r="G10"/>
      <c r="H10"/>
      <c r="I10"/>
      <c r="J10"/>
      <c r="K10"/>
    </row>
    <row r="11" spans="1:35" s="1" customFormat="1" ht="28.5" customHeight="1" x14ac:dyDescent="0.25">
      <c r="B11" s="33" t="s">
        <v>0</v>
      </c>
      <c r="C11" s="33" t="s">
        <v>63</v>
      </c>
      <c r="D11" s="33" t="s">
        <v>35</v>
      </c>
      <c r="E11" s="33" t="s">
        <v>61</v>
      </c>
      <c r="F11" s="33" t="s">
        <v>62</v>
      </c>
      <c r="G11" s="33" t="s">
        <v>37</v>
      </c>
      <c r="H11" s="33" t="s">
        <v>65</v>
      </c>
      <c r="I11" s="33" t="s">
        <v>66</v>
      </c>
      <c r="J11" s="33" t="s">
        <v>67</v>
      </c>
      <c r="K11" s="31" t="s">
        <v>68</v>
      </c>
      <c r="L11"/>
      <c r="M11"/>
    </row>
    <row r="12" spans="1:35" ht="28.5" customHeight="1" x14ac:dyDescent="0.25">
      <c r="A12" s="1"/>
      <c r="B12" s="9" cm="1">
        <f t="array" ref="B12:K18">IFERROR(_xlfn._xlws.SORT(_xlfn._xlws.FILTER(tCompras[],
            (DATE(YEAR(tCompras[Data]),MONTH(tCompras[Data]),1)=$C$6)*((tCompras[Fornecedor]=$C$7)+($C$7=""))*(IF($C$8="Todas",1,IF($C$8="Pagos",tCompras[Dt. Pgto.]&lt;&gt;"",IF($C$8="Em aberto",tCompras[Dt. Pgto.]="",0)))),
            "Não Encontrado"),{4;2}),"Não Encontrado")</f>
        <v>129</v>
      </c>
      <c r="C12" s="14">
        <v>45414</v>
      </c>
      <c r="D12" s="10" t="str">
        <v>Desodorante</v>
      </c>
      <c r="E12" s="10" t="str">
        <v>Avon</v>
      </c>
      <c r="F12" s="16">
        <v>6.2</v>
      </c>
      <c r="G12" s="34">
        <v>4</v>
      </c>
      <c r="H12" s="21">
        <v>24.8</v>
      </c>
      <c r="I12" s="21">
        <v>0</v>
      </c>
      <c r="J12" s="20">
        <v>24.8</v>
      </c>
      <c r="K12" s="35" t="str">
        <v/>
      </c>
    </row>
    <row r="13" spans="1:35" ht="28.5" customHeight="1" x14ac:dyDescent="0.25">
      <c r="A13" s="1"/>
      <c r="B13" s="9">
        <v>113</v>
      </c>
      <c r="C13" s="14">
        <v>45424</v>
      </c>
      <c r="D13" s="10" t="str">
        <v>Esmalte</v>
      </c>
      <c r="E13" s="10" t="str">
        <v>Avon</v>
      </c>
      <c r="F13" s="16">
        <v>1.5</v>
      </c>
      <c r="G13" s="34">
        <v>5</v>
      </c>
      <c r="H13" s="21">
        <v>7.5</v>
      </c>
      <c r="I13" s="21">
        <v>7.5</v>
      </c>
      <c r="J13" s="20">
        <v>0</v>
      </c>
      <c r="K13" s="35">
        <v>45424</v>
      </c>
    </row>
    <row r="14" spans="1:35" ht="28.5" customHeight="1" x14ac:dyDescent="0.25">
      <c r="A14" s="1"/>
      <c r="B14" s="9">
        <v>127</v>
      </c>
      <c r="C14" s="14">
        <v>45424</v>
      </c>
      <c r="D14" s="10" t="str">
        <v>Máscara de Cílios</v>
      </c>
      <c r="E14" s="10" t="str">
        <v>Avon</v>
      </c>
      <c r="F14" s="16">
        <v>3</v>
      </c>
      <c r="G14" s="34">
        <v>4</v>
      </c>
      <c r="H14" s="21">
        <v>12</v>
      </c>
      <c r="I14" s="21">
        <v>12</v>
      </c>
      <c r="J14" s="20">
        <v>0</v>
      </c>
      <c r="K14" s="35">
        <v>45424</v>
      </c>
    </row>
    <row r="15" spans="1:35" ht="28.5" customHeight="1" x14ac:dyDescent="0.25">
      <c r="A15" s="1"/>
      <c r="B15" s="9">
        <v>128</v>
      </c>
      <c r="C15" s="14">
        <v>45429</v>
      </c>
      <c r="D15" s="10" t="str">
        <v>Esmalte</v>
      </c>
      <c r="E15" s="10" t="str">
        <v>Avon</v>
      </c>
      <c r="F15" s="16">
        <v>1.5</v>
      </c>
      <c r="G15" s="34">
        <v>1</v>
      </c>
      <c r="H15" s="21">
        <v>1.5</v>
      </c>
      <c r="I15" s="21">
        <v>1.5</v>
      </c>
      <c r="J15" s="20">
        <v>0</v>
      </c>
      <c r="K15" s="35">
        <v>45429</v>
      </c>
    </row>
    <row r="16" spans="1:35" ht="28.5" customHeight="1" x14ac:dyDescent="0.25">
      <c r="A16" s="1"/>
      <c r="B16" s="9">
        <v>138</v>
      </c>
      <c r="C16" s="14">
        <v>45434</v>
      </c>
      <c r="D16" s="10" t="str">
        <v>Batom Líquido</v>
      </c>
      <c r="E16" s="10" t="str">
        <v>Avon</v>
      </c>
      <c r="F16" s="16">
        <v>4.5</v>
      </c>
      <c r="G16" s="34">
        <v>3</v>
      </c>
      <c r="H16" s="21">
        <v>13.5</v>
      </c>
      <c r="I16" s="21">
        <v>13.5</v>
      </c>
      <c r="J16" s="20">
        <v>0</v>
      </c>
      <c r="K16" s="35">
        <v>45434</v>
      </c>
    </row>
    <row r="17" spans="1:11" ht="28.5" customHeight="1" x14ac:dyDescent="0.25">
      <c r="A17" s="1"/>
      <c r="B17" s="9">
        <v>112</v>
      </c>
      <c r="C17" s="14">
        <v>45441</v>
      </c>
      <c r="D17" s="10" t="str">
        <v>Máscara de Cílios</v>
      </c>
      <c r="E17" s="10" t="str">
        <v>Avon</v>
      </c>
      <c r="F17" s="16">
        <v>3</v>
      </c>
      <c r="G17" s="34">
        <v>1</v>
      </c>
      <c r="H17" s="21">
        <v>3</v>
      </c>
      <c r="I17" s="21">
        <v>3</v>
      </c>
      <c r="J17" s="20">
        <v>0</v>
      </c>
      <c r="K17" s="35">
        <v>45441</v>
      </c>
    </row>
    <row r="18" spans="1:11" ht="28.5" customHeight="1" x14ac:dyDescent="0.25">
      <c r="A18" s="1"/>
      <c r="B18" s="9">
        <v>114</v>
      </c>
      <c r="C18" s="14">
        <v>45441</v>
      </c>
      <c r="D18" s="10" t="str">
        <v>Desodorante</v>
      </c>
      <c r="E18" s="10" t="str">
        <v>Avon</v>
      </c>
      <c r="F18" s="16">
        <v>6.2</v>
      </c>
      <c r="G18" s="34">
        <v>2</v>
      </c>
      <c r="H18" s="21">
        <v>12.4</v>
      </c>
      <c r="I18" s="21">
        <v>12.4</v>
      </c>
      <c r="J18" s="20">
        <v>0</v>
      </c>
      <c r="K18" s="35">
        <v>45441</v>
      </c>
    </row>
    <row r="19" spans="1:11" ht="28.5" customHeight="1" x14ac:dyDescent="0.25">
      <c r="A19" s="1"/>
      <c r="B19" s="9"/>
      <c r="C19" s="14"/>
      <c r="D19" s="10"/>
      <c r="E19" s="10"/>
      <c r="F19" s="16"/>
      <c r="G19" s="34"/>
      <c r="H19" s="21"/>
      <c r="I19" s="21"/>
      <c r="J19" s="20"/>
      <c r="K19" s="35"/>
    </row>
    <row r="20" spans="1:11" ht="28.5" customHeight="1" x14ac:dyDescent="0.25">
      <c r="A20" s="1"/>
      <c r="B20" s="9"/>
      <c r="C20" s="14"/>
      <c r="D20" s="10"/>
      <c r="E20" s="10"/>
      <c r="F20" s="16"/>
      <c r="G20" s="34"/>
      <c r="H20" s="21"/>
      <c r="I20" s="21"/>
      <c r="J20" s="20"/>
      <c r="K20" s="35"/>
    </row>
    <row r="21" spans="1:11" ht="28.5" customHeight="1" x14ac:dyDescent="0.25">
      <c r="A21" s="1"/>
      <c r="B21" s="9"/>
      <c r="C21" s="14"/>
      <c r="D21" s="10"/>
      <c r="E21" s="10"/>
      <c r="F21" s="16"/>
      <c r="G21" s="34"/>
      <c r="H21" s="21"/>
      <c r="I21" s="21"/>
      <c r="J21" s="20"/>
      <c r="K21" s="35"/>
    </row>
    <row r="22" spans="1:11" ht="28.5" customHeight="1" x14ac:dyDescent="0.25">
      <c r="B22" s="9"/>
      <c r="C22" s="14"/>
      <c r="D22" s="10"/>
      <c r="E22" s="10"/>
      <c r="F22" s="16"/>
      <c r="G22" s="34"/>
      <c r="H22" s="21"/>
      <c r="I22" s="21"/>
      <c r="J22" s="20"/>
      <c r="K22" s="35"/>
    </row>
    <row r="23" spans="1:11" ht="28.5" customHeight="1" x14ac:dyDescent="0.25">
      <c r="B23" s="9"/>
      <c r="C23" s="14"/>
      <c r="D23" s="10"/>
      <c r="E23" s="10"/>
      <c r="F23" s="16"/>
      <c r="G23" s="34"/>
      <c r="H23" s="21"/>
      <c r="I23" s="21"/>
      <c r="J23" s="20"/>
      <c r="K23" s="35"/>
    </row>
    <row r="24" spans="1:11" ht="28.5" customHeight="1" x14ac:dyDescent="0.25">
      <c r="B24" s="9"/>
      <c r="C24" s="14"/>
      <c r="D24" s="10"/>
      <c r="E24" s="10"/>
      <c r="F24" s="16"/>
      <c r="G24" s="34"/>
      <c r="H24" s="21"/>
      <c r="I24" s="21"/>
      <c r="J24" s="20"/>
      <c r="K24" s="35"/>
    </row>
    <row r="25" spans="1:11" ht="28.5" customHeight="1" x14ac:dyDescent="0.25">
      <c r="B25" s="9"/>
      <c r="C25" s="14"/>
      <c r="D25" s="10"/>
      <c r="E25" s="10"/>
      <c r="F25" s="16"/>
      <c r="G25" s="34"/>
      <c r="H25" s="21"/>
      <c r="I25" s="21"/>
      <c r="J25" s="20"/>
      <c r="K25" s="35"/>
    </row>
    <row r="26" spans="1:11" ht="28.5" customHeight="1" x14ac:dyDescent="0.25">
      <c r="B26" s="9"/>
      <c r="C26" s="14"/>
      <c r="D26" s="10"/>
      <c r="E26" s="10"/>
      <c r="F26" s="16"/>
      <c r="G26" s="34"/>
      <c r="H26" s="21"/>
      <c r="I26" s="21"/>
      <c r="J26" s="20"/>
      <c r="K26" s="35"/>
    </row>
    <row r="27" spans="1:11" ht="28.5" customHeight="1" x14ac:dyDescent="0.25">
      <c r="B27" s="9"/>
      <c r="C27" s="14"/>
      <c r="D27" s="10"/>
      <c r="E27" s="10"/>
      <c r="F27" s="16"/>
      <c r="G27" s="34"/>
      <c r="H27" s="21"/>
      <c r="I27" s="21"/>
      <c r="J27" s="20"/>
      <c r="K27" s="35"/>
    </row>
    <row r="28" spans="1:11" ht="28.5" customHeight="1" x14ac:dyDescent="0.25">
      <c r="B28" s="9"/>
      <c r="C28" s="14"/>
      <c r="D28" s="10"/>
      <c r="E28" s="10"/>
      <c r="F28" s="16"/>
      <c r="G28" s="34"/>
      <c r="H28" s="21"/>
      <c r="I28" s="21"/>
      <c r="J28" s="20"/>
      <c r="K28" s="35"/>
    </row>
    <row r="29" spans="1:11" ht="28.5" customHeight="1" x14ac:dyDescent="0.25">
      <c r="B29" s="9"/>
      <c r="C29" s="14"/>
      <c r="D29" s="10"/>
      <c r="E29" s="10"/>
      <c r="F29" s="16"/>
      <c r="G29" s="34"/>
      <c r="H29" s="21"/>
      <c r="I29" s="21"/>
      <c r="J29" s="20"/>
      <c r="K29" s="35"/>
    </row>
    <row r="30" spans="1:11" ht="28.5" customHeight="1" x14ac:dyDescent="0.25">
      <c r="B30" s="9"/>
      <c r="C30" s="14"/>
      <c r="D30" s="10"/>
      <c r="E30" s="10"/>
      <c r="F30" s="16"/>
      <c r="G30" s="34"/>
      <c r="H30" s="21"/>
      <c r="I30" s="21"/>
      <c r="J30" s="20"/>
      <c r="K30" s="35"/>
    </row>
    <row r="31" spans="1:11" ht="28.5" customHeight="1" x14ac:dyDescent="0.25">
      <c r="B31" s="9"/>
      <c r="C31" s="14"/>
      <c r="D31" s="10"/>
      <c r="E31" s="10"/>
      <c r="F31" s="16"/>
      <c r="G31" s="34"/>
      <c r="H31" s="21"/>
      <c r="I31" s="21"/>
      <c r="J31" s="20"/>
      <c r="K31" s="35"/>
    </row>
    <row r="32" spans="1:11" ht="28.5" customHeight="1" x14ac:dyDescent="0.25">
      <c r="B32" s="9"/>
      <c r="C32" s="14"/>
      <c r="D32" s="10"/>
      <c r="E32" s="10"/>
      <c r="F32" s="16"/>
      <c r="G32" s="34"/>
      <c r="H32" s="21"/>
      <c r="I32" s="21"/>
      <c r="J32" s="20"/>
      <c r="K32" s="35"/>
    </row>
    <row r="33" spans="2:11" ht="28.5" customHeight="1" x14ac:dyDescent="0.25">
      <c r="B33" s="9"/>
      <c r="C33" s="14"/>
      <c r="D33" s="10"/>
      <c r="E33" s="10"/>
      <c r="F33" s="16"/>
      <c r="G33" s="34"/>
      <c r="H33" s="21"/>
      <c r="I33" s="21"/>
      <c r="J33" s="20"/>
      <c r="K33" s="35"/>
    </row>
    <row r="34" spans="2:11" ht="28.5" customHeight="1" x14ac:dyDescent="0.25">
      <c r="B34" s="9"/>
      <c r="C34" s="14"/>
      <c r="D34" s="10"/>
      <c r="E34" s="10"/>
      <c r="F34" s="16"/>
      <c r="G34" s="34"/>
      <c r="H34" s="21"/>
      <c r="I34" s="21"/>
      <c r="J34" s="20"/>
      <c r="K34" s="35"/>
    </row>
    <row r="35" spans="2:11" ht="28.5" customHeight="1" x14ac:dyDescent="0.25">
      <c r="B35" s="9"/>
      <c r="C35" s="14"/>
      <c r="D35" s="10"/>
      <c r="E35" s="10"/>
      <c r="F35" s="16"/>
      <c r="G35" s="34"/>
      <c r="H35" s="21"/>
      <c r="I35" s="21"/>
      <c r="J35" s="20"/>
      <c r="K35" s="35"/>
    </row>
    <row r="36" spans="2:11" ht="28.5" customHeight="1" x14ac:dyDescent="0.25">
      <c r="B36" s="9"/>
      <c r="C36" s="14"/>
      <c r="D36" s="10"/>
      <c r="E36" s="10"/>
      <c r="F36" s="16"/>
      <c r="G36" s="34"/>
      <c r="H36" s="21"/>
      <c r="I36" s="21"/>
      <c r="J36" s="20"/>
      <c r="K36" s="35"/>
    </row>
    <row r="37" spans="2:11" ht="28.5" customHeight="1" x14ac:dyDescent="0.25">
      <c r="B37" s="9"/>
      <c r="C37" s="14"/>
      <c r="D37" s="10"/>
      <c r="E37" s="10"/>
      <c r="F37" s="16"/>
      <c r="G37" s="34"/>
      <c r="H37" s="21"/>
      <c r="I37" s="21"/>
      <c r="J37" s="20"/>
      <c r="K37" s="35"/>
    </row>
    <row r="38" spans="2:11" ht="28.5" customHeight="1" x14ac:dyDescent="0.25">
      <c r="B38" s="9"/>
      <c r="C38" s="14"/>
      <c r="D38" s="10"/>
      <c r="E38" s="10"/>
      <c r="F38" s="16"/>
      <c r="G38" s="34"/>
      <c r="H38" s="21"/>
      <c r="I38" s="21"/>
      <c r="J38" s="20"/>
      <c r="K38" s="35"/>
    </row>
    <row r="39" spans="2:11" ht="28.5" customHeight="1" x14ac:dyDescent="0.25">
      <c r="B39" s="9"/>
      <c r="C39" s="14"/>
      <c r="D39" s="10"/>
      <c r="E39" s="10"/>
      <c r="F39" s="16"/>
      <c r="G39" s="34"/>
      <c r="H39" s="21"/>
      <c r="I39" s="21"/>
      <c r="J39" s="20"/>
      <c r="K39" s="35"/>
    </row>
    <row r="40" spans="2:11" ht="28.5" customHeight="1" x14ac:dyDescent="0.25">
      <c r="B40" s="9"/>
      <c r="C40" s="14"/>
      <c r="D40" s="10"/>
      <c r="E40" s="10"/>
      <c r="F40" s="16"/>
      <c r="G40" s="34"/>
      <c r="H40" s="21"/>
      <c r="I40" s="21"/>
      <c r="J40" s="20"/>
      <c r="K40" s="35"/>
    </row>
    <row r="41" spans="2:11" ht="28.5" customHeight="1" x14ac:dyDescent="0.25">
      <c r="B41" s="9"/>
      <c r="C41" s="14"/>
      <c r="D41" s="10"/>
      <c r="E41" s="10"/>
      <c r="F41" s="16"/>
      <c r="G41" s="34"/>
      <c r="H41" s="21"/>
      <c r="I41" s="21"/>
      <c r="J41" s="20"/>
      <c r="K41" s="35"/>
    </row>
    <row r="42" spans="2:11" ht="28.5" customHeight="1" x14ac:dyDescent="0.25">
      <c r="B42" s="9"/>
      <c r="C42" s="14"/>
      <c r="D42" s="10"/>
      <c r="E42" s="10"/>
      <c r="F42" s="16"/>
      <c r="G42" s="34"/>
      <c r="H42" s="21"/>
      <c r="I42" s="21"/>
      <c r="J42" s="20"/>
      <c r="K42" s="35"/>
    </row>
    <row r="43" spans="2:11" ht="28.5" customHeight="1" x14ac:dyDescent="0.25">
      <c r="B43" s="9"/>
      <c r="C43" s="14"/>
      <c r="D43" s="10"/>
      <c r="E43" s="10"/>
      <c r="F43" s="16"/>
      <c r="G43" s="34"/>
      <c r="H43" s="21"/>
      <c r="I43" s="21"/>
      <c r="J43" s="20"/>
      <c r="K43" s="35"/>
    </row>
    <row r="44" spans="2:11" ht="28.5" customHeight="1" x14ac:dyDescent="0.25">
      <c r="B44" s="9"/>
      <c r="C44" s="14"/>
      <c r="D44" s="10"/>
      <c r="E44" s="10"/>
      <c r="F44" s="16"/>
      <c r="G44" s="34"/>
      <c r="H44" s="21"/>
      <c r="I44" s="21"/>
      <c r="J44" s="20"/>
      <c r="K44" s="35"/>
    </row>
    <row r="45" spans="2:11" ht="28.5" customHeight="1" x14ac:dyDescent="0.25">
      <c r="B45" s="9"/>
      <c r="C45" s="14"/>
      <c r="D45" s="10"/>
      <c r="E45" s="10"/>
      <c r="F45" s="16"/>
      <c r="G45" s="34"/>
      <c r="H45" s="21"/>
      <c r="I45" s="21"/>
      <c r="J45" s="20"/>
      <c r="K45" s="35"/>
    </row>
    <row r="46" spans="2:11" ht="28.5" customHeight="1" x14ac:dyDescent="0.25">
      <c r="B46" s="9"/>
      <c r="C46" s="14"/>
      <c r="D46" s="10"/>
      <c r="E46" s="10"/>
      <c r="F46" s="16"/>
      <c r="G46" s="34"/>
      <c r="H46" s="21"/>
      <c r="I46" s="21"/>
      <c r="J46" s="20"/>
      <c r="K46" s="35"/>
    </row>
    <row r="47" spans="2:11" ht="28.5" customHeight="1" x14ac:dyDescent="0.25">
      <c r="B47" s="9"/>
      <c r="C47" s="14"/>
      <c r="D47" s="10"/>
      <c r="E47" s="10"/>
      <c r="F47" s="16"/>
      <c r="G47" s="34"/>
      <c r="H47" s="21"/>
      <c r="I47" s="21"/>
      <c r="J47" s="20"/>
      <c r="K47" s="35"/>
    </row>
    <row r="48" spans="2:11" ht="28.5" customHeight="1" x14ac:dyDescent="0.25">
      <c r="B48" s="9"/>
      <c r="C48" s="14"/>
      <c r="D48" s="10"/>
      <c r="E48" s="10"/>
      <c r="F48" s="16"/>
      <c r="G48" s="34"/>
      <c r="H48" s="21"/>
      <c r="I48" s="21"/>
      <c r="J48" s="20"/>
      <c r="K48" s="35"/>
    </row>
    <row r="49" spans="2:11" ht="28.5" customHeight="1" x14ac:dyDescent="0.25">
      <c r="B49" s="9"/>
      <c r="C49" s="14"/>
      <c r="D49" s="10"/>
      <c r="E49" s="10"/>
      <c r="F49" s="16"/>
      <c r="G49" s="34"/>
      <c r="H49" s="21"/>
      <c r="I49" s="21"/>
      <c r="J49" s="20"/>
      <c r="K49" s="35"/>
    </row>
    <row r="50" spans="2:11" ht="28.5" customHeight="1" x14ac:dyDescent="0.25">
      <c r="B50" s="9"/>
      <c r="C50" s="14"/>
      <c r="D50" s="10"/>
      <c r="E50" s="10"/>
      <c r="F50" s="16"/>
      <c r="G50" s="34"/>
      <c r="H50" s="21"/>
      <c r="I50" s="21"/>
      <c r="J50" s="20"/>
      <c r="K50" s="35"/>
    </row>
    <row r="51" spans="2:11" ht="28.5" customHeight="1" x14ac:dyDescent="0.25">
      <c r="B51" s="9"/>
      <c r="C51" s="14"/>
      <c r="D51" s="10"/>
      <c r="E51" s="10"/>
      <c r="F51" s="16"/>
      <c r="G51" s="34"/>
      <c r="H51" s="21"/>
      <c r="I51" s="21"/>
      <c r="J51" s="20"/>
      <c r="K51" s="35"/>
    </row>
    <row r="52" spans="2:11" ht="28.5" customHeight="1" x14ac:dyDescent="0.25">
      <c r="B52" s="9"/>
      <c r="C52" s="14"/>
      <c r="D52" s="10"/>
      <c r="E52" s="10"/>
      <c r="F52" s="16"/>
      <c r="G52" s="34"/>
      <c r="H52" s="21"/>
      <c r="I52" s="21"/>
      <c r="J52" s="20"/>
      <c r="K52" s="35"/>
    </row>
    <row r="53" spans="2:11" ht="28.5" customHeight="1" x14ac:dyDescent="0.25">
      <c r="B53" s="9"/>
      <c r="C53" s="14"/>
      <c r="D53" s="10"/>
      <c r="E53" s="10"/>
      <c r="F53" s="16"/>
      <c r="G53" s="34"/>
      <c r="H53" s="21"/>
      <c r="I53" s="21"/>
      <c r="J53" s="20"/>
      <c r="K53" s="35"/>
    </row>
    <row r="54" spans="2:11" ht="28.5" customHeight="1" x14ac:dyDescent="0.25">
      <c r="B54" s="9"/>
      <c r="C54" s="14"/>
      <c r="D54" s="10"/>
      <c r="E54" s="10"/>
      <c r="F54" s="16"/>
      <c r="G54" s="34"/>
      <c r="H54" s="21"/>
      <c r="I54" s="21"/>
      <c r="J54" s="20"/>
      <c r="K54" s="35"/>
    </row>
    <row r="55" spans="2:11" ht="28.5" customHeight="1" x14ac:dyDescent="0.25">
      <c r="B55" s="9"/>
      <c r="C55" s="14"/>
      <c r="D55" s="10"/>
      <c r="E55" s="10"/>
      <c r="F55" s="16"/>
      <c r="G55" s="34"/>
      <c r="H55" s="21"/>
      <c r="I55" s="21"/>
      <c r="J55" s="20"/>
      <c r="K55" s="35"/>
    </row>
    <row r="56" spans="2:11" ht="28.5" customHeight="1" x14ac:dyDescent="0.25">
      <c r="B56" s="9"/>
      <c r="C56" s="14"/>
      <c r="D56" s="10"/>
      <c r="E56" s="10"/>
      <c r="F56" s="16"/>
      <c r="G56" s="34"/>
      <c r="H56" s="21"/>
      <c r="I56" s="21"/>
      <c r="J56" s="20"/>
      <c r="K56" s="35"/>
    </row>
    <row r="57" spans="2:11" ht="28.5" customHeight="1" x14ac:dyDescent="0.25">
      <c r="B57" s="9"/>
      <c r="C57" s="14"/>
      <c r="D57" s="10"/>
      <c r="E57" s="10"/>
      <c r="F57" s="16"/>
      <c r="G57" s="34"/>
      <c r="H57" s="21"/>
      <c r="I57" s="21"/>
      <c r="J57" s="20"/>
      <c r="K57" s="35"/>
    </row>
    <row r="58" spans="2:11" ht="28.5" customHeight="1" x14ac:dyDescent="0.25">
      <c r="B58" s="9"/>
      <c r="C58" s="14"/>
      <c r="D58" s="10"/>
      <c r="E58" s="10"/>
      <c r="F58" s="16"/>
      <c r="G58" s="34"/>
      <c r="H58" s="21"/>
      <c r="I58" s="21"/>
      <c r="J58" s="20"/>
      <c r="K58" s="35"/>
    </row>
    <row r="59" spans="2:11" ht="28.5" customHeight="1" x14ac:dyDescent="0.25">
      <c r="B59" s="9"/>
      <c r="C59" s="14"/>
      <c r="D59" s="10"/>
      <c r="E59" s="10"/>
      <c r="F59" s="16"/>
      <c r="G59" s="34"/>
      <c r="H59" s="21"/>
      <c r="I59" s="21"/>
      <c r="J59" s="20"/>
      <c r="K59" s="35"/>
    </row>
    <row r="60" spans="2:11" ht="28.5" customHeight="1" x14ac:dyDescent="0.25">
      <c r="B60" s="9"/>
      <c r="C60" s="14"/>
      <c r="D60" s="10"/>
      <c r="E60" s="10"/>
      <c r="F60" s="16"/>
      <c r="G60" s="34"/>
      <c r="H60" s="21"/>
      <c r="I60" s="21"/>
      <c r="J60" s="20"/>
      <c r="K60" s="35"/>
    </row>
    <row r="61" spans="2:11" ht="28.5" customHeight="1" x14ac:dyDescent="0.25">
      <c r="B61" s="9"/>
      <c r="C61" s="14"/>
      <c r="D61" s="10"/>
      <c r="E61" s="10"/>
      <c r="F61" s="16"/>
      <c r="G61" s="34"/>
      <c r="H61" s="21"/>
      <c r="I61" s="21"/>
      <c r="J61" s="20"/>
      <c r="K61" s="35"/>
    </row>
    <row r="62" spans="2:11" ht="28.5" customHeight="1" x14ac:dyDescent="0.25">
      <c r="B62" s="9"/>
      <c r="C62" s="14"/>
      <c r="D62" s="10"/>
      <c r="E62" s="10"/>
      <c r="F62" s="16"/>
      <c r="G62" s="34"/>
      <c r="H62" s="21"/>
      <c r="I62" s="21"/>
      <c r="J62" s="20"/>
      <c r="K62" s="35"/>
    </row>
    <row r="63" spans="2:11" ht="28.5" customHeight="1" x14ac:dyDescent="0.25">
      <c r="B63" s="9"/>
      <c r="C63" s="14"/>
      <c r="D63" s="10"/>
      <c r="E63" s="10"/>
      <c r="F63" s="16"/>
      <c r="G63" s="34"/>
      <c r="H63" s="21"/>
      <c r="I63" s="21"/>
      <c r="J63" s="20"/>
      <c r="K63" s="35"/>
    </row>
    <row r="64" spans="2:11" ht="28.5" customHeight="1" x14ac:dyDescent="0.25">
      <c r="B64" s="9"/>
      <c r="C64" s="14"/>
      <c r="D64" s="10"/>
      <c r="E64" s="10"/>
      <c r="F64" s="16"/>
      <c r="G64" s="34"/>
      <c r="H64" s="21"/>
      <c r="I64" s="21"/>
      <c r="J64" s="20"/>
      <c r="K64" s="35"/>
    </row>
    <row r="65" spans="2:11" ht="28.5" customHeight="1" x14ac:dyDescent="0.25">
      <c r="B65" s="9"/>
      <c r="C65" s="14"/>
      <c r="D65" s="10"/>
      <c r="E65" s="10"/>
      <c r="F65" s="16"/>
      <c r="G65" s="34"/>
      <c r="H65" s="21"/>
      <c r="I65" s="21"/>
      <c r="J65" s="20"/>
      <c r="K65" s="35"/>
    </row>
    <row r="66" spans="2:11" ht="28.5" customHeight="1" x14ac:dyDescent="0.25">
      <c r="B66" s="9"/>
      <c r="C66" s="14"/>
      <c r="D66" s="10"/>
      <c r="E66" s="10"/>
      <c r="F66" s="16"/>
      <c r="G66" s="34"/>
      <c r="H66" s="21"/>
      <c r="I66" s="21"/>
      <c r="J66" s="20"/>
      <c r="K66" s="35"/>
    </row>
    <row r="67" spans="2:11" ht="28.5" customHeight="1" x14ac:dyDescent="0.25">
      <c r="B67" s="9"/>
      <c r="C67" s="14"/>
      <c r="D67" s="10"/>
      <c r="E67" s="10"/>
      <c r="F67" s="16"/>
      <c r="G67" s="34"/>
      <c r="H67" s="21"/>
      <c r="I67" s="21"/>
      <c r="J67" s="20"/>
      <c r="K67" s="35"/>
    </row>
    <row r="68" spans="2:11" ht="28.5" customHeight="1" x14ac:dyDescent="0.25">
      <c r="B68" s="9"/>
      <c r="C68" s="14"/>
      <c r="D68" s="10"/>
      <c r="E68" s="10"/>
      <c r="F68" s="16"/>
      <c r="G68" s="34"/>
      <c r="H68" s="21"/>
      <c r="I68" s="21"/>
      <c r="J68" s="20"/>
      <c r="K68" s="35"/>
    </row>
    <row r="69" spans="2:11" ht="28.5" customHeight="1" x14ac:dyDescent="0.25">
      <c r="B69" s="9"/>
      <c r="C69" s="14"/>
      <c r="D69" s="10"/>
      <c r="E69" s="10"/>
      <c r="F69" s="16"/>
      <c r="G69" s="34"/>
      <c r="H69" s="21"/>
      <c r="I69" s="21"/>
      <c r="J69" s="20"/>
      <c r="K69" s="35"/>
    </row>
    <row r="70" spans="2:11" ht="28.5" customHeight="1" x14ac:dyDescent="0.25">
      <c r="B70" s="9"/>
      <c r="C70" s="14"/>
      <c r="D70" s="10"/>
      <c r="E70" s="10"/>
      <c r="F70" s="16"/>
      <c r="G70" s="34"/>
      <c r="H70" s="21"/>
      <c r="I70" s="21"/>
      <c r="J70" s="20"/>
      <c r="K70" s="35"/>
    </row>
    <row r="71" spans="2:11" ht="28.5" customHeight="1" x14ac:dyDescent="0.25">
      <c r="B71" s="9"/>
      <c r="C71" s="14"/>
      <c r="D71" s="10"/>
      <c r="E71" s="10"/>
      <c r="F71" s="16"/>
      <c r="G71" s="34"/>
      <c r="H71" s="21"/>
      <c r="I71" s="21"/>
      <c r="J71" s="20"/>
      <c r="K71" s="35"/>
    </row>
    <row r="72" spans="2:11" ht="28.5" customHeight="1" x14ac:dyDescent="0.25">
      <c r="B72" s="9"/>
      <c r="C72" s="14"/>
      <c r="D72" s="10"/>
      <c r="E72" s="10"/>
      <c r="F72" s="16"/>
      <c r="G72" s="34"/>
      <c r="H72" s="21"/>
      <c r="I72" s="21"/>
      <c r="J72" s="20"/>
      <c r="K72" s="35"/>
    </row>
    <row r="73" spans="2:11" ht="28.5" customHeight="1" x14ac:dyDescent="0.25">
      <c r="B73" s="9"/>
      <c r="C73" s="14"/>
      <c r="D73" s="10"/>
      <c r="E73" s="10"/>
      <c r="F73" s="16"/>
      <c r="G73" s="34"/>
      <c r="H73" s="21"/>
      <c r="I73" s="21"/>
      <c r="J73" s="20"/>
      <c r="K73" s="35"/>
    </row>
    <row r="74" spans="2:11" ht="28.5" customHeight="1" x14ac:dyDescent="0.25">
      <c r="B74" s="9"/>
      <c r="C74" s="14"/>
      <c r="D74" s="10"/>
      <c r="E74" s="10"/>
      <c r="F74" s="16"/>
      <c r="G74" s="34"/>
      <c r="H74" s="21"/>
      <c r="I74" s="21"/>
      <c r="J74" s="20"/>
      <c r="K74" s="35"/>
    </row>
    <row r="75" spans="2:11" ht="28.5" customHeight="1" x14ac:dyDescent="0.25">
      <c r="B75" s="9"/>
      <c r="C75" s="14"/>
      <c r="D75" s="10"/>
      <c r="E75" s="10"/>
      <c r="F75" s="16"/>
      <c r="G75" s="34"/>
      <c r="H75" s="21"/>
      <c r="I75" s="21"/>
      <c r="J75" s="20"/>
      <c r="K75" s="35"/>
    </row>
    <row r="76" spans="2:11" ht="28.5" customHeight="1" x14ac:dyDescent="0.25">
      <c r="B76" s="9"/>
      <c r="C76" s="14"/>
      <c r="D76" s="10"/>
      <c r="E76" s="10"/>
      <c r="F76" s="16"/>
      <c r="G76" s="34"/>
      <c r="H76" s="21"/>
      <c r="I76" s="21"/>
      <c r="J76" s="20"/>
      <c r="K76" s="35"/>
    </row>
    <row r="77" spans="2:11" ht="28.5" customHeight="1" x14ac:dyDescent="0.25">
      <c r="B77" s="9"/>
      <c r="C77" s="14"/>
      <c r="D77" s="10"/>
      <c r="E77" s="10"/>
      <c r="F77" s="16"/>
      <c r="G77" s="34"/>
      <c r="H77" s="21"/>
      <c r="I77" s="21"/>
      <c r="J77" s="20"/>
      <c r="K77" s="35"/>
    </row>
    <row r="78" spans="2:11" ht="28.5" customHeight="1" x14ac:dyDescent="0.25">
      <c r="B78" s="9"/>
      <c r="C78" s="14"/>
      <c r="D78" s="10"/>
      <c r="E78" s="10"/>
      <c r="F78" s="16"/>
      <c r="G78" s="34"/>
      <c r="H78" s="21"/>
      <c r="I78" s="21"/>
      <c r="J78" s="20"/>
      <c r="K78" s="35"/>
    </row>
    <row r="79" spans="2:11" ht="28.5" customHeight="1" x14ac:dyDescent="0.25">
      <c r="B79" s="9"/>
      <c r="C79" s="14"/>
      <c r="D79" s="10"/>
      <c r="E79" s="10"/>
      <c r="F79" s="16"/>
      <c r="G79" s="34"/>
      <c r="H79" s="21"/>
      <c r="I79" s="21"/>
      <c r="J79" s="20"/>
      <c r="K79" s="35"/>
    </row>
    <row r="80" spans="2:11" ht="28.5" customHeight="1" x14ac:dyDescent="0.25">
      <c r="B80" s="9"/>
      <c r="C80" s="14"/>
      <c r="D80" s="10"/>
      <c r="E80" s="10"/>
      <c r="F80" s="16"/>
      <c r="G80" s="34"/>
      <c r="H80" s="21"/>
      <c r="I80" s="21"/>
      <c r="J80" s="20"/>
      <c r="K80" s="35"/>
    </row>
    <row r="81" spans="2:11" ht="28.5" customHeight="1" x14ac:dyDescent="0.25">
      <c r="B81" s="9"/>
      <c r="C81" s="14"/>
      <c r="D81" s="10"/>
      <c r="E81" s="10"/>
      <c r="F81" s="16"/>
      <c r="G81" s="34"/>
      <c r="H81" s="21"/>
      <c r="I81" s="21"/>
      <c r="J81" s="20"/>
      <c r="K81" s="35"/>
    </row>
    <row r="82" spans="2:11" ht="28.5" customHeight="1" x14ac:dyDescent="0.25">
      <c r="B82" s="9"/>
      <c r="C82" s="14"/>
      <c r="D82" s="10"/>
      <c r="E82" s="10"/>
      <c r="F82" s="16"/>
      <c r="G82" s="34"/>
      <c r="H82" s="21"/>
      <c r="I82" s="21"/>
      <c r="J82" s="20"/>
      <c r="K82" s="35"/>
    </row>
    <row r="83" spans="2:11" ht="28.5" customHeight="1" x14ac:dyDescent="0.25">
      <c r="B83" s="9"/>
      <c r="C83" s="14"/>
      <c r="D83" s="10"/>
      <c r="E83" s="10"/>
      <c r="F83" s="16"/>
      <c r="G83" s="34"/>
      <c r="H83" s="21"/>
      <c r="I83" s="21"/>
      <c r="J83" s="20"/>
      <c r="K83" s="35"/>
    </row>
    <row r="84" spans="2:11" ht="28.5" customHeight="1" x14ac:dyDescent="0.25">
      <c r="B84" s="9"/>
      <c r="C84" s="14"/>
      <c r="D84" s="10"/>
      <c r="E84" s="10"/>
      <c r="F84" s="16"/>
      <c r="G84" s="34"/>
      <c r="H84" s="21"/>
      <c r="I84" s="21"/>
      <c r="J84" s="20"/>
      <c r="K84" s="35"/>
    </row>
    <row r="85" spans="2:11" ht="28.5" customHeight="1" x14ac:dyDescent="0.25">
      <c r="B85" s="9"/>
      <c r="C85" s="14"/>
      <c r="D85" s="10"/>
      <c r="E85" s="10"/>
      <c r="F85" s="16"/>
      <c r="G85" s="34"/>
      <c r="H85" s="21"/>
      <c r="I85" s="21"/>
      <c r="J85" s="20"/>
      <c r="K85" s="35"/>
    </row>
    <row r="86" spans="2:11" ht="28.5" customHeight="1" x14ac:dyDescent="0.25">
      <c r="B86" s="9"/>
      <c r="C86" s="14"/>
      <c r="D86" s="10"/>
      <c r="E86" s="10"/>
      <c r="F86" s="16"/>
      <c r="G86" s="34"/>
      <c r="H86" s="21"/>
      <c r="I86" s="21"/>
      <c r="J86" s="20"/>
      <c r="K86" s="35"/>
    </row>
    <row r="87" spans="2:11" ht="28.5" customHeight="1" x14ac:dyDescent="0.25">
      <c r="B87" s="9"/>
      <c r="C87" s="14"/>
      <c r="D87" s="10"/>
      <c r="E87" s="10"/>
      <c r="F87" s="16"/>
      <c r="G87" s="34"/>
      <c r="H87" s="21"/>
      <c r="I87" s="21"/>
      <c r="J87" s="20"/>
      <c r="K87" s="35"/>
    </row>
    <row r="88" spans="2:11" ht="28.5" customHeight="1" x14ac:dyDescent="0.25">
      <c r="B88" s="9"/>
      <c r="C88" s="14"/>
      <c r="D88" s="10"/>
      <c r="E88" s="10"/>
      <c r="F88" s="16"/>
      <c r="G88" s="34"/>
      <c r="H88" s="21"/>
      <c r="I88" s="21"/>
      <c r="J88" s="20"/>
      <c r="K88" s="35"/>
    </row>
    <row r="89" spans="2:11" ht="28.5" customHeight="1" x14ac:dyDescent="0.25">
      <c r="B89" s="9"/>
      <c r="C89" s="14"/>
      <c r="D89" s="10"/>
      <c r="E89" s="10"/>
      <c r="F89" s="16"/>
      <c r="G89" s="34"/>
      <c r="H89" s="21"/>
      <c r="I89" s="21"/>
      <c r="J89" s="20"/>
      <c r="K89" s="35"/>
    </row>
    <row r="90" spans="2:11" ht="28.5" customHeight="1" x14ac:dyDescent="0.25">
      <c r="B90" s="9"/>
      <c r="C90" s="14"/>
      <c r="D90" s="10"/>
      <c r="E90" s="10"/>
      <c r="F90" s="16"/>
      <c r="G90" s="34"/>
      <c r="H90" s="21"/>
      <c r="I90" s="21"/>
      <c r="J90" s="20"/>
      <c r="K90" s="35"/>
    </row>
    <row r="91" spans="2:11" ht="28.5" customHeight="1" x14ac:dyDescent="0.25">
      <c r="B91" s="9"/>
      <c r="C91" s="14"/>
      <c r="D91" s="10"/>
      <c r="E91" s="10"/>
      <c r="F91" s="16"/>
      <c r="G91" s="34"/>
      <c r="H91" s="21"/>
      <c r="I91" s="21"/>
      <c r="J91" s="20"/>
      <c r="K91" s="35"/>
    </row>
    <row r="92" spans="2:11" ht="28.5" customHeight="1" x14ac:dyDescent="0.25">
      <c r="B92" s="9"/>
      <c r="C92" s="14"/>
      <c r="D92" s="10"/>
      <c r="E92" s="10"/>
      <c r="F92" s="16"/>
      <c r="G92" s="34"/>
      <c r="H92" s="21"/>
      <c r="I92" s="21"/>
      <c r="J92" s="20"/>
      <c r="K92" s="35"/>
    </row>
    <row r="93" spans="2:11" ht="28.5" customHeight="1" x14ac:dyDescent="0.25">
      <c r="B93" s="9"/>
      <c r="C93" s="14"/>
      <c r="D93" s="10"/>
      <c r="E93" s="10"/>
      <c r="F93" s="16"/>
      <c r="G93" s="34"/>
      <c r="H93" s="21"/>
      <c r="I93" s="21"/>
      <c r="J93" s="20"/>
      <c r="K93" s="35"/>
    </row>
    <row r="94" spans="2:11" ht="28.5" customHeight="1" x14ac:dyDescent="0.25">
      <c r="B94" s="9"/>
      <c r="C94" s="14"/>
      <c r="D94" s="10"/>
      <c r="E94" s="10"/>
      <c r="F94" s="16"/>
      <c r="G94" s="34"/>
      <c r="H94" s="21"/>
      <c r="I94" s="21"/>
      <c r="J94" s="20"/>
      <c r="K94" s="35"/>
    </row>
    <row r="95" spans="2:11" ht="28.5" customHeight="1" x14ac:dyDescent="0.25">
      <c r="B95" s="9"/>
      <c r="C95" s="14"/>
      <c r="D95" s="10"/>
      <c r="E95" s="10"/>
      <c r="F95" s="16"/>
      <c r="G95" s="34"/>
      <c r="H95" s="21"/>
      <c r="I95" s="21"/>
      <c r="J95" s="20"/>
      <c r="K95" s="35"/>
    </row>
    <row r="96" spans="2:11" ht="28.5" customHeight="1" x14ac:dyDescent="0.25">
      <c r="B96" s="9"/>
      <c r="C96" s="14"/>
      <c r="D96" s="10"/>
      <c r="E96" s="10"/>
      <c r="F96" s="16"/>
      <c r="G96" s="34"/>
      <c r="H96" s="21"/>
      <c r="I96" s="21"/>
      <c r="J96" s="20"/>
      <c r="K96" s="35"/>
    </row>
    <row r="97" spans="2:11" ht="28.5" customHeight="1" x14ac:dyDescent="0.25">
      <c r="B97" s="9"/>
      <c r="C97" s="14"/>
      <c r="D97" s="10"/>
      <c r="E97" s="10"/>
      <c r="F97" s="16"/>
      <c r="G97" s="34"/>
      <c r="H97" s="21"/>
      <c r="I97" s="21"/>
      <c r="J97" s="20"/>
      <c r="K97" s="35"/>
    </row>
    <row r="98" spans="2:11" ht="28.5" customHeight="1" x14ac:dyDescent="0.25">
      <c r="B98" s="9"/>
      <c r="C98" s="14"/>
      <c r="D98" s="10"/>
      <c r="E98" s="10"/>
      <c r="F98" s="16"/>
      <c r="G98" s="34"/>
      <c r="H98" s="21"/>
      <c r="I98" s="21"/>
      <c r="J98" s="20"/>
      <c r="K98" s="35"/>
    </row>
    <row r="99" spans="2:11" ht="28.5" customHeight="1" x14ac:dyDescent="0.25">
      <c r="B99" s="9"/>
      <c r="C99" s="14"/>
      <c r="D99" s="10"/>
      <c r="E99" s="10"/>
      <c r="F99" s="16"/>
      <c r="G99" s="34"/>
      <c r="H99" s="21"/>
      <c r="I99" s="21"/>
      <c r="J99" s="20"/>
      <c r="K99" s="35"/>
    </row>
    <row r="100" spans="2:11" ht="28.5" customHeight="1" x14ac:dyDescent="0.25">
      <c r="B100" s="9"/>
      <c r="C100" s="14"/>
      <c r="D100" s="10"/>
      <c r="E100" s="10"/>
      <c r="F100" s="16"/>
      <c r="G100" s="34"/>
      <c r="H100" s="21"/>
      <c r="I100" s="21"/>
      <c r="J100" s="20"/>
      <c r="K100" s="35"/>
    </row>
    <row r="101" spans="2:11" ht="28.5" customHeight="1" x14ac:dyDescent="0.25">
      <c r="B101" s="9"/>
      <c r="C101" s="14"/>
      <c r="D101" s="10"/>
      <c r="E101" s="10"/>
      <c r="F101" s="16"/>
      <c r="G101" s="34"/>
      <c r="H101" s="21"/>
      <c r="I101" s="21"/>
      <c r="J101" s="20"/>
      <c r="K101" s="35"/>
    </row>
    <row r="102" spans="2:11" ht="28.5" customHeight="1" x14ac:dyDescent="0.25">
      <c r="B102" s="9"/>
      <c r="C102" s="14"/>
      <c r="D102" s="10"/>
      <c r="E102" s="10"/>
      <c r="F102" s="16"/>
      <c r="G102" s="34"/>
      <c r="H102" s="21"/>
      <c r="I102" s="21"/>
      <c r="J102" s="20"/>
      <c r="K102" s="35"/>
    </row>
    <row r="103" spans="2:11" ht="28.5" customHeight="1" x14ac:dyDescent="0.25">
      <c r="B103" s="9"/>
      <c r="C103" s="14"/>
      <c r="D103" s="10"/>
      <c r="E103" s="10"/>
      <c r="F103" s="16"/>
      <c r="G103" s="34"/>
      <c r="H103" s="21"/>
      <c r="I103" s="21"/>
      <c r="J103" s="20"/>
      <c r="K103" s="35"/>
    </row>
    <row r="104" spans="2:11" ht="28.5" customHeight="1" x14ac:dyDescent="0.25">
      <c r="B104" s="9"/>
      <c r="C104" s="14"/>
      <c r="D104" s="10"/>
      <c r="E104" s="10"/>
      <c r="F104" s="16"/>
      <c r="G104" s="34"/>
      <c r="H104" s="21"/>
      <c r="I104" s="21"/>
      <c r="J104" s="20"/>
      <c r="K104" s="35"/>
    </row>
    <row r="105" spans="2:11" ht="28.5" customHeight="1" x14ac:dyDescent="0.25">
      <c r="B105" s="9"/>
      <c r="C105" s="14"/>
      <c r="D105" s="10"/>
      <c r="E105" s="10"/>
      <c r="F105" s="16"/>
      <c r="G105" s="34"/>
      <c r="H105" s="21"/>
      <c r="I105" s="21"/>
      <c r="J105" s="20"/>
      <c r="K105" s="35"/>
    </row>
    <row r="106" spans="2:11" ht="28.5" customHeight="1" x14ac:dyDescent="0.25">
      <c r="B106" s="9"/>
      <c r="C106" s="14"/>
      <c r="D106" s="10"/>
      <c r="E106" s="10"/>
      <c r="F106" s="16"/>
      <c r="G106" s="34"/>
      <c r="H106" s="21"/>
      <c r="I106" s="21"/>
      <c r="J106" s="20"/>
      <c r="K106" s="35"/>
    </row>
    <row r="107" spans="2:11" ht="28.5" customHeight="1" x14ac:dyDescent="0.25">
      <c r="B107" s="9"/>
      <c r="C107" s="14"/>
      <c r="D107" s="10"/>
      <c r="E107" s="10"/>
      <c r="F107" s="16"/>
      <c r="G107" s="34"/>
      <c r="H107" s="21"/>
      <c r="I107" s="21"/>
      <c r="J107" s="20"/>
      <c r="K107" s="35"/>
    </row>
    <row r="108" spans="2:11" ht="28.5" customHeight="1" x14ac:dyDescent="0.25">
      <c r="B108" s="9"/>
      <c r="C108" s="14"/>
      <c r="D108" s="10"/>
      <c r="E108" s="10"/>
      <c r="F108" s="16"/>
      <c r="G108" s="34"/>
      <c r="H108" s="21"/>
      <c r="I108" s="21"/>
      <c r="J108" s="20"/>
      <c r="K108" s="35"/>
    </row>
    <row r="109" spans="2:11" ht="28.5" customHeight="1" x14ac:dyDescent="0.25">
      <c r="B109" s="9"/>
      <c r="C109" s="14"/>
      <c r="D109" s="10"/>
      <c r="E109" s="10"/>
      <c r="F109" s="16"/>
      <c r="G109" s="34"/>
      <c r="H109" s="21"/>
      <c r="I109" s="21"/>
      <c r="J109" s="20"/>
      <c r="K109" s="35"/>
    </row>
    <row r="110" spans="2:11" ht="28.5" customHeight="1" x14ac:dyDescent="0.25">
      <c r="B110" s="9"/>
      <c r="C110" s="14"/>
      <c r="D110" s="10"/>
      <c r="E110" s="10"/>
      <c r="F110" s="16"/>
      <c r="G110" s="34"/>
      <c r="H110" s="21"/>
      <c r="I110" s="21"/>
      <c r="J110" s="20"/>
      <c r="K110" s="35"/>
    </row>
    <row r="111" spans="2:11" ht="28.5" customHeight="1" x14ac:dyDescent="0.25">
      <c r="B111" s="9"/>
      <c r="C111" s="14"/>
      <c r="D111" s="10"/>
      <c r="E111" s="10"/>
      <c r="F111" s="16"/>
      <c r="G111" s="34"/>
      <c r="H111" s="21"/>
      <c r="I111" s="21"/>
      <c r="J111" s="20"/>
      <c r="K111" s="35"/>
    </row>
    <row r="112" spans="2:11" ht="28.5" customHeight="1" x14ac:dyDescent="0.25">
      <c r="B112" s="9"/>
      <c r="C112" s="14"/>
      <c r="D112" s="10"/>
      <c r="E112" s="10"/>
      <c r="F112" s="16"/>
      <c r="G112" s="34"/>
      <c r="H112" s="21"/>
      <c r="I112" s="21"/>
      <c r="J112" s="20"/>
      <c r="K112" s="35"/>
    </row>
    <row r="113" spans="2:11" ht="28.5" customHeight="1" x14ac:dyDescent="0.25">
      <c r="B113" s="9"/>
      <c r="C113" s="14"/>
      <c r="D113" s="10"/>
      <c r="E113" s="10"/>
      <c r="F113" s="16"/>
      <c r="G113" s="34"/>
      <c r="H113" s="21"/>
      <c r="I113" s="21"/>
      <c r="J113" s="20"/>
      <c r="K113" s="35"/>
    </row>
    <row r="114" spans="2:11" ht="28.5" customHeight="1" x14ac:dyDescent="0.25">
      <c r="B114" s="9"/>
      <c r="C114" s="14"/>
      <c r="D114" s="10"/>
      <c r="E114" s="10"/>
      <c r="F114" s="16"/>
      <c r="G114" s="34"/>
      <c r="H114" s="21"/>
      <c r="I114" s="21"/>
      <c r="J114" s="20"/>
      <c r="K114" s="35"/>
    </row>
    <row r="115" spans="2:11" ht="28.5" customHeight="1" x14ac:dyDescent="0.25">
      <c r="B115" s="9"/>
      <c r="C115" s="14"/>
      <c r="D115" s="10"/>
      <c r="E115" s="10"/>
      <c r="F115" s="16"/>
      <c r="G115" s="34"/>
      <c r="H115" s="21"/>
      <c r="I115" s="21"/>
      <c r="J115" s="20"/>
      <c r="K115" s="35"/>
    </row>
    <row r="116" spans="2:11" ht="28.5" customHeight="1" x14ac:dyDescent="0.25">
      <c r="B116" s="9"/>
      <c r="C116" s="14"/>
      <c r="D116" s="10"/>
      <c r="E116" s="10"/>
      <c r="F116" s="16"/>
      <c r="G116" s="34"/>
      <c r="H116" s="21"/>
      <c r="I116" s="21"/>
      <c r="J116" s="20"/>
      <c r="K116" s="35"/>
    </row>
    <row r="117" spans="2:11" ht="28.5" customHeight="1" x14ac:dyDescent="0.25">
      <c r="B117" s="9"/>
      <c r="C117" s="14"/>
      <c r="D117" s="10"/>
      <c r="E117" s="10"/>
      <c r="F117" s="16"/>
      <c r="G117" s="34"/>
      <c r="H117" s="21"/>
      <c r="I117" s="21"/>
      <c r="J117" s="20"/>
      <c r="K117" s="35"/>
    </row>
    <row r="118" spans="2:11" ht="28.5" customHeight="1" x14ac:dyDescent="0.25">
      <c r="B118" s="9"/>
      <c r="C118" s="14"/>
      <c r="D118" s="10"/>
      <c r="E118" s="10"/>
      <c r="F118" s="16"/>
      <c r="G118" s="34"/>
      <c r="H118" s="21"/>
      <c r="I118" s="21"/>
      <c r="J118" s="20"/>
      <c r="K118" s="35"/>
    </row>
    <row r="119" spans="2:11" ht="28.5" customHeight="1" x14ac:dyDescent="0.25">
      <c r="B119" s="9"/>
      <c r="C119" s="14"/>
      <c r="D119" s="10"/>
      <c r="E119" s="10"/>
      <c r="F119" s="16"/>
      <c r="G119" s="34"/>
      <c r="H119" s="21"/>
      <c r="I119" s="21"/>
      <c r="J119" s="20"/>
      <c r="K119" s="35"/>
    </row>
    <row r="120" spans="2:11" ht="28.5" customHeight="1" x14ac:dyDescent="0.25">
      <c r="B120" s="9"/>
      <c r="C120" s="14"/>
      <c r="D120" s="10"/>
      <c r="E120" s="10"/>
      <c r="F120" s="16"/>
      <c r="G120" s="34"/>
      <c r="H120" s="21"/>
      <c r="I120" s="21"/>
      <c r="J120" s="20"/>
      <c r="K120" s="35"/>
    </row>
    <row r="121" spans="2:11" ht="28.5" customHeight="1" x14ac:dyDescent="0.25">
      <c r="B121" s="9"/>
      <c r="C121" s="14"/>
      <c r="D121" s="10"/>
      <c r="E121" s="10"/>
      <c r="F121" s="16"/>
      <c r="G121" s="34"/>
      <c r="H121" s="21"/>
      <c r="I121" s="21"/>
      <c r="J121" s="20"/>
      <c r="K121" s="35"/>
    </row>
    <row r="122" spans="2:11" ht="28.5" customHeight="1" x14ac:dyDescent="0.25">
      <c r="B122" s="9"/>
      <c r="C122" s="14"/>
      <c r="D122" s="10"/>
      <c r="E122" s="10"/>
      <c r="F122" s="16"/>
      <c r="G122" s="34"/>
      <c r="H122" s="21"/>
      <c r="I122" s="21"/>
      <c r="J122" s="20"/>
      <c r="K122" s="35"/>
    </row>
    <row r="123" spans="2:11" ht="28.5" customHeight="1" x14ac:dyDescent="0.25">
      <c r="B123" s="9"/>
      <c r="C123" s="14"/>
      <c r="D123" s="10"/>
      <c r="E123" s="10"/>
      <c r="F123" s="16"/>
      <c r="G123" s="34"/>
      <c r="H123" s="21"/>
      <c r="I123" s="21"/>
      <c r="J123" s="20"/>
      <c r="K123" s="35"/>
    </row>
    <row r="124" spans="2:11" ht="28.5" customHeight="1" x14ac:dyDescent="0.25">
      <c r="B124" s="9"/>
      <c r="C124" s="14"/>
      <c r="D124" s="10"/>
      <c r="E124" s="10"/>
      <c r="F124" s="16"/>
      <c r="G124" s="34"/>
      <c r="H124" s="21"/>
      <c r="I124" s="21"/>
      <c r="J124" s="20"/>
      <c r="K124" s="35"/>
    </row>
    <row r="125" spans="2:11" ht="28.5" customHeight="1" x14ac:dyDescent="0.25">
      <c r="B125" s="9"/>
      <c r="C125" s="14"/>
      <c r="D125" s="10"/>
      <c r="E125" s="10"/>
      <c r="F125" s="16"/>
      <c r="G125" s="34"/>
      <c r="H125" s="21"/>
      <c r="I125" s="21"/>
      <c r="J125" s="20"/>
      <c r="K125" s="35"/>
    </row>
    <row r="126" spans="2:11" ht="28.5" customHeight="1" x14ac:dyDescent="0.25">
      <c r="B126" s="9"/>
      <c r="C126" s="14"/>
      <c r="D126" s="10"/>
      <c r="E126" s="10"/>
      <c r="F126" s="16"/>
      <c r="G126" s="34"/>
      <c r="H126" s="21"/>
      <c r="I126" s="21"/>
      <c r="J126" s="20"/>
      <c r="K126" s="35"/>
    </row>
    <row r="127" spans="2:11" ht="28.5" customHeight="1" x14ac:dyDescent="0.25">
      <c r="B127" s="9"/>
      <c r="C127" s="14"/>
      <c r="D127" s="10"/>
      <c r="E127" s="10"/>
      <c r="F127" s="16"/>
      <c r="G127" s="34"/>
      <c r="H127" s="21"/>
      <c r="I127" s="21"/>
      <c r="J127" s="20"/>
      <c r="K127" s="35"/>
    </row>
    <row r="128" spans="2:11" ht="28.5" customHeight="1" x14ac:dyDescent="0.25">
      <c r="B128" s="9"/>
      <c r="C128" s="14"/>
      <c r="D128" s="10"/>
      <c r="E128" s="10"/>
      <c r="F128" s="16"/>
      <c r="G128" s="34"/>
      <c r="H128" s="21"/>
      <c r="I128" s="21"/>
      <c r="J128" s="20"/>
      <c r="K128" s="35"/>
    </row>
    <row r="129" spans="2:11" ht="28.5" customHeight="1" x14ac:dyDescent="0.25">
      <c r="B129" s="9"/>
      <c r="C129" s="14"/>
      <c r="D129" s="10"/>
      <c r="E129" s="10"/>
      <c r="F129" s="16"/>
      <c r="G129" s="34"/>
      <c r="H129" s="21"/>
      <c r="I129" s="21"/>
      <c r="J129" s="20"/>
      <c r="K129" s="35"/>
    </row>
    <row r="130" spans="2:11" ht="28.5" customHeight="1" x14ac:dyDescent="0.25">
      <c r="B130" s="9"/>
      <c r="C130" s="14"/>
      <c r="D130" s="10"/>
      <c r="E130" s="10"/>
      <c r="F130" s="16"/>
      <c r="G130" s="34"/>
      <c r="H130" s="21"/>
      <c r="I130" s="21"/>
      <c r="J130" s="20"/>
      <c r="K130" s="35"/>
    </row>
    <row r="131" spans="2:11" ht="28.5" customHeight="1" x14ac:dyDescent="0.25">
      <c r="B131" s="9"/>
      <c r="C131" s="14"/>
      <c r="D131" s="10"/>
      <c r="E131" s="10"/>
      <c r="F131" s="16"/>
      <c r="G131" s="34"/>
      <c r="H131" s="21"/>
      <c r="I131" s="21"/>
      <c r="J131" s="20"/>
      <c r="K131" s="35"/>
    </row>
    <row r="132" spans="2:11" ht="28.5" customHeight="1" x14ac:dyDescent="0.25">
      <c r="B132" s="9"/>
      <c r="C132" s="14"/>
      <c r="D132" s="10"/>
      <c r="E132" s="10"/>
      <c r="F132" s="16"/>
      <c r="G132" s="34"/>
      <c r="H132" s="21"/>
      <c r="I132" s="21"/>
      <c r="J132" s="20"/>
      <c r="K132" s="35"/>
    </row>
    <row r="133" spans="2:11" ht="28.5" customHeight="1" x14ac:dyDescent="0.25">
      <c r="B133" s="9"/>
      <c r="C133" s="14"/>
      <c r="D133" s="10"/>
      <c r="E133" s="10"/>
      <c r="F133" s="16"/>
      <c r="G133" s="34"/>
      <c r="H133" s="21"/>
      <c r="I133" s="21"/>
      <c r="J133" s="20"/>
      <c r="K133" s="35"/>
    </row>
    <row r="134" spans="2:11" ht="28.5" customHeight="1" x14ac:dyDescent="0.25">
      <c r="B134" s="9"/>
      <c r="C134" s="14"/>
      <c r="D134" s="10"/>
      <c r="E134" s="10"/>
      <c r="F134" s="16"/>
      <c r="G134" s="34"/>
      <c r="H134" s="21"/>
      <c r="I134" s="21"/>
      <c r="J134" s="20"/>
      <c r="K134" s="35"/>
    </row>
    <row r="135" spans="2:11" ht="28.5" customHeight="1" x14ac:dyDescent="0.25">
      <c r="B135" s="9"/>
      <c r="C135" s="14"/>
      <c r="D135" s="10"/>
      <c r="E135" s="10"/>
      <c r="F135" s="16"/>
      <c r="G135" s="34"/>
      <c r="H135" s="21"/>
      <c r="I135" s="21"/>
      <c r="J135" s="20"/>
      <c r="K135" s="35"/>
    </row>
    <row r="136" spans="2:11" ht="28.5" customHeight="1" x14ac:dyDescent="0.25">
      <c r="B136" s="9"/>
      <c r="C136" s="14"/>
      <c r="D136" s="10"/>
      <c r="E136" s="10"/>
      <c r="F136" s="16"/>
      <c r="G136" s="34"/>
      <c r="H136" s="21"/>
      <c r="I136" s="21"/>
      <c r="J136" s="20"/>
      <c r="K136" s="35"/>
    </row>
    <row r="137" spans="2:11" ht="28.5" customHeight="1" x14ac:dyDescent="0.25">
      <c r="B137" s="9"/>
      <c r="C137" s="14"/>
      <c r="D137" s="10"/>
      <c r="E137" s="10"/>
      <c r="F137" s="16"/>
      <c r="G137" s="34"/>
      <c r="H137" s="21"/>
      <c r="I137" s="21"/>
      <c r="J137" s="20"/>
      <c r="K137" s="35"/>
    </row>
    <row r="138" spans="2:11" ht="28.5" customHeight="1" x14ac:dyDescent="0.25">
      <c r="B138" s="9"/>
      <c r="C138" s="14"/>
      <c r="D138" s="10"/>
      <c r="E138" s="10"/>
      <c r="F138" s="16"/>
      <c r="G138" s="34"/>
      <c r="H138" s="21"/>
      <c r="I138" s="21"/>
      <c r="J138" s="20"/>
      <c r="K138" s="35"/>
    </row>
    <row r="139" spans="2:11" ht="28.5" customHeight="1" x14ac:dyDescent="0.25">
      <c r="B139" s="9"/>
      <c r="C139" s="14"/>
      <c r="D139" s="10"/>
      <c r="E139" s="10"/>
      <c r="F139" s="16"/>
      <c r="G139" s="34"/>
      <c r="H139" s="21"/>
      <c r="I139" s="21"/>
      <c r="J139" s="20"/>
      <c r="K139" s="35"/>
    </row>
    <row r="140" spans="2:11" ht="28.5" customHeight="1" x14ac:dyDescent="0.25">
      <c r="B140" s="9"/>
      <c r="C140" s="14"/>
      <c r="D140" s="10"/>
      <c r="E140" s="10"/>
      <c r="F140" s="16"/>
      <c r="G140" s="34"/>
      <c r="H140" s="21"/>
      <c r="I140" s="21"/>
      <c r="J140" s="20"/>
      <c r="K140" s="35"/>
    </row>
    <row r="141" spans="2:11" ht="28.5" customHeight="1" x14ac:dyDescent="0.25">
      <c r="B141" s="9"/>
      <c r="C141" s="14"/>
      <c r="D141" s="10"/>
      <c r="E141" s="10"/>
      <c r="F141" s="16"/>
      <c r="G141" s="34"/>
      <c r="H141" s="21"/>
      <c r="I141" s="21"/>
      <c r="J141" s="20"/>
      <c r="K141" s="35"/>
    </row>
    <row r="142" spans="2:11" ht="28.5" customHeight="1" x14ac:dyDescent="0.25">
      <c r="B142" s="9"/>
      <c r="C142" s="14"/>
      <c r="D142" s="10"/>
      <c r="E142" s="10"/>
      <c r="F142" s="16"/>
      <c r="G142" s="34"/>
      <c r="H142" s="21"/>
      <c r="I142" s="21"/>
      <c r="J142" s="20"/>
      <c r="K142" s="35"/>
    </row>
    <row r="143" spans="2:11" ht="28.5" customHeight="1" x14ac:dyDescent="0.25">
      <c r="B143" s="9"/>
      <c r="C143" s="14"/>
      <c r="D143" s="10"/>
      <c r="E143" s="10"/>
      <c r="F143" s="16"/>
      <c r="G143" s="34"/>
      <c r="H143" s="21"/>
      <c r="I143" s="21"/>
      <c r="J143" s="20"/>
      <c r="K143" s="35"/>
    </row>
    <row r="144" spans="2:11" ht="28.5" customHeight="1" x14ac:dyDescent="0.25">
      <c r="B144" s="9"/>
      <c r="C144" s="14"/>
      <c r="D144" s="10"/>
      <c r="E144" s="10"/>
      <c r="F144" s="16"/>
      <c r="G144" s="34"/>
      <c r="H144" s="21"/>
      <c r="I144" s="21"/>
      <c r="J144" s="20"/>
      <c r="K144" s="35"/>
    </row>
    <row r="145" spans="2:11" ht="28.5" customHeight="1" x14ac:dyDescent="0.25">
      <c r="B145" s="9"/>
      <c r="C145" s="14"/>
      <c r="D145" s="10"/>
      <c r="E145" s="10"/>
      <c r="F145" s="16"/>
      <c r="G145" s="34"/>
      <c r="H145" s="21"/>
      <c r="I145" s="21"/>
      <c r="J145" s="20"/>
      <c r="K145" s="35"/>
    </row>
    <row r="146" spans="2:11" ht="28.5" customHeight="1" x14ac:dyDescent="0.25">
      <c r="B146" s="9"/>
      <c r="C146" s="14"/>
      <c r="D146" s="10"/>
      <c r="E146" s="10"/>
      <c r="F146" s="16"/>
      <c r="G146" s="34"/>
      <c r="H146" s="21"/>
      <c r="I146" s="21"/>
      <c r="J146" s="20"/>
      <c r="K146" s="35"/>
    </row>
    <row r="147" spans="2:11" ht="28.5" customHeight="1" x14ac:dyDescent="0.25">
      <c r="B147" s="9"/>
      <c r="C147" s="14"/>
      <c r="D147" s="10"/>
      <c r="E147" s="10"/>
      <c r="F147" s="16"/>
      <c r="G147" s="34"/>
      <c r="H147" s="21"/>
      <c r="I147" s="21"/>
      <c r="J147" s="20"/>
      <c r="K147" s="35"/>
    </row>
    <row r="148" spans="2:11" ht="28.5" customHeight="1" x14ac:dyDescent="0.25">
      <c r="B148" s="9"/>
      <c r="C148" s="14"/>
      <c r="D148" s="10"/>
      <c r="E148" s="10"/>
      <c r="F148" s="16"/>
      <c r="G148" s="34"/>
      <c r="H148" s="21"/>
      <c r="I148" s="21"/>
      <c r="J148" s="20"/>
      <c r="K148" s="35"/>
    </row>
    <row r="149" spans="2:11" ht="28.5" customHeight="1" x14ac:dyDescent="0.25">
      <c r="B149" s="9"/>
      <c r="C149" s="14"/>
      <c r="D149" s="10"/>
      <c r="E149" s="10"/>
      <c r="F149" s="16"/>
      <c r="G149" s="34"/>
      <c r="H149" s="21"/>
      <c r="I149" s="21"/>
      <c r="J149" s="20"/>
      <c r="K149" s="35"/>
    </row>
    <row r="150" spans="2:11" ht="28.5" customHeight="1" x14ac:dyDescent="0.25">
      <c r="B150" s="9"/>
      <c r="C150" s="14"/>
      <c r="D150" s="10"/>
      <c r="E150" s="10"/>
      <c r="F150" s="16"/>
      <c r="G150" s="34"/>
      <c r="H150" s="21"/>
      <c r="I150" s="21"/>
      <c r="J150" s="20"/>
      <c r="K150" s="35"/>
    </row>
    <row r="151" spans="2:11" ht="28.5" customHeight="1" x14ac:dyDescent="0.25">
      <c r="B151" s="9"/>
      <c r="C151" s="14"/>
      <c r="D151" s="10"/>
      <c r="E151" s="10"/>
      <c r="F151" s="16"/>
      <c r="G151" s="34"/>
      <c r="H151" s="21"/>
      <c r="I151" s="21"/>
      <c r="J151" s="20"/>
      <c r="K151" s="35"/>
    </row>
    <row r="152" spans="2:11" ht="28.5" customHeight="1" x14ac:dyDescent="0.25">
      <c r="B152" s="9"/>
      <c r="C152" s="14"/>
      <c r="D152" s="10"/>
      <c r="E152" s="10"/>
      <c r="F152" s="16"/>
      <c r="G152" s="34"/>
      <c r="H152" s="21"/>
      <c r="I152" s="21"/>
      <c r="J152" s="20"/>
      <c r="K152" s="35"/>
    </row>
    <row r="153" spans="2:11" ht="28.5" customHeight="1" x14ac:dyDescent="0.25">
      <c r="B153" s="9"/>
      <c r="C153" s="14"/>
      <c r="D153" s="10"/>
      <c r="E153" s="10"/>
      <c r="F153" s="16"/>
      <c r="G153" s="34"/>
      <c r="H153" s="21"/>
      <c r="I153" s="21"/>
      <c r="J153" s="20"/>
      <c r="K153" s="35"/>
    </row>
    <row r="154" spans="2:11" ht="28.5" customHeight="1" x14ac:dyDescent="0.25">
      <c r="B154" s="9"/>
      <c r="C154" s="14"/>
      <c r="D154" s="10"/>
      <c r="E154" s="10"/>
      <c r="F154" s="16"/>
      <c r="G154" s="34"/>
      <c r="H154" s="21"/>
      <c r="I154" s="21"/>
      <c r="J154" s="20"/>
      <c r="K154" s="35"/>
    </row>
    <row r="155" spans="2:11" ht="28.5" customHeight="1" x14ac:dyDescent="0.25">
      <c r="B155" s="9"/>
      <c r="C155" s="14"/>
      <c r="D155" s="10"/>
      <c r="E155" s="10"/>
      <c r="F155" s="16"/>
      <c r="G155" s="34"/>
      <c r="H155" s="21"/>
      <c r="I155" s="21"/>
      <c r="J155" s="20"/>
      <c r="K155" s="35"/>
    </row>
    <row r="156" spans="2:11" ht="28.5" customHeight="1" x14ac:dyDescent="0.25">
      <c r="B156" s="9"/>
      <c r="C156" s="14"/>
      <c r="D156" s="10"/>
      <c r="E156" s="10"/>
      <c r="F156" s="16"/>
      <c r="G156" s="34"/>
      <c r="H156" s="21"/>
      <c r="I156" s="21"/>
      <c r="J156" s="20"/>
      <c r="K156" s="35"/>
    </row>
    <row r="157" spans="2:11" ht="28.5" customHeight="1" x14ac:dyDescent="0.25">
      <c r="B157" s="9"/>
      <c r="C157" s="14"/>
      <c r="D157" s="10"/>
      <c r="E157" s="10"/>
      <c r="F157" s="16"/>
      <c r="G157" s="34"/>
      <c r="H157" s="21"/>
      <c r="I157" s="21"/>
      <c r="J157" s="20"/>
      <c r="K157" s="35"/>
    </row>
    <row r="158" spans="2:11" ht="28.5" customHeight="1" x14ac:dyDescent="0.25">
      <c r="B158" s="9"/>
      <c r="C158" s="14"/>
      <c r="D158" s="10"/>
      <c r="E158" s="10"/>
      <c r="F158" s="16"/>
      <c r="G158" s="34"/>
      <c r="H158" s="21"/>
      <c r="I158" s="21"/>
      <c r="J158" s="20"/>
      <c r="K158" s="35"/>
    </row>
    <row r="159" spans="2:11" ht="28.5" customHeight="1" x14ac:dyDescent="0.25">
      <c r="B159" s="9"/>
      <c r="C159" s="14"/>
      <c r="D159" s="10"/>
      <c r="E159" s="10"/>
      <c r="F159" s="16"/>
      <c r="G159" s="34"/>
      <c r="H159" s="21"/>
      <c r="I159" s="21"/>
      <c r="J159" s="20"/>
      <c r="K159" s="35"/>
    </row>
    <row r="160" spans="2:11" ht="28.5" customHeight="1" x14ac:dyDescent="0.25">
      <c r="B160" s="9"/>
      <c r="C160" s="14"/>
      <c r="D160" s="10"/>
      <c r="E160" s="10"/>
      <c r="F160" s="16"/>
      <c r="G160" s="34"/>
      <c r="H160" s="21"/>
      <c r="I160" s="21"/>
      <c r="J160" s="20"/>
      <c r="K160" s="35"/>
    </row>
    <row r="161" spans="2:11" ht="28.5" customHeight="1" x14ac:dyDescent="0.25">
      <c r="B161" s="9"/>
      <c r="C161" s="14"/>
      <c r="D161" s="10"/>
      <c r="E161" s="10"/>
      <c r="F161" s="16"/>
      <c r="G161" s="34"/>
      <c r="H161" s="21"/>
      <c r="I161" s="21"/>
      <c r="J161" s="20"/>
      <c r="K161" s="35"/>
    </row>
    <row r="162" spans="2:11" ht="28.5" customHeight="1" x14ac:dyDescent="0.25">
      <c r="B162" s="9"/>
      <c r="C162" s="14"/>
      <c r="D162" s="10"/>
      <c r="E162" s="10"/>
      <c r="F162" s="16"/>
      <c r="G162" s="34"/>
      <c r="H162" s="21"/>
      <c r="I162" s="21"/>
      <c r="J162" s="20"/>
      <c r="K162" s="35"/>
    </row>
    <row r="163" spans="2:11" ht="28.5" customHeight="1" x14ac:dyDescent="0.25">
      <c r="B163" s="9"/>
      <c r="C163" s="14"/>
      <c r="D163" s="10"/>
      <c r="E163" s="10"/>
      <c r="F163" s="16"/>
      <c r="G163" s="34"/>
      <c r="H163" s="21"/>
      <c r="I163" s="21"/>
      <c r="J163" s="20"/>
      <c r="K163" s="35"/>
    </row>
    <row r="164" spans="2:11" ht="28.5" customHeight="1" x14ac:dyDescent="0.25">
      <c r="B164" s="9"/>
      <c r="C164" s="14"/>
      <c r="D164" s="10"/>
      <c r="E164" s="10"/>
      <c r="F164" s="16"/>
      <c r="G164" s="34"/>
      <c r="H164" s="21"/>
      <c r="I164" s="21"/>
      <c r="J164" s="20"/>
      <c r="K164" s="35"/>
    </row>
    <row r="165" spans="2:11" ht="28.5" customHeight="1" x14ac:dyDescent="0.25">
      <c r="B165" s="9"/>
      <c r="C165" s="14"/>
      <c r="D165" s="10"/>
      <c r="E165" s="10"/>
      <c r="F165" s="16"/>
      <c r="G165" s="34"/>
      <c r="H165" s="21"/>
      <c r="I165" s="21"/>
      <c r="J165" s="20"/>
      <c r="K165" s="35"/>
    </row>
    <row r="166" spans="2:11" ht="28.5" customHeight="1" x14ac:dyDescent="0.25">
      <c r="B166" s="9"/>
      <c r="C166" s="14"/>
      <c r="D166" s="10"/>
      <c r="E166" s="10"/>
      <c r="F166" s="16"/>
      <c r="G166" s="34"/>
      <c r="H166" s="21"/>
      <c r="I166" s="21"/>
      <c r="J166" s="20"/>
      <c r="K166" s="35"/>
    </row>
    <row r="167" spans="2:11" ht="28.5" customHeight="1" x14ac:dyDescent="0.25">
      <c r="B167" s="9"/>
      <c r="C167" s="14"/>
      <c r="D167" s="10"/>
      <c r="E167" s="10"/>
      <c r="F167" s="16"/>
      <c r="G167" s="34"/>
      <c r="H167" s="21"/>
      <c r="I167" s="21"/>
      <c r="J167" s="20"/>
      <c r="K167" s="35"/>
    </row>
    <row r="168" spans="2:11" ht="28.5" customHeight="1" x14ac:dyDescent="0.25">
      <c r="B168" s="9"/>
      <c r="C168" s="14"/>
      <c r="D168" s="10"/>
      <c r="E168" s="10"/>
      <c r="F168" s="16"/>
      <c r="G168" s="34"/>
      <c r="H168" s="21"/>
      <c r="I168" s="21"/>
      <c r="J168" s="20"/>
      <c r="K168" s="35"/>
    </row>
    <row r="169" spans="2:11" ht="28.5" customHeight="1" x14ac:dyDescent="0.25">
      <c r="B169" s="9"/>
      <c r="C169" s="14"/>
      <c r="D169" s="10"/>
      <c r="E169" s="10"/>
      <c r="F169" s="16"/>
      <c r="G169" s="34"/>
      <c r="H169" s="21"/>
      <c r="I169" s="21"/>
      <c r="J169" s="20"/>
      <c r="K169" s="35"/>
    </row>
    <row r="170" spans="2:11" ht="28.5" customHeight="1" x14ac:dyDescent="0.25">
      <c r="B170" s="9"/>
      <c r="C170" s="14"/>
      <c r="D170" s="10"/>
      <c r="E170" s="10"/>
      <c r="F170" s="16"/>
      <c r="G170" s="34"/>
      <c r="H170" s="21"/>
      <c r="I170" s="21"/>
      <c r="J170" s="20"/>
      <c r="K170" s="35"/>
    </row>
    <row r="171" spans="2:11" ht="28.5" customHeight="1" x14ac:dyDescent="0.25">
      <c r="B171" s="9"/>
      <c r="C171" s="14"/>
      <c r="D171" s="10"/>
      <c r="E171" s="10"/>
      <c r="F171" s="16"/>
      <c r="G171" s="34"/>
      <c r="H171" s="21"/>
      <c r="I171" s="21"/>
      <c r="J171" s="20"/>
      <c r="K171" s="35"/>
    </row>
    <row r="172" spans="2:11" ht="28.5" customHeight="1" x14ac:dyDescent="0.25">
      <c r="B172" s="9"/>
      <c r="C172" s="14"/>
      <c r="D172" s="10"/>
      <c r="E172" s="10"/>
      <c r="F172" s="16"/>
      <c r="G172" s="34"/>
      <c r="H172" s="21"/>
      <c r="I172" s="21"/>
      <c r="J172" s="20"/>
      <c r="K172" s="35"/>
    </row>
    <row r="173" spans="2:11" ht="28.5" customHeight="1" x14ac:dyDescent="0.25">
      <c r="B173" s="9"/>
      <c r="C173" s="14"/>
      <c r="D173" s="10"/>
      <c r="E173" s="10"/>
      <c r="F173" s="16"/>
      <c r="G173" s="34"/>
      <c r="H173" s="21"/>
      <c r="I173" s="21"/>
      <c r="J173" s="20"/>
      <c r="K173" s="35"/>
    </row>
    <row r="174" spans="2:11" ht="28.5" customHeight="1" x14ac:dyDescent="0.25">
      <c r="B174" s="9"/>
      <c r="C174" s="14"/>
      <c r="D174" s="10"/>
      <c r="E174" s="10"/>
      <c r="F174" s="16"/>
      <c r="G174" s="34"/>
      <c r="H174" s="21"/>
      <c r="I174" s="21"/>
      <c r="J174" s="20"/>
      <c r="K174" s="35"/>
    </row>
    <row r="175" spans="2:11" ht="28.5" customHeight="1" x14ac:dyDescent="0.25">
      <c r="B175" s="9"/>
      <c r="C175" s="14"/>
      <c r="D175" s="10"/>
      <c r="E175" s="10"/>
      <c r="F175" s="16"/>
      <c r="G175" s="34"/>
      <c r="H175" s="21"/>
      <c r="I175" s="21"/>
      <c r="J175" s="20"/>
      <c r="K175" s="35"/>
    </row>
    <row r="176" spans="2:11" ht="28.5" customHeight="1" x14ac:dyDescent="0.25">
      <c r="B176" s="9"/>
      <c r="C176" s="14"/>
      <c r="D176" s="10"/>
      <c r="E176" s="10"/>
      <c r="F176" s="16"/>
      <c r="G176" s="34"/>
      <c r="H176" s="21"/>
      <c r="I176" s="21"/>
      <c r="J176" s="20"/>
      <c r="K176" s="35"/>
    </row>
    <row r="177" spans="2:11" ht="28.5" customHeight="1" x14ac:dyDescent="0.25">
      <c r="B177" s="9"/>
      <c r="C177" s="14"/>
      <c r="D177" s="10"/>
      <c r="E177" s="10"/>
      <c r="F177" s="16"/>
      <c r="G177" s="34"/>
      <c r="H177" s="21"/>
      <c r="I177" s="21"/>
      <c r="J177" s="20"/>
      <c r="K177" s="35"/>
    </row>
    <row r="178" spans="2:11" ht="28.5" customHeight="1" x14ac:dyDescent="0.25">
      <c r="B178" s="9"/>
      <c r="C178" s="14"/>
      <c r="D178" s="10"/>
      <c r="E178" s="10"/>
      <c r="F178" s="16"/>
      <c r="G178" s="34"/>
      <c r="H178" s="21"/>
      <c r="I178" s="21"/>
      <c r="J178" s="20"/>
      <c r="K178" s="35"/>
    </row>
    <row r="179" spans="2:11" ht="28.5" customHeight="1" x14ac:dyDescent="0.25">
      <c r="B179" s="9"/>
      <c r="C179" s="14"/>
      <c r="D179" s="10"/>
      <c r="E179" s="10"/>
      <c r="F179" s="16"/>
      <c r="G179" s="34"/>
      <c r="H179" s="21"/>
      <c r="I179" s="21"/>
      <c r="J179" s="20"/>
      <c r="K179" s="35"/>
    </row>
    <row r="180" spans="2:11" ht="28.5" customHeight="1" x14ac:dyDescent="0.25">
      <c r="B180" s="9"/>
      <c r="C180" s="14"/>
      <c r="D180" s="10"/>
      <c r="E180" s="10"/>
      <c r="F180" s="16"/>
      <c r="G180" s="34"/>
      <c r="H180" s="21"/>
      <c r="I180" s="21"/>
      <c r="J180" s="20"/>
      <c r="K180" s="35"/>
    </row>
    <row r="181" spans="2:11" ht="28.5" customHeight="1" x14ac:dyDescent="0.25">
      <c r="B181" s="9"/>
      <c r="C181" s="14"/>
      <c r="D181" s="10"/>
      <c r="E181" s="10"/>
      <c r="F181" s="16"/>
      <c r="G181" s="34"/>
      <c r="H181" s="21"/>
      <c r="I181" s="21"/>
      <c r="J181" s="20"/>
      <c r="K181" s="35"/>
    </row>
    <row r="182" spans="2:11" ht="28.5" customHeight="1" x14ac:dyDescent="0.25">
      <c r="B182" s="9"/>
      <c r="C182" s="14"/>
      <c r="D182" s="10"/>
      <c r="E182" s="10"/>
      <c r="F182" s="16"/>
      <c r="G182" s="34"/>
      <c r="H182" s="21"/>
      <c r="I182" s="21"/>
      <c r="J182" s="20"/>
      <c r="K182" s="35"/>
    </row>
    <row r="183" spans="2:11" ht="28.5" customHeight="1" x14ac:dyDescent="0.25">
      <c r="B183" s="9"/>
      <c r="C183" s="14"/>
      <c r="D183" s="10"/>
      <c r="E183" s="10"/>
      <c r="F183" s="16"/>
      <c r="G183" s="34"/>
      <c r="H183" s="21"/>
      <c r="I183" s="21"/>
      <c r="J183" s="20"/>
      <c r="K183" s="35"/>
    </row>
    <row r="184" spans="2:11" ht="28.5" customHeight="1" x14ac:dyDescent="0.25">
      <c r="B184" s="9"/>
      <c r="C184" s="14"/>
      <c r="D184" s="10"/>
      <c r="E184" s="10"/>
      <c r="F184" s="16"/>
      <c r="G184" s="34"/>
      <c r="H184" s="21"/>
      <c r="I184" s="21"/>
      <c r="J184" s="20"/>
      <c r="K184" s="35"/>
    </row>
    <row r="185" spans="2:11" ht="28.5" customHeight="1" x14ac:dyDescent="0.25">
      <c r="B185" s="9"/>
      <c r="C185" s="14"/>
      <c r="D185" s="10"/>
      <c r="E185" s="10"/>
      <c r="F185" s="16"/>
      <c r="G185" s="34"/>
      <c r="H185" s="21"/>
      <c r="I185" s="21"/>
      <c r="J185" s="20"/>
      <c r="K185" s="35"/>
    </row>
    <row r="186" spans="2:11" ht="28.5" customHeight="1" x14ac:dyDescent="0.25">
      <c r="B186" s="9"/>
      <c r="C186" s="14"/>
      <c r="D186" s="10"/>
      <c r="E186" s="10"/>
      <c r="F186" s="16"/>
      <c r="G186" s="34"/>
      <c r="H186" s="21"/>
      <c r="I186" s="21"/>
      <c r="J186" s="20"/>
      <c r="K186" s="35"/>
    </row>
    <row r="187" spans="2:11" ht="28.5" customHeight="1" x14ac:dyDescent="0.25">
      <c r="B187" s="9"/>
      <c r="C187" s="14"/>
      <c r="D187" s="10"/>
      <c r="E187" s="10"/>
      <c r="F187" s="16"/>
      <c r="G187" s="34"/>
      <c r="H187" s="21"/>
      <c r="I187" s="21"/>
      <c r="J187" s="20"/>
      <c r="K187" s="35"/>
    </row>
    <row r="188" spans="2:11" ht="28.5" customHeight="1" x14ac:dyDescent="0.25">
      <c r="B188" s="9"/>
      <c r="C188" s="14"/>
      <c r="D188" s="10"/>
      <c r="E188" s="10"/>
      <c r="F188" s="16"/>
      <c r="G188" s="34"/>
      <c r="H188" s="21"/>
      <c r="I188" s="21"/>
      <c r="J188" s="20"/>
      <c r="K188" s="35"/>
    </row>
    <row r="189" spans="2:11" ht="28.5" customHeight="1" x14ac:dyDescent="0.25">
      <c r="B189" s="9"/>
      <c r="C189" s="14"/>
      <c r="D189" s="10"/>
      <c r="E189" s="10"/>
      <c r="F189" s="16"/>
      <c r="G189" s="34"/>
      <c r="H189" s="21"/>
      <c r="I189" s="21"/>
      <c r="J189" s="20"/>
      <c r="K189" s="35"/>
    </row>
    <row r="190" spans="2:11" ht="28.5" customHeight="1" x14ac:dyDescent="0.25">
      <c r="B190" s="9"/>
      <c r="C190" s="14"/>
      <c r="D190" s="10"/>
      <c r="E190" s="10"/>
      <c r="F190" s="16"/>
      <c r="G190" s="34"/>
      <c r="H190" s="21"/>
      <c r="I190" s="21"/>
      <c r="J190" s="20"/>
      <c r="K190" s="35"/>
    </row>
    <row r="191" spans="2:11" ht="28.5" customHeight="1" x14ac:dyDescent="0.25">
      <c r="B191" s="9"/>
      <c r="C191" s="14"/>
      <c r="D191" s="10"/>
      <c r="E191" s="10"/>
      <c r="F191" s="16"/>
      <c r="G191" s="34"/>
      <c r="H191" s="21"/>
      <c r="I191" s="21"/>
      <c r="J191" s="20"/>
      <c r="K191" s="35"/>
    </row>
    <row r="192" spans="2:11" ht="28.5" customHeight="1" x14ac:dyDescent="0.25">
      <c r="B192" s="9"/>
      <c r="C192" s="14"/>
      <c r="D192" s="10"/>
      <c r="E192" s="10"/>
      <c r="F192" s="16"/>
      <c r="G192" s="34"/>
      <c r="H192" s="21"/>
      <c r="I192" s="21"/>
      <c r="J192" s="20"/>
      <c r="K192" s="35"/>
    </row>
    <row r="193" spans="2:11" ht="28.5" customHeight="1" x14ac:dyDescent="0.25">
      <c r="B193" s="9"/>
      <c r="C193" s="14"/>
      <c r="D193" s="10"/>
      <c r="E193" s="10"/>
      <c r="F193" s="16"/>
      <c r="G193" s="34"/>
      <c r="H193" s="21"/>
      <c r="I193" s="21"/>
      <c r="J193" s="20"/>
      <c r="K193" s="35"/>
    </row>
    <row r="194" spans="2:11" ht="28.5" customHeight="1" x14ac:dyDescent="0.25">
      <c r="B194" s="9"/>
      <c r="C194" s="14"/>
      <c r="D194" s="10"/>
      <c r="E194" s="10"/>
      <c r="F194" s="16"/>
      <c r="G194" s="34"/>
      <c r="H194" s="21"/>
      <c r="I194" s="21"/>
      <c r="J194" s="20"/>
      <c r="K194" s="35"/>
    </row>
    <row r="195" spans="2:11" ht="28.5" customHeight="1" x14ac:dyDescent="0.25">
      <c r="B195" s="9"/>
      <c r="C195" s="14"/>
      <c r="D195" s="10"/>
      <c r="E195" s="10"/>
      <c r="F195" s="16"/>
      <c r="G195" s="34"/>
      <c r="H195" s="21"/>
      <c r="I195" s="21"/>
      <c r="J195" s="20"/>
      <c r="K195" s="35"/>
    </row>
    <row r="196" spans="2:11" ht="28.5" customHeight="1" x14ac:dyDescent="0.25">
      <c r="B196" s="9"/>
      <c r="C196" s="14"/>
      <c r="D196" s="10"/>
      <c r="E196" s="10"/>
      <c r="F196" s="16"/>
      <c r="G196" s="34"/>
      <c r="H196" s="21"/>
      <c r="I196" s="21"/>
      <c r="J196" s="20"/>
      <c r="K196" s="35"/>
    </row>
    <row r="197" spans="2:11" ht="28.5" customHeight="1" x14ac:dyDescent="0.25">
      <c r="B197" s="9"/>
      <c r="C197" s="14"/>
      <c r="D197" s="10"/>
      <c r="E197" s="10"/>
      <c r="F197" s="16"/>
      <c r="G197" s="34"/>
      <c r="H197" s="21"/>
      <c r="I197" s="21"/>
      <c r="J197" s="20"/>
      <c r="K197" s="35"/>
    </row>
    <row r="198" spans="2:11" ht="28.5" customHeight="1" x14ac:dyDescent="0.25">
      <c r="B198" s="9"/>
      <c r="C198" s="14"/>
      <c r="D198" s="10"/>
      <c r="E198" s="10"/>
      <c r="F198" s="16"/>
      <c r="G198" s="34"/>
      <c r="H198" s="21"/>
      <c r="I198" s="21"/>
      <c r="J198" s="20"/>
      <c r="K198" s="35"/>
    </row>
    <row r="199" spans="2:11" ht="28.5" customHeight="1" x14ac:dyDescent="0.25">
      <c r="B199" s="9"/>
      <c r="C199" s="14"/>
      <c r="D199" s="10"/>
      <c r="E199" s="10"/>
      <c r="F199" s="16"/>
      <c r="G199" s="34"/>
      <c r="H199" s="21"/>
      <c r="I199" s="21"/>
      <c r="J199" s="20"/>
      <c r="K199" s="35"/>
    </row>
    <row r="200" spans="2:11" ht="28.5" customHeight="1" x14ac:dyDescent="0.25">
      <c r="B200" s="9"/>
      <c r="C200" s="14"/>
      <c r="D200" s="10"/>
      <c r="E200" s="10"/>
      <c r="F200" s="16"/>
      <c r="G200" s="34"/>
      <c r="H200" s="21"/>
      <c r="I200" s="21"/>
      <c r="J200" s="20"/>
      <c r="K200" s="35"/>
    </row>
    <row r="201" spans="2:11" ht="28.5" customHeight="1" x14ac:dyDescent="0.25">
      <c r="B201" s="9"/>
      <c r="C201" s="14"/>
      <c r="D201" s="10"/>
      <c r="E201" s="10"/>
      <c r="F201" s="16"/>
      <c r="G201" s="34"/>
      <c r="H201" s="21"/>
      <c r="I201" s="21"/>
      <c r="J201" s="20"/>
      <c r="K201" s="35"/>
    </row>
    <row r="202" spans="2:11" ht="28.5" customHeight="1" x14ac:dyDescent="0.25">
      <c r="B202" s="9"/>
      <c r="C202" s="14"/>
      <c r="D202" s="10"/>
      <c r="E202" s="10"/>
      <c r="F202" s="16"/>
      <c r="G202" s="34"/>
      <c r="H202" s="21"/>
      <c r="I202" s="21"/>
      <c r="J202" s="20"/>
      <c r="K202" s="35"/>
    </row>
    <row r="203" spans="2:11" ht="28.5" customHeight="1" x14ac:dyDescent="0.25">
      <c r="B203" s="9"/>
      <c r="C203" s="14"/>
      <c r="D203" s="10"/>
      <c r="E203" s="10"/>
      <c r="F203" s="16"/>
      <c r="G203" s="34"/>
      <c r="H203" s="21"/>
      <c r="I203" s="21"/>
      <c r="J203" s="20"/>
      <c r="K203" s="35"/>
    </row>
    <row r="204" spans="2:11" ht="28.5" customHeight="1" x14ac:dyDescent="0.25">
      <c r="B204" s="9"/>
      <c r="C204" s="14"/>
      <c r="D204" s="10"/>
      <c r="E204" s="10"/>
      <c r="F204" s="16"/>
      <c r="G204" s="34"/>
      <c r="H204" s="21"/>
      <c r="I204" s="21"/>
      <c r="J204" s="20"/>
      <c r="K204" s="35"/>
    </row>
    <row r="205" spans="2:11" ht="28.5" customHeight="1" x14ac:dyDescent="0.25">
      <c r="B205" s="9"/>
      <c r="C205" s="14"/>
      <c r="D205" s="10"/>
      <c r="E205" s="10"/>
      <c r="F205" s="16"/>
      <c r="G205" s="34"/>
      <c r="H205" s="21"/>
      <c r="I205" s="21"/>
      <c r="J205" s="20"/>
      <c r="K205" s="35"/>
    </row>
    <row r="206" spans="2:11" ht="28.5" customHeight="1" x14ac:dyDescent="0.25">
      <c r="B206" s="9"/>
      <c r="C206" s="14"/>
      <c r="D206" s="10"/>
      <c r="E206" s="10"/>
      <c r="F206" s="16"/>
      <c r="G206" s="34"/>
      <c r="H206" s="21"/>
      <c r="I206" s="21"/>
      <c r="J206" s="20"/>
      <c r="K206" s="35"/>
    </row>
    <row r="207" spans="2:11" ht="28.5" customHeight="1" x14ac:dyDescent="0.25">
      <c r="B207" s="9"/>
      <c r="C207" s="14"/>
      <c r="D207" s="10"/>
      <c r="E207" s="10"/>
      <c r="F207" s="16"/>
      <c r="G207" s="34"/>
      <c r="H207" s="21"/>
      <c r="I207" s="21"/>
      <c r="J207" s="20"/>
      <c r="K207" s="35"/>
    </row>
    <row r="208" spans="2:11" ht="28.5" customHeight="1" x14ac:dyDescent="0.25">
      <c r="B208" s="9"/>
      <c r="C208" s="14"/>
      <c r="D208" s="10"/>
      <c r="E208" s="10"/>
      <c r="F208" s="16"/>
      <c r="G208" s="34"/>
      <c r="H208" s="21"/>
      <c r="I208" s="21"/>
      <c r="J208" s="20"/>
      <c r="K208" s="35"/>
    </row>
    <row r="209" spans="2:11" ht="28.5" customHeight="1" x14ac:dyDescent="0.25">
      <c r="B209" s="9"/>
      <c r="C209" s="14"/>
      <c r="D209" s="10"/>
      <c r="E209" s="10"/>
      <c r="F209" s="16"/>
      <c r="G209" s="34"/>
      <c r="H209" s="21"/>
      <c r="I209" s="21"/>
      <c r="J209" s="20"/>
      <c r="K209" s="35"/>
    </row>
    <row r="210" spans="2:11" ht="28.5" customHeight="1" x14ac:dyDescent="0.25">
      <c r="B210" s="9"/>
      <c r="C210" s="14"/>
      <c r="D210" s="10"/>
      <c r="E210" s="10"/>
      <c r="F210" s="16"/>
      <c r="G210" s="34"/>
      <c r="H210" s="21"/>
      <c r="I210" s="21"/>
      <c r="J210" s="20"/>
      <c r="K210" s="35"/>
    </row>
    <row r="211" spans="2:11" ht="28.5" customHeight="1" x14ac:dyDescent="0.25">
      <c r="B211" s="9"/>
      <c r="C211" s="14"/>
      <c r="D211" s="10"/>
      <c r="E211" s="10"/>
      <c r="F211" s="16"/>
      <c r="G211" s="34"/>
      <c r="H211" s="21"/>
      <c r="I211" s="21"/>
      <c r="J211" s="20"/>
      <c r="K211" s="35"/>
    </row>
    <row r="212" spans="2:11" ht="28.5" customHeight="1" x14ac:dyDescent="0.25">
      <c r="B212" s="9"/>
      <c r="C212" s="14"/>
      <c r="D212" s="10"/>
      <c r="E212" s="10"/>
      <c r="F212" s="16"/>
      <c r="G212" s="34"/>
      <c r="H212" s="21"/>
      <c r="I212" s="21"/>
      <c r="J212" s="20"/>
      <c r="K212" s="35"/>
    </row>
    <row r="213" spans="2:11" ht="28.5" customHeight="1" x14ac:dyDescent="0.25">
      <c r="B213" s="9"/>
      <c r="C213" s="14"/>
      <c r="D213" s="10"/>
      <c r="E213" s="10"/>
      <c r="F213" s="16"/>
      <c r="G213" s="34"/>
      <c r="H213" s="21"/>
      <c r="I213" s="21"/>
      <c r="J213" s="20"/>
      <c r="K213" s="35"/>
    </row>
    <row r="214" spans="2:11" ht="28.5" customHeight="1" x14ac:dyDescent="0.25">
      <c r="B214" s="9"/>
      <c r="C214" s="14"/>
      <c r="D214" s="10"/>
      <c r="E214" s="10"/>
      <c r="F214" s="16"/>
      <c r="G214" s="34"/>
      <c r="H214" s="21"/>
      <c r="I214" s="21"/>
      <c r="J214" s="20"/>
      <c r="K214" s="35"/>
    </row>
    <row r="215" spans="2:11" ht="28.5" customHeight="1" x14ac:dyDescent="0.25">
      <c r="B215" s="9"/>
      <c r="C215" s="14"/>
      <c r="D215" s="10"/>
      <c r="E215" s="10"/>
      <c r="F215" s="16"/>
      <c r="G215" s="34"/>
      <c r="H215" s="21"/>
      <c r="I215" s="21"/>
      <c r="J215" s="20"/>
      <c r="K215" s="35"/>
    </row>
    <row r="216" spans="2:11" ht="28.5" customHeight="1" x14ac:dyDescent="0.25">
      <c r="B216" s="9"/>
      <c r="C216" s="14"/>
      <c r="D216" s="10"/>
      <c r="E216" s="10"/>
      <c r="F216" s="16"/>
      <c r="G216" s="34"/>
      <c r="H216" s="21"/>
      <c r="I216" s="21"/>
      <c r="J216" s="20"/>
      <c r="K216" s="35"/>
    </row>
    <row r="217" spans="2:11" ht="28.5" customHeight="1" x14ac:dyDescent="0.25">
      <c r="B217" s="9"/>
      <c r="C217" s="14"/>
      <c r="D217" s="10"/>
      <c r="E217" s="10"/>
      <c r="F217" s="16"/>
      <c r="G217" s="34"/>
      <c r="H217" s="21"/>
      <c r="I217" s="21"/>
      <c r="J217" s="20"/>
      <c r="K217" s="35"/>
    </row>
    <row r="218" spans="2:11" ht="28.5" customHeight="1" x14ac:dyDescent="0.25">
      <c r="B218" s="9"/>
      <c r="C218" s="14"/>
      <c r="D218" s="10"/>
      <c r="E218" s="10"/>
      <c r="F218" s="16"/>
      <c r="G218" s="34"/>
      <c r="H218" s="21"/>
      <c r="I218" s="21"/>
      <c r="J218" s="20"/>
      <c r="K218" s="35"/>
    </row>
    <row r="219" spans="2:11" ht="28.5" customHeight="1" x14ac:dyDescent="0.25">
      <c r="B219" s="9"/>
      <c r="C219" s="14"/>
      <c r="D219" s="10"/>
      <c r="E219" s="10"/>
      <c r="F219" s="16"/>
      <c r="G219" s="34"/>
      <c r="H219" s="21"/>
      <c r="I219" s="21"/>
      <c r="J219" s="20"/>
      <c r="K219" s="35"/>
    </row>
    <row r="220" spans="2:11" ht="28.5" customHeight="1" x14ac:dyDescent="0.25">
      <c r="B220" s="9"/>
      <c r="C220" s="14"/>
      <c r="D220" s="10"/>
      <c r="E220" s="10"/>
      <c r="F220" s="16"/>
      <c r="G220" s="34"/>
      <c r="H220" s="21"/>
      <c r="I220" s="21"/>
      <c r="J220" s="20"/>
      <c r="K220" s="35"/>
    </row>
    <row r="221" spans="2:11" ht="28.5" customHeight="1" x14ac:dyDescent="0.25">
      <c r="B221" s="9"/>
      <c r="C221" s="14"/>
      <c r="D221" s="10"/>
      <c r="E221" s="10"/>
      <c r="F221" s="16"/>
      <c r="G221" s="34"/>
      <c r="H221" s="21"/>
      <c r="I221" s="21"/>
      <c r="J221" s="20"/>
      <c r="K221" s="35"/>
    </row>
    <row r="222" spans="2:11" ht="28.5" customHeight="1" x14ac:dyDescent="0.25">
      <c r="B222" s="9"/>
      <c r="C222" s="14"/>
      <c r="D222" s="10"/>
      <c r="E222" s="10"/>
      <c r="F222" s="16"/>
      <c r="G222" s="34"/>
      <c r="H222" s="21"/>
      <c r="I222" s="21"/>
      <c r="J222" s="20"/>
      <c r="K222" s="35"/>
    </row>
    <row r="223" spans="2:11" ht="28.5" customHeight="1" x14ac:dyDescent="0.25">
      <c r="B223" s="9"/>
      <c r="C223" s="14"/>
      <c r="D223" s="10"/>
      <c r="E223" s="10"/>
      <c r="F223" s="16"/>
      <c r="G223" s="34"/>
      <c r="H223" s="21"/>
      <c r="I223" s="21"/>
      <c r="J223" s="20"/>
      <c r="K223" s="35"/>
    </row>
    <row r="224" spans="2:11" ht="28.5" customHeight="1" x14ac:dyDescent="0.25">
      <c r="B224" s="9"/>
      <c r="C224" s="14"/>
      <c r="D224" s="10"/>
      <c r="E224" s="10"/>
      <c r="F224" s="16"/>
      <c r="G224" s="34"/>
      <c r="H224" s="21"/>
      <c r="I224" s="21"/>
      <c r="J224" s="20"/>
      <c r="K224" s="35"/>
    </row>
    <row r="225" spans="2:11" ht="28.5" customHeight="1" x14ac:dyDescent="0.25">
      <c r="B225" s="9"/>
      <c r="C225" s="14"/>
      <c r="D225" s="10"/>
      <c r="E225" s="10"/>
      <c r="F225" s="16"/>
      <c r="G225" s="34"/>
      <c r="H225" s="21"/>
      <c r="I225" s="21"/>
      <c r="J225" s="20"/>
      <c r="K225" s="35"/>
    </row>
    <row r="226" spans="2:11" ht="28.5" customHeight="1" x14ac:dyDescent="0.25">
      <c r="B226" s="9"/>
      <c r="C226" s="14"/>
      <c r="D226" s="10"/>
      <c r="E226" s="10"/>
      <c r="F226" s="16"/>
      <c r="G226" s="34"/>
      <c r="H226" s="21"/>
      <c r="I226" s="21"/>
      <c r="J226" s="20"/>
      <c r="K226" s="35"/>
    </row>
    <row r="227" spans="2:11" ht="28.5" customHeight="1" x14ac:dyDescent="0.25">
      <c r="B227" s="9"/>
      <c r="C227" s="14"/>
      <c r="D227" s="10"/>
      <c r="E227" s="10"/>
      <c r="F227" s="16"/>
      <c r="G227" s="34"/>
      <c r="H227" s="21"/>
      <c r="I227" s="21"/>
      <c r="J227" s="20"/>
      <c r="K227" s="35"/>
    </row>
    <row r="228" spans="2:11" ht="28.5" customHeight="1" x14ac:dyDescent="0.25">
      <c r="B228" s="9"/>
      <c r="C228" s="14"/>
      <c r="D228" s="10"/>
      <c r="E228" s="10"/>
      <c r="F228" s="16"/>
      <c r="G228" s="34"/>
      <c r="H228" s="21"/>
      <c r="I228" s="21"/>
      <c r="J228" s="20"/>
      <c r="K228" s="35"/>
    </row>
    <row r="229" spans="2:11" ht="28.5" customHeight="1" x14ac:dyDescent="0.25">
      <c r="B229" s="9"/>
      <c r="C229" s="14"/>
      <c r="D229" s="10"/>
      <c r="E229" s="10"/>
      <c r="F229" s="16"/>
      <c r="G229" s="34"/>
      <c r="H229" s="21"/>
      <c r="I229" s="21"/>
      <c r="J229" s="20"/>
      <c r="K229" s="35"/>
    </row>
    <row r="230" spans="2:11" ht="28.5" customHeight="1" x14ac:dyDescent="0.25">
      <c r="B230" s="9"/>
      <c r="C230" s="14"/>
      <c r="D230" s="10"/>
      <c r="E230" s="10"/>
      <c r="F230" s="16"/>
      <c r="G230" s="34"/>
      <c r="H230" s="21"/>
      <c r="I230" s="21"/>
      <c r="J230" s="20"/>
      <c r="K230" s="35"/>
    </row>
    <row r="231" spans="2:11" ht="28.5" customHeight="1" x14ac:dyDescent="0.25">
      <c r="B231" s="9"/>
      <c r="C231" s="14"/>
      <c r="D231" s="10"/>
      <c r="E231" s="10"/>
      <c r="F231" s="16"/>
      <c r="G231" s="34"/>
      <c r="H231" s="21"/>
      <c r="I231" s="21"/>
      <c r="J231" s="20"/>
      <c r="K231" s="35"/>
    </row>
    <row r="232" spans="2:11" ht="28.5" customHeight="1" x14ac:dyDescent="0.25">
      <c r="B232" s="9"/>
      <c r="C232" s="14"/>
      <c r="D232" s="10"/>
      <c r="E232" s="10"/>
      <c r="F232" s="16"/>
      <c r="G232" s="34"/>
      <c r="H232" s="21"/>
      <c r="I232" s="21"/>
      <c r="J232" s="20"/>
      <c r="K232" s="35"/>
    </row>
    <row r="233" spans="2:11" ht="28.5" customHeight="1" x14ac:dyDescent="0.25">
      <c r="B233" s="9"/>
      <c r="C233" s="14"/>
      <c r="D233" s="10"/>
      <c r="E233" s="10"/>
      <c r="F233" s="16"/>
      <c r="G233" s="34"/>
      <c r="H233" s="21"/>
      <c r="I233" s="21"/>
      <c r="J233" s="20"/>
      <c r="K233" s="35"/>
    </row>
    <row r="234" spans="2:11" ht="28.5" customHeight="1" x14ac:dyDescent="0.25">
      <c r="B234" s="9"/>
      <c r="C234" s="14"/>
      <c r="D234" s="10"/>
      <c r="E234" s="10"/>
      <c r="F234" s="16"/>
      <c r="G234" s="34"/>
      <c r="H234" s="21"/>
      <c r="I234" s="21"/>
      <c r="J234" s="20"/>
      <c r="K234" s="35"/>
    </row>
    <row r="235" spans="2:11" ht="28.5" customHeight="1" x14ac:dyDescent="0.25">
      <c r="B235" s="9"/>
      <c r="C235" s="14"/>
      <c r="D235" s="10"/>
      <c r="E235" s="10"/>
      <c r="F235" s="16"/>
      <c r="G235" s="34"/>
      <c r="H235" s="21"/>
      <c r="I235" s="21"/>
      <c r="J235" s="20"/>
      <c r="K235" s="35"/>
    </row>
    <row r="236" spans="2:11" ht="28.5" customHeight="1" x14ac:dyDescent="0.25">
      <c r="B236" s="9"/>
      <c r="C236" s="14"/>
      <c r="D236" s="10"/>
      <c r="E236" s="10"/>
      <c r="F236" s="16"/>
      <c r="G236" s="34"/>
      <c r="H236" s="21"/>
      <c r="I236" s="21"/>
      <c r="J236" s="20"/>
      <c r="K236" s="35"/>
    </row>
    <row r="237" spans="2:11" ht="28.5" customHeight="1" x14ac:dyDescent="0.25">
      <c r="B237" s="9"/>
      <c r="C237" s="14"/>
      <c r="D237" s="10"/>
      <c r="E237" s="10"/>
      <c r="F237" s="16"/>
      <c r="G237" s="34"/>
      <c r="H237" s="21"/>
      <c r="I237" s="21"/>
      <c r="J237" s="20"/>
      <c r="K237" s="35"/>
    </row>
    <row r="238" spans="2:11" ht="28.5" customHeight="1" x14ac:dyDescent="0.25">
      <c r="B238" s="9"/>
      <c r="C238" s="14"/>
      <c r="D238" s="10"/>
      <c r="E238" s="10"/>
      <c r="F238" s="16"/>
      <c r="G238" s="34"/>
      <c r="H238" s="21"/>
      <c r="I238" s="21"/>
      <c r="J238" s="20"/>
      <c r="K238" s="35"/>
    </row>
    <row r="239" spans="2:11" ht="28.5" customHeight="1" x14ac:dyDescent="0.25">
      <c r="B239" s="9"/>
      <c r="C239" s="14"/>
      <c r="D239" s="10"/>
      <c r="E239" s="10"/>
      <c r="F239" s="16"/>
      <c r="G239" s="34"/>
      <c r="H239" s="21"/>
      <c r="I239" s="21"/>
      <c r="J239" s="20"/>
      <c r="K239" s="35"/>
    </row>
    <row r="240" spans="2:11" ht="28.5" customHeight="1" x14ac:dyDescent="0.25">
      <c r="B240" s="9"/>
      <c r="C240" s="14"/>
      <c r="D240" s="10"/>
      <c r="E240" s="10"/>
      <c r="F240" s="16"/>
      <c r="G240" s="34"/>
      <c r="H240" s="21"/>
      <c r="I240" s="21"/>
      <c r="J240" s="20"/>
      <c r="K240" s="35"/>
    </row>
    <row r="241" spans="2:11" ht="28.5" customHeight="1" x14ac:dyDescent="0.25">
      <c r="B241" s="9"/>
      <c r="C241" s="14"/>
      <c r="D241" s="10"/>
      <c r="E241" s="10"/>
      <c r="F241" s="16"/>
      <c r="G241" s="34"/>
      <c r="H241" s="21"/>
      <c r="I241" s="21"/>
      <c r="J241" s="20"/>
      <c r="K241" s="35"/>
    </row>
    <row r="242" spans="2:11" ht="28.5" customHeight="1" x14ac:dyDescent="0.25">
      <c r="B242" s="9"/>
      <c r="C242" s="14"/>
      <c r="D242" s="10"/>
      <c r="E242" s="10"/>
      <c r="F242" s="16"/>
      <c r="G242" s="34"/>
      <c r="H242" s="21"/>
      <c r="I242" s="21"/>
      <c r="J242" s="20"/>
      <c r="K242" s="35"/>
    </row>
    <row r="243" spans="2:11" ht="28.5" customHeight="1" x14ac:dyDescent="0.25">
      <c r="B243" s="9"/>
      <c r="C243" s="14"/>
      <c r="D243" s="10"/>
      <c r="E243" s="10"/>
      <c r="F243" s="16"/>
      <c r="G243" s="34"/>
      <c r="H243" s="21"/>
      <c r="I243" s="21"/>
      <c r="J243" s="20"/>
      <c r="K243" s="35"/>
    </row>
    <row r="244" spans="2:11" ht="28.5" customHeight="1" x14ac:dyDescent="0.25">
      <c r="B244" s="9"/>
      <c r="C244" s="14"/>
      <c r="D244" s="10"/>
      <c r="E244" s="10"/>
      <c r="F244" s="16"/>
      <c r="G244" s="34"/>
      <c r="H244" s="21"/>
      <c r="I244" s="21"/>
      <c r="J244" s="20"/>
      <c r="K244" s="35"/>
    </row>
    <row r="245" spans="2:11" ht="28.5" customHeight="1" x14ac:dyDescent="0.25">
      <c r="B245" s="9"/>
      <c r="C245" s="14"/>
      <c r="D245" s="10"/>
      <c r="E245" s="10"/>
      <c r="F245" s="16"/>
      <c r="G245" s="34"/>
      <c r="H245" s="21"/>
      <c r="I245" s="21"/>
      <c r="J245" s="20"/>
      <c r="K245" s="35"/>
    </row>
    <row r="246" spans="2:11" ht="28.5" customHeight="1" x14ac:dyDescent="0.25">
      <c r="B246" s="9"/>
      <c r="C246" s="14"/>
      <c r="D246" s="10"/>
      <c r="E246" s="10"/>
      <c r="F246" s="16"/>
      <c r="G246" s="34"/>
      <c r="H246" s="21"/>
      <c r="I246" s="21"/>
      <c r="J246" s="20"/>
      <c r="K246" s="35"/>
    </row>
    <row r="247" spans="2:11" ht="28.5" customHeight="1" x14ac:dyDescent="0.25">
      <c r="B247" s="9"/>
      <c r="C247" s="14"/>
      <c r="D247" s="10"/>
      <c r="E247" s="10"/>
      <c r="F247" s="16"/>
      <c r="G247" s="34"/>
      <c r="H247" s="21"/>
      <c r="I247" s="21"/>
      <c r="J247" s="20"/>
      <c r="K247" s="35"/>
    </row>
    <row r="248" spans="2:11" ht="28.5" customHeight="1" x14ac:dyDescent="0.25">
      <c r="B248" s="9"/>
      <c r="C248" s="14"/>
      <c r="D248" s="10"/>
      <c r="E248" s="10"/>
      <c r="F248" s="16"/>
      <c r="G248" s="34"/>
      <c r="H248" s="21"/>
      <c r="I248" s="21"/>
      <c r="J248" s="20"/>
      <c r="K248" s="35"/>
    </row>
    <row r="249" spans="2:11" ht="28.5" customHeight="1" x14ac:dyDescent="0.25">
      <c r="B249" s="9"/>
      <c r="C249" s="14"/>
      <c r="D249" s="10"/>
      <c r="E249" s="10"/>
      <c r="F249" s="16"/>
      <c r="G249" s="34"/>
      <c r="H249" s="21"/>
      <c r="I249" s="21"/>
      <c r="J249" s="20"/>
      <c r="K249" s="35"/>
    </row>
    <row r="250" spans="2:11" ht="28.5" customHeight="1" x14ac:dyDescent="0.25">
      <c r="B250" s="9"/>
      <c r="C250" s="14"/>
      <c r="D250" s="10"/>
      <c r="E250" s="10"/>
      <c r="F250" s="16"/>
      <c r="G250" s="34"/>
      <c r="H250" s="21"/>
      <c r="I250" s="21"/>
      <c r="J250" s="20"/>
      <c r="K250" s="35"/>
    </row>
    <row r="251" spans="2:11" ht="28.5" customHeight="1" x14ac:dyDescent="0.25">
      <c r="B251" s="9"/>
      <c r="C251" s="14"/>
      <c r="D251" s="10"/>
      <c r="E251" s="10"/>
      <c r="F251" s="16"/>
      <c r="G251" s="34"/>
      <c r="H251" s="21"/>
      <c r="I251" s="21"/>
      <c r="J251" s="20"/>
      <c r="K251" s="35"/>
    </row>
    <row r="252" spans="2:11" ht="28.5" customHeight="1" x14ac:dyDescent="0.25">
      <c r="B252" s="9"/>
      <c r="C252" s="14"/>
      <c r="D252" s="10"/>
      <c r="E252" s="10"/>
      <c r="F252" s="16"/>
      <c r="G252" s="34"/>
      <c r="H252" s="21"/>
      <c r="I252" s="21"/>
      <c r="J252" s="20"/>
      <c r="K252" s="35"/>
    </row>
    <row r="253" spans="2:11" ht="28.5" customHeight="1" x14ac:dyDescent="0.25">
      <c r="B253" s="9"/>
      <c r="C253" s="14"/>
      <c r="D253" s="10"/>
      <c r="E253" s="10"/>
      <c r="F253" s="16"/>
      <c r="G253" s="34"/>
      <c r="H253" s="21"/>
      <c r="I253" s="21"/>
      <c r="J253" s="20"/>
      <c r="K253" s="35"/>
    </row>
    <row r="254" spans="2:11" ht="28.5" customHeight="1" x14ac:dyDescent="0.25">
      <c r="B254" s="9"/>
      <c r="C254" s="14"/>
      <c r="D254" s="10"/>
      <c r="E254" s="10"/>
      <c r="F254" s="16"/>
      <c r="G254" s="34"/>
      <c r="H254" s="21"/>
      <c r="I254" s="21"/>
      <c r="J254" s="20"/>
      <c r="K254" s="35"/>
    </row>
    <row r="255" spans="2:11" ht="28.5" customHeight="1" x14ac:dyDescent="0.25">
      <c r="B255" s="9"/>
      <c r="C255" s="14"/>
      <c r="D255" s="10"/>
      <c r="E255" s="10"/>
      <c r="F255" s="16"/>
      <c r="G255" s="34"/>
      <c r="H255" s="21"/>
      <c r="I255" s="21"/>
      <c r="J255" s="20"/>
      <c r="K255" s="35"/>
    </row>
    <row r="256" spans="2:11" ht="28.5" customHeight="1" x14ac:dyDescent="0.25">
      <c r="B256" s="9"/>
      <c r="C256" s="14"/>
      <c r="D256" s="10"/>
      <c r="E256" s="10"/>
      <c r="F256" s="16"/>
      <c r="G256" s="34"/>
      <c r="H256" s="21"/>
      <c r="I256" s="21"/>
      <c r="J256" s="20"/>
      <c r="K256" s="35"/>
    </row>
    <row r="257" spans="2:11" ht="28.5" customHeight="1" x14ac:dyDescent="0.25">
      <c r="B257" s="9"/>
      <c r="C257" s="14"/>
      <c r="D257" s="10"/>
      <c r="E257" s="10"/>
      <c r="F257" s="16"/>
      <c r="G257" s="34"/>
      <c r="H257" s="21"/>
      <c r="I257" s="21"/>
      <c r="J257" s="20"/>
      <c r="K257" s="35"/>
    </row>
    <row r="258" spans="2:11" ht="28.5" customHeight="1" x14ac:dyDescent="0.25">
      <c r="B258" s="9"/>
      <c r="C258" s="14"/>
      <c r="D258" s="10"/>
      <c r="E258" s="10"/>
      <c r="F258" s="16"/>
      <c r="G258" s="34"/>
      <c r="H258" s="21"/>
      <c r="I258" s="21"/>
      <c r="J258" s="20"/>
      <c r="K258" s="35"/>
    </row>
    <row r="259" spans="2:11" ht="28.5" customHeight="1" x14ac:dyDescent="0.25">
      <c r="B259" s="9"/>
      <c r="C259" s="14"/>
      <c r="D259" s="10"/>
      <c r="E259" s="10"/>
      <c r="F259" s="16"/>
      <c r="G259" s="34"/>
      <c r="H259" s="21"/>
      <c r="I259" s="21"/>
      <c r="J259" s="20"/>
      <c r="K259" s="35"/>
    </row>
    <row r="260" spans="2:11" ht="28.5" customHeight="1" x14ac:dyDescent="0.25">
      <c r="B260" s="9"/>
      <c r="C260" s="14"/>
      <c r="D260" s="10"/>
      <c r="E260" s="10"/>
      <c r="F260" s="16"/>
      <c r="G260" s="34"/>
      <c r="H260" s="21"/>
      <c r="I260" s="21"/>
      <c r="J260" s="20"/>
      <c r="K260" s="35"/>
    </row>
    <row r="261" spans="2:11" ht="28.5" customHeight="1" x14ac:dyDescent="0.25">
      <c r="B261" s="9"/>
      <c r="C261" s="14"/>
      <c r="D261" s="10"/>
      <c r="E261" s="10"/>
      <c r="F261" s="16"/>
      <c r="G261" s="34"/>
      <c r="H261" s="21"/>
      <c r="I261" s="21"/>
      <c r="J261" s="20"/>
      <c r="K261" s="35"/>
    </row>
    <row r="262" spans="2:11" ht="28.5" customHeight="1" x14ac:dyDescent="0.25">
      <c r="B262" s="9"/>
      <c r="C262" s="14"/>
      <c r="D262" s="10"/>
      <c r="E262" s="10"/>
      <c r="F262" s="16"/>
      <c r="G262" s="34"/>
      <c r="H262" s="21"/>
      <c r="I262" s="21"/>
      <c r="J262" s="20"/>
      <c r="K262" s="35"/>
    </row>
    <row r="263" spans="2:11" ht="28.5" customHeight="1" x14ac:dyDescent="0.25">
      <c r="B263" s="9"/>
      <c r="C263" s="14"/>
      <c r="D263" s="10"/>
      <c r="E263" s="10"/>
      <c r="F263" s="16"/>
      <c r="G263" s="34"/>
      <c r="H263" s="21"/>
      <c r="I263" s="21"/>
      <c r="J263" s="20"/>
      <c r="K263" s="35"/>
    </row>
    <row r="264" spans="2:11" ht="28.5" customHeight="1" x14ac:dyDescent="0.25">
      <c r="B264" s="9"/>
      <c r="C264" s="14"/>
      <c r="D264" s="10"/>
      <c r="E264" s="10"/>
      <c r="F264" s="16"/>
      <c r="G264" s="34"/>
      <c r="H264" s="21"/>
      <c r="I264" s="21"/>
      <c r="J264" s="20"/>
      <c r="K264" s="35"/>
    </row>
    <row r="265" spans="2:11" ht="28.5" customHeight="1" x14ac:dyDescent="0.25">
      <c r="B265" s="9"/>
      <c r="C265" s="14"/>
      <c r="D265" s="10"/>
      <c r="E265" s="10"/>
      <c r="F265" s="16"/>
      <c r="G265" s="34"/>
      <c r="H265" s="21"/>
      <c r="I265" s="21"/>
      <c r="J265" s="20"/>
      <c r="K265" s="35"/>
    </row>
    <row r="266" spans="2:11" ht="28.5" customHeight="1" x14ac:dyDescent="0.25">
      <c r="B266" s="9"/>
      <c r="C266" s="14"/>
      <c r="D266" s="10"/>
      <c r="E266" s="10"/>
      <c r="F266" s="16"/>
      <c r="G266" s="34"/>
      <c r="H266" s="21"/>
      <c r="I266" s="21"/>
      <c r="J266" s="20"/>
      <c r="K266" s="35"/>
    </row>
    <row r="267" spans="2:11" ht="28.5" customHeight="1" x14ac:dyDescent="0.25">
      <c r="B267" s="9"/>
      <c r="C267" s="14"/>
      <c r="D267" s="10"/>
      <c r="E267" s="10"/>
      <c r="F267" s="16"/>
      <c r="G267" s="34"/>
      <c r="H267" s="21"/>
      <c r="I267" s="21"/>
      <c r="J267" s="20"/>
      <c r="K267" s="35"/>
    </row>
    <row r="268" spans="2:11" ht="28.5" customHeight="1" x14ac:dyDescent="0.25">
      <c r="B268" s="9"/>
      <c r="C268" s="14"/>
      <c r="D268" s="10"/>
      <c r="E268" s="10"/>
      <c r="F268" s="16"/>
      <c r="G268" s="34"/>
      <c r="H268" s="21"/>
      <c r="I268" s="21"/>
      <c r="J268" s="20"/>
      <c r="K268" s="35"/>
    </row>
    <row r="269" spans="2:11" ht="28.5" customHeight="1" x14ac:dyDescent="0.25">
      <c r="B269" s="9"/>
      <c r="C269" s="14"/>
      <c r="D269" s="10"/>
      <c r="E269" s="10"/>
      <c r="F269" s="16"/>
      <c r="G269" s="34"/>
      <c r="H269" s="21"/>
      <c r="I269" s="21"/>
      <c r="J269" s="20"/>
      <c r="K269" s="35"/>
    </row>
    <row r="270" spans="2:11" ht="28.5" customHeight="1" x14ac:dyDescent="0.25">
      <c r="B270" s="9"/>
      <c r="C270" s="14"/>
      <c r="D270" s="10"/>
      <c r="E270" s="10"/>
      <c r="F270" s="16"/>
      <c r="G270" s="34"/>
      <c r="H270" s="21"/>
      <c r="I270" s="21"/>
      <c r="J270" s="20"/>
      <c r="K270" s="35"/>
    </row>
    <row r="271" spans="2:11" ht="28.5" customHeight="1" x14ac:dyDescent="0.25">
      <c r="B271" s="9"/>
      <c r="C271" s="14"/>
      <c r="D271" s="10"/>
      <c r="E271" s="10"/>
      <c r="F271" s="16"/>
      <c r="G271" s="34"/>
      <c r="H271" s="21"/>
      <c r="I271" s="21"/>
      <c r="J271" s="20"/>
      <c r="K271" s="35"/>
    </row>
    <row r="272" spans="2:11" ht="28.5" customHeight="1" x14ac:dyDescent="0.25">
      <c r="B272" s="9"/>
      <c r="C272" s="14"/>
      <c r="D272" s="10"/>
      <c r="E272" s="10"/>
      <c r="F272" s="16"/>
      <c r="G272" s="34"/>
      <c r="H272" s="21"/>
      <c r="I272" s="21"/>
      <c r="J272" s="20"/>
      <c r="K272" s="35"/>
    </row>
    <row r="273" spans="2:11" ht="28.5" customHeight="1" x14ac:dyDescent="0.25">
      <c r="B273" s="9"/>
      <c r="C273" s="14"/>
      <c r="D273" s="10"/>
      <c r="E273" s="10"/>
      <c r="F273" s="16"/>
      <c r="G273" s="34"/>
      <c r="H273" s="21"/>
      <c r="I273" s="21"/>
      <c r="J273" s="20"/>
      <c r="K273" s="35"/>
    </row>
    <row r="274" spans="2:11" ht="28.5" customHeight="1" x14ac:dyDescent="0.25">
      <c r="B274" s="9"/>
      <c r="C274" s="14"/>
      <c r="D274" s="10"/>
      <c r="E274" s="10"/>
      <c r="F274" s="16"/>
      <c r="G274" s="34"/>
      <c r="H274" s="21"/>
      <c r="I274" s="21"/>
      <c r="J274" s="20"/>
      <c r="K274" s="35"/>
    </row>
    <row r="275" spans="2:11" ht="28.5" customHeight="1" x14ac:dyDescent="0.25">
      <c r="B275" s="9"/>
      <c r="C275" s="14"/>
      <c r="D275" s="10"/>
      <c r="E275" s="10"/>
      <c r="F275" s="16"/>
      <c r="G275" s="34"/>
      <c r="H275" s="21"/>
      <c r="I275" s="21"/>
      <c r="J275" s="20"/>
      <c r="K275" s="35"/>
    </row>
    <row r="276" spans="2:11" ht="28.5" customHeight="1" x14ac:dyDescent="0.25">
      <c r="B276" s="9"/>
      <c r="C276" s="14"/>
      <c r="D276" s="10"/>
      <c r="E276" s="10"/>
      <c r="F276" s="16"/>
      <c r="G276" s="34"/>
      <c r="H276" s="21"/>
      <c r="I276" s="21"/>
      <c r="J276" s="20"/>
      <c r="K276" s="35"/>
    </row>
    <row r="277" spans="2:11" ht="28.5" customHeight="1" x14ac:dyDescent="0.25">
      <c r="B277" s="9"/>
      <c r="C277" s="14"/>
      <c r="D277" s="10"/>
      <c r="E277" s="10"/>
      <c r="F277" s="16"/>
      <c r="G277" s="34"/>
      <c r="H277" s="21"/>
      <c r="I277" s="21"/>
      <c r="J277" s="20"/>
      <c r="K277" s="35"/>
    </row>
    <row r="278" spans="2:11" ht="28.5" customHeight="1" x14ac:dyDescent="0.25">
      <c r="B278" s="9"/>
      <c r="C278" s="14"/>
      <c r="D278" s="10"/>
      <c r="E278" s="10"/>
      <c r="F278" s="16"/>
      <c r="G278" s="34"/>
      <c r="H278" s="21"/>
      <c r="I278" s="21"/>
      <c r="J278" s="20"/>
      <c r="K278" s="35"/>
    </row>
    <row r="279" spans="2:11" ht="28.5" customHeight="1" x14ac:dyDescent="0.25">
      <c r="B279" s="9"/>
      <c r="C279" s="14"/>
      <c r="D279" s="10"/>
      <c r="E279" s="10"/>
      <c r="F279" s="16"/>
      <c r="G279" s="34"/>
      <c r="H279" s="21"/>
      <c r="I279" s="21"/>
      <c r="J279" s="20"/>
      <c r="K279" s="35"/>
    </row>
    <row r="280" spans="2:11" ht="28.5" customHeight="1" x14ac:dyDescent="0.25">
      <c r="B280" s="9"/>
      <c r="C280" s="14"/>
      <c r="D280" s="10"/>
      <c r="E280" s="10"/>
      <c r="F280" s="16"/>
      <c r="G280" s="34"/>
      <c r="H280" s="21"/>
      <c r="I280" s="21"/>
      <c r="J280" s="20"/>
      <c r="K280" s="35"/>
    </row>
    <row r="281" spans="2:11" ht="28.5" customHeight="1" x14ac:dyDescent="0.25">
      <c r="B281" s="9"/>
      <c r="C281" s="14"/>
      <c r="D281" s="10"/>
      <c r="E281" s="10"/>
      <c r="F281" s="16"/>
      <c r="G281" s="34"/>
      <c r="H281" s="21"/>
      <c r="I281" s="21"/>
      <c r="J281" s="20"/>
      <c r="K281" s="35"/>
    </row>
    <row r="282" spans="2:11" ht="28.5" customHeight="1" x14ac:dyDescent="0.25">
      <c r="B282" s="9"/>
      <c r="C282" s="14"/>
      <c r="D282" s="10"/>
      <c r="E282" s="10"/>
      <c r="F282" s="16"/>
      <c r="G282" s="34"/>
      <c r="H282" s="21"/>
      <c r="I282" s="21"/>
      <c r="J282" s="20"/>
      <c r="K282" s="35"/>
    </row>
    <row r="283" spans="2:11" ht="28.5" customHeight="1" x14ac:dyDescent="0.25">
      <c r="B283" s="9"/>
      <c r="C283" s="14"/>
      <c r="D283" s="10"/>
      <c r="E283" s="10"/>
      <c r="F283" s="16"/>
      <c r="G283" s="34"/>
      <c r="H283" s="21"/>
      <c r="I283" s="21"/>
      <c r="J283" s="20"/>
      <c r="K283" s="35"/>
    </row>
    <row r="284" spans="2:11" ht="28.5" customHeight="1" x14ac:dyDescent="0.25">
      <c r="B284" s="9"/>
      <c r="C284" s="14"/>
      <c r="D284" s="10"/>
      <c r="E284" s="10"/>
      <c r="F284" s="16"/>
      <c r="G284" s="34"/>
      <c r="H284" s="21"/>
      <c r="I284" s="21"/>
      <c r="J284" s="20"/>
      <c r="K284" s="35"/>
    </row>
    <row r="285" spans="2:11" ht="28.5" customHeight="1" x14ac:dyDescent="0.25">
      <c r="B285" s="9"/>
      <c r="C285" s="14"/>
      <c r="D285" s="10"/>
      <c r="E285" s="10"/>
      <c r="F285" s="16"/>
      <c r="G285" s="34"/>
      <c r="H285" s="21"/>
      <c r="I285" s="21"/>
      <c r="J285" s="20"/>
      <c r="K285" s="35"/>
    </row>
    <row r="286" spans="2:11" ht="28.5" customHeight="1" x14ac:dyDescent="0.25">
      <c r="B286" s="9"/>
      <c r="C286" s="14"/>
      <c r="D286" s="10"/>
      <c r="E286" s="10"/>
      <c r="F286" s="16"/>
      <c r="G286" s="34"/>
      <c r="H286" s="21"/>
      <c r="I286" s="21"/>
      <c r="J286" s="20"/>
      <c r="K286" s="35"/>
    </row>
    <row r="287" spans="2:11" ht="28.5" customHeight="1" x14ac:dyDescent="0.25">
      <c r="B287" s="9"/>
      <c r="C287" s="14"/>
      <c r="D287" s="10"/>
      <c r="E287" s="10"/>
      <c r="F287" s="16"/>
      <c r="G287" s="34"/>
      <c r="H287" s="21"/>
      <c r="I287" s="21"/>
      <c r="J287" s="20"/>
      <c r="K287" s="35"/>
    </row>
    <row r="288" spans="2:11" ht="28.5" customHeight="1" x14ac:dyDescent="0.25">
      <c r="B288" s="9"/>
      <c r="C288" s="14"/>
      <c r="D288" s="10"/>
      <c r="E288" s="10"/>
      <c r="F288" s="16"/>
      <c r="G288" s="34"/>
      <c r="H288" s="21"/>
      <c r="I288" s="21"/>
      <c r="J288" s="20"/>
      <c r="K288" s="35"/>
    </row>
    <row r="289" spans="2:11" ht="28.5" customHeight="1" x14ac:dyDescent="0.25">
      <c r="B289" s="9"/>
      <c r="C289" s="14"/>
      <c r="D289" s="10"/>
      <c r="E289" s="10"/>
      <c r="F289" s="16"/>
      <c r="G289" s="34"/>
      <c r="H289" s="21"/>
      <c r="I289" s="21"/>
      <c r="J289" s="20"/>
      <c r="K289" s="35"/>
    </row>
    <row r="290" spans="2:11" ht="28.5" customHeight="1" x14ac:dyDescent="0.25">
      <c r="B290" s="9"/>
      <c r="C290" s="14"/>
      <c r="D290" s="10"/>
      <c r="E290" s="10"/>
      <c r="F290" s="16"/>
      <c r="G290" s="34"/>
      <c r="H290" s="21"/>
      <c r="I290" s="21"/>
      <c r="J290" s="20"/>
      <c r="K290" s="35"/>
    </row>
    <row r="291" spans="2:11" ht="28.5" customHeight="1" x14ac:dyDescent="0.25">
      <c r="B291" s="9"/>
      <c r="C291" s="14"/>
      <c r="D291" s="10"/>
      <c r="E291" s="10"/>
      <c r="F291" s="16"/>
      <c r="G291" s="34"/>
      <c r="H291" s="21"/>
      <c r="I291" s="21"/>
      <c r="J291" s="20"/>
      <c r="K291" s="35"/>
    </row>
    <row r="292" spans="2:11" ht="28.5" customHeight="1" x14ac:dyDescent="0.25">
      <c r="B292" s="9"/>
      <c r="C292" s="14"/>
      <c r="D292" s="10"/>
      <c r="E292" s="10"/>
      <c r="F292" s="16"/>
      <c r="G292" s="34"/>
      <c r="H292" s="21"/>
      <c r="I292" s="21"/>
      <c r="J292" s="20"/>
      <c r="K292" s="35"/>
    </row>
    <row r="293" spans="2:11" ht="28.5" customHeight="1" x14ac:dyDescent="0.25">
      <c r="B293" s="9"/>
      <c r="C293" s="14"/>
      <c r="D293" s="10"/>
      <c r="E293" s="10"/>
      <c r="F293" s="16"/>
      <c r="G293" s="34"/>
      <c r="H293" s="21"/>
      <c r="I293" s="21"/>
      <c r="J293" s="20"/>
      <c r="K293" s="35"/>
    </row>
    <row r="294" spans="2:11" ht="28.5" customHeight="1" x14ac:dyDescent="0.25">
      <c r="B294" s="9"/>
      <c r="C294" s="14"/>
      <c r="D294" s="10"/>
      <c r="E294" s="10"/>
      <c r="F294" s="16"/>
      <c r="G294" s="34"/>
      <c r="H294" s="21"/>
      <c r="I294" s="21"/>
      <c r="J294" s="20"/>
      <c r="K294" s="35"/>
    </row>
    <row r="295" spans="2:11" ht="28.5" customHeight="1" x14ac:dyDescent="0.25">
      <c r="B295" s="9"/>
      <c r="C295" s="14"/>
      <c r="D295" s="10"/>
      <c r="E295" s="10"/>
      <c r="F295" s="16"/>
      <c r="G295" s="34"/>
      <c r="H295" s="21"/>
      <c r="I295" s="21"/>
      <c r="J295" s="20"/>
      <c r="K295" s="35"/>
    </row>
    <row r="296" spans="2:11" ht="28.5" customHeight="1" x14ac:dyDescent="0.25">
      <c r="B296" s="9"/>
      <c r="C296" s="14"/>
      <c r="D296" s="10"/>
      <c r="E296" s="10"/>
      <c r="F296" s="16"/>
      <c r="G296" s="34"/>
      <c r="H296" s="21"/>
      <c r="I296" s="21"/>
      <c r="J296" s="20"/>
      <c r="K296" s="35"/>
    </row>
    <row r="297" spans="2:11" ht="28.5" customHeight="1" x14ac:dyDescent="0.25">
      <c r="B297" s="9"/>
      <c r="C297" s="14"/>
      <c r="D297" s="10"/>
      <c r="E297" s="10"/>
      <c r="F297" s="16"/>
      <c r="G297" s="34"/>
      <c r="H297" s="21"/>
      <c r="I297" s="21"/>
      <c r="J297" s="20"/>
      <c r="K297" s="35"/>
    </row>
    <row r="298" spans="2:11" ht="28.5" customHeight="1" x14ac:dyDescent="0.25">
      <c r="B298" s="9"/>
      <c r="C298" s="14"/>
      <c r="D298" s="10"/>
      <c r="E298" s="10"/>
      <c r="F298" s="16"/>
      <c r="G298" s="34"/>
      <c r="H298" s="21"/>
      <c r="I298" s="21"/>
      <c r="J298" s="20"/>
      <c r="K298" s="35"/>
    </row>
    <row r="299" spans="2:11" ht="28.5" customHeight="1" x14ac:dyDescent="0.25">
      <c r="B299" s="9"/>
      <c r="C299" s="14"/>
      <c r="D299" s="10"/>
      <c r="E299" s="10"/>
      <c r="F299" s="16"/>
      <c r="G299" s="34"/>
      <c r="H299" s="21"/>
      <c r="I299" s="21"/>
      <c r="J299" s="20"/>
      <c r="K299" s="35"/>
    </row>
    <row r="300" spans="2:11" ht="28.5" customHeight="1" x14ac:dyDescent="0.25">
      <c r="B300" s="9"/>
      <c r="C300" s="14"/>
      <c r="D300" s="10"/>
      <c r="E300" s="10"/>
      <c r="F300" s="16"/>
      <c r="G300" s="34"/>
      <c r="H300" s="21"/>
      <c r="I300" s="21"/>
      <c r="J300" s="20"/>
      <c r="K300" s="35"/>
    </row>
    <row r="301" spans="2:11" ht="28.5" customHeight="1" x14ac:dyDescent="0.25">
      <c r="B301" s="9"/>
      <c r="C301" s="14"/>
      <c r="D301" s="10"/>
      <c r="E301" s="10"/>
      <c r="F301" s="16"/>
      <c r="G301" s="34"/>
      <c r="H301" s="21"/>
      <c r="I301" s="21"/>
      <c r="J301" s="20"/>
      <c r="K301" s="35"/>
    </row>
    <row r="302" spans="2:11" ht="28.5" customHeight="1" x14ac:dyDescent="0.25">
      <c r="B302" s="9"/>
      <c r="C302" s="14"/>
      <c r="D302" s="10"/>
      <c r="E302" s="10"/>
      <c r="F302" s="16"/>
      <c r="G302" s="34"/>
      <c r="H302" s="21"/>
      <c r="I302" s="21"/>
      <c r="J302" s="20"/>
      <c r="K302" s="35"/>
    </row>
    <row r="303" spans="2:11" ht="28.5" customHeight="1" x14ac:dyDescent="0.25">
      <c r="B303" s="9"/>
      <c r="C303" s="14"/>
      <c r="D303" s="10"/>
      <c r="E303" s="10"/>
      <c r="F303" s="16"/>
      <c r="G303" s="34"/>
      <c r="H303" s="21"/>
      <c r="I303" s="21"/>
      <c r="J303" s="20"/>
      <c r="K303" s="35"/>
    </row>
    <row r="304" spans="2:11" ht="28.5" customHeight="1" x14ac:dyDescent="0.25">
      <c r="B304" s="9"/>
      <c r="C304" s="14"/>
      <c r="D304" s="10"/>
      <c r="E304" s="10"/>
      <c r="F304" s="16"/>
      <c r="G304" s="34"/>
      <c r="H304" s="21"/>
      <c r="I304" s="21"/>
      <c r="J304" s="20"/>
      <c r="K304" s="35"/>
    </row>
    <row r="305" spans="2:11" ht="28.5" customHeight="1" x14ac:dyDescent="0.25">
      <c r="B305" s="9"/>
      <c r="C305" s="14"/>
      <c r="D305" s="10"/>
      <c r="E305" s="10"/>
      <c r="F305" s="16"/>
      <c r="G305" s="34"/>
      <c r="H305" s="21"/>
      <c r="I305" s="21"/>
      <c r="J305" s="20"/>
      <c r="K305" s="35"/>
    </row>
    <row r="306" spans="2:11" ht="28.5" customHeight="1" x14ac:dyDescent="0.25">
      <c r="B306" s="9"/>
      <c r="C306" s="14"/>
      <c r="D306" s="10"/>
      <c r="E306" s="10"/>
      <c r="F306" s="16"/>
      <c r="G306" s="34"/>
      <c r="H306" s="21"/>
      <c r="I306" s="21"/>
      <c r="J306" s="20"/>
      <c r="K306" s="35"/>
    </row>
    <row r="307" spans="2:11" ht="28.5" customHeight="1" x14ac:dyDescent="0.25">
      <c r="B307" s="9"/>
      <c r="C307" s="14"/>
      <c r="D307" s="10"/>
      <c r="E307" s="10"/>
      <c r="F307" s="16"/>
      <c r="G307" s="34"/>
      <c r="H307" s="21"/>
      <c r="I307" s="21"/>
      <c r="J307" s="20"/>
      <c r="K307" s="35"/>
    </row>
    <row r="308" spans="2:11" ht="28.5" customHeight="1" x14ac:dyDescent="0.25">
      <c r="B308" s="9"/>
      <c r="C308" s="14"/>
      <c r="D308" s="10"/>
      <c r="E308" s="10"/>
      <c r="F308" s="16"/>
      <c r="G308" s="34"/>
      <c r="H308" s="21"/>
      <c r="I308" s="21"/>
      <c r="J308" s="20"/>
      <c r="K308" s="35"/>
    </row>
    <row r="309" spans="2:11" ht="28.5" customHeight="1" x14ac:dyDescent="0.25">
      <c r="B309" s="9"/>
      <c r="C309" s="14"/>
      <c r="D309" s="10"/>
      <c r="E309" s="10"/>
      <c r="F309" s="16"/>
      <c r="G309" s="34"/>
      <c r="H309" s="21"/>
      <c r="I309" s="21"/>
      <c r="J309" s="20"/>
      <c r="K309" s="35"/>
    </row>
    <row r="310" spans="2:11" ht="28.5" customHeight="1" x14ac:dyDescent="0.25">
      <c r="B310" s="9"/>
      <c r="C310" s="14"/>
      <c r="D310" s="10"/>
      <c r="E310" s="10"/>
      <c r="F310" s="16"/>
      <c r="G310" s="34"/>
      <c r="H310" s="21"/>
      <c r="I310" s="21"/>
      <c r="J310" s="20"/>
      <c r="K310" s="35"/>
    </row>
    <row r="311" spans="2:11" ht="28.5" customHeight="1" x14ac:dyDescent="0.25">
      <c r="B311" s="9"/>
      <c r="C311" s="14"/>
      <c r="D311" s="10"/>
      <c r="E311" s="10"/>
      <c r="F311" s="16"/>
      <c r="G311" s="34"/>
      <c r="H311" s="21"/>
      <c r="I311" s="21"/>
      <c r="J311" s="20"/>
      <c r="K311" s="35"/>
    </row>
    <row r="312" spans="2:11" ht="28.5" customHeight="1" x14ac:dyDescent="0.25">
      <c r="B312" s="9"/>
      <c r="C312" s="14"/>
      <c r="D312" s="10"/>
      <c r="E312" s="10"/>
      <c r="F312" s="16"/>
      <c r="G312" s="34"/>
      <c r="H312" s="21"/>
      <c r="I312" s="21"/>
      <c r="J312" s="20"/>
      <c r="K312" s="35"/>
    </row>
    <row r="313" spans="2:11" ht="28.5" customHeight="1" x14ac:dyDescent="0.25">
      <c r="B313" s="9"/>
      <c r="C313" s="14"/>
      <c r="D313" s="10"/>
      <c r="E313" s="10"/>
      <c r="F313" s="16"/>
      <c r="G313" s="34"/>
      <c r="H313" s="21"/>
      <c r="I313" s="21"/>
      <c r="J313" s="20"/>
      <c r="K313" s="35"/>
    </row>
    <row r="314" spans="2:11" ht="28.5" customHeight="1" x14ac:dyDescent="0.25">
      <c r="B314" s="9"/>
      <c r="C314" s="14"/>
      <c r="D314" s="10"/>
      <c r="E314" s="10"/>
      <c r="F314" s="16"/>
      <c r="G314" s="34"/>
      <c r="H314" s="21"/>
      <c r="I314" s="21"/>
      <c r="J314" s="20"/>
      <c r="K314" s="35"/>
    </row>
    <row r="315" spans="2:11" ht="28.5" customHeight="1" x14ac:dyDescent="0.25">
      <c r="B315" s="9"/>
      <c r="C315" s="14"/>
      <c r="D315" s="10"/>
      <c r="E315" s="10"/>
      <c r="F315" s="16"/>
      <c r="G315" s="34"/>
      <c r="H315" s="21"/>
      <c r="I315" s="21"/>
      <c r="J315" s="20"/>
      <c r="K315" s="35"/>
    </row>
    <row r="316" spans="2:11" ht="28.5" customHeight="1" x14ac:dyDescent="0.25">
      <c r="B316" s="9"/>
      <c r="C316" s="14"/>
      <c r="D316" s="10"/>
      <c r="E316" s="10"/>
      <c r="F316" s="16"/>
      <c r="G316" s="34"/>
      <c r="H316" s="21"/>
      <c r="I316" s="21"/>
      <c r="J316" s="20"/>
      <c r="K316" s="35"/>
    </row>
    <row r="317" spans="2:11" ht="28.5" customHeight="1" x14ac:dyDescent="0.25">
      <c r="B317" s="9"/>
      <c r="C317" s="14"/>
      <c r="D317" s="10"/>
      <c r="E317" s="10"/>
      <c r="F317" s="16"/>
      <c r="G317" s="34"/>
      <c r="H317" s="21"/>
      <c r="I317" s="21"/>
      <c r="J317" s="20"/>
      <c r="K317" s="35"/>
    </row>
    <row r="318" spans="2:11" ht="28.5" customHeight="1" x14ac:dyDescent="0.25">
      <c r="B318" s="9"/>
      <c r="C318" s="14"/>
      <c r="D318" s="10"/>
      <c r="E318" s="10"/>
      <c r="F318" s="16"/>
      <c r="G318" s="34"/>
      <c r="H318" s="21"/>
      <c r="I318" s="21"/>
      <c r="J318" s="20"/>
      <c r="K318" s="35"/>
    </row>
    <row r="319" spans="2:11" ht="28.5" customHeight="1" x14ac:dyDescent="0.25">
      <c r="B319" s="9"/>
      <c r="C319" s="14"/>
      <c r="D319" s="10"/>
      <c r="E319" s="10"/>
      <c r="F319" s="16"/>
      <c r="G319" s="34"/>
      <c r="H319" s="21"/>
      <c r="I319" s="21"/>
      <c r="J319" s="20"/>
      <c r="K319" s="35"/>
    </row>
    <row r="320" spans="2:11" ht="28.5" customHeight="1" x14ac:dyDescent="0.25">
      <c r="B320" s="9"/>
      <c r="C320" s="14"/>
      <c r="D320" s="10"/>
      <c r="E320" s="10"/>
      <c r="F320" s="16"/>
      <c r="G320" s="34"/>
      <c r="H320" s="21"/>
      <c r="I320" s="21"/>
      <c r="J320" s="20"/>
      <c r="K320" s="35"/>
    </row>
    <row r="321" spans="2:11" ht="28.5" customHeight="1" x14ac:dyDescent="0.25">
      <c r="B321" s="9"/>
      <c r="C321" s="14"/>
      <c r="D321" s="10"/>
      <c r="E321" s="10"/>
      <c r="F321" s="16"/>
      <c r="G321" s="34"/>
      <c r="H321" s="21"/>
      <c r="I321" s="21"/>
      <c r="J321" s="20"/>
      <c r="K321" s="35"/>
    </row>
    <row r="322" spans="2:11" ht="28.5" customHeight="1" x14ac:dyDescent="0.25">
      <c r="B322" s="9"/>
      <c r="C322" s="14"/>
      <c r="D322" s="10"/>
      <c r="E322" s="10"/>
      <c r="F322" s="16"/>
      <c r="G322" s="34"/>
      <c r="H322" s="21"/>
      <c r="I322" s="21"/>
      <c r="J322" s="20"/>
      <c r="K322" s="35"/>
    </row>
    <row r="323" spans="2:11" ht="28.5" customHeight="1" x14ac:dyDescent="0.25">
      <c r="B323" s="9"/>
      <c r="C323" s="14"/>
      <c r="D323" s="10"/>
      <c r="E323" s="10"/>
      <c r="F323" s="16"/>
      <c r="G323" s="34"/>
      <c r="H323" s="21"/>
      <c r="I323" s="21"/>
      <c r="J323" s="20"/>
      <c r="K323" s="35"/>
    </row>
    <row r="324" spans="2:11" ht="28.5" customHeight="1" x14ac:dyDescent="0.25">
      <c r="B324" s="9"/>
      <c r="C324" s="14"/>
      <c r="D324" s="10"/>
      <c r="E324" s="10"/>
      <c r="F324" s="16"/>
      <c r="G324" s="34"/>
      <c r="H324" s="21"/>
      <c r="I324" s="21"/>
      <c r="J324" s="20"/>
      <c r="K324" s="35"/>
    </row>
    <row r="325" spans="2:11" ht="28.5" customHeight="1" x14ac:dyDescent="0.25">
      <c r="B325" s="9"/>
      <c r="C325" s="14"/>
      <c r="D325" s="10"/>
      <c r="E325" s="10"/>
      <c r="F325" s="16"/>
      <c r="G325" s="34"/>
      <c r="H325" s="21"/>
      <c r="I325" s="21"/>
      <c r="J325" s="20"/>
      <c r="K325" s="35"/>
    </row>
    <row r="326" spans="2:11" ht="28.5" customHeight="1" x14ac:dyDescent="0.25">
      <c r="B326" s="9"/>
      <c r="C326" s="14"/>
      <c r="D326" s="10"/>
      <c r="E326" s="10"/>
      <c r="F326" s="16"/>
      <c r="G326" s="34"/>
      <c r="H326" s="21"/>
      <c r="I326" s="21"/>
      <c r="J326" s="20"/>
      <c r="K326" s="35"/>
    </row>
    <row r="327" spans="2:11" ht="28.5" customHeight="1" x14ac:dyDescent="0.25">
      <c r="B327" s="9"/>
      <c r="C327" s="14"/>
      <c r="D327" s="10"/>
      <c r="E327" s="10"/>
      <c r="F327" s="16"/>
      <c r="G327" s="34"/>
      <c r="H327" s="21"/>
      <c r="I327" s="21"/>
      <c r="J327" s="20"/>
      <c r="K327" s="35"/>
    </row>
    <row r="328" spans="2:11" ht="28.5" customHeight="1" x14ac:dyDescent="0.25">
      <c r="B328" s="9"/>
      <c r="C328" s="14"/>
      <c r="D328" s="10"/>
      <c r="E328" s="10"/>
      <c r="F328" s="16"/>
      <c r="G328" s="34"/>
      <c r="H328" s="21"/>
      <c r="I328" s="21"/>
      <c r="J328" s="20"/>
      <c r="K328" s="35"/>
    </row>
    <row r="329" spans="2:11" ht="28.5" customHeight="1" x14ac:dyDescent="0.25">
      <c r="B329" s="9"/>
      <c r="C329" s="14"/>
      <c r="D329" s="10"/>
      <c r="E329" s="10"/>
      <c r="F329" s="16"/>
      <c r="G329" s="34"/>
      <c r="H329" s="21"/>
      <c r="I329" s="21"/>
      <c r="J329" s="20"/>
      <c r="K329" s="35"/>
    </row>
    <row r="330" spans="2:11" ht="28.5" customHeight="1" x14ac:dyDescent="0.25">
      <c r="B330" s="9"/>
      <c r="C330" s="14"/>
      <c r="D330" s="10"/>
      <c r="E330" s="10"/>
      <c r="F330" s="16"/>
      <c r="G330" s="34"/>
      <c r="H330" s="21"/>
      <c r="I330" s="21"/>
      <c r="J330" s="20"/>
      <c r="K330" s="35"/>
    </row>
    <row r="331" spans="2:11" ht="28.5" customHeight="1" x14ac:dyDescent="0.25">
      <c r="B331" s="9"/>
      <c r="C331" s="14"/>
      <c r="D331" s="10"/>
      <c r="E331" s="10"/>
      <c r="F331" s="16"/>
      <c r="G331" s="34"/>
      <c r="H331" s="21"/>
      <c r="I331" s="21"/>
      <c r="J331" s="20"/>
      <c r="K331" s="35"/>
    </row>
    <row r="332" spans="2:11" ht="28.5" customHeight="1" x14ac:dyDescent="0.25">
      <c r="B332" s="9"/>
      <c r="C332" s="14"/>
      <c r="D332" s="10"/>
      <c r="E332" s="10"/>
      <c r="F332" s="16"/>
      <c r="G332" s="34"/>
      <c r="H332" s="21"/>
      <c r="I332" s="21"/>
      <c r="J332" s="20"/>
      <c r="K332" s="35"/>
    </row>
    <row r="333" spans="2:11" ht="28.5" customHeight="1" x14ac:dyDescent="0.25">
      <c r="B333" s="9"/>
      <c r="C333" s="14"/>
      <c r="D333" s="10"/>
      <c r="E333" s="10"/>
      <c r="F333" s="16"/>
      <c r="G333" s="34"/>
      <c r="H333" s="21"/>
      <c r="I333" s="21"/>
      <c r="J333" s="20"/>
      <c r="K333" s="35"/>
    </row>
    <row r="334" spans="2:11" ht="28.5" customHeight="1" x14ac:dyDescent="0.25">
      <c r="B334" s="9"/>
      <c r="C334" s="14"/>
      <c r="D334" s="10"/>
      <c r="E334" s="10"/>
      <c r="F334" s="16"/>
      <c r="G334" s="34"/>
      <c r="H334" s="21"/>
      <c r="I334" s="21"/>
      <c r="J334" s="20"/>
      <c r="K334" s="35"/>
    </row>
    <row r="335" spans="2:11" ht="28.5" customHeight="1" x14ac:dyDescent="0.25">
      <c r="B335" s="9"/>
      <c r="C335" s="14"/>
      <c r="D335" s="10"/>
      <c r="E335" s="10"/>
      <c r="F335" s="16"/>
      <c r="G335" s="34"/>
      <c r="H335" s="21"/>
      <c r="I335" s="21"/>
      <c r="J335" s="20"/>
      <c r="K335" s="35"/>
    </row>
    <row r="336" spans="2:11" ht="28.5" customHeight="1" x14ac:dyDescent="0.25">
      <c r="B336" s="9"/>
      <c r="C336" s="14"/>
      <c r="D336" s="10"/>
      <c r="E336" s="10"/>
      <c r="F336" s="16"/>
      <c r="G336" s="34"/>
      <c r="H336" s="21"/>
      <c r="I336" s="21"/>
      <c r="J336" s="20"/>
      <c r="K336" s="35"/>
    </row>
    <row r="337" spans="2:11" ht="28.5" customHeight="1" x14ac:dyDescent="0.25">
      <c r="B337" s="9"/>
      <c r="C337" s="14"/>
      <c r="D337" s="10"/>
      <c r="E337" s="10"/>
      <c r="F337" s="16"/>
      <c r="G337" s="34"/>
      <c r="H337" s="21"/>
      <c r="I337" s="21"/>
      <c r="J337" s="20"/>
      <c r="K337" s="35"/>
    </row>
    <row r="338" spans="2:11" ht="28.5" customHeight="1" x14ac:dyDescent="0.25">
      <c r="B338" s="9"/>
      <c r="C338" s="14"/>
      <c r="D338" s="10"/>
      <c r="E338" s="10"/>
      <c r="F338" s="16"/>
      <c r="G338" s="34"/>
      <c r="H338" s="21"/>
      <c r="I338" s="21"/>
      <c r="J338" s="20"/>
      <c r="K338" s="35"/>
    </row>
    <row r="339" spans="2:11" ht="28.5" customHeight="1" x14ac:dyDescent="0.25">
      <c r="B339" s="9"/>
      <c r="C339" s="14"/>
      <c r="D339" s="10"/>
      <c r="E339" s="10"/>
      <c r="F339" s="16"/>
      <c r="G339" s="34"/>
      <c r="H339" s="21"/>
      <c r="I339" s="21"/>
      <c r="J339" s="20"/>
      <c r="K339" s="35"/>
    </row>
    <row r="340" spans="2:11" ht="28.5" customHeight="1" x14ac:dyDescent="0.25">
      <c r="B340" s="9"/>
      <c r="C340" s="14"/>
      <c r="D340" s="10"/>
      <c r="E340" s="10"/>
      <c r="F340" s="16"/>
      <c r="G340" s="34"/>
      <c r="H340" s="21"/>
      <c r="I340" s="21"/>
      <c r="J340" s="20"/>
      <c r="K340" s="35"/>
    </row>
    <row r="341" spans="2:11" ht="28.5" customHeight="1" x14ac:dyDescent="0.25">
      <c r="B341" s="9"/>
      <c r="C341" s="14"/>
      <c r="D341" s="10"/>
      <c r="E341" s="10"/>
      <c r="F341" s="16"/>
      <c r="G341" s="34"/>
      <c r="H341" s="21"/>
      <c r="I341" s="21"/>
      <c r="J341" s="20"/>
      <c r="K341" s="35"/>
    </row>
    <row r="342" spans="2:11" ht="28.5" customHeight="1" x14ac:dyDescent="0.25">
      <c r="B342" s="9"/>
      <c r="C342" s="14"/>
      <c r="D342" s="10"/>
      <c r="E342" s="10"/>
      <c r="F342" s="16"/>
      <c r="G342" s="34"/>
      <c r="H342" s="21"/>
      <c r="I342" s="21"/>
      <c r="J342" s="20"/>
      <c r="K342" s="35"/>
    </row>
    <row r="343" spans="2:11" ht="28.5" customHeight="1" x14ac:dyDescent="0.25">
      <c r="B343" s="9"/>
      <c r="C343" s="14"/>
      <c r="D343" s="10"/>
      <c r="E343" s="10"/>
      <c r="F343" s="16"/>
      <c r="G343" s="34"/>
      <c r="H343" s="21"/>
      <c r="I343" s="21"/>
      <c r="J343" s="20"/>
      <c r="K343" s="35"/>
    </row>
    <row r="344" spans="2:11" ht="28.5" customHeight="1" x14ac:dyDescent="0.25">
      <c r="B344" s="9"/>
      <c r="C344" s="14"/>
      <c r="D344" s="10"/>
      <c r="E344" s="10"/>
      <c r="F344" s="16"/>
      <c r="G344" s="34"/>
      <c r="H344" s="21"/>
      <c r="I344" s="21"/>
      <c r="J344" s="20"/>
      <c r="K344" s="35"/>
    </row>
    <row r="345" spans="2:11" ht="28.5" customHeight="1" x14ac:dyDescent="0.25">
      <c r="B345" s="9"/>
      <c r="C345" s="14"/>
      <c r="D345" s="10"/>
      <c r="E345" s="10"/>
      <c r="F345" s="16"/>
      <c r="G345" s="34"/>
      <c r="H345" s="21"/>
      <c r="I345" s="21"/>
      <c r="J345" s="20"/>
      <c r="K345" s="35"/>
    </row>
    <row r="346" spans="2:11" ht="28.5" customHeight="1" x14ac:dyDescent="0.25">
      <c r="B346" s="9"/>
      <c r="C346" s="14"/>
      <c r="D346" s="10"/>
      <c r="E346" s="10"/>
      <c r="F346" s="16"/>
      <c r="G346" s="34"/>
      <c r="H346" s="21"/>
      <c r="I346" s="21"/>
      <c r="J346" s="20"/>
      <c r="K346" s="35"/>
    </row>
    <row r="347" spans="2:11" ht="28.5" customHeight="1" x14ac:dyDescent="0.25">
      <c r="B347" s="9"/>
      <c r="C347" s="14"/>
      <c r="D347" s="10"/>
      <c r="E347" s="10"/>
      <c r="F347" s="16"/>
      <c r="G347" s="34"/>
      <c r="H347" s="21"/>
      <c r="I347" s="21"/>
      <c r="J347" s="20"/>
      <c r="K347" s="35"/>
    </row>
    <row r="348" spans="2:11" ht="28.5" customHeight="1" x14ac:dyDescent="0.25">
      <c r="B348" s="9"/>
      <c r="C348" s="14"/>
      <c r="D348" s="10"/>
      <c r="E348" s="10"/>
      <c r="F348" s="16"/>
      <c r="G348" s="34"/>
      <c r="H348" s="21"/>
      <c r="I348" s="21"/>
      <c r="J348" s="20"/>
      <c r="K348" s="35"/>
    </row>
    <row r="349" spans="2:11" ht="28.5" customHeight="1" x14ac:dyDescent="0.25">
      <c r="B349" s="9"/>
      <c r="C349" s="14"/>
      <c r="D349" s="10"/>
      <c r="E349" s="10"/>
      <c r="F349" s="16"/>
      <c r="G349" s="34"/>
      <c r="H349" s="21"/>
      <c r="I349" s="21"/>
      <c r="J349" s="20"/>
      <c r="K349" s="35"/>
    </row>
    <row r="350" spans="2:11" ht="28.5" customHeight="1" x14ac:dyDescent="0.25">
      <c r="B350" s="9"/>
      <c r="C350" s="14"/>
      <c r="D350" s="10"/>
      <c r="E350" s="10"/>
      <c r="F350" s="16"/>
      <c r="G350" s="34"/>
      <c r="H350" s="21"/>
      <c r="I350" s="21"/>
      <c r="J350" s="20"/>
      <c r="K350" s="35"/>
    </row>
    <row r="351" spans="2:11" ht="28.5" customHeight="1" x14ac:dyDescent="0.25">
      <c r="B351" s="9"/>
      <c r="C351" s="14"/>
      <c r="D351" s="10"/>
      <c r="E351" s="10"/>
      <c r="F351" s="16"/>
      <c r="G351" s="34"/>
      <c r="H351" s="21"/>
      <c r="I351" s="21"/>
      <c r="J351" s="20"/>
      <c r="K351" s="35"/>
    </row>
    <row r="352" spans="2:11" ht="28.5" customHeight="1" x14ac:dyDescent="0.25">
      <c r="B352" s="9"/>
      <c r="C352" s="14"/>
      <c r="D352" s="10"/>
      <c r="E352" s="10"/>
      <c r="F352" s="16"/>
      <c r="G352" s="34"/>
      <c r="H352" s="21"/>
      <c r="I352" s="21"/>
      <c r="J352" s="20"/>
      <c r="K352" s="35"/>
    </row>
    <row r="353" spans="2:11" ht="28.5" customHeight="1" x14ac:dyDescent="0.25">
      <c r="B353" s="9"/>
      <c r="C353" s="14"/>
      <c r="D353" s="10"/>
      <c r="E353" s="10"/>
      <c r="F353" s="16"/>
      <c r="G353" s="34"/>
      <c r="H353" s="21"/>
      <c r="I353" s="21"/>
      <c r="J353" s="20"/>
      <c r="K353" s="35"/>
    </row>
    <row r="354" spans="2:11" ht="28.5" customHeight="1" x14ac:dyDescent="0.25">
      <c r="B354" s="9"/>
      <c r="C354" s="14"/>
      <c r="D354" s="10"/>
      <c r="E354" s="10"/>
      <c r="F354" s="16"/>
      <c r="G354" s="34"/>
      <c r="H354" s="21"/>
      <c r="I354" s="21"/>
      <c r="J354" s="20"/>
      <c r="K354" s="35"/>
    </row>
    <row r="355" spans="2:11" ht="28.5" customHeight="1" x14ac:dyDescent="0.25">
      <c r="B355" s="9"/>
      <c r="C355" s="14"/>
      <c r="D355" s="10"/>
      <c r="E355" s="10"/>
      <c r="F355" s="16"/>
      <c r="G355" s="34"/>
      <c r="H355" s="21"/>
      <c r="I355" s="21"/>
      <c r="J355" s="20"/>
      <c r="K355" s="35"/>
    </row>
    <row r="356" spans="2:11" ht="28.5" customHeight="1" x14ac:dyDescent="0.25">
      <c r="B356" s="9"/>
      <c r="C356" s="14"/>
      <c r="D356" s="10"/>
      <c r="E356" s="10"/>
      <c r="F356" s="16"/>
      <c r="G356" s="34"/>
      <c r="H356" s="21"/>
      <c r="I356" s="21"/>
      <c r="J356" s="20"/>
      <c r="K356" s="35"/>
    </row>
    <row r="357" spans="2:11" ht="28.5" customHeight="1" x14ac:dyDescent="0.25">
      <c r="B357" s="9"/>
      <c r="C357" s="14"/>
      <c r="D357" s="10"/>
      <c r="E357" s="10"/>
      <c r="F357" s="16"/>
      <c r="G357" s="34"/>
      <c r="H357" s="21"/>
      <c r="I357" s="21"/>
      <c r="J357" s="20"/>
      <c r="K357" s="35"/>
    </row>
    <row r="358" spans="2:11" ht="28.5" customHeight="1" x14ac:dyDescent="0.25">
      <c r="B358" s="9"/>
      <c r="C358" s="14"/>
      <c r="D358" s="10"/>
      <c r="E358" s="10"/>
      <c r="F358" s="16"/>
      <c r="G358" s="34"/>
      <c r="H358" s="21"/>
      <c r="I358" s="21"/>
      <c r="J358" s="20"/>
      <c r="K358" s="35"/>
    </row>
    <row r="359" spans="2:11" ht="28.5" customHeight="1" x14ac:dyDescent="0.25">
      <c r="B359" s="9"/>
      <c r="C359" s="14"/>
      <c r="D359" s="10"/>
      <c r="E359" s="10"/>
      <c r="F359" s="16"/>
      <c r="G359" s="34"/>
      <c r="H359" s="21"/>
      <c r="I359" s="21"/>
      <c r="J359" s="20"/>
      <c r="K359" s="35"/>
    </row>
    <row r="360" spans="2:11" ht="28.5" customHeight="1" x14ac:dyDescent="0.25">
      <c r="B360" s="9"/>
      <c r="C360" s="14"/>
      <c r="D360" s="10"/>
      <c r="E360" s="10"/>
      <c r="F360" s="16"/>
      <c r="G360" s="34"/>
      <c r="H360" s="21"/>
      <c r="I360" s="21"/>
      <c r="J360" s="20"/>
      <c r="K360" s="35"/>
    </row>
    <row r="361" spans="2:11" ht="28.5" customHeight="1" x14ac:dyDescent="0.25">
      <c r="B361" s="9"/>
      <c r="C361" s="14"/>
      <c r="D361" s="10"/>
      <c r="E361" s="10"/>
      <c r="F361" s="16"/>
      <c r="G361" s="34"/>
      <c r="H361" s="21"/>
      <c r="I361" s="21"/>
      <c r="J361" s="20"/>
      <c r="K361" s="35"/>
    </row>
    <row r="362" spans="2:11" ht="28.5" customHeight="1" x14ac:dyDescent="0.25">
      <c r="B362" s="9"/>
      <c r="C362" s="14"/>
      <c r="D362" s="10"/>
      <c r="E362" s="10"/>
      <c r="F362" s="16"/>
      <c r="G362" s="34"/>
      <c r="H362" s="21"/>
      <c r="I362" s="21"/>
      <c r="J362" s="20"/>
      <c r="K362" s="35"/>
    </row>
    <row r="363" spans="2:11" ht="28.5" customHeight="1" x14ac:dyDescent="0.25">
      <c r="B363" s="9"/>
      <c r="C363" s="14"/>
      <c r="D363" s="10"/>
      <c r="E363" s="10"/>
      <c r="F363" s="16"/>
      <c r="G363" s="34"/>
      <c r="H363" s="21"/>
      <c r="I363" s="21"/>
      <c r="J363" s="20"/>
      <c r="K363" s="35"/>
    </row>
    <row r="364" spans="2:11" ht="28.5" customHeight="1" x14ac:dyDescent="0.25">
      <c r="B364" s="9"/>
      <c r="C364" s="14"/>
      <c r="D364" s="10"/>
      <c r="E364" s="10"/>
      <c r="F364" s="16"/>
      <c r="G364" s="34"/>
      <c r="H364" s="21"/>
      <c r="I364" s="21"/>
      <c r="J364" s="20"/>
      <c r="K364" s="35"/>
    </row>
    <row r="365" spans="2:11" ht="28.5" customHeight="1" x14ac:dyDescent="0.25">
      <c r="B365" s="9"/>
      <c r="C365" s="14"/>
      <c r="D365" s="10"/>
      <c r="E365" s="10"/>
      <c r="F365" s="16"/>
      <c r="G365" s="34"/>
      <c r="H365" s="21"/>
      <c r="I365" s="21"/>
      <c r="J365" s="20"/>
      <c r="K365" s="35"/>
    </row>
    <row r="366" spans="2:11" ht="28.5" customHeight="1" x14ac:dyDescent="0.25">
      <c r="B366" s="9"/>
      <c r="C366" s="14"/>
      <c r="D366" s="10"/>
      <c r="E366" s="10"/>
      <c r="F366" s="16"/>
      <c r="G366" s="34"/>
      <c r="H366" s="21"/>
      <c r="I366" s="21"/>
      <c r="J366" s="20"/>
      <c r="K366" s="35"/>
    </row>
    <row r="367" spans="2:11" ht="28.5" customHeight="1" x14ac:dyDescent="0.25">
      <c r="B367" s="9"/>
      <c r="C367" s="14"/>
      <c r="D367" s="10"/>
      <c r="E367" s="10"/>
      <c r="F367" s="16"/>
      <c r="G367" s="34"/>
      <c r="H367" s="21"/>
      <c r="I367" s="21"/>
      <c r="J367" s="20"/>
      <c r="K367" s="35"/>
    </row>
    <row r="368" spans="2:11" ht="28.5" customHeight="1" x14ac:dyDescent="0.25">
      <c r="B368" s="9"/>
      <c r="C368" s="14"/>
      <c r="D368" s="10"/>
      <c r="E368" s="10"/>
      <c r="F368" s="16"/>
      <c r="G368" s="34"/>
      <c r="H368" s="21"/>
      <c r="I368" s="21"/>
      <c r="J368" s="20"/>
      <c r="K368" s="35"/>
    </row>
    <row r="369" spans="2:11" ht="28.5" customHeight="1" x14ac:dyDescent="0.25">
      <c r="B369" s="9"/>
      <c r="C369" s="14"/>
      <c r="D369" s="10"/>
      <c r="E369" s="10"/>
      <c r="F369" s="16"/>
      <c r="G369" s="34"/>
      <c r="H369" s="21"/>
      <c r="I369" s="21"/>
      <c r="J369" s="20"/>
      <c r="K369" s="35"/>
    </row>
    <row r="370" spans="2:11" ht="28.5" customHeight="1" x14ac:dyDescent="0.25">
      <c r="B370" s="9"/>
      <c r="C370" s="14"/>
      <c r="D370" s="10"/>
      <c r="E370" s="10"/>
      <c r="F370" s="16"/>
      <c r="G370" s="34"/>
      <c r="H370" s="21"/>
      <c r="I370" s="21"/>
      <c r="J370" s="20"/>
      <c r="K370" s="35"/>
    </row>
    <row r="371" spans="2:11" ht="28.5" customHeight="1" x14ac:dyDescent="0.25">
      <c r="B371" s="9"/>
      <c r="C371" s="14"/>
      <c r="D371" s="10"/>
      <c r="E371" s="10"/>
      <c r="F371" s="16"/>
      <c r="G371" s="34"/>
      <c r="H371" s="21"/>
      <c r="I371" s="21"/>
      <c r="J371" s="20"/>
      <c r="K371" s="35"/>
    </row>
    <row r="372" spans="2:11" ht="28.5" customHeight="1" x14ac:dyDescent="0.25">
      <c r="B372" s="9"/>
      <c r="C372" s="14"/>
      <c r="D372" s="10"/>
      <c r="E372" s="10"/>
      <c r="F372" s="16"/>
      <c r="G372" s="34"/>
      <c r="H372" s="21"/>
      <c r="I372" s="21"/>
      <c r="J372" s="20"/>
      <c r="K372" s="35"/>
    </row>
    <row r="373" spans="2:11" ht="28.5" customHeight="1" x14ac:dyDescent="0.25">
      <c r="B373" s="9"/>
      <c r="C373" s="14"/>
      <c r="D373" s="10"/>
      <c r="E373" s="10"/>
      <c r="F373" s="16"/>
      <c r="G373" s="34"/>
      <c r="H373" s="21"/>
      <c r="I373" s="21"/>
      <c r="J373" s="20"/>
      <c r="K373" s="35"/>
    </row>
    <row r="374" spans="2:11" ht="28.5" customHeight="1" x14ac:dyDescent="0.25">
      <c r="B374" s="9"/>
      <c r="C374" s="14"/>
      <c r="D374" s="10"/>
      <c r="E374" s="10"/>
      <c r="F374" s="16"/>
      <c r="G374" s="34"/>
      <c r="H374" s="21"/>
      <c r="I374" s="21"/>
      <c r="J374" s="20"/>
      <c r="K374" s="35"/>
    </row>
    <row r="375" spans="2:11" ht="28.5" customHeight="1" x14ac:dyDescent="0.25">
      <c r="B375" s="9"/>
      <c r="C375" s="14"/>
      <c r="D375" s="10"/>
      <c r="E375" s="10"/>
      <c r="F375" s="16"/>
      <c r="G375" s="34"/>
      <c r="H375" s="21"/>
      <c r="I375" s="21"/>
      <c r="J375" s="20"/>
      <c r="K375" s="35"/>
    </row>
    <row r="376" spans="2:11" ht="28.5" customHeight="1" x14ac:dyDescent="0.25">
      <c r="B376" s="9"/>
      <c r="C376" s="14"/>
      <c r="D376" s="10"/>
      <c r="E376" s="10"/>
      <c r="F376" s="16"/>
      <c r="G376" s="34"/>
      <c r="H376" s="21"/>
      <c r="I376" s="21"/>
      <c r="J376" s="20"/>
      <c r="K376" s="35"/>
    </row>
    <row r="377" spans="2:11" ht="28.5" customHeight="1" x14ac:dyDescent="0.25">
      <c r="B377" s="9"/>
      <c r="C377" s="14"/>
      <c r="D377" s="10"/>
      <c r="E377" s="10"/>
      <c r="F377" s="16"/>
      <c r="G377" s="34"/>
      <c r="H377" s="21"/>
      <c r="I377" s="21"/>
      <c r="J377" s="20"/>
      <c r="K377" s="35"/>
    </row>
    <row r="378" spans="2:11" ht="28.5" customHeight="1" x14ac:dyDescent="0.25">
      <c r="B378" s="9"/>
      <c r="C378" s="14"/>
      <c r="D378" s="10"/>
      <c r="E378" s="10"/>
      <c r="F378" s="16"/>
      <c r="G378" s="34"/>
      <c r="H378" s="21"/>
      <c r="I378" s="21"/>
      <c r="J378" s="20"/>
      <c r="K378" s="35"/>
    </row>
    <row r="379" spans="2:11" ht="28.5" customHeight="1" x14ac:dyDescent="0.25">
      <c r="B379" s="9"/>
      <c r="C379" s="14"/>
      <c r="D379" s="10"/>
      <c r="E379" s="10"/>
      <c r="F379" s="16"/>
      <c r="G379" s="34"/>
      <c r="H379" s="21"/>
      <c r="I379" s="21"/>
      <c r="J379" s="20"/>
      <c r="K379" s="35"/>
    </row>
    <row r="380" spans="2:11" ht="28.5" customHeight="1" x14ac:dyDescent="0.25">
      <c r="B380" s="9"/>
      <c r="C380" s="14"/>
      <c r="D380" s="10"/>
      <c r="E380" s="10"/>
      <c r="F380" s="16"/>
      <c r="G380" s="34"/>
      <c r="H380" s="21"/>
      <c r="I380" s="21"/>
      <c r="J380" s="20"/>
      <c r="K380" s="35"/>
    </row>
    <row r="381" spans="2:11" ht="28.5" customHeight="1" x14ac:dyDescent="0.25">
      <c r="B381" s="9"/>
      <c r="C381" s="14"/>
      <c r="D381" s="10"/>
      <c r="E381" s="10"/>
      <c r="F381" s="16"/>
      <c r="G381" s="34"/>
      <c r="H381" s="21"/>
      <c r="I381" s="21"/>
      <c r="J381" s="20"/>
      <c r="K381" s="35"/>
    </row>
    <row r="382" spans="2:11" ht="28.5" customHeight="1" x14ac:dyDescent="0.25">
      <c r="B382" s="9"/>
      <c r="C382" s="14"/>
      <c r="D382" s="10"/>
      <c r="E382" s="10"/>
      <c r="F382" s="16"/>
      <c r="G382" s="34"/>
      <c r="H382" s="21"/>
      <c r="I382" s="21"/>
      <c r="J382" s="20"/>
      <c r="K382" s="35"/>
    </row>
    <row r="383" spans="2:11" ht="28.5" customHeight="1" x14ac:dyDescent="0.25">
      <c r="B383" s="9"/>
      <c r="C383" s="14"/>
      <c r="D383" s="10"/>
      <c r="E383" s="10"/>
      <c r="F383" s="16"/>
      <c r="G383" s="34"/>
      <c r="H383" s="21"/>
      <c r="I383" s="21"/>
      <c r="J383" s="20"/>
      <c r="K383" s="35"/>
    </row>
    <row r="384" spans="2:11" ht="28.5" customHeight="1" x14ac:dyDescent="0.25">
      <c r="B384" s="9"/>
      <c r="C384" s="14"/>
      <c r="D384" s="10"/>
      <c r="E384" s="10"/>
      <c r="F384" s="16"/>
      <c r="G384" s="34"/>
      <c r="H384" s="21"/>
      <c r="I384" s="21"/>
      <c r="J384" s="20"/>
      <c r="K384" s="35"/>
    </row>
    <row r="385" spans="2:11" ht="28.5" customHeight="1" x14ac:dyDescent="0.25">
      <c r="B385" s="9"/>
      <c r="C385" s="14"/>
      <c r="D385" s="10"/>
      <c r="E385" s="10"/>
      <c r="F385" s="16"/>
      <c r="G385" s="34"/>
      <c r="H385" s="21"/>
      <c r="I385" s="21"/>
      <c r="J385" s="20"/>
      <c r="K385" s="35"/>
    </row>
    <row r="386" spans="2:11" ht="28.5" customHeight="1" x14ac:dyDescent="0.25">
      <c r="B386" s="9"/>
      <c r="C386" s="14"/>
      <c r="D386" s="10"/>
      <c r="E386" s="10"/>
      <c r="F386" s="16"/>
      <c r="G386" s="34"/>
      <c r="H386" s="21"/>
      <c r="I386" s="21"/>
      <c r="J386" s="20"/>
      <c r="K386" s="35"/>
    </row>
    <row r="387" spans="2:11" ht="28.5" customHeight="1" x14ac:dyDescent="0.25">
      <c r="B387" s="9"/>
      <c r="C387" s="14"/>
      <c r="D387" s="10"/>
      <c r="E387" s="10"/>
      <c r="F387" s="16"/>
      <c r="G387" s="34"/>
      <c r="H387" s="21"/>
      <c r="I387" s="21"/>
      <c r="J387" s="20"/>
      <c r="K387" s="35"/>
    </row>
    <row r="388" spans="2:11" ht="28.5" customHeight="1" x14ac:dyDescent="0.25">
      <c r="B388" s="9"/>
      <c r="C388" s="14"/>
      <c r="D388" s="10"/>
      <c r="E388" s="10"/>
      <c r="F388" s="16"/>
      <c r="G388" s="34"/>
      <c r="H388" s="21"/>
      <c r="I388" s="21"/>
      <c r="J388" s="20"/>
      <c r="K388" s="35"/>
    </row>
    <row r="389" spans="2:11" ht="28.5" customHeight="1" x14ac:dyDescent="0.25">
      <c r="B389" s="9"/>
      <c r="C389" s="14"/>
      <c r="D389" s="10"/>
      <c r="E389" s="10"/>
      <c r="F389" s="16"/>
      <c r="G389" s="34"/>
      <c r="H389" s="21"/>
      <c r="I389" s="21"/>
      <c r="J389" s="20"/>
      <c r="K389" s="35"/>
    </row>
    <row r="390" spans="2:11" ht="28.5" customHeight="1" x14ac:dyDescent="0.25">
      <c r="B390" s="9"/>
      <c r="C390" s="14"/>
      <c r="D390" s="10"/>
      <c r="E390" s="10"/>
      <c r="F390" s="16"/>
      <c r="G390" s="34"/>
      <c r="H390" s="21"/>
      <c r="I390" s="21"/>
      <c r="J390" s="20"/>
      <c r="K390" s="35"/>
    </row>
    <row r="391" spans="2:11" ht="28.5" customHeight="1" x14ac:dyDescent="0.25">
      <c r="B391" s="9"/>
      <c r="C391" s="14"/>
      <c r="D391" s="10"/>
      <c r="E391" s="10"/>
      <c r="F391" s="16"/>
      <c r="G391" s="34"/>
      <c r="H391" s="21"/>
      <c r="I391" s="21"/>
      <c r="J391" s="20"/>
      <c r="K391" s="35"/>
    </row>
    <row r="392" spans="2:11" ht="28.5" customHeight="1" x14ac:dyDescent="0.25">
      <c r="B392" s="9"/>
      <c r="C392" s="14"/>
      <c r="D392" s="10"/>
      <c r="E392" s="10"/>
      <c r="F392" s="16"/>
      <c r="G392" s="34"/>
      <c r="H392" s="21"/>
      <c r="I392" s="21"/>
      <c r="J392" s="20"/>
      <c r="K392" s="35"/>
    </row>
    <row r="393" spans="2:11" ht="28.5" customHeight="1" x14ac:dyDescent="0.25">
      <c r="B393" s="9"/>
      <c r="C393" s="14"/>
      <c r="D393" s="10"/>
      <c r="E393" s="10"/>
      <c r="F393" s="16"/>
      <c r="G393" s="34"/>
      <c r="H393" s="21"/>
      <c r="I393" s="21"/>
      <c r="J393" s="20"/>
      <c r="K393" s="35"/>
    </row>
    <row r="394" spans="2:11" ht="28.5" customHeight="1" x14ac:dyDescent="0.25">
      <c r="B394" s="9"/>
      <c r="C394" s="14"/>
      <c r="D394" s="10"/>
      <c r="E394" s="10"/>
      <c r="F394" s="16"/>
      <c r="G394" s="34"/>
      <c r="H394" s="21"/>
      <c r="I394" s="21"/>
      <c r="J394" s="20"/>
      <c r="K394" s="35"/>
    </row>
    <row r="395" spans="2:11" ht="28.5" customHeight="1" x14ac:dyDescent="0.25">
      <c r="B395" s="9"/>
      <c r="C395" s="14"/>
      <c r="D395" s="10"/>
      <c r="E395" s="10"/>
      <c r="F395" s="16"/>
      <c r="G395" s="34"/>
      <c r="H395" s="21"/>
      <c r="I395" s="21"/>
      <c r="J395" s="20"/>
      <c r="K395" s="35"/>
    </row>
    <row r="396" spans="2:11" ht="28.5" customHeight="1" x14ac:dyDescent="0.25">
      <c r="B396" s="9"/>
      <c r="C396" s="14"/>
      <c r="D396" s="10"/>
      <c r="E396" s="10"/>
      <c r="F396" s="16"/>
      <c r="G396" s="34"/>
      <c r="H396" s="21"/>
      <c r="I396" s="21"/>
      <c r="J396" s="20"/>
      <c r="K396" s="35"/>
    </row>
    <row r="397" spans="2:11" ht="28.5" customHeight="1" x14ac:dyDescent="0.25">
      <c r="B397" s="9"/>
      <c r="C397" s="14"/>
      <c r="D397" s="10"/>
      <c r="E397" s="10"/>
      <c r="F397" s="16"/>
      <c r="G397" s="34"/>
      <c r="H397" s="21"/>
      <c r="I397" s="21"/>
      <c r="J397" s="20"/>
      <c r="K397" s="35"/>
    </row>
    <row r="398" spans="2:11" ht="28.5" customHeight="1" x14ac:dyDescent="0.25">
      <c r="B398" s="9"/>
      <c r="C398" s="14"/>
      <c r="D398" s="10"/>
      <c r="E398" s="10"/>
      <c r="F398" s="16"/>
      <c r="G398" s="34"/>
      <c r="H398" s="21"/>
      <c r="I398" s="21"/>
      <c r="J398" s="20"/>
      <c r="K398" s="35"/>
    </row>
    <row r="399" spans="2:11" ht="28.5" customHeight="1" x14ac:dyDescent="0.25">
      <c r="B399" s="9"/>
      <c r="C399" s="14"/>
      <c r="D399" s="10"/>
      <c r="E399" s="10"/>
      <c r="F399" s="16"/>
      <c r="G399" s="34"/>
      <c r="H399" s="21"/>
      <c r="I399" s="21"/>
      <c r="J399" s="20"/>
      <c r="K399" s="35"/>
    </row>
    <row r="400" spans="2:11" ht="28.5" customHeight="1" x14ac:dyDescent="0.25">
      <c r="B400" s="9"/>
      <c r="C400" s="14"/>
      <c r="D400" s="10"/>
      <c r="E400" s="10"/>
      <c r="F400" s="16"/>
      <c r="G400" s="34"/>
      <c r="H400" s="21"/>
      <c r="I400" s="21"/>
      <c r="J400" s="20"/>
      <c r="K400" s="35"/>
    </row>
    <row r="401" spans="2:11" ht="28.5" customHeight="1" x14ac:dyDescent="0.25">
      <c r="B401" s="9"/>
      <c r="C401" s="14"/>
      <c r="D401" s="10"/>
      <c r="E401" s="10"/>
      <c r="F401" s="16"/>
      <c r="G401" s="34"/>
      <c r="H401" s="21"/>
      <c r="I401" s="21"/>
      <c r="J401" s="20"/>
      <c r="K401" s="35"/>
    </row>
    <row r="402" spans="2:11" ht="28.5" customHeight="1" x14ac:dyDescent="0.25">
      <c r="B402" s="9"/>
      <c r="C402" s="14"/>
      <c r="D402" s="10"/>
      <c r="E402" s="10"/>
      <c r="F402" s="16"/>
      <c r="G402" s="34"/>
      <c r="H402" s="21"/>
      <c r="I402" s="21"/>
      <c r="J402" s="20"/>
      <c r="K402" s="35"/>
    </row>
    <row r="403" spans="2:11" ht="28.5" customHeight="1" x14ac:dyDescent="0.25">
      <c r="B403" s="9"/>
      <c r="C403" s="14"/>
      <c r="D403" s="10"/>
      <c r="E403" s="10"/>
      <c r="F403" s="16"/>
      <c r="G403" s="34"/>
      <c r="H403" s="21"/>
      <c r="I403" s="21"/>
      <c r="J403" s="20"/>
      <c r="K403" s="35"/>
    </row>
    <row r="404" spans="2:11" ht="28.5" customHeight="1" x14ac:dyDescent="0.25">
      <c r="B404" s="9"/>
      <c r="C404" s="14"/>
      <c r="D404" s="10"/>
      <c r="E404" s="10"/>
      <c r="F404" s="16"/>
      <c r="G404" s="34"/>
      <c r="H404" s="21"/>
      <c r="I404" s="21"/>
      <c r="J404" s="20"/>
      <c r="K404" s="35"/>
    </row>
    <row r="405" spans="2:11" ht="28.5" customHeight="1" x14ac:dyDescent="0.25">
      <c r="B405" s="9"/>
      <c r="C405" s="14"/>
      <c r="D405" s="10"/>
      <c r="E405" s="10"/>
      <c r="F405" s="16"/>
      <c r="G405" s="34"/>
      <c r="H405" s="21"/>
      <c r="I405" s="21"/>
      <c r="J405" s="20"/>
      <c r="K405" s="35"/>
    </row>
    <row r="406" spans="2:11" ht="28.5" customHeight="1" x14ac:dyDescent="0.25">
      <c r="B406" s="9"/>
      <c r="C406" s="14"/>
      <c r="D406" s="10"/>
      <c r="E406" s="10"/>
      <c r="F406" s="16"/>
      <c r="G406" s="34"/>
      <c r="H406" s="21"/>
      <c r="I406" s="21"/>
      <c r="J406" s="20"/>
      <c r="K406" s="35"/>
    </row>
    <row r="407" spans="2:11" ht="28.5" customHeight="1" x14ac:dyDescent="0.25">
      <c r="B407" s="9"/>
      <c r="C407" s="14"/>
      <c r="D407" s="10"/>
      <c r="E407" s="10"/>
      <c r="F407" s="16"/>
      <c r="G407" s="34"/>
      <c r="H407" s="21"/>
      <c r="I407" s="21"/>
      <c r="J407" s="20"/>
      <c r="K407" s="35"/>
    </row>
    <row r="408" spans="2:11" ht="28.5" customHeight="1" x14ac:dyDescent="0.25">
      <c r="B408" s="9"/>
      <c r="C408" s="14"/>
      <c r="D408" s="10"/>
      <c r="E408" s="10"/>
      <c r="F408" s="16"/>
      <c r="G408" s="34"/>
      <c r="H408" s="21"/>
      <c r="I408" s="21"/>
      <c r="J408" s="20"/>
      <c r="K408" s="35"/>
    </row>
    <row r="409" spans="2:11" ht="28.5" customHeight="1" x14ac:dyDescent="0.25">
      <c r="B409" s="9"/>
      <c r="C409" s="14"/>
      <c r="D409" s="10"/>
      <c r="E409" s="10"/>
      <c r="F409" s="16"/>
      <c r="G409" s="34"/>
      <c r="H409" s="21"/>
      <c r="I409" s="21"/>
      <c r="J409" s="20"/>
      <c r="K409" s="35"/>
    </row>
    <row r="410" spans="2:11" ht="28.5" customHeight="1" x14ac:dyDescent="0.25">
      <c r="B410" s="9"/>
      <c r="C410" s="14"/>
      <c r="D410" s="10"/>
      <c r="E410" s="10"/>
      <c r="F410" s="16"/>
      <c r="G410" s="34"/>
      <c r="H410" s="21"/>
      <c r="I410" s="21"/>
      <c r="J410" s="20"/>
      <c r="K410" s="35"/>
    </row>
    <row r="411" spans="2:11" ht="28.5" customHeight="1" x14ac:dyDescent="0.25">
      <c r="B411" s="9"/>
      <c r="C411" s="14"/>
      <c r="D411" s="10"/>
      <c r="E411" s="10"/>
      <c r="F411" s="16"/>
      <c r="G411" s="34"/>
      <c r="H411" s="21"/>
      <c r="I411" s="21"/>
      <c r="J411" s="20"/>
      <c r="K411" s="35"/>
    </row>
    <row r="412" spans="2:11" ht="28.5" customHeight="1" x14ac:dyDescent="0.25">
      <c r="B412" s="9"/>
      <c r="C412" s="14"/>
      <c r="D412" s="10"/>
      <c r="E412" s="10"/>
      <c r="F412" s="16"/>
      <c r="G412" s="34"/>
      <c r="H412" s="21"/>
      <c r="I412" s="21"/>
      <c r="J412" s="20"/>
      <c r="K412" s="35"/>
    </row>
    <row r="413" spans="2:11" ht="28.5" customHeight="1" x14ac:dyDescent="0.25">
      <c r="B413" s="9"/>
      <c r="C413" s="14"/>
      <c r="D413" s="10"/>
      <c r="E413" s="10"/>
      <c r="F413" s="16"/>
      <c r="G413" s="34"/>
      <c r="H413" s="21"/>
      <c r="I413" s="21"/>
      <c r="J413" s="20"/>
      <c r="K413" s="35"/>
    </row>
    <row r="414" spans="2:11" ht="28.5" customHeight="1" x14ac:dyDescent="0.25">
      <c r="B414" s="9"/>
      <c r="C414" s="14"/>
      <c r="D414" s="10"/>
      <c r="E414" s="10"/>
      <c r="F414" s="16"/>
      <c r="G414" s="34"/>
      <c r="H414" s="21"/>
      <c r="I414" s="21"/>
      <c r="J414" s="20"/>
      <c r="K414" s="35"/>
    </row>
    <row r="415" spans="2:11" ht="28.5" customHeight="1" x14ac:dyDescent="0.25">
      <c r="B415" s="9"/>
      <c r="C415" s="14"/>
      <c r="D415" s="10"/>
      <c r="E415" s="10"/>
      <c r="F415" s="16"/>
      <c r="G415" s="34"/>
      <c r="H415" s="21"/>
      <c r="I415" s="21"/>
      <c r="J415" s="20"/>
      <c r="K415" s="35"/>
    </row>
    <row r="416" spans="2:11" ht="28.5" customHeight="1" x14ac:dyDescent="0.25">
      <c r="B416" s="9"/>
      <c r="C416" s="14"/>
      <c r="D416" s="10"/>
      <c r="E416" s="10"/>
      <c r="F416" s="16"/>
      <c r="G416" s="34"/>
      <c r="H416" s="21"/>
      <c r="I416" s="21"/>
      <c r="J416" s="20"/>
      <c r="K416" s="35"/>
    </row>
    <row r="417" spans="2:11" ht="28.5" customHeight="1" x14ac:dyDescent="0.25">
      <c r="B417" s="9"/>
      <c r="C417" s="14"/>
      <c r="D417" s="10"/>
      <c r="E417" s="10"/>
      <c r="F417" s="16"/>
      <c r="G417" s="34"/>
      <c r="H417" s="21"/>
      <c r="I417" s="21"/>
      <c r="J417" s="20"/>
      <c r="K417" s="35"/>
    </row>
    <row r="418" spans="2:11" ht="28.5" customHeight="1" x14ac:dyDescent="0.25">
      <c r="B418" s="9"/>
      <c r="C418" s="14"/>
      <c r="D418" s="10"/>
      <c r="E418" s="10"/>
      <c r="F418" s="16"/>
      <c r="G418" s="34"/>
      <c r="H418" s="21"/>
      <c r="I418" s="21"/>
      <c r="J418" s="20"/>
      <c r="K418" s="35"/>
    </row>
    <row r="419" spans="2:11" ht="28.5" customHeight="1" x14ac:dyDescent="0.25">
      <c r="B419" s="9"/>
      <c r="C419" s="14"/>
      <c r="D419" s="10"/>
      <c r="E419" s="10"/>
      <c r="F419" s="16"/>
      <c r="G419" s="34"/>
      <c r="H419" s="21"/>
      <c r="I419" s="21"/>
      <c r="J419" s="20"/>
      <c r="K419" s="35"/>
    </row>
    <row r="420" spans="2:11" ht="28.5" customHeight="1" x14ac:dyDescent="0.25">
      <c r="B420" s="9"/>
      <c r="C420" s="14"/>
      <c r="D420" s="10"/>
      <c r="E420" s="10"/>
      <c r="F420" s="16"/>
      <c r="G420" s="34"/>
      <c r="H420" s="21"/>
      <c r="I420" s="21"/>
      <c r="J420" s="20"/>
      <c r="K420" s="35"/>
    </row>
    <row r="421" spans="2:11" ht="28.5" customHeight="1" x14ac:dyDescent="0.25">
      <c r="B421" s="9"/>
      <c r="C421" s="14"/>
      <c r="D421" s="10"/>
      <c r="E421" s="10"/>
      <c r="F421" s="16"/>
      <c r="G421" s="34"/>
      <c r="H421" s="21"/>
      <c r="I421" s="21"/>
      <c r="J421" s="20"/>
      <c r="K421" s="35"/>
    </row>
    <row r="422" spans="2:11" ht="28.5" customHeight="1" x14ac:dyDescent="0.25">
      <c r="B422" s="9"/>
      <c r="C422" s="14"/>
      <c r="D422" s="10"/>
      <c r="E422" s="10"/>
      <c r="F422" s="16"/>
      <c r="G422" s="34"/>
      <c r="H422" s="21"/>
      <c r="I422" s="21"/>
      <c r="J422" s="20"/>
      <c r="K422" s="35"/>
    </row>
    <row r="423" spans="2:11" ht="28.5" customHeight="1" x14ac:dyDescent="0.25">
      <c r="B423" s="9"/>
      <c r="C423" s="14"/>
      <c r="D423" s="10"/>
      <c r="E423" s="10"/>
      <c r="F423" s="16"/>
      <c r="G423" s="34"/>
      <c r="H423" s="21"/>
      <c r="I423" s="21"/>
      <c r="J423" s="20"/>
      <c r="K423" s="35"/>
    </row>
    <row r="424" spans="2:11" ht="28.5" customHeight="1" x14ac:dyDescent="0.25">
      <c r="B424" s="9"/>
      <c r="C424" s="14"/>
      <c r="D424" s="10"/>
      <c r="E424" s="10"/>
      <c r="F424" s="16"/>
      <c r="G424" s="34"/>
      <c r="H424" s="21"/>
      <c r="I424" s="21"/>
      <c r="J424" s="20"/>
      <c r="K424" s="35"/>
    </row>
    <row r="425" spans="2:11" ht="28.5" customHeight="1" x14ac:dyDescent="0.25">
      <c r="B425" s="9"/>
      <c r="C425" s="14"/>
      <c r="D425" s="10"/>
      <c r="E425" s="10"/>
      <c r="F425" s="16"/>
      <c r="G425" s="34"/>
      <c r="H425" s="21"/>
      <c r="I425" s="21"/>
      <c r="J425" s="20"/>
      <c r="K425" s="35"/>
    </row>
    <row r="426" spans="2:11" ht="28.5" customHeight="1" x14ac:dyDescent="0.25">
      <c r="B426" s="9"/>
      <c r="C426" s="14"/>
      <c r="D426" s="10"/>
      <c r="E426" s="10"/>
      <c r="F426" s="16"/>
      <c r="G426" s="34"/>
      <c r="H426" s="21"/>
      <c r="I426" s="21"/>
      <c r="J426" s="20"/>
      <c r="K426" s="35"/>
    </row>
    <row r="427" spans="2:11" ht="28.5" customHeight="1" x14ac:dyDescent="0.25">
      <c r="B427" s="9"/>
      <c r="C427" s="14"/>
      <c r="D427" s="10"/>
      <c r="E427" s="10"/>
      <c r="F427" s="16"/>
      <c r="G427" s="34"/>
      <c r="H427" s="21"/>
      <c r="I427" s="21"/>
      <c r="J427" s="20"/>
      <c r="K427" s="35"/>
    </row>
    <row r="428" spans="2:11" ht="28.5" customHeight="1" x14ac:dyDescent="0.25">
      <c r="B428" s="9"/>
      <c r="C428" s="14"/>
      <c r="D428" s="10"/>
      <c r="E428" s="10"/>
      <c r="F428" s="16"/>
      <c r="G428" s="34"/>
      <c r="H428" s="21"/>
      <c r="I428" s="21"/>
      <c r="J428" s="20"/>
      <c r="K428" s="35"/>
    </row>
    <row r="429" spans="2:11" ht="28.5" customHeight="1" x14ac:dyDescent="0.25">
      <c r="B429" s="9"/>
      <c r="C429" s="14"/>
      <c r="D429" s="10"/>
      <c r="E429" s="10"/>
      <c r="F429" s="16"/>
      <c r="G429" s="34"/>
      <c r="H429" s="21"/>
      <c r="I429" s="21"/>
      <c r="J429" s="20"/>
      <c r="K429" s="35"/>
    </row>
    <row r="430" spans="2:11" ht="28.5" customHeight="1" x14ac:dyDescent="0.25">
      <c r="B430" s="9"/>
      <c r="C430" s="14"/>
      <c r="D430" s="10"/>
      <c r="E430" s="10"/>
      <c r="F430" s="16"/>
      <c r="G430" s="34"/>
      <c r="H430" s="21"/>
      <c r="I430" s="21"/>
      <c r="J430" s="20"/>
      <c r="K430" s="35"/>
    </row>
    <row r="431" spans="2:11" ht="28.5" customHeight="1" x14ac:dyDescent="0.25">
      <c r="B431" s="9"/>
      <c r="C431" s="14"/>
      <c r="D431" s="10"/>
      <c r="E431" s="10"/>
      <c r="F431" s="16"/>
      <c r="G431" s="34"/>
      <c r="H431" s="21"/>
      <c r="I431" s="21"/>
      <c r="J431" s="20"/>
      <c r="K431" s="35"/>
    </row>
    <row r="432" spans="2:11" ht="28.5" customHeight="1" x14ac:dyDescent="0.25">
      <c r="B432" s="9"/>
      <c r="C432" s="14"/>
      <c r="D432" s="10"/>
      <c r="E432" s="10"/>
      <c r="F432" s="16"/>
      <c r="G432" s="34"/>
      <c r="H432" s="21"/>
      <c r="I432" s="21"/>
      <c r="J432" s="20"/>
      <c r="K432" s="35"/>
    </row>
    <row r="433" spans="2:11" ht="28.5" customHeight="1" x14ac:dyDescent="0.25">
      <c r="B433" s="9"/>
      <c r="C433" s="14"/>
      <c r="D433" s="10"/>
      <c r="E433" s="10"/>
      <c r="F433" s="16"/>
      <c r="G433" s="34"/>
      <c r="H433" s="21"/>
      <c r="I433" s="21"/>
      <c r="J433" s="20"/>
      <c r="K433" s="35"/>
    </row>
    <row r="434" spans="2:11" ht="28.5" customHeight="1" x14ac:dyDescent="0.25">
      <c r="B434" s="9"/>
      <c r="C434" s="14"/>
      <c r="D434" s="10"/>
      <c r="E434" s="10"/>
      <c r="F434" s="16"/>
      <c r="G434" s="34"/>
      <c r="H434" s="21"/>
      <c r="I434" s="21"/>
      <c r="J434" s="20"/>
      <c r="K434" s="35"/>
    </row>
    <row r="435" spans="2:11" ht="28.5" customHeight="1" x14ac:dyDescent="0.25">
      <c r="B435" s="9"/>
      <c r="C435" s="14"/>
      <c r="D435" s="10"/>
      <c r="E435" s="10"/>
      <c r="F435" s="16"/>
      <c r="G435" s="34"/>
      <c r="H435" s="21"/>
      <c r="I435" s="21"/>
      <c r="J435" s="20"/>
      <c r="K435" s="35"/>
    </row>
    <row r="436" spans="2:11" ht="28.5" customHeight="1" x14ac:dyDescent="0.25">
      <c r="B436" s="9"/>
      <c r="C436" s="14"/>
      <c r="D436" s="10"/>
      <c r="E436" s="10"/>
      <c r="F436" s="16"/>
      <c r="G436" s="34"/>
      <c r="H436" s="21"/>
      <c r="I436" s="21"/>
      <c r="J436" s="20"/>
      <c r="K436" s="35"/>
    </row>
    <row r="437" spans="2:11" ht="28.5" customHeight="1" x14ac:dyDescent="0.25">
      <c r="B437" s="9"/>
      <c r="C437" s="14"/>
      <c r="D437" s="10"/>
      <c r="E437" s="10"/>
      <c r="F437" s="16"/>
      <c r="G437" s="34"/>
      <c r="H437" s="21"/>
      <c r="I437" s="21"/>
      <c r="J437" s="20"/>
      <c r="K437" s="35"/>
    </row>
    <row r="438" spans="2:11" ht="28.5" customHeight="1" x14ac:dyDescent="0.25">
      <c r="B438" s="9"/>
      <c r="C438" s="14"/>
      <c r="D438" s="10"/>
      <c r="E438" s="10"/>
      <c r="F438" s="16"/>
      <c r="G438" s="34"/>
      <c r="H438" s="21"/>
      <c r="I438" s="21"/>
      <c r="J438" s="20"/>
      <c r="K438" s="35"/>
    </row>
    <row r="439" spans="2:11" ht="28.5" customHeight="1" x14ac:dyDescent="0.25">
      <c r="B439" s="9"/>
      <c r="C439" s="14"/>
      <c r="D439" s="10"/>
      <c r="E439" s="10"/>
      <c r="F439" s="16"/>
      <c r="G439" s="34"/>
      <c r="H439" s="21"/>
      <c r="I439" s="21"/>
      <c r="J439" s="20"/>
      <c r="K439" s="35"/>
    </row>
    <row r="440" spans="2:11" ht="28.5" customHeight="1" x14ac:dyDescent="0.25">
      <c r="B440" s="9"/>
      <c r="C440" s="14"/>
      <c r="D440" s="10"/>
      <c r="E440" s="10"/>
      <c r="F440" s="16"/>
      <c r="G440" s="34"/>
      <c r="H440" s="21"/>
      <c r="I440" s="21"/>
      <c r="J440" s="20"/>
      <c r="K440" s="35"/>
    </row>
    <row r="441" spans="2:11" ht="28.5" customHeight="1" x14ac:dyDescent="0.25">
      <c r="B441" s="9"/>
      <c r="C441" s="14"/>
      <c r="D441" s="10"/>
      <c r="E441" s="10"/>
      <c r="F441" s="16"/>
      <c r="G441" s="34"/>
      <c r="H441" s="21"/>
      <c r="I441" s="21"/>
      <c r="J441" s="20"/>
      <c r="K441" s="35"/>
    </row>
    <row r="442" spans="2:11" ht="28.5" customHeight="1" x14ac:dyDescent="0.25">
      <c r="B442" s="9"/>
      <c r="C442" s="14"/>
      <c r="D442" s="10"/>
      <c r="E442" s="10"/>
      <c r="F442" s="16"/>
      <c r="G442" s="34"/>
      <c r="H442" s="21"/>
      <c r="I442" s="21"/>
      <c r="J442" s="20"/>
      <c r="K442" s="35"/>
    </row>
    <row r="443" spans="2:11" ht="28.5" customHeight="1" x14ac:dyDescent="0.25">
      <c r="B443" s="9"/>
      <c r="C443" s="14"/>
      <c r="D443" s="10"/>
      <c r="E443" s="10"/>
      <c r="F443" s="16"/>
      <c r="G443" s="34"/>
      <c r="H443" s="21"/>
      <c r="I443" s="21"/>
      <c r="J443" s="20"/>
      <c r="K443" s="35"/>
    </row>
    <row r="444" spans="2:11" ht="28.5" customHeight="1" x14ac:dyDescent="0.25">
      <c r="B444" s="9"/>
      <c r="C444" s="14"/>
      <c r="D444" s="10"/>
      <c r="E444" s="10"/>
      <c r="F444" s="16"/>
      <c r="G444" s="34"/>
      <c r="H444" s="21"/>
      <c r="I444" s="21"/>
      <c r="J444" s="20"/>
      <c r="K444" s="35"/>
    </row>
    <row r="445" spans="2:11" ht="28.5" customHeight="1" x14ac:dyDescent="0.25">
      <c r="B445" s="9"/>
      <c r="C445" s="14"/>
      <c r="D445" s="10"/>
      <c r="E445" s="10"/>
      <c r="F445" s="16"/>
      <c r="G445" s="34"/>
      <c r="H445" s="21"/>
      <c r="I445" s="21"/>
      <c r="J445" s="20"/>
      <c r="K445" s="35"/>
    </row>
    <row r="446" spans="2:11" ht="28.5" customHeight="1" x14ac:dyDescent="0.25">
      <c r="B446" s="9"/>
      <c r="C446" s="14"/>
      <c r="D446" s="10"/>
      <c r="E446" s="10"/>
      <c r="F446" s="16"/>
      <c r="G446" s="34"/>
      <c r="H446" s="21"/>
      <c r="I446" s="21"/>
      <c r="J446" s="20"/>
      <c r="K446" s="35"/>
    </row>
    <row r="447" spans="2:11" ht="28.5" customHeight="1" x14ac:dyDescent="0.25">
      <c r="B447" s="9"/>
      <c r="C447" s="14"/>
      <c r="D447" s="10"/>
      <c r="E447" s="10"/>
      <c r="F447" s="16"/>
      <c r="G447" s="34"/>
      <c r="H447" s="21"/>
      <c r="I447" s="21"/>
      <c r="J447" s="20"/>
      <c r="K447" s="35"/>
    </row>
    <row r="448" spans="2:11" ht="28.5" customHeight="1" x14ac:dyDescent="0.25">
      <c r="B448" s="9"/>
      <c r="C448" s="14"/>
      <c r="D448" s="10"/>
      <c r="E448" s="10"/>
      <c r="F448" s="16"/>
      <c r="G448" s="34"/>
      <c r="H448" s="21"/>
      <c r="I448" s="21"/>
      <c r="J448" s="20"/>
      <c r="K448" s="35"/>
    </row>
    <row r="449" spans="2:11" ht="28.5" customHeight="1" x14ac:dyDescent="0.25">
      <c r="B449" s="9"/>
      <c r="C449" s="14"/>
      <c r="D449" s="10"/>
      <c r="E449" s="10"/>
      <c r="F449" s="16"/>
      <c r="G449" s="34"/>
      <c r="H449" s="21"/>
      <c r="I449" s="21"/>
      <c r="J449" s="20"/>
      <c r="K449" s="35"/>
    </row>
    <row r="450" spans="2:11" ht="28.5" customHeight="1" x14ac:dyDescent="0.25">
      <c r="B450" s="9"/>
      <c r="C450" s="14"/>
      <c r="D450" s="10"/>
      <c r="E450" s="10"/>
      <c r="F450" s="16"/>
      <c r="G450" s="34"/>
      <c r="H450" s="21"/>
      <c r="I450" s="21"/>
      <c r="J450" s="20"/>
      <c r="K450" s="35"/>
    </row>
    <row r="451" spans="2:11" ht="28.5" customHeight="1" x14ac:dyDescent="0.25">
      <c r="B451" s="9"/>
      <c r="C451" s="14"/>
      <c r="D451" s="10"/>
      <c r="E451" s="10"/>
      <c r="F451" s="16"/>
      <c r="G451" s="34"/>
      <c r="H451" s="21"/>
      <c r="I451" s="21"/>
      <c r="J451" s="20"/>
      <c r="K451" s="35"/>
    </row>
    <row r="452" spans="2:11" ht="28.5" customHeight="1" x14ac:dyDescent="0.25">
      <c r="B452" s="9"/>
      <c r="C452" s="14"/>
      <c r="D452" s="10"/>
      <c r="E452" s="10"/>
      <c r="F452" s="16"/>
      <c r="G452" s="34"/>
      <c r="H452" s="21"/>
      <c r="I452" s="21"/>
      <c r="J452" s="20"/>
      <c r="K452" s="35"/>
    </row>
    <row r="453" spans="2:11" ht="28.5" customHeight="1" x14ac:dyDescent="0.25">
      <c r="B453" s="9"/>
      <c r="C453" s="14"/>
      <c r="D453" s="10"/>
      <c r="E453" s="10"/>
      <c r="F453" s="16"/>
      <c r="G453" s="34"/>
      <c r="H453" s="21"/>
      <c r="I453" s="21"/>
      <c r="J453" s="20"/>
      <c r="K453" s="35"/>
    </row>
    <row r="454" spans="2:11" ht="28.5" customHeight="1" x14ac:dyDescent="0.25">
      <c r="B454" s="9"/>
      <c r="C454" s="14"/>
      <c r="D454" s="10"/>
      <c r="E454" s="10"/>
      <c r="F454" s="16"/>
      <c r="G454" s="34"/>
      <c r="H454" s="21"/>
      <c r="I454" s="21"/>
      <c r="J454" s="20"/>
      <c r="K454" s="35"/>
    </row>
    <row r="455" spans="2:11" ht="28.5" customHeight="1" x14ac:dyDescent="0.25">
      <c r="B455" s="9"/>
      <c r="C455" s="14"/>
      <c r="D455" s="10"/>
      <c r="E455" s="10"/>
      <c r="F455" s="16"/>
      <c r="G455" s="34"/>
      <c r="H455" s="21"/>
      <c r="I455" s="21"/>
      <c r="J455" s="20"/>
      <c r="K455" s="35"/>
    </row>
    <row r="456" spans="2:11" ht="28.5" customHeight="1" x14ac:dyDescent="0.25">
      <c r="B456" s="9"/>
      <c r="C456" s="14"/>
      <c r="D456" s="10"/>
      <c r="E456" s="10"/>
      <c r="F456" s="16"/>
      <c r="G456" s="34"/>
      <c r="H456" s="21"/>
      <c r="I456" s="21"/>
      <c r="J456" s="20"/>
      <c r="K456" s="35"/>
    </row>
    <row r="457" spans="2:11" ht="28.5" customHeight="1" x14ac:dyDescent="0.25">
      <c r="B457" s="9"/>
      <c r="C457" s="14"/>
      <c r="D457" s="10"/>
      <c r="E457" s="10"/>
      <c r="F457" s="16"/>
      <c r="G457" s="34"/>
      <c r="H457" s="21"/>
      <c r="I457" s="21"/>
      <c r="J457" s="20"/>
      <c r="K457" s="35"/>
    </row>
    <row r="458" spans="2:11" ht="28.5" customHeight="1" x14ac:dyDescent="0.25">
      <c r="B458" s="9"/>
      <c r="C458" s="14"/>
      <c r="D458" s="10"/>
      <c r="E458" s="10"/>
      <c r="F458" s="16"/>
      <c r="G458" s="34"/>
      <c r="H458" s="21"/>
      <c r="I458" s="21"/>
      <c r="J458" s="20"/>
      <c r="K458" s="35"/>
    </row>
    <row r="459" spans="2:11" ht="28.5" customHeight="1" x14ac:dyDescent="0.25">
      <c r="B459" s="9"/>
      <c r="C459" s="14"/>
      <c r="D459" s="10"/>
      <c r="E459" s="10"/>
      <c r="F459" s="16"/>
      <c r="G459" s="34"/>
      <c r="H459" s="21"/>
      <c r="I459" s="21"/>
      <c r="J459" s="20"/>
      <c r="K459" s="35"/>
    </row>
    <row r="460" spans="2:11" ht="28.5" customHeight="1" x14ac:dyDescent="0.25">
      <c r="B460" s="9"/>
      <c r="C460" s="14"/>
      <c r="D460" s="10"/>
      <c r="E460" s="10"/>
      <c r="F460" s="16"/>
      <c r="G460" s="34"/>
      <c r="H460" s="21"/>
      <c r="I460" s="21"/>
      <c r="J460" s="20"/>
      <c r="K460" s="35"/>
    </row>
    <row r="461" spans="2:11" ht="28.5" customHeight="1" x14ac:dyDescent="0.25">
      <c r="B461" s="9"/>
      <c r="C461" s="14"/>
      <c r="D461" s="10"/>
      <c r="E461" s="10"/>
      <c r="F461" s="16"/>
      <c r="G461" s="34"/>
      <c r="H461" s="21"/>
      <c r="I461" s="21"/>
      <c r="J461" s="20"/>
      <c r="K461" s="35"/>
    </row>
    <row r="462" spans="2:11" ht="28.5" customHeight="1" x14ac:dyDescent="0.25">
      <c r="B462" s="9"/>
      <c r="C462" s="14"/>
      <c r="D462" s="10"/>
      <c r="E462" s="10"/>
      <c r="F462" s="16"/>
      <c r="G462" s="34"/>
      <c r="H462" s="21"/>
      <c r="I462" s="21"/>
      <c r="J462" s="20"/>
      <c r="K462" s="35"/>
    </row>
    <row r="463" spans="2:11" ht="28.5" customHeight="1" x14ac:dyDescent="0.25">
      <c r="B463" s="9"/>
      <c r="C463" s="14"/>
      <c r="D463" s="10"/>
      <c r="E463" s="10"/>
      <c r="F463" s="16"/>
      <c r="G463" s="34"/>
      <c r="H463" s="21"/>
      <c r="I463" s="21"/>
      <c r="J463" s="20"/>
      <c r="K463" s="35"/>
    </row>
    <row r="464" spans="2:11" ht="28.5" customHeight="1" x14ac:dyDescent="0.25">
      <c r="B464" s="9"/>
      <c r="C464" s="14"/>
      <c r="D464" s="10"/>
      <c r="E464" s="10"/>
      <c r="F464" s="16"/>
      <c r="G464" s="34"/>
      <c r="H464" s="21"/>
      <c r="I464" s="21"/>
      <c r="J464" s="20"/>
      <c r="K464" s="35"/>
    </row>
    <row r="465" spans="2:11" ht="28.5" customHeight="1" x14ac:dyDescent="0.25">
      <c r="B465" s="9"/>
      <c r="C465" s="14"/>
      <c r="D465" s="10"/>
      <c r="E465" s="10"/>
      <c r="F465" s="16"/>
      <c r="G465" s="34"/>
      <c r="H465" s="21"/>
      <c r="I465" s="21"/>
      <c r="J465" s="20"/>
      <c r="K465" s="35"/>
    </row>
    <row r="466" spans="2:11" ht="28.5" customHeight="1" x14ac:dyDescent="0.25">
      <c r="B466" s="9"/>
      <c r="C466" s="14"/>
      <c r="D466" s="10"/>
      <c r="E466" s="10"/>
      <c r="F466" s="16"/>
      <c r="G466" s="34"/>
      <c r="H466" s="21"/>
      <c r="I466" s="21"/>
      <c r="J466" s="20"/>
      <c r="K466" s="35"/>
    </row>
    <row r="467" spans="2:11" ht="28.5" customHeight="1" x14ac:dyDescent="0.25">
      <c r="B467" s="9"/>
      <c r="C467" s="14"/>
      <c r="D467" s="10"/>
      <c r="E467" s="10"/>
      <c r="F467" s="16"/>
      <c r="G467" s="34"/>
      <c r="H467" s="21"/>
      <c r="I467" s="21"/>
      <c r="J467" s="20"/>
      <c r="K467" s="35"/>
    </row>
    <row r="468" spans="2:11" ht="28.5" customHeight="1" x14ac:dyDescent="0.25">
      <c r="B468" s="9"/>
      <c r="C468" s="14"/>
      <c r="D468" s="10"/>
      <c r="E468" s="10"/>
      <c r="F468" s="16"/>
      <c r="G468" s="34"/>
      <c r="H468" s="21"/>
      <c r="I468" s="21"/>
      <c r="J468" s="20"/>
      <c r="K468" s="35"/>
    </row>
    <row r="469" spans="2:11" ht="28.5" customHeight="1" x14ac:dyDescent="0.25">
      <c r="B469" s="9"/>
      <c r="C469" s="14"/>
      <c r="D469" s="10"/>
      <c r="E469" s="10"/>
      <c r="F469" s="16"/>
      <c r="G469" s="34"/>
      <c r="H469" s="21"/>
      <c r="I469" s="21"/>
      <c r="J469" s="20"/>
      <c r="K469" s="35"/>
    </row>
    <row r="470" spans="2:11" ht="28.5" customHeight="1" x14ac:dyDescent="0.25">
      <c r="B470" s="9"/>
      <c r="C470" s="14"/>
      <c r="D470" s="10"/>
      <c r="E470" s="10"/>
      <c r="F470" s="16"/>
      <c r="G470" s="34"/>
      <c r="H470" s="21"/>
      <c r="I470" s="21"/>
      <c r="J470" s="20"/>
      <c r="K470" s="35"/>
    </row>
    <row r="471" spans="2:11" ht="28.5" customHeight="1" x14ac:dyDescent="0.25">
      <c r="B471" s="9"/>
      <c r="C471" s="14"/>
      <c r="D471" s="10"/>
      <c r="E471" s="10"/>
      <c r="F471" s="16"/>
      <c r="G471" s="34"/>
      <c r="H471" s="21"/>
      <c r="I471" s="21"/>
      <c r="J471" s="20"/>
      <c r="K471" s="35"/>
    </row>
    <row r="472" spans="2:11" ht="28.5" customHeight="1" x14ac:dyDescent="0.25">
      <c r="B472" s="9"/>
      <c r="C472" s="14"/>
      <c r="D472" s="10"/>
      <c r="E472" s="10"/>
      <c r="F472" s="16"/>
      <c r="G472" s="34"/>
      <c r="H472" s="21"/>
      <c r="I472" s="21"/>
      <c r="J472" s="20"/>
      <c r="K472" s="35"/>
    </row>
    <row r="473" spans="2:11" ht="28.5" customHeight="1" x14ac:dyDescent="0.25">
      <c r="B473" s="9"/>
      <c r="C473" s="14"/>
      <c r="D473" s="10"/>
      <c r="E473" s="10"/>
      <c r="F473" s="16"/>
      <c r="G473" s="34"/>
      <c r="H473" s="21"/>
      <c r="I473" s="21"/>
      <c r="J473" s="20"/>
      <c r="K473" s="35"/>
    </row>
    <row r="474" spans="2:11" ht="28.5" customHeight="1" x14ac:dyDescent="0.25">
      <c r="B474" s="9"/>
      <c r="C474" s="14"/>
      <c r="D474" s="10"/>
      <c r="E474" s="10"/>
      <c r="F474" s="16"/>
      <c r="G474" s="34"/>
      <c r="H474" s="21"/>
      <c r="I474" s="21"/>
      <c r="J474" s="20"/>
      <c r="K474" s="35"/>
    </row>
    <row r="475" spans="2:11" ht="28.5" customHeight="1" x14ac:dyDescent="0.25">
      <c r="B475" s="9"/>
      <c r="C475" s="14"/>
      <c r="D475" s="10"/>
      <c r="E475" s="10"/>
      <c r="F475" s="16"/>
      <c r="G475" s="34"/>
      <c r="H475" s="21"/>
      <c r="I475" s="21"/>
      <c r="J475" s="20"/>
      <c r="K475" s="35"/>
    </row>
    <row r="476" spans="2:11" ht="28.5" customHeight="1" x14ac:dyDescent="0.25">
      <c r="B476" s="9"/>
      <c r="C476" s="14"/>
      <c r="D476" s="10"/>
      <c r="E476" s="10"/>
      <c r="F476" s="16"/>
      <c r="G476" s="34"/>
      <c r="H476" s="21"/>
      <c r="I476" s="21"/>
      <c r="J476" s="20"/>
      <c r="K476" s="35"/>
    </row>
    <row r="477" spans="2:11" ht="28.5" customHeight="1" x14ac:dyDescent="0.25">
      <c r="B477" s="9"/>
      <c r="C477" s="14"/>
      <c r="D477" s="10"/>
      <c r="E477" s="10"/>
      <c r="F477" s="16"/>
      <c r="G477" s="34"/>
      <c r="H477" s="21"/>
      <c r="I477" s="21"/>
      <c r="J477" s="20"/>
      <c r="K477" s="35"/>
    </row>
    <row r="478" spans="2:11" ht="28.5" customHeight="1" x14ac:dyDescent="0.25">
      <c r="B478" s="9"/>
      <c r="C478" s="14"/>
      <c r="D478" s="10"/>
      <c r="E478" s="10"/>
      <c r="F478" s="16"/>
      <c r="G478" s="34"/>
      <c r="H478" s="21"/>
      <c r="I478" s="21"/>
      <c r="J478" s="20"/>
      <c r="K478" s="35"/>
    </row>
    <row r="479" spans="2:11" ht="28.5" customHeight="1" x14ac:dyDescent="0.25">
      <c r="B479" s="9"/>
      <c r="C479" s="14"/>
      <c r="D479" s="10"/>
      <c r="E479" s="10"/>
      <c r="F479" s="16"/>
      <c r="G479" s="34"/>
      <c r="H479" s="21"/>
      <c r="I479" s="21"/>
      <c r="J479" s="20"/>
      <c r="K479" s="35"/>
    </row>
    <row r="480" spans="2:11" ht="28.5" customHeight="1" x14ac:dyDescent="0.25">
      <c r="B480" s="9"/>
      <c r="C480" s="14"/>
      <c r="D480" s="10"/>
      <c r="E480" s="10"/>
      <c r="F480" s="16"/>
      <c r="G480" s="34"/>
      <c r="H480" s="21"/>
      <c r="I480" s="21"/>
      <c r="J480" s="20"/>
      <c r="K480" s="35"/>
    </row>
    <row r="481" spans="2:11" ht="28.5" customHeight="1" x14ac:dyDescent="0.25">
      <c r="B481" s="9"/>
      <c r="C481" s="14"/>
      <c r="D481" s="10"/>
      <c r="E481" s="10"/>
      <c r="F481" s="16"/>
      <c r="G481" s="34"/>
      <c r="H481" s="21"/>
      <c r="I481" s="21"/>
      <c r="J481" s="20"/>
      <c r="K481" s="35"/>
    </row>
    <row r="482" spans="2:11" ht="28.5" customHeight="1" x14ac:dyDescent="0.25">
      <c r="B482" s="9"/>
      <c r="C482" s="14"/>
      <c r="D482" s="10"/>
      <c r="E482" s="10"/>
      <c r="F482" s="16"/>
      <c r="G482" s="34"/>
      <c r="H482" s="21"/>
      <c r="I482" s="21"/>
      <c r="J482" s="20"/>
      <c r="K482" s="35"/>
    </row>
    <row r="483" spans="2:11" ht="28.5" customHeight="1" x14ac:dyDescent="0.25">
      <c r="B483" s="9"/>
      <c r="C483" s="14"/>
      <c r="D483" s="10"/>
      <c r="E483" s="10"/>
      <c r="F483" s="16"/>
      <c r="G483" s="34"/>
      <c r="H483" s="21"/>
      <c r="I483" s="21"/>
      <c r="J483" s="20"/>
      <c r="K483" s="35"/>
    </row>
    <row r="484" spans="2:11" ht="28.5" customHeight="1" x14ac:dyDescent="0.25">
      <c r="B484" s="9"/>
      <c r="C484" s="14"/>
      <c r="D484" s="10"/>
      <c r="E484" s="10"/>
      <c r="F484" s="16"/>
      <c r="G484" s="34"/>
      <c r="H484" s="21"/>
      <c r="I484" s="21"/>
      <c r="J484" s="20"/>
      <c r="K484" s="35"/>
    </row>
    <row r="485" spans="2:11" ht="28.5" customHeight="1" x14ac:dyDescent="0.25">
      <c r="B485" s="9"/>
      <c r="C485" s="14"/>
      <c r="D485" s="10"/>
      <c r="E485" s="10"/>
      <c r="F485" s="16"/>
      <c r="G485" s="34"/>
      <c r="H485" s="21"/>
      <c r="I485" s="21"/>
      <c r="J485" s="20"/>
      <c r="K485" s="35"/>
    </row>
    <row r="486" spans="2:11" ht="28.5" customHeight="1" x14ac:dyDescent="0.25">
      <c r="B486" s="9"/>
      <c r="C486" s="14"/>
      <c r="D486" s="10"/>
      <c r="E486" s="10"/>
      <c r="F486" s="16"/>
      <c r="G486" s="34"/>
      <c r="H486" s="21"/>
      <c r="I486" s="21"/>
      <c r="J486" s="20"/>
      <c r="K486" s="35"/>
    </row>
    <row r="487" spans="2:11" ht="28.5" customHeight="1" x14ac:dyDescent="0.25">
      <c r="B487" s="9"/>
      <c r="C487" s="14"/>
      <c r="D487" s="10"/>
      <c r="E487" s="10"/>
      <c r="F487" s="16"/>
      <c r="G487" s="34"/>
      <c r="H487" s="21"/>
      <c r="I487" s="21"/>
      <c r="J487" s="20"/>
      <c r="K487" s="35"/>
    </row>
    <row r="488" spans="2:11" ht="28.5" customHeight="1" x14ac:dyDescent="0.25">
      <c r="B488" s="9"/>
      <c r="C488" s="14"/>
      <c r="D488" s="10"/>
      <c r="E488" s="10"/>
      <c r="F488" s="16"/>
      <c r="G488" s="34"/>
      <c r="H488" s="21"/>
      <c r="I488" s="21"/>
      <c r="J488" s="20"/>
      <c r="K488" s="35"/>
    </row>
    <row r="489" spans="2:11" ht="28.5" customHeight="1" x14ac:dyDescent="0.25">
      <c r="B489" s="9"/>
      <c r="C489" s="14"/>
      <c r="D489" s="10"/>
      <c r="E489" s="10"/>
      <c r="F489" s="16"/>
      <c r="G489" s="34"/>
      <c r="H489" s="21"/>
      <c r="I489" s="21"/>
      <c r="J489" s="20"/>
      <c r="K489" s="35"/>
    </row>
    <row r="490" spans="2:11" ht="28.5" customHeight="1" x14ac:dyDescent="0.25">
      <c r="B490" s="9"/>
      <c r="C490" s="14"/>
      <c r="D490" s="10"/>
      <c r="E490" s="10"/>
      <c r="F490" s="16"/>
      <c r="G490" s="34"/>
      <c r="H490" s="21"/>
      <c r="I490" s="21"/>
      <c r="J490" s="20"/>
      <c r="K490" s="35"/>
    </row>
    <row r="491" spans="2:11" ht="28.5" customHeight="1" x14ac:dyDescent="0.25">
      <c r="B491" s="9"/>
      <c r="C491" s="14"/>
      <c r="D491" s="10"/>
      <c r="E491" s="10"/>
      <c r="F491" s="16"/>
      <c r="G491" s="34"/>
      <c r="H491" s="21"/>
      <c r="I491" s="21"/>
      <c r="J491" s="20"/>
      <c r="K491" s="35"/>
    </row>
    <row r="492" spans="2:11" ht="28.5" customHeight="1" x14ac:dyDescent="0.25">
      <c r="B492" s="9"/>
      <c r="C492" s="14"/>
      <c r="D492" s="10"/>
      <c r="E492" s="10"/>
      <c r="F492" s="16"/>
      <c r="G492" s="34"/>
      <c r="H492" s="21"/>
      <c r="I492" s="21"/>
      <c r="J492" s="20"/>
      <c r="K492" s="35"/>
    </row>
    <row r="493" spans="2:11" ht="28.5" customHeight="1" x14ac:dyDescent="0.25">
      <c r="B493" s="9"/>
      <c r="C493" s="14"/>
      <c r="D493" s="10"/>
      <c r="E493" s="10"/>
      <c r="F493" s="16"/>
      <c r="G493" s="34"/>
      <c r="H493" s="21"/>
      <c r="I493" s="21"/>
      <c r="J493" s="20"/>
      <c r="K493" s="35"/>
    </row>
    <row r="494" spans="2:11" ht="28.5" customHeight="1" x14ac:dyDescent="0.25">
      <c r="B494" s="9"/>
      <c r="C494" s="14"/>
      <c r="D494" s="10"/>
      <c r="E494" s="10"/>
      <c r="F494" s="16"/>
      <c r="G494" s="34"/>
      <c r="H494" s="21"/>
      <c r="I494" s="21"/>
      <c r="J494" s="20"/>
      <c r="K494" s="35"/>
    </row>
    <row r="495" spans="2:11" ht="28.5" customHeight="1" x14ac:dyDescent="0.25">
      <c r="B495" s="9"/>
      <c r="C495" s="14"/>
      <c r="D495" s="10"/>
      <c r="E495" s="10"/>
      <c r="F495" s="16"/>
      <c r="G495" s="34"/>
      <c r="H495" s="21"/>
      <c r="I495" s="21"/>
      <c r="J495" s="20"/>
      <c r="K495" s="35"/>
    </row>
    <row r="496" spans="2:11" ht="28.5" customHeight="1" x14ac:dyDescent="0.25">
      <c r="B496" s="9"/>
      <c r="C496" s="14"/>
      <c r="D496" s="10"/>
      <c r="E496" s="10"/>
      <c r="F496" s="16"/>
      <c r="G496" s="34"/>
      <c r="H496" s="21"/>
      <c r="I496" s="21"/>
      <c r="J496" s="20"/>
      <c r="K496" s="35"/>
    </row>
    <row r="497" spans="2:11" ht="28.5" customHeight="1" x14ac:dyDescent="0.25">
      <c r="B497" s="9"/>
      <c r="C497" s="14"/>
      <c r="D497" s="10"/>
      <c r="E497" s="10"/>
      <c r="F497" s="16"/>
      <c r="G497" s="34"/>
      <c r="H497" s="21"/>
      <c r="I497" s="21"/>
      <c r="J497" s="20"/>
      <c r="K497" s="35"/>
    </row>
    <row r="498" spans="2:11" ht="28.5" customHeight="1" x14ac:dyDescent="0.25">
      <c r="B498" s="9"/>
      <c r="C498" s="14"/>
      <c r="D498" s="10"/>
      <c r="E498" s="10"/>
      <c r="F498" s="16"/>
      <c r="G498" s="34"/>
      <c r="H498" s="21"/>
      <c r="I498" s="21"/>
      <c r="J498" s="20"/>
      <c r="K498" s="35"/>
    </row>
    <row r="499" spans="2:11" ht="28.5" customHeight="1" x14ac:dyDescent="0.25">
      <c r="B499" s="9"/>
      <c r="C499" s="14"/>
      <c r="D499" s="10"/>
      <c r="E499" s="10"/>
      <c r="F499" s="16"/>
      <c r="G499" s="34"/>
      <c r="H499" s="21"/>
      <c r="I499" s="21"/>
      <c r="J499" s="20"/>
      <c r="K499" s="35"/>
    </row>
    <row r="500" spans="2:11" ht="28.5" customHeight="1" x14ac:dyDescent="0.25">
      <c r="B500" s="9"/>
      <c r="C500" s="14"/>
      <c r="D500" s="10"/>
      <c r="E500" s="10"/>
      <c r="F500" s="16"/>
      <c r="G500" s="34"/>
      <c r="H500" s="21"/>
      <c r="I500" s="21"/>
      <c r="J500" s="20"/>
      <c r="K500" s="35"/>
    </row>
    <row r="501" spans="2:11" ht="28.5" customHeight="1" x14ac:dyDescent="0.25">
      <c r="B501" s="9"/>
      <c r="C501" s="14"/>
      <c r="D501" s="10"/>
      <c r="E501" s="10"/>
      <c r="F501" s="16"/>
      <c r="G501" s="34"/>
      <c r="H501" s="21"/>
      <c r="I501" s="21"/>
      <c r="J501" s="20"/>
      <c r="K501" s="35"/>
    </row>
    <row r="502" spans="2:11" ht="28.5" customHeight="1" x14ac:dyDescent="0.25">
      <c r="B502" s="9"/>
      <c r="C502" s="14"/>
      <c r="D502" s="10"/>
      <c r="E502" s="10"/>
      <c r="F502" s="16"/>
      <c r="G502" s="34"/>
      <c r="H502" s="21"/>
      <c r="I502" s="21"/>
      <c r="J502" s="20"/>
      <c r="K502" s="35"/>
    </row>
    <row r="503" spans="2:11" ht="28.5" customHeight="1" x14ac:dyDescent="0.25">
      <c r="B503" s="9"/>
      <c r="C503" s="14"/>
      <c r="D503" s="10"/>
      <c r="E503" s="10"/>
      <c r="F503" s="16"/>
      <c r="G503" s="34"/>
      <c r="H503" s="21"/>
      <c r="I503" s="21"/>
      <c r="J503" s="20"/>
      <c r="K503" s="35"/>
    </row>
    <row r="504" spans="2:11" ht="28.5" customHeight="1" x14ac:dyDescent="0.25">
      <c r="B504" s="9"/>
      <c r="C504" s="14"/>
      <c r="D504" s="10"/>
      <c r="E504" s="10"/>
      <c r="F504" s="16"/>
      <c r="G504" s="34"/>
      <c r="H504" s="21"/>
      <c r="I504" s="21"/>
      <c r="J504" s="20"/>
      <c r="K504" s="35"/>
    </row>
    <row r="505" spans="2:11" ht="28.5" customHeight="1" x14ac:dyDescent="0.25">
      <c r="B505" s="9"/>
      <c r="C505" s="14"/>
      <c r="D505" s="10"/>
      <c r="E505" s="10"/>
      <c r="F505" s="16"/>
      <c r="G505" s="34"/>
      <c r="H505" s="21"/>
      <c r="I505" s="21"/>
      <c r="J505" s="20"/>
      <c r="K505" s="35"/>
    </row>
    <row r="506" spans="2:11" ht="28.5" customHeight="1" x14ac:dyDescent="0.25">
      <c r="B506" s="9"/>
      <c r="C506" s="14"/>
      <c r="D506" s="10"/>
      <c r="E506" s="10"/>
      <c r="F506" s="16"/>
      <c r="G506" s="34"/>
      <c r="H506" s="21"/>
      <c r="I506" s="21"/>
      <c r="J506" s="20"/>
      <c r="K506" s="35"/>
    </row>
    <row r="507" spans="2:11" ht="28.5" customHeight="1" x14ac:dyDescent="0.25">
      <c r="B507" s="9"/>
      <c r="C507" s="14"/>
      <c r="D507" s="10"/>
      <c r="E507" s="10"/>
      <c r="F507" s="16"/>
      <c r="G507" s="34"/>
      <c r="H507" s="21"/>
      <c r="I507" s="21"/>
      <c r="J507" s="20"/>
      <c r="K507" s="35"/>
    </row>
    <row r="508" spans="2:11" ht="28.5" customHeight="1" x14ac:dyDescent="0.25">
      <c r="B508" s="9"/>
      <c r="C508" s="14"/>
      <c r="D508" s="10"/>
      <c r="E508" s="10"/>
      <c r="F508" s="16"/>
      <c r="G508" s="34"/>
      <c r="H508" s="21"/>
      <c r="I508" s="21"/>
      <c r="J508" s="20"/>
      <c r="K508" s="35"/>
    </row>
    <row r="509" spans="2:11" ht="28.5" customHeight="1" x14ac:dyDescent="0.25">
      <c r="B509" s="9"/>
      <c r="C509" s="14"/>
      <c r="D509" s="10"/>
      <c r="E509" s="10"/>
      <c r="F509" s="16"/>
      <c r="G509" s="34"/>
      <c r="H509" s="21"/>
      <c r="I509" s="21"/>
      <c r="J509" s="20"/>
      <c r="K509" s="35"/>
    </row>
    <row r="510" spans="2:11" ht="28.5" customHeight="1" x14ac:dyDescent="0.25">
      <c r="B510" s="9"/>
      <c r="C510" s="14"/>
      <c r="D510" s="10"/>
      <c r="E510" s="10"/>
      <c r="F510" s="16"/>
      <c r="G510" s="34"/>
      <c r="H510" s="21"/>
      <c r="I510" s="21"/>
      <c r="J510" s="20"/>
      <c r="K510" s="35"/>
    </row>
    <row r="511" spans="2:11" ht="28.5" customHeight="1" x14ac:dyDescent="0.25">
      <c r="B511" s="9"/>
      <c r="C511" s="14"/>
      <c r="D511" s="10"/>
      <c r="E511" s="10"/>
      <c r="F511" s="16"/>
      <c r="G511" s="34"/>
      <c r="H511" s="21"/>
      <c r="I511" s="21"/>
      <c r="J511" s="20"/>
      <c r="K511" s="35"/>
    </row>
    <row r="512" spans="2:11" ht="28.5" customHeight="1" x14ac:dyDescent="0.25">
      <c r="B512" s="9"/>
      <c r="C512" s="14"/>
      <c r="D512" s="10"/>
      <c r="E512" s="10"/>
      <c r="F512" s="16"/>
      <c r="G512" s="34"/>
      <c r="H512" s="21"/>
      <c r="I512" s="21"/>
      <c r="J512" s="20"/>
      <c r="K512" s="35"/>
    </row>
    <row r="513" spans="2:11" ht="28.5" customHeight="1" x14ac:dyDescent="0.25">
      <c r="B513" s="9"/>
      <c r="C513" s="14"/>
      <c r="D513" s="10"/>
      <c r="E513" s="10"/>
      <c r="F513" s="16"/>
      <c r="G513" s="34"/>
      <c r="H513" s="21"/>
      <c r="I513" s="21"/>
      <c r="J513" s="20"/>
      <c r="K513" s="35"/>
    </row>
    <row r="514" spans="2:11" ht="28.5" customHeight="1" x14ac:dyDescent="0.25">
      <c r="B514" s="9"/>
      <c r="C514" s="14"/>
      <c r="D514" s="10"/>
      <c r="E514" s="10"/>
      <c r="F514" s="16"/>
      <c r="G514" s="34"/>
      <c r="H514" s="21"/>
      <c r="I514" s="21"/>
      <c r="J514" s="20"/>
      <c r="K514" s="35"/>
    </row>
    <row r="515" spans="2:11" ht="28.5" customHeight="1" x14ac:dyDescent="0.25">
      <c r="B515" s="9"/>
      <c r="C515" s="14"/>
      <c r="D515" s="10"/>
      <c r="E515" s="10"/>
      <c r="F515" s="16"/>
      <c r="G515" s="34"/>
      <c r="H515" s="21"/>
      <c r="I515" s="21"/>
      <c r="J515" s="20"/>
      <c r="K515" s="35"/>
    </row>
    <row r="516" spans="2:11" ht="28.5" customHeight="1" x14ac:dyDescent="0.25">
      <c r="B516" s="9"/>
      <c r="C516" s="14"/>
      <c r="D516" s="10"/>
      <c r="E516" s="10"/>
      <c r="F516" s="16"/>
      <c r="G516" s="34"/>
      <c r="H516" s="21"/>
      <c r="I516" s="21"/>
      <c r="J516" s="20"/>
      <c r="K516" s="35"/>
    </row>
    <row r="517" spans="2:11" ht="28.5" customHeight="1" x14ac:dyDescent="0.25">
      <c r="B517" s="9"/>
      <c r="C517" s="14"/>
      <c r="D517" s="10"/>
      <c r="E517" s="10"/>
      <c r="F517" s="16"/>
      <c r="G517" s="34"/>
      <c r="H517" s="21"/>
      <c r="I517" s="21"/>
      <c r="J517" s="20"/>
      <c r="K517" s="35"/>
    </row>
    <row r="518" spans="2:11" ht="28.5" customHeight="1" x14ac:dyDescent="0.25">
      <c r="B518" s="9"/>
      <c r="C518" s="14"/>
      <c r="D518" s="10"/>
      <c r="E518" s="10"/>
      <c r="F518" s="16"/>
      <c r="G518" s="34"/>
      <c r="H518" s="21"/>
      <c r="I518" s="21"/>
      <c r="J518" s="20"/>
      <c r="K518" s="35"/>
    </row>
    <row r="519" spans="2:11" ht="28.5" customHeight="1" x14ac:dyDescent="0.25">
      <c r="B519" s="9"/>
      <c r="C519" s="14"/>
      <c r="D519" s="10"/>
      <c r="E519" s="10"/>
      <c r="F519" s="16"/>
      <c r="G519" s="34"/>
      <c r="H519" s="21"/>
      <c r="I519" s="21"/>
      <c r="J519" s="20"/>
      <c r="K519" s="35"/>
    </row>
    <row r="520" spans="2:11" ht="28.5" customHeight="1" x14ac:dyDescent="0.25">
      <c r="B520" s="9"/>
      <c r="C520" s="14"/>
      <c r="D520" s="10"/>
      <c r="E520" s="10"/>
      <c r="F520" s="16"/>
      <c r="G520" s="34"/>
      <c r="H520" s="21"/>
      <c r="I520" s="21"/>
      <c r="J520" s="20"/>
      <c r="K520" s="35"/>
    </row>
    <row r="521" spans="2:11" ht="28.5" customHeight="1" x14ac:dyDescent="0.25">
      <c r="B521" s="9"/>
      <c r="C521" s="14"/>
      <c r="D521" s="10"/>
      <c r="E521" s="10"/>
      <c r="F521" s="16"/>
      <c r="G521" s="34"/>
      <c r="H521" s="21"/>
      <c r="I521" s="21"/>
      <c r="J521" s="20"/>
      <c r="K521" s="35"/>
    </row>
    <row r="522" spans="2:11" ht="28.5" customHeight="1" x14ac:dyDescent="0.25">
      <c r="B522" s="9"/>
      <c r="C522" s="14"/>
      <c r="D522" s="10"/>
      <c r="E522" s="10"/>
      <c r="F522" s="16"/>
      <c r="G522" s="34"/>
      <c r="H522" s="21"/>
      <c r="I522" s="21"/>
      <c r="J522" s="20"/>
      <c r="K522" s="35"/>
    </row>
    <row r="523" spans="2:11" ht="28.5" customHeight="1" x14ac:dyDescent="0.25">
      <c r="B523" s="9"/>
      <c r="C523" s="14"/>
      <c r="D523" s="10"/>
      <c r="E523" s="10"/>
      <c r="F523" s="16"/>
      <c r="G523" s="34"/>
      <c r="H523" s="21"/>
      <c r="I523" s="21"/>
      <c r="J523" s="20"/>
      <c r="K523" s="35"/>
    </row>
    <row r="524" spans="2:11" ht="28.5" customHeight="1" x14ac:dyDescent="0.25">
      <c r="B524" s="9"/>
      <c r="C524" s="14"/>
      <c r="D524" s="10"/>
      <c r="E524" s="10"/>
      <c r="F524" s="16"/>
      <c r="G524" s="34"/>
      <c r="H524" s="21"/>
      <c r="I524" s="21"/>
      <c r="J524" s="20"/>
      <c r="K524" s="35"/>
    </row>
    <row r="525" spans="2:11" ht="28.5" customHeight="1" x14ac:dyDescent="0.25">
      <c r="B525" s="9"/>
      <c r="C525" s="14"/>
      <c r="D525" s="10"/>
      <c r="E525" s="10"/>
      <c r="F525" s="16"/>
      <c r="G525" s="34"/>
      <c r="H525" s="21"/>
      <c r="I525" s="21"/>
      <c r="J525" s="20"/>
      <c r="K525" s="35"/>
    </row>
    <row r="526" spans="2:11" ht="28.5" customHeight="1" x14ac:dyDescent="0.25">
      <c r="B526" s="9"/>
      <c r="C526" s="14"/>
      <c r="D526" s="10"/>
      <c r="E526" s="10"/>
      <c r="F526" s="16"/>
      <c r="G526" s="34"/>
      <c r="H526" s="21"/>
      <c r="I526" s="21"/>
      <c r="J526" s="20"/>
      <c r="K526" s="35"/>
    </row>
    <row r="527" spans="2:11" ht="28.5" customHeight="1" x14ac:dyDescent="0.25">
      <c r="B527" s="9"/>
      <c r="C527" s="14"/>
      <c r="D527" s="10"/>
      <c r="E527" s="10"/>
      <c r="F527" s="16"/>
      <c r="G527" s="34"/>
      <c r="H527" s="21"/>
      <c r="I527" s="21"/>
      <c r="J527" s="20"/>
      <c r="K527" s="35"/>
    </row>
    <row r="528" spans="2:11" ht="28.5" customHeight="1" x14ac:dyDescent="0.25">
      <c r="B528" s="9"/>
      <c r="C528" s="14"/>
      <c r="D528" s="10"/>
      <c r="E528" s="10"/>
      <c r="F528" s="16"/>
      <c r="G528" s="34"/>
      <c r="H528" s="21"/>
      <c r="I528" s="21"/>
      <c r="J528" s="20"/>
      <c r="K528" s="35"/>
    </row>
    <row r="529" spans="2:11" ht="28.5" customHeight="1" x14ac:dyDescent="0.25">
      <c r="B529" s="9"/>
      <c r="C529" s="14"/>
      <c r="D529" s="10"/>
      <c r="E529" s="10"/>
      <c r="F529" s="16"/>
      <c r="G529" s="34"/>
      <c r="H529" s="21"/>
      <c r="I529" s="21"/>
      <c r="J529" s="20"/>
      <c r="K529" s="35"/>
    </row>
    <row r="530" spans="2:11" ht="28.5" customHeight="1" x14ac:dyDescent="0.25">
      <c r="B530" s="9"/>
      <c r="C530" s="14"/>
      <c r="D530" s="10"/>
      <c r="E530" s="10"/>
      <c r="F530" s="16"/>
      <c r="G530" s="34"/>
      <c r="H530" s="21"/>
      <c r="I530" s="21"/>
      <c r="J530" s="20"/>
      <c r="K530" s="35"/>
    </row>
    <row r="531" spans="2:11" ht="28.5" customHeight="1" x14ac:dyDescent="0.25">
      <c r="B531" s="9"/>
      <c r="C531" s="14"/>
      <c r="D531" s="10"/>
      <c r="E531" s="10"/>
      <c r="F531" s="16"/>
      <c r="G531" s="34"/>
      <c r="H531" s="21"/>
      <c r="I531" s="21"/>
      <c r="J531" s="20"/>
      <c r="K531" s="35"/>
    </row>
    <row r="532" spans="2:11" ht="28.5" customHeight="1" x14ac:dyDescent="0.25">
      <c r="B532" s="9"/>
      <c r="C532" s="14"/>
      <c r="D532" s="10"/>
      <c r="E532" s="10"/>
      <c r="F532" s="16"/>
      <c r="G532" s="34"/>
      <c r="H532" s="21"/>
      <c r="I532" s="21"/>
      <c r="J532" s="20"/>
      <c r="K532" s="35"/>
    </row>
    <row r="533" spans="2:11" ht="28.5" customHeight="1" x14ac:dyDescent="0.25">
      <c r="B533" s="9"/>
      <c r="C533" s="14"/>
      <c r="D533" s="10"/>
      <c r="E533" s="10"/>
      <c r="F533" s="16"/>
      <c r="G533" s="34"/>
      <c r="H533" s="21"/>
      <c r="I533" s="21"/>
      <c r="J533" s="20"/>
      <c r="K533" s="35"/>
    </row>
    <row r="534" spans="2:11" ht="28.5" customHeight="1" x14ac:dyDescent="0.25">
      <c r="B534" s="9"/>
      <c r="C534" s="14"/>
      <c r="D534" s="10"/>
      <c r="E534" s="10"/>
      <c r="F534" s="16"/>
      <c r="G534" s="34"/>
      <c r="H534" s="21"/>
      <c r="I534" s="21"/>
      <c r="J534" s="20"/>
      <c r="K534" s="35"/>
    </row>
    <row r="535" spans="2:11" ht="28.5" customHeight="1" x14ac:dyDescent="0.25">
      <c r="B535" s="9"/>
      <c r="C535" s="14"/>
      <c r="D535" s="10"/>
      <c r="E535" s="10"/>
      <c r="F535" s="16"/>
      <c r="G535" s="34"/>
      <c r="H535" s="21"/>
      <c r="I535" s="21"/>
      <c r="J535" s="20"/>
      <c r="K535" s="35"/>
    </row>
    <row r="536" spans="2:11" ht="28.5" customHeight="1" x14ac:dyDescent="0.25">
      <c r="B536" s="9"/>
      <c r="C536" s="14"/>
      <c r="D536" s="10"/>
      <c r="E536" s="10"/>
      <c r="F536" s="16"/>
      <c r="G536" s="34"/>
      <c r="H536" s="21"/>
      <c r="I536" s="21"/>
      <c r="J536" s="20"/>
      <c r="K536" s="35"/>
    </row>
    <row r="537" spans="2:11" ht="28.5" customHeight="1" x14ac:dyDescent="0.25">
      <c r="B537" s="9"/>
      <c r="C537" s="14"/>
      <c r="D537" s="10"/>
      <c r="E537" s="10"/>
      <c r="F537" s="16"/>
      <c r="G537" s="34"/>
      <c r="H537" s="21"/>
      <c r="I537" s="21"/>
      <c r="J537" s="20"/>
      <c r="K537" s="35"/>
    </row>
    <row r="538" spans="2:11" ht="28.5" customHeight="1" x14ac:dyDescent="0.25">
      <c r="B538" s="9"/>
      <c r="C538" s="14"/>
      <c r="D538" s="10"/>
      <c r="E538" s="10"/>
      <c r="F538" s="16"/>
      <c r="G538" s="34"/>
      <c r="H538" s="21"/>
      <c r="I538" s="21"/>
      <c r="J538" s="20"/>
      <c r="K538" s="35"/>
    </row>
    <row r="539" spans="2:11" ht="28.5" customHeight="1" x14ac:dyDescent="0.25">
      <c r="B539" s="9"/>
      <c r="C539" s="14"/>
      <c r="D539" s="10"/>
      <c r="E539" s="10"/>
      <c r="F539" s="16"/>
      <c r="G539" s="34"/>
      <c r="H539" s="21"/>
      <c r="I539" s="21"/>
      <c r="J539" s="20"/>
      <c r="K539" s="35"/>
    </row>
    <row r="540" spans="2:11" ht="28.5" customHeight="1" x14ac:dyDescent="0.25">
      <c r="B540" s="9"/>
      <c r="C540" s="14"/>
      <c r="D540" s="10"/>
      <c r="E540" s="10"/>
      <c r="F540" s="16"/>
      <c r="G540" s="34"/>
      <c r="H540" s="21"/>
      <c r="I540" s="21"/>
      <c r="J540" s="20"/>
      <c r="K540" s="35"/>
    </row>
    <row r="541" spans="2:11" ht="28.5" customHeight="1" x14ac:dyDescent="0.25">
      <c r="B541" s="9"/>
      <c r="C541" s="14"/>
      <c r="D541" s="10"/>
      <c r="E541" s="10"/>
      <c r="F541" s="16"/>
      <c r="G541" s="34"/>
      <c r="H541" s="21"/>
      <c r="I541" s="21"/>
      <c r="J541" s="20"/>
      <c r="K541" s="35"/>
    </row>
    <row r="542" spans="2:11" ht="28.5" customHeight="1" x14ac:dyDescent="0.25">
      <c r="B542" s="9"/>
      <c r="C542" s="14"/>
      <c r="D542" s="10"/>
      <c r="E542" s="10"/>
      <c r="F542" s="16"/>
      <c r="G542" s="34"/>
      <c r="H542" s="21"/>
      <c r="I542" s="21"/>
      <c r="J542" s="20"/>
      <c r="K542" s="35"/>
    </row>
    <row r="543" spans="2:11" ht="28.5" customHeight="1" x14ac:dyDescent="0.25">
      <c r="B543" s="9"/>
      <c r="C543" s="14"/>
      <c r="D543" s="10"/>
      <c r="E543" s="10"/>
      <c r="F543" s="16"/>
      <c r="G543" s="34"/>
      <c r="H543" s="21"/>
      <c r="I543" s="21"/>
      <c r="J543" s="20"/>
      <c r="K543" s="35"/>
    </row>
    <row r="544" spans="2:11" ht="28.5" customHeight="1" x14ac:dyDescent="0.25">
      <c r="B544" s="9"/>
      <c r="C544" s="14"/>
      <c r="D544" s="10"/>
      <c r="E544" s="10"/>
      <c r="F544" s="16"/>
      <c r="G544" s="34"/>
      <c r="H544" s="21"/>
      <c r="I544" s="21"/>
      <c r="J544" s="20"/>
      <c r="K544" s="35"/>
    </row>
    <row r="545" spans="2:11" ht="28.5" customHeight="1" x14ac:dyDescent="0.25">
      <c r="B545" s="9"/>
      <c r="C545" s="14"/>
      <c r="D545" s="10"/>
      <c r="E545" s="10"/>
      <c r="F545" s="16"/>
      <c r="G545" s="34"/>
      <c r="H545" s="21"/>
      <c r="I545" s="21"/>
      <c r="J545" s="20"/>
      <c r="K545" s="35"/>
    </row>
    <row r="546" spans="2:11" ht="28.5" customHeight="1" x14ac:dyDescent="0.25">
      <c r="B546" s="9"/>
      <c r="C546" s="14"/>
      <c r="D546" s="10"/>
      <c r="E546" s="10"/>
      <c r="F546" s="16"/>
      <c r="G546" s="34"/>
      <c r="H546" s="21"/>
      <c r="I546" s="21"/>
      <c r="J546" s="20"/>
      <c r="K546" s="35"/>
    </row>
    <row r="547" spans="2:11" ht="28.5" customHeight="1" x14ac:dyDescent="0.25">
      <c r="B547" s="9"/>
      <c r="C547" s="14"/>
      <c r="D547" s="10"/>
      <c r="E547" s="10"/>
      <c r="F547" s="16"/>
      <c r="G547" s="34"/>
      <c r="H547" s="21"/>
      <c r="I547" s="21"/>
      <c r="J547" s="20"/>
      <c r="K547" s="35"/>
    </row>
    <row r="548" spans="2:11" ht="28.5" customHeight="1" x14ac:dyDescent="0.25">
      <c r="B548" s="9"/>
      <c r="C548" s="14"/>
      <c r="D548" s="10"/>
      <c r="E548" s="10"/>
      <c r="F548" s="16"/>
      <c r="G548" s="34"/>
      <c r="H548" s="21"/>
      <c r="I548" s="21"/>
      <c r="J548" s="20"/>
      <c r="K548" s="35"/>
    </row>
    <row r="549" spans="2:11" ht="28.5" customHeight="1" x14ac:dyDescent="0.25">
      <c r="B549" s="9"/>
      <c r="C549" s="14"/>
      <c r="D549" s="10"/>
      <c r="E549" s="10"/>
      <c r="F549" s="16"/>
      <c r="G549" s="34"/>
      <c r="H549" s="21"/>
      <c r="I549" s="21"/>
      <c r="J549" s="20"/>
      <c r="K549" s="35"/>
    </row>
    <row r="550" spans="2:11" ht="28.5" customHeight="1" x14ac:dyDescent="0.25">
      <c r="B550" s="9"/>
      <c r="C550" s="14"/>
      <c r="D550" s="10"/>
      <c r="E550" s="10"/>
      <c r="F550" s="16"/>
      <c r="G550" s="34"/>
      <c r="H550" s="21"/>
      <c r="I550" s="21"/>
      <c r="J550" s="20"/>
      <c r="K550" s="35"/>
    </row>
    <row r="551" spans="2:11" ht="28.5" customHeight="1" x14ac:dyDescent="0.25">
      <c r="B551" s="9"/>
      <c r="C551" s="14"/>
      <c r="D551" s="10"/>
      <c r="E551" s="10"/>
      <c r="F551" s="16"/>
      <c r="G551" s="34"/>
      <c r="H551" s="21"/>
      <c r="I551" s="21"/>
      <c r="J551" s="20"/>
      <c r="K551" s="35"/>
    </row>
    <row r="552" spans="2:11" ht="28.5" customHeight="1" x14ac:dyDescent="0.25">
      <c r="B552" s="9"/>
      <c r="C552" s="14"/>
      <c r="D552" s="10"/>
      <c r="E552" s="10"/>
      <c r="F552" s="16"/>
      <c r="G552" s="34"/>
      <c r="H552" s="21"/>
      <c r="I552" s="21"/>
      <c r="J552" s="20"/>
      <c r="K552" s="35"/>
    </row>
    <row r="553" spans="2:11" ht="28.5" customHeight="1" x14ac:dyDescent="0.25">
      <c r="B553" s="9"/>
      <c r="C553" s="14"/>
      <c r="D553" s="10"/>
      <c r="E553" s="10"/>
      <c r="F553" s="16"/>
      <c r="G553" s="34"/>
      <c r="H553" s="21"/>
      <c r="I553" s="21"/>
      <c r="J553" s="20"/>
      <c r="K553" s="35"/>
    </row>
    <row r="554" spans="2:11" ht="28.5" customHeight="1" x14ac:dyDescent="0.25">
      <c r="B554" s="9"/>
      <c r="C554" s="14"/>
      <c r="D554" s="10"/>
      <c r="E554" s="10"/>
      <c r="F554" s="16"/>
      <c r="G554" s="34"/>
      <c r="H554" s="21"/>
      <c r="I554" s="21"/>
      <c r="J554" s="20"/>
      <c r="K554" s="35"/>
    </row>
    <row r="555" spans="2:11" ht="28.5" customHeight="1" x14ac:dyDescent="0.25">
      <c r="B555" s="9"/>
      <c r="C555" s="14"/>
      <c r="D555" s="10"/>
      <c r="E555" s="10"/>
      <c r="F555" s="16"/>
      <c r="G555" s="34"/>
      <c r="H555" s="21"/>
      <c r="I555" s="21"/>
      <c r="J555" s="20"/>
      <c r="K555" s="35"/>
    </row>
    <row r="556" spans="2:11" ht="28.5" customHeight="1" x14ac:dyDescent="0.25">
      <c r="B556" s="9"/>
      <c r="C556" s="14"/>
      <c r="D556" s="10"/>
      <c r="E556" s="10"/>
      <c r="F556" s="16"/>
      <c r="G556" s="34"/>
      <c r="H556" s="21"/>
      <c r="I556" s="21"/>
      <c r="J556" s="20"/>
      <c r="K556" s="35"/>
    </row>
    <row r="557" spans="2:11" ht="28.5" customHeight="1" x14ac:dyDescent="0.25">
      <c r="B557" s="9"/>
      <c r="C557" s="14"/>
      <c r="D557" s="10"/>
      <c r="E557" s="10"/>
      <c r="F557" s="16"/>
      <c r="G557" s="34"/>
      <c r="H557" s="21"/>
      <c r="I557" s="21"/>
      <c r="J557" s="20"/>
      <c r="K557" s="35"/>
    </row>
    <row r="558" spans="2:11" ht="28.5" customHeight="1" x14ac:dyDescent="0.25">
      <c r="B558" s="9"/>
      <c r="C558" s="14"/>
      <c r="D558" s="10"/>
      <c r="E558" s="10"/>
      <c r="F558" s="16"/>
      <c r="G558" s="34"/>
      <c r="H558" s="21"/>
      <c r="I558" s="21"/>
      <c r="J558" s="20"/>
      <c r="K558" s="35"/>
    </row>
    <row r="559" spans="2:11" ht="28.5" customHeight="1" x14ac:dyDescent="0.25">
      <c r="B559" s="9"/>
      <c r="C559" s="14"/>
      <c r="D559" s="10"/>
      <c r="E559" s="10"/>
      <c r="F559" s="16"/>
      <c r="G559" s="34"/>
      <c r="H559" s="21"/>
      <c r="I559" s="21"/>
      <c r="J559" s="20"/>
      <c r="K559" s="35"/>
    </row>
    <row r="560" spans="2:11" ht="28.5" customHeight="1" x14ac:dyDescent="0.25">
      <c r="B560" s="9"/>
      <c r="C560" s="14"/>
      <c r="D560" s="10"/>
      <c r="E560" s="10"/>
      <c r="F560" s="16"/>
      <c r="G560" s="34"/>
      <c r="H560" s="21"/>
      <c r="I560" s="21"/>
      <c r="J560" s="20"/>
      <c r="K560" s="35"/>
    </row>
    <row r="561" spans="2:11" ht="28.5" customHeight="1" x14ac:dyDescent="0.25">
      <c r="B561" s="9"/>
      <c r="C561" s="14"/>
      <c r="D561" s="10"/>
      <c r="E561" s="10"/>
      <c r="F561" s="16"/>
      <c r="G561" s="34"/>
      <c r="H561" s="21"/>
      <c r="I561" s="21"/>
      <c r="J561" s="20"/>
      <c r="K561" s="35"/>
    </row>
    <row r="562" spans="2:11" ht="28.5" customHeight="1" x14ac:dyDescent="0.25">
      <c r="B562" s="9"/>
      <c r="C562" s="14"/>
      <c r="D562" s="10"/>
      <c r="E562" s="10"/>
      <c r="F562" s="16"/>
      <c r="G562" s="34"/>
      <c r="H562" s="21"/>
      <c r="I562" s="21"/>
      <c r="J562" s="20"/>
      <c r="K562" s="35"/>
    </row>
    <row r="563" spans="2:11" ht="28.5" customHeight="1" x14ac:dyDescent="0.25">
      <c r="B563" s="9"/>
      <c r="C563" s="14"/>
      <c r="D563" s="10"/>
      <c r="E563" s="10"/>
      <c r="F563" s="16"/>
      <c r="G563" s="34"/>
      <c r="H563" s="21"/>
      <c r="I563" s="21"/>
      <c r="J563" s="20"/>
      <c r="K563" s="35"/>
    </row>
    <row r="564" spans="2:11" ht="28.5" customHeight="1" x14ac:dyDescent="0.25">
      <c r="B564" s="9"/>
      <c r="C564" s="14"/>
      <c r="D564" s="10"/>
      <c r="E564" s="10"/>
      <c r="F564" s="16"/>
      <c r="G564" s="34"/>
      <c r="H564" s="21"/>
      <c r="I564" s="21"/>
      <c r="J564" s="20"/>
      <c r="K564" s="35"/>
    </row>
    <row r="565" spans="2:11" ht="28.5" customHeight="1" x14ac:dyDescent="0.25">
      <c r="B565" s="9"/>
      <c r="C565" s="14"/>
      <c r="D565" s="10"/>
      <c r="E565" s="10"/>
      <c r="F565" s="16"/>
      <c r="G565" s="34"/>
      <c r="H565" s="21"/>
      <c r="I565" s="21"/>
      <c r="J565" s="20"/>
      <c r="K565" s="35"/>
    </row>
    <row r="566" spans="2:11" ht="28.5" customHeight="1" x14ac:dyDescent="0.25">
      <c r="B566" s="9"/>
      <c r="C566" s="14"/>
      <c r="D566" s="10"/>
      <c r="E566" s="10"/>
      <c r="F566" s="16"/>
      <c r="G566" s="34"/>
      <c r="H566" s="21"/>
      <c r="I566" s="21"/>
      <c r="J566" s="20"/>
      <c r="K566" s="35"/>
    </row>
    <row r="567" spans="2:11" ht="28.5" customHeight="1" x14ac:dyDescent="0.25">
      <c r="B567" s="9"/>
      <c r="C567" s="14"/>
      <c r="D567" s="10"/>
      <c r="E567" s="10"/>
      <c r="F567" s="16"/>
      <c r="G567" s="34"/>
      <c r="H567" s="21"/>
      <c r="I567" s="21"/>
      <c r="J567" s="20"/>
      <c r="K567" s="35"/>
    </row>
    <row r="568" spans="2:11" ht="28.5" customHeight="1" x14ac:dyDescent="0.25">
      <c r="B568" s="9"/>
      <c r="C568" s="14"/>
      <c r="D568" s="10"/>
      <c r="E568" s="10"/>
      <c r="F568" s="16"/>
      <c r="G568" s="34"/>
      <c r="H568" s="21"/>
      <c r="I568" s="21"/>
      <c r="J568" s="20"/>
      <c r="K568" s="35"/>
    </row>
    <row r="569" spans="2:11" ht="28.5" customHeight="1" x14ac:dyDescent="0.25">
      <c r="B569" s="9"/>
      <c r="C569" s="14"/>
      <c r="D569" s="10"/>
      <c r="E569" s="10"/>
      <c r="F569" s="16"/>
      <c r="G569" s="34"/>
      <c r="H569" s="21"/>
      <c r="I569" s="21"/>
      <c r="J569" s="20"/>
      <c r="K569" s="35"/>
    </row>
    <row r="570" spans="2:11" ht="28.5" customHeight="1" x14ac:dyDescent="0.25">
      <c r="B570" s="9"/>
      <c r="C570" s="14"/>
      <c r="D570" s="10"/>
      <c r="E570" s="10"/>
      <c r="F570" s="16"/>
      <c r="G570" s="34"/>
      <c r="H570" s="21"/>
      <c r="I570" s="21"/>
      <c r="J570" s="20"/>
      <c r="K570" s="35"/>
    </row>
    <row r="571" spans="2:11" ht="28.5" customHeight="1" x14ac:dyDescent="0.25">
      <c r="B571" s="9"/>
      <c r="C571" s="14"/>
      <c r="D571" s="10"/>
      <c r="E571" s="10"/>
      <c r="F571" s="16"/>
      <c r="G571" s="34"/>
      <c r="H571" s="21"/>
      <c r="I571" s="21"/>
      <c r="J571" s="20"/>
      <c r="K571" s="35"/>
    </row>
    <row r="572" spans="2:11" ht="28.5" customHeight="1" x14ac:dyDescent="0.25">
      <c r="B572" s="9"/>
      <c r="C572" s="14"/>
      <c r="D572" s="10"/>
      <c r="E572" s="10"/>
      <c r="F572" s="16"/>
      <c r="G572" s="34"/>
      <c r="H572" s="21"/>
      <c r="I572" s="21"/>
      <c r="J572" s="20"/>
      <c r="K572" s="35"/>
    </row>
    <row r="573" spans="2:11" ht="28.5" customHeight="1" x14ac:dyDescent="0.25">
      <c r="B573" s="9"/>
      <c r="C573" s="14"/>
      <c r="D573" s="10"/>
      <c r="E573" s="10"/>
      <c r="F573" s="16"/>
      <c r="G573" s="34"/>
      <c r="H573" s="21"/>
      <c r="I573" s="21"/>
      <c r="J573" s="20"/>
      <c r="K573" s="35"/>
    </row>
    <row r="574" spans="2:11" ht="28.5" customHeight="1" x14ac:dyDescent="0.25">
      <c r="B574" s="9"/>
      <c r="C574" s="14"/>
      <c r="D574" s="10"/>
      <c r="E574" s="10"/>
      <c r="F574" s="16"/>
      <c r="G574" s="34"/>
      <c r="H574" s="21"/>
      <c r="I574" s="21"/>
      <c r="J574" s="20"/>
      <c r="K574" s="35"/>
    </row>
    <row r="575" spans="2:11" ht="28.5" customHeight="1" x14ac:dyDescent="0.25">
      <c r="B575" s="9"/>
      <c r="C575" s="14"/>
      <c r="D575" s="10"/>
      <c r="E575" s="10"/>
      <c r="F575" s="16"/>
      <c r="G575" s="34"/>
      <c r="H575" s="21"/>
      <c r="I575" s="21"/>
      <c r="J575" s="20"/>
      <c r="K575" s="35"/>
    </row>
    <row r="576" spans="2:11" ht="28.5" customHeight="1" x14ac:dyDescent="0.25">
      <c r="B576" s="9"/>
      <c r="C576" s="14"/>
      <c r="D576" s="10"/>
      <c r="E576" s="10"/>
      <c r="F576" s="16"/>
      <c r="G576" s="34"/>
      <c r="H576" s="21"/>
      <c r="I576" s="21"/>
      <c r="J576" s="20"/>
      <c r="K576" s="35"/>
    </row>
    <row r="577" spans="2:11" ht="28.5" customHeight="1" x14ac:dyDescent="0.25">
      <c r="B577" s="9"/>
      <c r="C577" s="14"/>
      <c r="D577" s="10"/>
      <c r="E577" s="10"/>
      <c r="F577" s="16"/>
      <c r="G577" s="34"/>
      <c r="H577" s="21"/>
      <c r="I577" s="21"/>
      <c r="J577" s="20"/>
      <c r="K577" s="35"/>
    </row>
    <row r="578" spans="2:11" ht="28.5" customHeight="1" x14ac:dyDescent="0.25">
      <c r="B578" s="9"/>
      <c r="C578" s="14"/>
      <c r="D578" s="10"/>
      <c r="E578" s="10"/>
      <c r="F578" s="16"/>
      <c r="G578" s="34"/>
      <c r="H578" s="21"/>
      <c r="I578" s="21"/>
      <c r="J578" s="20"/>
      <c r="K578" s="35"/>
    </row>
    <row r="579" spans="2:11" ht="28.5" customHeight="1" x14ac:dyDescent="0.25">
      <c r="B579" s="9"/>
      <c r="C579" s="14"/>
      <c r="D579" s="10"/>
      <c r="E579" s="10"/>
      <c r="F579" s="16"/>
      <c r="G579" s="34"/>
      <c r="H579" s="21"/>
      <c r="I579" s="21"/>
      <c r="J579" s="20"/>
      <c r="K579" s="35"/>
    </row>
    <row r="580" spans="2:11" ht="28.5" customHeight="1" x14ac:dyDescent="0.25">
      <c r="B580" s="9"/>
      <c r="C580" s="14"/>
      <c r="D580" s="10"/>
      <c r="E580" s="10"/>
      <c r="F580" s="16"/>
      <c r="G580" s="34"/>
      <c r="H580" s="21"/>
      <c r="I580" s="21"/>
      <c r="J580" s="20"/>
      <c r="K580" s="35"/>
    </row>
    <row r="581" spans="2:11" ht="28.5" customHeight="1" x14ac:dyDescent="0.25">
      <c r="B581" s="9"/>
      <c r="C581" s="14"/>
      <c r="D581" s="10"/>
      <c r="E581" s="10"/>
      <c r="F581" s="16"/>
      <c r="G581" s="34"/>
      <c r="H581" s="21"/>
      <c r="I581" s="21"/>
      <c r="J581" s="20"/>
      <c r="K581" s="35"/>
    </row>
    <row r="582" spans="2:11" ht="28.5" customHeight="1" x14ac:dyDescent="0.25">
      <c r="B582" s="9"/>
      <c r="C582" s="14"/>
      <c r="D582" s="10"/>
      <c r="E582" s="10"/>
      <c r="F582" s="16"/>
      <c r="G582" s="34"/>
      <c r="H582" s="21"/>
      <c r="I582" s="21"/>
      <c r="J582" s="20"/>
      <c r="K582" s="35"/>
    </row>
    <row r="583" spans="2:11" ht="28.5" customHeight="1" x14ac:dyDescent="0.25">
      <c r="B583" s="9"/>
      <c r="C583" s="14"/>
      <c r="D583" s="10"/>
      <c r="E583" s="10"/>
      <c r="F583" s="16"/>
      <c r="G583" s="34"/>
      <c r="H583" s="21"/>
      <c r="I583" s="21"/>
      <c r="J583" s="20"/>
      <c r="K583" s="35"/>
    </row>
    <row r="584" spans="2:11" ht="28.5" customHeight="1" x14ac:dyDescent="0.25">
      <c r="B584" s="9"/>
      <c r="C584" s="14"/>
      <c r="D584" s="10"/>
      <c r="E584" s="10"/>
      <c r="F584" s="16"/>
      <c r="G584" s="34"/>
      <c r="H584" s="21"/>
      <c r="I584" s="21"/>
      <c r="J584" s="20"/>
      <c r="K584" s="35"/>
    </row>
    <row r="585" spans="2:11" ht="28.5" customHeight="1" x14ac:dyDescent="0.25">
      <c r="B585" s="9"/>
      <c r="C585" s="14"/>
      <c r="D585" s="10"/>
      <c r="E585" s="10"/>
      <c r="F585" s="16"/>
      <c r="G585" s="34"/>
      <c r="H585" s="21"/>
      <c r="I585" s="21"/>
      <c r="J585" s="20"/>
      <c r="K585" s="35"/>
    </row>
    <row r="586" spans="2:11" ht="28.5" customHeight="1" x14ac:dyDescent="0.25">
      <c r="B586" s="9"/>
      <c r="C586" s="14"/>
      <c r="D586" s="10"/>
      <c r="E586" s="10"/>
      <c r="F586" s="16"/>
      <c r="G586" s="34"/>
      <c r="H586" s="21"/>
      <c r="I586" s="21"/>
      <c r="J586" s="20"/>
      <c r="K586" s="35"/>
    </row>
    <row r="587" spans="2:11" ht="28.5" customHeight="1" x14ac:dyDescent="0.25">
      <c r="B587" s="9"/>
      <c r="C587" s="14"/>
      <c r="D587" s="10"/>
      <c r="E587" s="10"/>
      <c r="F587" s="16"/>
      <c r="G587" s="34"/>
      <c r="H587" s="21"/>
      <c r="I587" s="21"/>
      <c r="J587" s="20"/>
      <c r="K587" s="35"/>
    </row>
    <row r="588" spans="2:11" ht="28.5" customHeight="1" x14ac:dyDescent="0.25">
      <c r="B588" s="9"/>
      <c r="C588" s="14"/>
      <c r="D588" s="10"/>
      <c r="E588" s="10"/>
      <c r="F588" s="16"/>
      <c r="G588" s="34"/>
      <c r="H588" s="21"/>
      <c r="I588" s="21"/>
      <c r="J588" s="20"/>
      <c r="K588" s="35"/>
    </row>
    <row r="589" spans="2:11" ht="28.5" customHeight="1" x14ac:dyDescent="0.25">
      <c r="B589" s="9"/>
      <c r="C589" s="14"/>
      <c r="D589" s="10"/>
      <c r="E589" s="10"/>
      <c r="F589" s="16"/>
      <c r="G589" s="34"/>
      <c r="H589" s="21"/>
      <c r="I589" s="21"/>
      <c r="J589" s="20"/>
      <c r="K589" s="35"/>
    </row>
    <row r="590" spans="2:11" ht="28.5" customHeight="1" x14ac:dyDescent="0.25">
      <c r="B590" s="9"/>
      <c r="C590" s="14"/>
      <c r="D590" s="10"/>
      <c r="E590" s="10"/>
      <c r="F590" s="16"/>
      <c r="G590" s="34"/>
      <c r="H590" s="21"/>
      <c r="I590" s="21"/>
      <c r="J590" s="20"/>
      <c r="K590" s="35"/>
    </row>
    <row r="591" spans="2:11" ht="28.5" customHeight="1" x14ac:dyDescent="0.25">
      <c r="B591" s="9"/>
      <c r="C591" s="14"/>
      <c r="D591" s="10"/>
      <c r="E591" s="10"/>
      <c r="F591" s="16"/>
      <c r="G591" s="34"/>
      <c r="H591" s="21"/>
      <c r="I591" s="21"/>
      <c r="J591" s="20"/>
      <c r="K591" s="35"/>
    </row>
    <row r="592" spans="2:11" ht="28.5" customHeight="1" x14ac:dyDescent="0.25">
      <c r="B592" s="9"/>
      <c r="C592" s="14"/>
      <c r="D592" s="10"/>
      <c r="E592" s="10"/>
      <c r="F592" s="16"/>
      <c r="G592" s="34"/>
      <c r="H592" s="21"/>
      <c r="I592" s="21"/>
      <c r="J592" s="20"/>
      <c r="K592" s="35"/>
    </row>
    <row r="593" spans="2:11" ht="28.5" customHeight="1" x14ac:dyDescent="0.25">
      <c r="B593" s="9"/>
      <c r="C593" s="14"/>
      <c r="D593" s="10"/>
      <c r="E593" s="10"/>
      <c r="F593" s="16"/>
      <c r="G593" s="34"/>
      <c r="H593" s="21"/>
      <c r="I593" s="21"/>
      <c r="J593" s="20"/>
      <c r="K593" s="35"/>
    </row>
    <row r="594" spans="2:11" ht="28.5" customHeight="1" x14ac:dyDescent="0.25">
      <c r="B594" s="9"/>
      <c r="C594" s="14"/>
      <c r="D594" s="10"/>
      <c r="E594" s="10"/>
      <c r="F594" s="16"/>
      <c r="G594" s="34"/>
      <c r="H594" s="21"/>
      <c r="I594" s="21"/>
      <c r="J594" s="20"/>
      <c r="K594" s="35"/>
    </row>
    <row r="595" spans="2:11" ht="28.5" customHeight="1" x14ac:dyDescent="0.25">
      <c r="B595" s="9"/>
      <c r="C595" s="14"/>
      <c r="D595" s="10"/>
      <c r="E595" s="10"/>
      <c r="F595" s="16"/>
      <c r="G595" s="34"/>
      <c r="H595" s="21"/>
      <c r="I595" s="21"/>
      <c r="J595" s="20"/>
      <c r="K595" s="35"/>
    </row>
    <row r="596" spans="2:11" ht="28.5" customHeight="1" x14ac:dyDescent="0.25">
      <c r="B596" s="9"/>
      <c r="C596" s="14"/>
      <c r="D596" s="10"/>
      <c r="E596" s="10"/>
      <c r="F596" s="16"/>
      <c r="G596" s="34"/>
      <c r="H596" s="21"/>
      <c r="I596" s="21"/>
      <c r="J596" s="20"/>
      <c r="K596" s="35"/>
    </row>
    <row r="597" spans="2:11" ht="28.5" customHeight="1" x14ac:dyDescent="0.25">
      <c r="B597" s="9"/>
      <c r="C597" s="14"/>
      <c r="D597" s="10"/>
      <c r="E597" s="10"/>
      <c r="F597" s="16"/>
      <c r="G597" s="34"/>
      <c r="H597" s="21"/>
      <c r="I597" s="21"/>
      <c r="J597" s="20"/>
      <c r="K597" s="35"/>
    </row>
    <row r="598" spans="2:11" ht="28.5" customHeight="1" x14ac:dyDescent="0.25">
      <c r="B598" s="9"/>
      <c r="C598" s="14"/>
      <c r="D598" s="10"/>
      <c r="E598" s="10"/>
      <c r="F598" s="16"/>
      <c r="G598" s="34"/>
      <c r="H598" s="21"/>
      <c r="I598" s="21"/>
      <c r="J598" s="20"/>
      <c r="K598" s="35"/>
    </row>
    <row r="599" spans="2:11" ht="28.5" customHeight="1" x14ac:dyDescent="0.25">
      <c r="B599" s="9"/>
      <c r="C599" s="14"/>
      <c r="D599" s="10"/>
      <c r="E599" s="10"/>
      <c r="F599" s="16"/>
      <c r="G599" s="34"/>
      <c r="H599" s="21"/>
      <c r="I599" s="21"/>
      <c r="J599" s="20"/>
      <c r="K599" s="35"/>
    </row>
    <row r="600" spans="2:11" ht="28.5" customHeight="1" x14ac:dyDescent="0.25">
      <c r="B600" s="9"/>
      <c r="C600" s="14"/>
      <c r="D600" s="10"/>
      <c r="E600" s="10"/>
      <c r="F600" s="16"/>
      <c r="G600" s="34"/>
      <c r="H600" s="21"/>
      <c r="I600" s="21"/>
      <c r="J600" s="20"/>
      <c r="K600" s="35"/>
    </row>
    <row r="601" spans="2:11" ht="28.5" customHeight="1" x14ac:dyDescent="0.25">
      <c r="B601" s="9"/>
      <c r="C601" s="14"/>
      <c r="D601" s="10"/>
      <c r="E601" s="10"/>
      <c r="F601" s="16"/>
      <c r="G601" s="34"/>
      <c r="H601" s="21"/>
      <c r="I601" s="21"/>
      <c r="J601" s="20"/>
      <c r="K601" s="35"/>
    </row>
    <row r="602" spans="2:11" ht="28.5" customHeight="1" x14ac:dyDescent="0.25">
      <c r="B602" s="9"/>
      <c r="C602" s="14"/>
      <c r="D602" s="10"/>
      <c r="E602" s="10"/>
      <c r="F602" s="16"/>
      <c r="G602" s="34"/>
      <c r="H602" s="21"/>
      <c r="I602" s="21"/>
      <c r="J602" s="20"/>
      <c r="K602" s="35"/>
    </row>
    <row r="603" spans="2:11" ht="28.5" customHeight="1" x14ac:dyDescent="0.25">
      <c r="B603" s="9"/>
      <c r="C603" s="14"/>
      <c r="D603" s="10"/>
      <c r="E603" s="10"/>
      <c r="F603" s="16"/>
      <c r="G603" s="34"/>
      <c r="H603" s="21"/>
      <c r="I603" s="21"/>
      <c r="J603" s="20"/>
      <c r="K603" s="35"/>
    </row>
    <row r="604" spans="2:11" ht="28.5" customHeight="1" x14ac:dyDescent="0.25">
      <c r="B604" s="9"/>
      <c r="C604" s="14"/>
      <c r="D604" s="10"/>
      <c r="E604" s="10"/>
      <c r="F604" s="16"/>
      <c r="G604" s="34"/>
      <c r="H604" s="21"/>
      <c r="I604" s="21"/>
      <c r="J604" s="20"/>
      <c r="K604" s="35"/>
    </row>
    <row r="605" spans="2:11" ht="28.5" customHeight="1" x14ac:dyDescent="0.25">
      <c r="B605" s="9"/>
      <c r="C605" s="14"/>
      <c r="D605" s="10"/>
      <c r="E605" s="10"/>
      <c r="F605" s="16"/>
      <c r="G605" s="34"/>
      <c r="H605" s="21"/>
      <c r="I605" s="21"/>
      <c r="J605" s="20"/>
      <c r="K605" s="35"/>
    </row>
    <row r="606" spans="2:11" ht="28.5" customHeight="1" x14ac:dyDescent="0.25">
      <c r="B606" s="9"/>
      <c r="C606" s="14"/>
      <c r="D606" s="10"/>
      <c r="E606" s="10"/>
      <c r="F606" s="16"/>
      <c r="G606" s="34"/>
      <c r="H606" s="21"/>
      <c r="I606" s="21"/>
      <c r="J606" s="20"/>
      <c r="K606" s="35"/>
    </row>
    <row r="607" spans="2:11" ht="28.5" customHeight="1" x14ac:dyDescent="0.25">
      <c r="B607" s="9"/>
      <c r="C607" s="14"/>
      <c r="D607" s="10"/>
      <c r="E607" s="10"/>
      <c r="F607" s="16"/>
      <c r="G607" s="34"/>
      <c r="H607" s="21"/>
      <c r="I607" s="21"/>
      <c r="J607" s="20"/>
      <c r="K607" s="35"/>
    </row>
    <row r="608" spans="2:11" ht="28.5" customHeight="1" x14ac:dyDescent="0.25">
      <c r="B608" s="9"/>
      <c r="C608" s="14"/>
      <c r="D608" s="10"/>
      <c r="E608" s="10"/>
      <c r="F608" s="16"/>
      <c r="G608" s="34"/>
      <c r="H608" s="21"/>
      <c r="I608" s="21"/>
      <c r="J608" s="20"/>
      <c r="K608" s="35"/>
    </row>
    <row r="609" spans="2:11" ht="28.5" customHeight="1" x14ac:dyDescent="0.25">
      <c r="B609" s="9"/>
      <c r="C609" s="14"/>
      <c r="D609" s="10"/>
      <c r="E609" s="10"/>
      <c r="F609" s="16"/>
      <c r="G609" s="34"/>
      <c r="H609" s="21"/>
      <c r="I609" s="21"/>
      <c r="J609" s="20"/>
      <c r="K609" s="35"/>
    </row>
    <row r="610" spans="2:11" ht="28.5" customHeight="1" x14ac:dyDescent="0.25">
      <c r="B610" s="9"/>
      <c r="C610" s="14"/>
      <c r="D610" s="10"/>
      <c r="E610" s="10"/>
      <c r="F610" s="16"/>
      <c r="G610" s="34"/>
      <c r="H610" s="21"/>
      <c r="I610" s="21"/>
      <c r="J610" s="20"/>
      <c r="K610" s="35"/>
    </row>
    <row r="611" spans="2:11" ht="28.5" customHeight="1" x14ac:dyDescent="0.25">
      <c r="B611" s="9"/>
      <c r="C611" s="14"/>
      <c r="D611" s="10"/>
      <c r="E611" s="10"/>
      <c r="F611" s="16"/>
      <c r="G611" s="34"/>
      <c r="H611" s="21"/>
      <c r="I611" s="21"/>
      <c r="J611" s="20"/>
      <c r="K611" s="35"/>
    </row>
    <row r="612" spans="2:11" ht="28.5" customHeight="1" x14ac:dyDescent="0.25">
      <c r="B612" s="9"/>
      <c r="C612" s="14"/>
      <c r="D612" s="10"/>
      <c r="E612" s="10"/>
      <c r="F612" s="16"/>
      <c r="G612" s="34"/>
      <c r="H612" s="21"/>
      <c r="I612" s="21"/>
      <c r="J612" s="20"/>
      <c r="K612" s="35"/>
    </row>
    <row r="613" spans="2:11" ht="28.5" customHeight="1" x14ac:dyDescent="0.25">
      <c r="B613" s="9"/>
      <c r="C613" s="14"/>
      <c r="D613" s="10"/>
      <c r="E613" s="10"/>
      <c r="F613" s="16"/>
      <c r="G613" s="34"/>
      <c r="H613" s="21"/>
      <c r="I613" s="21"/>
      <c r="J613" s="20"/>
      <c r="K613" s="35"/>
    </row>
    <row r="614" spans="2:11" ht="28.5" customHeight="1" x14ac:dyDescent="0.25">
      <c r="B614" s="9"/>
      <c r="C614" s="14"/>
      <c r="D614" s="10"/>
      <c r="E614" s="10"/>
      <c r="F614" s="16"/>
      <c r="G614" s="34"/>
      <c r="H614" s="21"/>
      <c r="I614" s="21"/>
      <c r="J614" s="20"/>
      <c r="K614" s="35"/>
    </row>
    <row r="615" spans="2:11" ht="28.5" customHeight="1" x14ac:dyDescent="0.25">
      <c r="B615" s="9"/>
      <c r="C615" s="14"/>
      <c r="D615" s="10"/>
      <c r="E615" s="10"/>
      <c r="F615" s="16"/>
      <c r="G615" s="34"/>
      <c r="H615" s="21"/>
      <c r="I615" s="21"/>
      <c r="J615" s="20"/>
      <c r="K615" s="35"/>
    </row>
    <row r="616" spans="2:11" ht="28.5" customHeight="1" x14ac:dyDescent="0.25">
      <c r="B616" s="9"/>
      <c r="C616" s="14"/>
      <c r="D616" s="10"/>
      <c r="E616" s="10"/>
      <c r="F616" s="16"/>
      <c r="G616" s="34"/>
      <c r="H616" s="21"/>
      <c r="I616" s="21"/>
      <c r="J616" s="20"/>
      <c r="K616" s="35"/>
    </row>
    <row r="617" spans="2:11" ht="28.5" customHeight="1" x14ac:dyDescent="0.25">
      <c r="B617" s="9"/>
      <c r="C617" s="14"/>
      <c r="D617" s="10"/>
      <c r="E617" s="10"/>
      <c r="F617" s="16"/>
      <c r="G617" s="34"/>
      <c r="H617" s="21"/>
      <c r="I617" s="21"/>
      <c r="J617" s="20"/>
      <c r="K617" s="35"/>
    </row>
    <row r="618" spans="2:11" ht="28.5" customHeight="1" x14ac:dyDescent="0.25">
      <c r="B618" s="9"/>
      <c r="C618" s="14"/>
      <c r="D618" s="10"/>
      <c r="E618" s="10"/>
      <c r="F618" s="16"/>
      <c r="G618" s="34"/>
      <c r="H618" s="21"/>
      <c r="I618" s="21"/>
      <c r="J618" s="20"/>
      <c r="K618" s="35"/>
    </row>
    <row r="619" spans="2:11" ht="28.5" customHeight="1" x14ac:dyDescent="0.25">
      <c r="B619" s="9"/>
      <c r="C619" s="14"/>
      <c r="D619" s="10"/>
      <c r="E619" s="10"/>
      <c r="F619" s="16"/>
      <c r="G619" s="34"/>
      <c r="H619" s="21"/>
      <c r="I619" s="21"/>
      <c r="J619" s="20"/>
      <c r="K619" s="35"/>
    </row>
    <row r="620" spans="2:11" ht="28.5" customHeight="1" x14ac:dyDescent="0.25">
      <c r="B620" s="9"/>
      <c r="C620" s="14"/>
      <c r="D620" s="10"/>
      <c r="E620" s="10"/>
      <c r="F620" s="16"/>
      <c r="G620" s="34"/>
      <c r="H620" s="21"/>
      <c r="I620" s="21"/>
      <c r="J620" s="20"/>
      <c r="K620" s="35"/>
    </row>
    <row r="621" spans="2:11" ht="28.5" customHeight="1" x14ac:dyDescent="0.25">
      <c r="B621" s="9"/>
      <c r="C621" s="14"/>
      <c r="D621" s="10"/>
      <c r="E621" s="10"/>
      <c r="F621" s="16"/>
      <c r="G621" s="34"/>
      <c r="H621" s="21"/>
      <c r="I621" s="21"/>
      <c r="J621" s="20"/>
      <c r="K621" s="35"/>
    </row>
    <row r="622" spans="2:11" ht="28.5" customHeight="1" x14ac:dyDescent="0.25">
      <c r="B622" s="9"/>
      <c r="C622" s="14"/>
      <c r="D622" s="10"/>
      <c r="E622" s="10"/>
      <c r="F622" s="16"/>
      <c r="G622" s="34"/>
      <c r="H622" s="21"/>
      <c r="I622" s="21"/>
      <c r="J622" s="20"/>
      <c r="K622" s="35"/>
    </row>
    <row r="623" spans="2:11" ht="28.5" customHeight="1" x14ac:dyDescent="0.25">
      <c r="B623" s="9"/>
      <c r="C623" s="14"/>
      <c r="D623" s="10"/>
      <c r="E623" s="10"/>
      <c r="F623" s="16"/>
      <c r="G623" s="34"/>
      <c r="H623" s="21"/>
      <c r="I623" s="21"/>
      <c r="J623" s="20"/>
      <c r="K623" s="35"/>
    </row>
    <row r="624" spans="2:11" ht="28.5" customHeight="1" x14ac:dyDescent="0.25">
      <c r="B624" s="9"/>
      <c r="C624" s="14"/>
      <c r="D624" s="10"/>
      <c r="E624" s="10"/>
      <c r="F624" s="16"/>
      <c r="G624" s="34"/>
      <c r="H624" s="21"/>
      <c r="I624" s="21"/>
      <c r="J624" s="20"/>
      <c r="K624" s="35"/>
    </row>
    <row r="625" spans="2:11" ht="28.5" customHeight="1" x14ac:dyDescent="0.25">
      <c r="B625" s="9"/>
      <c r="C625" s="14"/>
      <c r="D625" s="10"/>
      <c r="E625" s="10"/>
      <c r="F625" s="16"/>
      <c r="G625" s="34"/>
      <c r="H625" s="21"/>
      <c r="I625" s="21"/>
      <c r="J625" s="20"/>
      <c r="K625" s="35"/>
    </row>
    <row r="626" spans="2:11" ht="28.5" customHeight="1" x14ac:dyDescent="0.25">
      <c r="B626" s="9"/>
      <c r="C626" s="14"/>
      <c r="D626" s="10"/>
      <c r="E626" s="10"/>
      <c r="F626" s="16"/>
      <c r="G626" s="34"/>
      <c r="H626" s="21"/>
      <c r="I626" s="21"/>
      <c r="J626" s="20"/>
      <c r="K626" s="35"/>
    </row>
    <row r="627" spans="2:11" ht="28.5" customHeight="1" x14ac:dyDescent="0.25">
      <c r="B627" s="9"/>
      <c r="C627" s="14"/>
      <c r="D627" s="10"/>
      <c r="E627" s="10"/>
      <c r="F627" s="16"/>
      <c r="G627" s="34"/>
      <c r="H627" s="21"/>
      <c r="I627" s="21"/>
      <c r="J627" s="20"/>
      <c r="K627" s="35"/>
    </row>
    <row r="628" spans="2:11" ht="28.5" customHeight="1" x14ac:dyDescent="0.25">
      <c r="B628" s="9"/>
      <c r="C628" s="14"/>
      <c r="D628" s="10"/>
      <c r="E628" s="10"/>
      <c r="F628" s="16"/>
      <c r="G628" s="34"/>
      <c r="H628" s="21"/>
      <c r="I628" s="21"/>
      <c r="J628" s="20"/>
      <c r="K628" s="35"/>
    </row>
    <row r="629" spans="2:11" ht="28.5" customHeight="1" x14ac:dyDescent="0.25">
      <c r="B629" s="9"/>
      <c r="C629" s="14"/>
      <c r="D629" s="10"/>
      <c r="E629" s="10"/>
      <c r="F629" s="16"/>
      <c r="G629" s="34"/>
      <c r="H629" s="21"/>
      <c r="I629" s="21"/>
      <c r="J629" s="20"/>
      <c r="K629" s="35"/>
    </row>
    <row r="630" spans="2:11" ht="28.5" customHeight="1" x14ac:dyDescent="0.25">
      <c r="B630" s="9"/>
      <c r="C630" s="14"/>
      <c r="D630" s="10"/>
      <c r="E630" s="10"/>
      <c r="F630" s="16"/>
      <c r="G630" s="34"/>
      <c r="H630" s="21"/>
      <c r="I630" s="21"/>
      <c r="J630" s="20"/>
      <c r="K630" s="35"/>
    </row>
    <row r="631" spans="2:11" ht="28.5" customHeight="1" x14ac:dyDescent="0.25">
      <c r="B631" s="9"/>
      <c r="C631" s="14"/>
      <c r="D631" s="10"/>
      <c r="E631" s="10"/>
      <c r="F631" s="16"/>
      <c r="G631" s="34"/>
      <c r="H631" s="21"/>
      <c r="I631" s="21"/>
      <c r="J631" s="20"/>
      <c r="K631" s="35"/>
    </row>
    <row r="632" spans="2:11" ht="28.5" customHeight="1" x14ac:dyDescent="0.25">
      <c r="B632" s="9"/>
      <c r="C632" s="14"/>
      <c r="D632" s="10"/>
      <c r="E632" s="10"/>
      <c r="F632" s="16"/>
      <c r="G632" s="34"/>
      <c r="H632" s="21"/>
      <c r="I632" s="21"/>
      <c r="J632" s="20"/>
      <c r="K632" s="35"/>
    </row>
    <row r="633" spans="2:11" ht="28.5" customHeight="1" x14ac:dyDescent="0.25">
      <c r="B633" s="9"/>
      <c r="C633" s="14"/>
      <c r="D633" s="10"/>
      <c r="E633" s="10"/>
      <c r="F633" s="16"/>
      <c r="G633" s="34"/>
      <c r="H633" s="21"/>
      <c r="I633" s="21"/>
      <c r="J633" s="20"/>
      <c r="K633" s="35"/>
    </row>
    <row r="634" spans="2:11" ht="28.5" customHeight="1" x14ac:dyDescent="0.25">
      <c r="B634" s="9"/>
      <c r="C634" s="14"/>
      <c r="D634" s="10"/>
      <c r="E634" s="10"/>
      <c r="F634" s="16"/>
      <c r="G634" s="34"/>
      <c r="H634" s="21"/>
      <c r="I634" s="21"/>
      <c r="J634" s="20"/>
      <c r="K634" s="35"/>
    </row>
    <row r="635" spans="2:11" ht="28.5" customHeight="1" x14ac:dyDescent="0.25">
      <c r="B635" s="9"/>
      <c r="C635" s="14"/>
      <c r="D635" s="10"/>
      <c r="E635" s="10"/>
      <c r="F635" s="16"/>
      <c r="G635" s="34"/>
      <c r="H635" s="21"/>
      <c r="I635" s="21"/>
      <c r="J635" s="20"/>
      <c r="K635" s="35"/>
    </row>
    <row r="636" spans="2:11" ht="28.5" customHeight="1" x14ac:dyDescent="0.25">
      <c r="B636" s="9"/>
      <c r="C636" s="14"/>
      <c r="D636" s="10"/>
      <c r="E636" s="10"/>
      <c r="F636" s="16"/>
      <c r="G636" s="34"/>
      <c r="H636" s="21"/>
      <c r="I636" s="21"/>
      <c r="J636" s="20"/>
      <c r="K636" s="35"/>
    </row>
    <row r="637" spans="2:11" ht="28.5" customHeight="1" x14ac:dyDescent="0.25">
      <c r="B637" s="9"/>
      <c r="C637" s="14"/>
      <c r="D637" s="10"/>
      <c r="E637" s="10"/>
      <c r="F637" s="16"/>
      <c r="G637" s="34"/>
      <c r="H637" s="21"/>
      <c r="I637" s="21"/>
      <c r="J637" s="20"/>
      <c r="K637" s="35"/>
    </row>
    <row r="638" spans="2:11" ht="28.5" customHeight="1" x14ac:dyDescent="0.25">
      <c r="B638" s="9"/>
      <c r="C638" s="14"/>
      <c r="D638" s="10"/>
      <c r="E638" s="10"/>
      <c r="F638" s="16"/>
      <c r="G638" s="34"/>
      <c r="H638" s="21"/>
      <c r="I638" s="21"/>
      <c r="J638" s="20"/>
      <c r="K638" s="35"/>
    </row>
    <row r="639" spans="2:11" ht="28.5" customHeight="1" x14ac:dyDescent="0.25">
      <c r="B639" s="9"/>
      <c r="C639" s="14"/>
      <c r="D639" s="10"/>
      <c r="E639" s="10"/>
      <c r="F639" s="16"/>
      <c r="G639" s="34"/>
      <c r="H639" s="21"/>
      <c r="I639" s="21"/>
      <c r="J639" s="20"/>
      <c r="K639" s="35"/>
    </row>
    <row r="640" spans="2:11" ht="28.5" customHeight="1" x14ac:dyDescent="0.25">
      <c r="B640" s="9"/>
      <c r="C640" s="14"/>
      <c r="D640" s="10"/>
      <c r="E640" s="10"/>
      <c r="F640" s="16"/>
      <c r="G640" s="34"/>
      <c r="H640" s="21"/>
      <c r="I640" s="21"/>
      <c r="J640" s="20"/>
      <c r="K640" s="35"/>
    </row>
    <row r="641" spans="2:11" ht="28.5" customHeight="1" x14ac:dyDescent="0.25">
      <c r="B641" s="9"/>
      <c r="C641" s="14"/>
      <c r="D641" s="10"/>
      <c r="E641" s="10"/>
      <c r="F641" s="16"/>
      <c r="G641" s="34"/>
      <c r="H641" s="21"/>
      <c r="I641" s="21"/>
      <c r="J641" s="20"/>
      <c r="K641" s="35"/>
    </row>
    <row r="642" spans="2:11" ht="28.5" customHeight="1" x14ac:dyDescent="0.25">
      <c r="B642" s="9"/>
      <c r="C642" s="14"/>
      <c r="D642" s="10"/>
      <c r="E642" s="10"/>
      <c r="F642" s="16"/>
      <c r="G642" s="34"/>
      <c r="H642" s="21"/>
      <c r="I642" s="21"/>
      <c r="J642" s="20"/>
      <c r="K642" s="35"/>
    </row>
    <row r="643" spans="2:11" ht="28.5" customHeight="1" x14ac:dyDescent="0.25">
      <c r="B643" s="9"/>
      <c r="C643" s="14"/>
      <c r="D643" s="10"/>
      <c r="E643" s="10"/>
      <c r="F643" s="16"/>
      <c r="G643" s="34"/>
      <c r="H643" s="21"/>
      <c r="I643" s="21"/>
      <c r="J643" s="20"/>
      <c r="K643" s="35"/>
    </row>
    <row r="644" spans="2:11" ht="28.5" customHeight="1" x14ac:dyDescent="0.25">
      <c r="B644" s="9"/>
      <c r="C644" s="14"/>
      <c r="D644" s="10"/>
      <c r="E644" s="10"/>
      <c r="F644" s="16"/>
      <c r="G644" s="34"/>
      <c r="H644" s="21"/>
      <c r="I644" s="21"/>
      <c r="J644" s="20"/>
      <c r="K644" s="35"/>
    </row>
    <row r="645" spans="2:11" ht="28.5" customHeight="1" x14ac:dyDescent="0.25">
      <c r="B645" s="9"/>
      <c r="C645" s="14"/>
      <c r="D645" s="10"/>
      <c r="E645" s="10"/>
      <c r="F645" s="16"/>
      <c r="G645" s="34"/>
      <c r="H645" s="21"/>
      <c r="I645" s="21"/>
      <c r="J645" s="20"/>
      <c r="K645" s="35"/>
    </row>
    <row r="646" spans="2:11" ht="28.5" customHeight="1" x14ac:dyDescent="0.25">
      <c r="B646" s="9"/>
      <c r="C646" s="14"/>
      <c r="D646" s="10"/>
      <c r="E646" s="10"/>
      <c r="F646" s="16"/>
      <c r="G646" s="34"/>
      <c r="H646" s="21"/>
      <c r="I646" s="21"/>
      <c r="J646" s="20"/>
      <c r="K646" s="35"/>
    </row>
    <row r="647" spans="2:11" ht="28.5" customHeight="1" x14ac:dyDescent="0.25">
      <c r="B647" s="9"/>
      <c r="C647" s="14"/>
      <c r="D647" s="10"/>
      <c r="E647" s="10"/>
      <c r="F647" s="16"/>
      <c r="G647" s="34"/>
      <c r="H647" s="21"/>
      <c r="I647" s="21"/>
      <c r="J647" s="20"/>
      <c r="K647" s="35"/>
    </row>
    <row r="648" spans="2:11" ht="28.5" customHeight="1" x14ac:dyDescent="0.25">
      <c r="B648" s="9"/>
      <c r="C648" s="14"/>
      <c r="D648" s="10"/>
      <c r="E648" s="10"/>
      <c r="F648" s="16"/>
      <c r="G648" s="34"/>
      <c r="H648" s="21"/>
      <c r="I648" s="21"/>
      <c r="J648" s="20"/>
      <c r="K648" s="35"/>
    </row>
    <row r="649" spans="2:11" ht="28.5" customHeight="1" x14ac:dyDescent="0.25">
      <c r="B649" s="9"/>
      <c r="C649" s="14"/>
      <c r="D649" s="10"/>
      <c r="E649" s="10"/>
      <c r="F649" s="16"/>
      <c r="G649" s="34"/>
      <c r="H649" s="21"/>
      <c r="I649" s="21"/>
      <c r="J649" s="20"/>
      <c r="K649" s="35"/>
    </row>
    <row r="650" spans="2:11" ht="28.5" customHeight="1" x14ac:dyDescent="0.25">
      <c r="B650" s="9"/>
      <c r="C650" s="14"/>
      <c r="D650" s="10"/>
      <c r="E650" s="10"/>
      <c r="F650" s="16"/>
      <c r="G650" s="34"/>
      <c r="H650" s="21"/>
      <c r="I650" s="21"/>
      <c r="J650" s="20"/>
      <c r="K650" s="35"/>
    </row>
    <row r="651" spans="2:11" ht="28.5" customHeight="1" x14ac:dyDescent="0.25">
      <c r="B651" s="9"/>
      <c r="C651" s="14"/>
      <c r="D651" s="10"/>
      <c r="E651" s="10"/>
      <c r="F651" s="16"/>
      <c r="G651" s="34"/>
      <c r="H651" s="21"/>
      <c r="I651" s="21"/>
      <c r="J651" s="20"/>
      <c r="K651" s="35"/>
    </row>
    <row r="652" spans="2:11" ht="28.5" customHeight="1" x14ac:dyDescent="0.25">
      <c r="B652" s="9"/>
      <c r="C652" s="14"/>
      <c r="D652" s="10"/>
      <c r="E652" s="10"/>
      <c r="F652" s="16"/>
      <c r="G652" s="34"/>
      <c r="H652" s="21"/>
      <c r="I652" s="21"/>
      <c r="J652" s="20"/>
      <c r="K652" s="35"/>
    </row>
    <row r="653" spans="2:11" ht="28.5" customHeight="1" x14ac:dyDescent="0.25">
      <c r="B653" s="9"/>
      <c r="C653" s="14"/>
      <c r="D653" s="10"/>
      <c r="E653" s="10"/>
      <c r="F653" s="16"/>
      <c r="G653" s="34"/>
      <c r="H653" s="21"/>
      <c r="I653" s="21"/>
      <c r="J653" s="20"/>
      <c r="K653" s="35"/>
    </row>
    <row r="654" spans="2:11" ht="28.5" customHeight="1" x14ac:dyDescent="0.25">
      <c r="B654" s="9"/>
      <c r="C654" s="14"/>
      <c r="D654" s="10"/>
      <c r="E654" s="10"/>
      <c r="F654" s="16"/>
      <c r="G654" s="34"/>
      <c r="H654" s="21"/>
      <c r="I654" s="21"/>
      <c r="J654" s="20"/>
      <c r="K654" s="35"/>
    </row>
    <row r="655" spans="2:11" ht="28.5" customHeight="1" x14ac:dyDescent="0.25">
      <c r="B655" s="9"/>
      <c r="C655" s="14"/>
      <c r="D655" s="10"/>
      <c r="E655" s="10"/>
      <c r="F655" s="16"/>
      <c r="G655" s="34"/>
      <c r="H655" s="21"/>
      <c r="I655" s="21"/>
      <c r="J655" s="20"/>
      <c r="K655" s="35"/>
    </row>
    <row r="656" spans="2:11" ht="28.5" customHeight="1" x14ac:dyDescent="0.25">
      <c r="B656" s="9"/>
      <c r="C656" s="14"/>
      <c r="D656" s="10"/>
      <c r="E656" s="10"/>
      <c r="F656" s="16"/>
      <c r="G656" s="34"/>
      <c r="H656" s="21"/>
      <c r="I656" s="21"/>
      <c r="J656" s="20"/>
      <c r="K656" s="35"/>
    </row>
    <row r="657" spans="2:11" ht="28.5" customHeight="1" x14ac:dyDescent="0.25">
      <c r="B657" s="9"/>
      <c r="C657" s="14"/>
      <c r="D657" s="10"/>
      <c r="E657" s="10"/>
      <c r="F657" s="16"/>
      <c r="G657" s="34"/>
      <c r="H657" s="21"/>
      <c r="I657" s="21"/>
      <c r="J657" s="20"/>
      <c r="K657" s="35"/>
    </row>
    <row r="658" spans="2:11" ht="28.5" customHeight="1" x14ac:dyDescent="0.25">
      <c r="B658" s="9"/>
      <c r="C658" s="14"/>
      <c r="D658" s="10"/>
      <c r="E658" s="10"/>
      <c r="F658" s="16"/>
      <c r="G658" s="34"/>
      <c r="H658" s="21"/>
      <c r="I658" s="21"/>
      <c r="J658" s="20"/>
      <c r="K658" s="35"/>
    </row>
    <row r="659" spans="2:11" ht="28.5" customHeight="1" x14ac:dyDescent="0.25">
      <c r="B659" s="9"/>
      <c r="C659" s="14"/>
      <c r="D659" s="10"/>
      <c r="E659" s="10"/>
      <c r="F659" s="16"/>
      <c r="G659" s="34"/>
      <c r="H659" s="21"/>
      <c r="I659" s="21"/>
      <c r="J659" s="20"/>
      <c r="K659" s="35"/>
    </row>
    <row r="660" spans="2:11" ht="28.5" customHeight="1" x14ac:dyDescent="0.25">
      <c r="B660" s="9"/>
      <c r="C660" s="14"/>
      <c r="D660" s="10"/>
      <c r="E660" s="10"/>
      <c r="F660" s="16"/>
      <c r="G660" s="34"/>
      <c r="H660" s="21"/>
      <c r="I660" s="21"/>
      <c r="J660" s="20"/>
      <c r="K660" s="35"/>
    </row>
    <row r="661" spans="2:11" ht="28.5" customHeight="1" x14ac:dyDescent="0.25">
      <c r="B661" s="9"/>
      <c r="C661" s="14"/>
      <c r="D661" s="10"/>
      <c r="E661" s="10"/>
      <c r="F661" s="16"/>
      <c r="G661" s="34"/>
      <c r="H661" s="21"/>
      <c r="I661" s="21"/>
      <c r="J661" s="20"/>
      <c r="K661" s="35"/>
    </row>
    <row r="662" spans="2:11" ht="28.5" customHeight="1" x14ac:dyDescent="0.25">
      <c r="B662" s="9"/>
      <c r="C662" s="14"/>
      <c r="D662" s="10"/>
      <c r="E662" s="10"/>
      <c r="F662" s="16"/>
      <c r="G662" s="34"/>
      <c r="H662" s="21"/>
      <c r="I662" s="21"/>
      <c r="J662" s="20"/>
      <c r="K662" s="35"/>
    </row>
    <row r="663" spans="2:11" ht="28.5" customHeight="1" x14ac:dyDescent="0.25">
      <c r="B663" s="9"/>
      <c r="C663" s="14"/>
      <c r="D663" s="10"/>
      <c r="E663" s="10"/>
      <c r="F663" s="16"/>
      <c r="G663" s="34"/>
      <c r="H663" s="21"/>
      <c r="I663" s="21"/>
      <c r="J663" s="20"/>
      <c r="K663" s="35"/>
    </row>
    <row r="664" spans="2:11" ht="28.5" customHeight="1" x14ac:dyDescent="0.25">
      <c r="B664" s="9"/>
      <c r="C664" s="14"/>
      <c r="D664" s="10"/>
      <c r="E664" s="10"/>
      <c r="F664" s="16"/>
      <c r="G664" s="34"/>
      <c r="H664" s="21"/>
      <c r="I664" s="21"/>
      <c r="J664" s="20"/>
      <c r="K664" s="35"/>
    </row>
    <row r="665" spans="2:11" ht="28.5" customHeight="1" x14ac:dyDescent="0.25">
      <c r="B665" s="9"/>
      <c r="C665" s="14"/>
      <c r="D665" s="10"/>
      <c r="E665" s="10"/>
      <c r="F665" s="16"/>
      <c r="G665" s="34"/>
      <c r="H665" s="21"/>
      <c r="I665" s="21"/>
      <c r="J665" s="20"/>
      <c r="K665" s="35"/>
    </row>
    <row r="666" spans="2:11" ht="28.5" customHeight="1" x14ac:dyDescent="0.25">
      <c r="B666" s="9"/>
      <c r="C666" s="14"/>
      <c r="D666" s="10"/>
      <c r="E666" s="10"/>
      <c r="F666" s="16"/>
      <c r="G666" s="34"/>
      <c r="H666" s="21"/>
      <c r="I666" s="21"/>
      <c r="J666" s="20"/>
      <c r="K666" s="35"/>
    </row>
    <row r="667" spans="2:11" ht="28.5" customHeight="1" x14ac:dyDescent="0.25">
      <c r="B667" s="9"/>
      <c r="C667" s="14"/>
      <c r="D667" s="10"/>
      <c r="E667" s="10"/>
      <c r="F667" s="16"/>
      <c r="G667" s="34"/>
      <c r="H667" s="21"/>
      <c r="I667" s="21"/>
      <c r="J667" s="20"/>
      <c r="K667" s="35"/>
    </row>
    <row r="668" spans="2:11" ht="28.5" customHeight="1" x14ac:dyDescent="0.25">
      <c r="B668" s="9"/>
      <c r="C668" s="14"/>
      <c r="D668" s="10"/>
      <c r="E668" s="10"/>
      <c r="F668" s="16"/>
      <c r="G668" s="34"/>
      <c r="H668" s="21"/>
      <c r="I668" s="21"/>
      <c r="J668" s="20"/>
      <c r="K668" s="35"/>
    </row>
    <row r="669" spans="2:11" ht="28.5" customHeight="1" x14ac:dyDescent="0.25">
      <c r="B669" s="9"/>
      <c r="C669" s="14"/>
      <c r="D669" s="10"/>
      <c r="E669" s="10"/>
      <c r="F669" s="16"/>
      <c r="G669" s="34"/>
      <c r="H669" s="21"/>
      <c r="I669" s="21"/>
      <c r="J669" s="20"/>
      <c r="K669" s="35"/>
    </row>
    <row r="670" spans="2:11" ht="28.5" customHeight="1" x14ac:dyDescent="0.25">
      <c r="B670" s="9"/>
      <c r="C670" s="14"/>
      <c r="D670" s="10"/>
      <c r="E670" s="10"/>
      <c r="F670" s="16"/>
      <c r="G670" s="34"/>
      <c r="H670" s="21"/>
      <c r="I670" s="21"/>
      <c r="J670" s="20"/>
      <c r="K670" s="35"/>
    </row>
    <row r="671" spans="2:11" ht="28.5" customHeight="1" x14ac:dyDescent="0.25">
      <c r="B671" s="9"/>
      <c r="C671" s="14"/>
      <c r="D671" s="10"/>
      <c r="E671" s="10"/>
      <c r="F671" s="16"/>
      <c r="G671" s="34"/>
      <c r="H671" s="21"/>
      <c r="I671" s="21"/>
      <c r="J671" s="20"/>
      <c r="K671" s="35"/>
    </row>
    <row r="672" spans="2:11" ht="28.5" customHeight="1" x14ac:dyDescent="0.25">
      <c r="B672" s="9"/>
      <c r="C672" s="14"/>
      <c r="D672" s="10"/>
      <c r="E672" s="10"/>
      <c r="F672" s="16"/>
      <c r="G672" s="34"/>
      <c r="H672" s="21"/>
      <c r="I672" s="21"/>
      <c r="J672" s="20"/>
      <c r="K672" s="35"/>
    </row>
    <row r="673" spans="2:11" ht="28.5" customHeight="1" x14ac:dyDescent="0.25">
      <c r="B673" s="9"/>
      <c r="C673" s="14"/>
      <c r="D673" s="10"/>
      <c r="E673" s="10"/>
      <c r="F673" s="16"/>
      <c r="G673" s="34"/>
      <c r="H673" s="21"/>
      <c r="I673" s="21"/>
      <c r="J673" s="20"/>
      <c r="K673" s="35"/>
    </row>
    <row r="674" spans="2:11" ht="28.5" customHeight="1" x14ac:dyDescent="0.25">
      <c r="B674" s="9"/>
      <c r="C674" s="14"/>
      <c r="D674" s="10"/>
      <c r="E674" s="10"/>
      <c r="F674" s="16"/>
      <c r="G674" s="34"/>
      <c r="H674" s="21"/>
      <c r="I674" s="21"/>
      <c r="J674" s="20"/>
      <c r="K674" s="35"/>
    </row>
    <row r="675" spans="2:11" ht="28.5" customHeight="1" x14ac:dyDescent="0.25">
      <c r="B675" s="9"/>
      <c r="C675" s="14"/>
      <c r="D675" s="10"/>
      <c r="E675" s="10"/>
      <c r="F675" s="16"/>
      <c r="G675" s="34"/>
      <c r="H675" s="21"/>
      <c r="I675" s="21"/>
      <c r="J675" s="20"/>
      <c r="K675" s="35"/>
    </row>
    <row r="676" spans="2:11" ht="28.5" customHeight="1" x14ac:dyDescent="0.25">
      <c r="B676" s="9"/>
      <c r="C676" s="14"/>
      <c r="D676" s="10"/>
      <c r="E676" s="10"/>
      <c r="F676" s="16"/>
      <c r="G676" s="34"/>
      <c r="H676" s="21"/>
      <c r="I676" s="21"/>
      <c r="J676" s="20"/>
      <c r="K676" s="35"/>
    </row>
    <row r="677" spans="2:11" ht="28.5" customHeight="1" x14ac:dyDescent="0.25">
      <c r="B677" s="9"/>
      <c r="C677" s="14"/>
      <c r="D677" s="10"/>
      <c r="E677" s="10"/>
      <c r="F677" s="16"/>
      <c r="G677" s="34"/>
      <c r="H677" s="21"/>
      <c r="I677" s="21"/>
      <c r="J677" s="20"/>
      <c r="K677" s="35"/>
    </row>
    <row r="678" spans="2:11" ht="28.5" customHeight="1" x14ac:dyDescent="0.25">
      <c r="B678" s="9"/>
      <c r="C678" s="14"/>
      <c r="D678" s="10"/>
      <c r="E678" s="10"/>
      <c r="F678" s="16"/>
      <c r="G678" s="34"/>
      <c r="H678" s="21"/>
      <c r="I678" s="21"/>
      <c r="J678" s="20"/>
      <c r="K678" s="35"/>
    </row>
    <row r="679" spans="2:11" ht="28.5" customHeight="1" x14ac:dyDescent="0.25">
      <c r="B679" s="9"/>
      <c r="C679" s="14"/>
      <c r="D679" s="10"/>
      <c r="E679" s="10"/>
      <c r="F679" s="16"/>
      <c r="G679" s="34"/>
      <c r="H679" s="21"/>
      <c r="I679" s="21"/>
      <c r="J679" s="20"/>
      <c r="K679" s="35"/>
    </row>
    <row r="680" spans="2:11" ht="28.5" customHeight="1" x14ac:dyDescent="0.25">
      <c r="B680" s="9"/>
      <c r="C680" s="14"/>
      <c r="D680" s="10"/>
      <c r="E680" s="10"/>
      <c r="F680" s="16"/>
      <c r="G680" s="34"/>
      <c r="H680" s="21"/>
      <c r="I680" s="21"/>
      <c r="J680" s="20"/>
      <c r="K680" s="35"/>
    </row>
    <row r="681" spans="2:11" ht="28.5" customHeight="1" x14ac:dyDescent="0.25">
      <c r="B681" s="9"/>
      <c r="C681" s="14"/>
      <c r="D681" s="10"/>
      <c r="E681" s="10"/>
      <c r="F681" s="16"/>
      <c r="G681" s="34"/>
      <c r="H681" s="21"/>
      <c r="I681" s="21"/>
      <c r="J681" s="20"/>
      <c r="K681" s="35"/>
    </row>
    <row r="682" spans="2:11" ht="28.5" customHeight="1" x14ac:dyDescent="0.25">
      <c r="B682" s="9"/>
      <c r="C682" s="14"/>
      <c r="D682" s="10"/>
      <c r="E682" s="10"/>
      <c r="F682" s="16"/>
      <c r="G682" s="34"/>
      <c r="H682" s="21"/>
      <c r="I682" s="21"/>
      <c r="J682" s="20"/>
      <c r="K682" s="35"/>
    </row>
    <row r="683" spans="2:11" ht="28.5" customHeight="1" x14ac:dyDescent="0.25">
      <c r="B683" s="9"/>
      <c r="C683" s="14"/>
      <c r="D683" s="10"/>
      <c r="E683" s="10"/>
      <c r="F683" s="16"/>
      <c r="G683" s="34"/>
      <c r="H683" s="21"/>
      <c r="I683" s="21"/>
      <c r="J683" s="20"/>
      <c r="K683" s="35"/>
    </row>
    <row r="684" spans="2:11" ht="28.5" customHeight="1" x14ac:dyDescent="0.25">
      <c r="B684" s="9"/>
      <c r="C684" s="14"/>
      <c r="D684" s="10"/>
      <c r="E684" s="10"/>
      <c r="F684" s="16"/>
      <c r="G684" s="34"/>
      <c r="H684" s="21"/>
      <c r="I684" s="21"/>
      <c r="J684" s="20"/>
      <c r="K684" s="35"/>
    </row>
    <row r="685" spans="2:11" ht="28.5" customHeight="1" x14ac:dyDescent="0.25">
      <c r="B685" s="9"/>
      <c r="C685" s="14"/>
      <c r="D685" s="10"/>
      <c r="E685" s="10"/>
      <c r="F685" s="16"/>
      <c r="G685" s="34"/>
      <c r="H685" s="21"/>
      <c r="I685" s="21"/>
      <c r="J685" s="20"/>
      <c r="K685" s="35"/>
    </row>
    <row r="686" spans="2:11" ht="28.5" customHeight="1" x14ac:dyDescent="0.25">
      <c r="B686" s="9"/>
      <c r="C686" s="14"/>
      <c r="D686" s="10"/>
      <c r="E686" s="10"/>
      <c r="F686" s="16"/>
      <c r="G686" s="34"/>
      <c r="H686" s="21"/>
      <c r="I686" s="21"/>
      <c r="J686" s="20"/>
      <c r="K686" s="35"/>
    </row>
    <row r="687" spans="2:11" ht="28.5" customHeight="1" x14ac:dyDescent="0.25">
      <c r="B687" s="9"/>
      <c r="C687" s="14"/>
      <c r="D687" s="10"/>
      <c r="E687" s="10"/>
      <c r="F687" s="16"/>
      <c r="G687" s="34"/>
      <c r="H687" s="21"/>
      <c r="I687" s="21"/>
      <c r="J687" s="20"/>
      <c r="K687" s="35"/>
    </row>
    <row r="688" spans="2:11" ht="28.5" customHeight="1" x14ac:dyDescent="0.25">
      <c r="B688" s="9"/>
      <c r="C688" s="14"/>
      <c r="D688" s="10"/>
      <c r="E688" s="10"/>
      <c r="F688" s="16"/>
      <c r="G688" s="34"/>
      <c r="H688" s="21"/>
      <c r="I688" s="21"/>
      <c r="J688" s="20"/>
      <c r="K688" s="35"/>
    </row>
    <row r="689" spans="2:11" ht="28.5" customHeight="1" x14ac:dyDescent="0.25">
      <c r="B689" s="9"/>
      <c r="C689" s="14"/>
      <c r="D689" s="10"/>
      <c r="E689" s="10"/>
      <c r="F689" s="16"/>
      <c r="G689" s="34"/>
      <c r="H689" s="21"/>
      <c r="I689" s="21"/>
      <c r="J689" s="20"/>
      <c r="K689" s="35"/>
    </row>
    <row r="690" spans="2:11" ht="28.5" customHeight="1" x14ac:dyDescent="0.25">
      <c r="B690" s="9"/>
      <c r="C690" s="14"/>
      <c r="D690" s="10"/>
      <c r="E690" s="10"/>
      <c r="F690" s="16"/>
      <c r="G690" s="34"/>
      <c r="H690" s="21"/>
      <c r="I690" s="21"/>
      <c r="J690" s="20"/>
      <c r="K690" s="35"/>
    </row>
    <row r="691" spans="2:11" ht="28.5" customHeight="1" x14ac:dyDescent="0.25">
      <c r="B691" s="9"/>
      <c r="C691" s="14"/>
      <c r="D691" s="10"/>
      <c r="E691" s="10"/>
      <c r="F691" s="16"/>
      <c r="G691" s="34"/>
      <c r="H691" s="21"/>
      <c r="I691" s="21"/>
      <c r="J691" s="20"/>
      <c r="K691" s="35"/>
    </row>
    <row r="692" spans="2:11" ht="28.5" customHeight="1" x14ac:dyDescent="0.25">
      <c r="B692" s="9"/>
      <c r="C692" s="14"/>
      <c r="D692" s="10"/>
      <c r="E692" s="10"/>
      <c r="F692" s="16"/>
      <c r="G692" s="34"/>
      <c r="H692" s="21"/>
      <c r="I692" s="21"/>
      <c r="J692" s="20"/>
      <c r="K692" s="35"/>
    </row>
    <row r="693" spans="2:11" ht="28.5" customHeight="1" x14ac:dyDescent="0.25">
      <c r="B693" s="9"/>
      <c r="C693" s="14"/>
      <c r="D693" s="10"/>
      <c r="E693" s="10"/>
      <c r="F693" s="16"/>
      <c r="G693" s="34"/>
      <c r="H693" s="21"/>
      <c r="I693" s="21"/>
      <c r="J693" s="20"/>
      <c r="K693" s="35"/>
    </row>
    <row r="694" spans="2:11" ht="28.5" customHeight="1" x14ac:dyDescent="0.25">
      <c r="B694" s="9"/>
      <c r="C694" s="14"/>
      <c r="D694" s="10"/>
      <c r="E694" s="10"/>
      <c r="F694" s="16"/>
      <c r="G694" s="34"/>
      <c r="H694" s="21"/>
      <c r="I694" s="21"/>
      <c r="J694" s="20"/>
      <c r="K694" s="35"/>
    </row>
    <row r="695" spans="2:11" ht="28.5" customHeight="1" x14ac:dyDescent="0.25">
      <c r="B695" s="9"/>
      <c r="C695" s="14"/>
      <c r="D695" s="10"/>
      <c r="E695" s="10"/>
      <c r="F695" s="16"/>
      <c r="G695" s="34"/>
      <c r="H695" s="21"/>
      <c r="I695" s="21"/>
      <c r="J695" s="20"/>
      <c r="K695" s="35"/>
    </row>
    <row r="696" spans="2:11" ht="28.5" customHeight="1" x14ac:dyDescent="0.25">
      <c r="B696" s="9"/>
      <c r="C696" s="14"/>
      <c r="D696" s="10"/>
      <c r="E696" s="10"/>
      <c r="F696" s="16"/>
      <c r="G696" s="34"/>
      <c r="H696" s="21"/>
      <c r="I696" s="21"/>
      <c r="J696" s="20"/>
      <c r="K696" s="35"/>
    </row>
    <row r="697" spans="2:11" ht="28.5" customHeight="1" x14ac:dyDescent="0.25">
      <c r="B697" s="9"/>
      <c r="C697" s="14"/>
      <c r="D697" s="10"/>
      <c r="E697" s="10"/>
      <c r="F697" s="16"/>
      <c r="G697" s="34"/>
      <c r="H697" s="21"/>
      <c r="I697" s="21"/>
      <c r="J697" s="20"/>
      <c r="K697" s="35"/>
    </row>
    <row r="698" spans="2:11" ht="28.5" customHeight="1" x14ac:dyDescent="0.25">
      <c r="B698" s="9"/>
      <c r="C698" s="14"/>
      <c r="D698" s="10"/>
      <c r="E698" s="10"/>
      <c r="F698" s="16"/>
      <c r="G698" s="34"/>
      <c r="H698" s="21"/>
      <c r="I698" s="21"/>
      <c r="J698" s="20"/>
      <c r="K698" s="35"/>
    </row>
    <row r="699" spans="2:11" ht="28.5" customHeight="1" x14ac:dyDescent="0.25">
      <c r="B699" s="9"/>
      <c r="C699" s="14"/>
      <c r="D699" s="10"/>
      <c r="E699" s="10"/>
      <c r="F699" s="16"/>
      <c r="G699" s="34"/>
      <c r="H699" s="21"/>
      <c r="I699" s="21"/>
      <c r="J699" s="20"/>
      <c r="K699" s="35"/>
    </row>
    <row r="700" spans="2:11" ht="28.5" customHeight="1" x14ac:dyDescent="0.25">
      <c r="B700" s="9"/>
      <c r="C700" s="14"/>
      <c r="D700" s="10"/>
      <c r="E700" s="10"/>
      <c r="F700" s="16"/>
      <c r="G700" s="34"/>
      <c r="H700" s="21"/>
      <c r="I700" s="21"/>
      <c r="J700" s="20"/>
      <c r="K700" s="35"/>
    </row>
    <row r="701" spans="2:11" ht="28.5" customHeight="1" x14ac:dyDescent="0.25">
      <c r="B701" s="9"/>
      <c r="C701" s="14"/>
      <c r="D701" s="10"/>
      <c r="E701" s="10"/>
      <c r="F701" s="16"/>
      <c r="G701" s="34"/>
      <c r="H701" s="21"/>
      <c r="I701" s="21"/>
      <c r="J701" s="20"/>
      <c r="K701" s="35"/>
    </row>
    <row r="702" spans="2:11" ht="28.5" customHeight="1" x14ac:dyDescent="0.25">
      <c r="B702" s="9"/>
      <c r="C702" s="14"/>
      <c r="D702" s="10"/>
      <c r="E702" s="10"/>
      <c r="F702" s="16"/>
      <c r="G702" s="34"/>
      <c r="H702" s="21"/>
      <c r="I702" s="21"/>
      <c r="J702" s="20"/>
      <c r="K702" s="35"/>
    </row>
    <row r="703" spans="2:11" ht="28.5" customHeight="1" x14ac:dyDescent="0.25">
      <c r="B703" s="9"/>
      <c r="C703" s="14"/>
      <c r="D703" s="10"/>
      <c r="E703" s="10"/>
      <c r="F703" s="16"/>
      <c r="G703" s="34"/>
      <c r="H703" s="21"/>
      <c r="I703" s="21"/>
      <c r="J703" s="20"/>
      <c r="K703" s="35"/>
    </row>
    <row r="704" spans="2:11" ht="28.5" customHeight="1" x14ac:dyDescent="0.25">
      <c r="B704" s="9"/>
      <c r="C704" s="14"/>
      <c r="D704" s="10"/>
      <c r="E704" s="10"/>
      <c r="F704" s="16"/>
      <c r="G704" s="34"/>
      <c r="H704" s="21"/>
      <c r="I704" s="21"/>
      <c r="J704" s="20"/>
      <c r="K704" s="35"/>
    </row>
    <row r="705" spans="2:11" ht="28.5" customHeight="1" x14ac:dyDescent="0.25">
      <c r="B705" s="9"/>
      <c r="C705" s="14"/>
      <c r="D705" s="10"/>
      <c r="E705" s="10"/>
      <c r="F705" s="16"/>
      <c r="G705" s="34"/>
      <c r="H705" s="21"/>
      <c r="I705" s="21"/>
      <c r="J705" s="20"/>
      <c r="K705" s="35"/>
    </row>
    <row r="706" spans="2:11" ht="28.5" customHeight="1" x14ac:dyDescent="0.25">
      <c r="B706" s="9"/>
      <c r="C706" s="14"/>
      <c r="D706" s="10"/>
      <c r="E706" s="10"/>
      <c r="F706" s="16"/>
      <c r="G706" s="34"/>
      <c r="H706" s="21"/>
      <c r="I706" s="21"/>
      <c r="J706" s="20"/>
      <c r="K706" s="35"/>
    </row>
    <row r="707" spans="2:11" ht="28.5" customHeight="1" x14ac:dyDescent="0.25">
      <c r="B707" s="9"/>
      <c r="C707" s="14"/>
      <c r="D707" s="10"/>
      <c r="E707" s="10"/>
      <c r="F707" s="16"/>
      <c r="G707" s="34"/>
      <c r="H707" s="21"/>
      <c r="I707" s="21"/>
      <c r="J707" s="20"/>
      <c r="K707" s="35"/>
    </row>
    <row r="708" spans="2:11" ht="28.5" customHeight="1" x14ac:dyDescent="0.25">
      <c r="B708" s="9"/>
      <c r="C708" s="14"/>
      <c r="D708" s="10"/>
      <c r="E708" s="10"/>
      <c r="F708" s="16"/>
      <c r="G708" s="34"/>
      <c r="H708" s="21"/>
      <c r="I708" s="21"/>
      <c r="J708" s="20"/>
      <c r="K708" s="35"/>
    </row>
    <row r="709" spans="2:11" ht="28.5" customHeight="1" x14ac:dyDescent="0.25">
      <c r="B709" s="9"/>
      <c r="C709" s="14"/>
      <c r="D709" s="10"/>
      <c r="E709" s="10"/>
      <c r="F709" s="16"/>
      <c r="G709" s="34"/>
      <c r="H709" s="21"/>
      <c r="I709" s="21"/>
      <c r="J709" s="20"/>
      <c r="K709" s="35"/>
    </row>
    <row r="710" spans="2:11" ht="28.5" customHeight="1" x14ac:dyDescent="0.25">
      <c r="B710" s="9"/>
      <c r="C710" s="14"/>
      <c r="D710" s="10"/>
      <c r="E710" s="10"/>
      <c r="F710" s="16"/>
      <c r="G710" s="34"/>
      <c r="H710" s="21"/>
      <c r="I710" s="21"/>
      <c r="J710" s="20"/>
      <c r="K710" s="35"/>
    </row>
    <row r="711" spans="2:11" ht="28.5" customHeight="1" x14ac:dyDescent="0.25">
      <c r="B711" s="9"/>
      <c r="C711" s="14"/>
      <c r="D711" s="10"/>
      <c r="E711" s="10"/>
      <c r="F711" s="16"/>
      <c r="G711" s="34"/>
      <c r="H711" s="21"/>
      <c r="I711" s="21"/>
      <c r="J711" s="20"/>
      <c r="K711" s="35"/>
    </row>
    <row r="712" spans="2:11" ht="28.5" customHeight="1" x14ac:dyDescent="0.25">
      <c r="B712" s="9"/>
      <c r="C712" s="14"/>
      <c r="D712" s="10"/>
      <c r="E712" s="10"/>
      <c r="F712" s="16"/>
      <c r="G712" s="34"/>
      <c r="H712" s="21"/>
      <c r="I712" s="21"/>
      <c r="J712" s="20"/>
      <c r="K712" s="35"/>
    </row>
    <row r="713" spans="2:11" ht="28.5" customHeight="1" x14ac:dyDescent="0.25">
      <c r="B713" s="9"/>
      <c r="C713" s="14"/>
      <c r="D713" s="10"/>
      <c r="E713" s="10"/>
      <c r="F713" s="16"/>
      <c r="G713" s="34"/>
      <c r="H713" s="21"/>
      <c r="I713" s="21"/>
      <c r="J713" s="20"/>
      <c r="K713" s="35"/>
    </row>
    <row r="714" spans="2:11" ht="28.5" customHeight="1" x14ac:dyDescent="0.25">
      <c r="B714" s="9"/>
      <c r="C714" s="14"/>
      <c r="D714" s="10"/>
      <c r="E714" s="10"/>
      <c r="F714" s="16"/>
      <c r="G714" s="34"/>
      <c r="H714" s="21"/>
      <c r="I714" s="21"/>
      <c r="J714" s="20"/>
      <c r="K714" s="35"/>
    </row>
    <row r="715" spans="2:11" ht="28.5" customHeight="1" x14ac:dyDescent="0.25">
      <c r="B715" s="9"/>
      <c r="C715" s="14"/>
      <c r="D715" s="10"/>
      <c r="E715" s="10"/>
      <c r="F715" s="16"/>
      <c r="G715" s="34"/>
      <c r="H715" s="21"/>
      <c r="I715" s="21"/>
      <c r="J715" s="20"/>
      <c r="K715" s="35"/>
    </row>
    <row r="716" spans="2:11" ht="28.5" customHeight="1" x14ac:dyDescent="0.25">
      <c r="B716" s="9"/>
      <c r="C716" s="14"/>
      <c r="D716" s="10"/>
      <c r="E716" s="10"/>
      <c r="F716" s="16"/>
      <c r="G716" s="34"/>
      <c r="H716" s="21"/>
      <c r="I716" s="21"/>
      <c r="J716" s="20"/>
      <c r="K716" s="35"/>
    </row>
    <row r="717" spans="2:11" ht="28.5" customHeight="1" x14ac:dyDescent="0.25">
      <c r="B717" s="9"/>
      <c r="C717" s="14"/>
      <c r="D717" s="10"/>
      <c r="E717" s="10"/>
      <c r="F717" s="16"/>
      <c r="G717" s="34"/>
      <c r="H717" s="21"/>
      <c r="I717" s="21"/>
      <c r="J717" s="20"/>
      <c r="K717" s="35"/>
    </row>
    <row r="718" spans="2:11" ht="28.5" customHeight="1" x14ac:dyDescent="0.25">
      <c r="B718" s="9"/>
      <c r="C718" s="14"/>
      <c r="D718" s="10"/>
      <c r="E718" s="10"/>
      <c r="F718" s="16"/>
      <c r="G718" s="34"/>
      <c r="H718" s="21"/>
      <c r="I718" s="21"/>
      <c r="J718" s="20"/>
      <c r="K718" s="35"/>
    </row>
    <row r="719" spans="2:11" ht="28.5" customHeight="1" x14ac:dyDescent="0.25">
      <c r="B719" s="9"/>
      <c r="C719" s="14"/>
      <c r="D719" s="10"/>
      <c r="E719" s="10"/>
      <c r="F719" s="16"/>
      <c r="G719" s="34"/>
      <c r="H719" s="21"/>
      <c r="I719" s="21"/>
      <c r="J719" s="20"/>
      <c r="K719" s="35"/>
    </row>
    <row r="720" spans="2:11" ht="28.5" customHeight="1" x14ac:dyDescent="0.25">
      <c r="B720" s="9"/>
      <c r="C720" s="14"/>
      <c r="D720" s="10"/>
      <c r="E720" s="10"/>
      <c r="F720" s="16"/>
      <c r="G720" s="34"/>
      <c r="H720" s="21"/>
      <c r="I720" s="21"/>
      <c r="J720" s="20"/>
      <c r="K720" s="35"/>
    </row>
    <row r="721" spans="2:11" ht="28.5" customHeight="1" x14ac:dyDescent="0.25">
      <c r="B721" s="9"/>
      <c r="C721" s="14"/>
      <c r="D721" s="10"/>
      <c r="E721" s="10"/>
      <c r="F721" s="16"/>
      <c r="G721" s="34"/>
      <c r="H721" s="21"/>
      <c r="I721" s="21"/>
      <c r="J721" s="20"/>
      <c r="K721" s="35"/>
    </row>
    <row r="722" spans="2:11" ht="28.5" customHeight="1" x14ac:dyDescent="0.25">
      <c r="B722" s="9"/>
      <c r="C722" s="14"/>
      <c r="D722" s="10"/>
      <c r="E722" s="10"/>
      <c r="F722" s="16"/>
      <c r="G722" s="34"/>
      <c r="H722" s="21"/>
      <c r="I722" s="21"/>
      <c r="J722" s="20"/>
      <c r="K722" s="35"/>
    </row>
    <row r="723" spans="2:11" ht="28.5" customHeight="1" x14ac:dyDescent="0.25">
      <c r="B723" s="9"/>
      <c r="C723" s="14"/>
      <c r="D723" s="10"/>
      <c r="E723" s="10"/>
      <c r="F723" s="16"/>
      <c r="G723" s="34"/>
      <c r="H723" s="21"/>
      <c r="I723" s="21"/>
      <c r="J723" s="20"/>
      <c r="K723" s="35"/>
    </row>
    <row r="724" spans="2:11" ht="28.5" customHeight="1" x14ac:dyDescent="0.25">
      <c r="B724" s="9"/>
      <c r="C724" s="14"/>
      <c r="D724" s="10"/>
      <c r="E724" s="10"/>
      <c r="F724" s="16"/>
      <c r="G724" s="34"/>
      <c r="H724" s="21"/>
      <c r="I724" s="21"/>
      <c r="J724" s="20"/>
      <c r="K724" s="35"/>
    </row>
    <row r="725" spans="2:11" ht="28.5" customHeight="1" x14ac:dyDescent="0.25">
      <c r="B725" s="9"/>
      <c r="C725" s="14"/>
      <c r="D725" s="10"/>
      <c r="E725" s="10"/>
      <c r="F725" s="16"/>
      <c r="G725" s="34"/>
      <c r="H725" s="21"/>
      <c r="I725" s="21"/>
      <c r="J725" s="20"/>
      <c r="K725" s="35"/>
    </row>
    <row r="726" spans="2:11" ht="28.5" customHeight="1" x14ac:dyDescent="0.25">
      <c r="B726" s="9"/>
      <c r="C726" s="14"/>
      <c r="D726" s="10"/>
      <c r="E726" s="10"/>
      <c r="F726" s="16"/>
      <c r="G726" s="34"/>
      <c r="H726" s="21"/>
      <c r="I726" s="21"/>
      <c r="J726" s="20"/>
      <c r="K726" s="35"/>
    </row>
    <row r="727" spans="2:11" ht="28.5" customHeight="1" x14ac:dyDescent="0.25">
      <c r="B727" s="9"/>
      <c r="C727" s="14"/>
      <c r="D727" s="10"/>
      <c r="E727" s="10"/>
      <c r="F727" s="16"/>
      <c r="G727" s="34"/>
      <c r="H727" s="21"/>
      <c r="I727" s="21"/>
      <c r="J727" s="20"/>
      <c r="K727" s="35"/>
    </row>
    <row r="728" spans="2:11" ht="28.5" customHeight="1" x14ac:dyDescent="0.25">
      <c r="B728" s="9"/>
      <c r="C728" s="14"/>
      <c r="D728" s="10"/>
      <c r="E728" s="10"/>
      <c r="F728" s="16"/>
      <c r="G728" s="34"/>
      <c r="H728" s="21"/>
      <c r="I728" s="21"/>
      <c r="J728" s="20"/>
      <c r="K728" s="35"/>
    </row>
    <row r="729" spans="2:11" ht="28.5" customHeight="1" x14ac:dyDescent="0.25">
      <c r="B729" s="9"/>
      <c r="C729" s="14"/>
      <c r="D729" s="10"/>
      <c r="E729" s="10"/>
      <c r="F729" s="16"/>
      <c r="G729" s="34"/>
      <c r="H729" s="21"/>
      <c r="I729" s="21"/>
      <c r="J729" s="20"/>
      <c r="K729" s="35"/>
    </row>
    <row r="730" spans="2:11" ht="28.5" customHeight="1" x14ac:dyDescent="0.25">
      <c r="B730" s="9"/>
      <c r="C730" s="14"/>
      <c r="D730" s="10"/>
      <c r="E730" s="10"/>
      <c r="F730" s="16"/>
      <c r="G730" s="34"/>
      <c r="H730" s="21"/>
      <c r="I730" s="21"/>
      <c r="J730" s="20"/>
      <c r="K730" s="35"/>
    </row>
    <row r="731" spans="2:11" ht="28.5" customHeight="1" x14ac:dyDescent="0.25">
      <c r="B731" s="9"/>
      <c r="C731" s="14"/>
      <c r="D731" s="10"/>
      <c r="E731" s="10"/>
      <c r="F731" s="16"/>
      <c r="G731" s="34"/>
      <c r="H731" s="21"/>
      <c r="I731" s="21"/>
      <c r="J731" s="20"/>
      <c r="K731" s="35"/>
    </row>
    <row r="732" spans="2:11" ht="28.5" customHeight="1" x14ac:dyDescent="0.25">
      <c r="B732" s="9"/>
      <c r="C732" s="14"/>
      <c r="D732" s="10"/>
      <c r="E732" s="10"/>
      <c r="F732" s="16"/>
      <c r="G732" s="34"/>
      <c r="H732" s="21"/>
      <c r="I732" s="21"/>
      <c r="J732" s="20"/>
      <c r="K732" s="35"/>
    </row>
    <row r="733" spans="2:11" ht="28.5" customHeight="1" x14ac:dyDescent="0.25">
      <c r="B733" s="9"/>
      <c r="C733" s="14"/>
      <c r="D733" s="10"/>
      <c r="E733" s="10"/>
      <c r="F733" s="16"/>
      <c r="G733" s="34"/>
      <c r="H733" s="21"/>
      <c r="I733" s="21"/>
      <c r="J733" s="20"/>
      <c r="K733" s="35"/>
    </row>
    <row r="734" spans="2:11" ht="28.5" customHeight="1" x14ac:dyDescent="0.25">
      <c r="B734" s="9"/>
      <c r="C734" s="14"/>
      <c r="D734" s="10"/>
      <c r="E734" s="10"/>
      <c r="F734" s="16"/>
      <c r="G734" s="34"/>
      <c r="H734" s="21"/>
      <c r="I734" s="21"/>
      <c r="J734" s="20"/>
      <c r="K734" s="35"/>
    </row>
    <row r="735" spans="2:11" ht="28.5" customHeight="1" x14ac:dyDescent="0.25">
      <c r="B735" s="9"/>
      <c r="C735" s="14"/>
      <c r="D735" s="10"/>
      <c r="E735" s="10"/>
      <c r="F735" s="16"/>
      <c r="G735" s="34"/>
      <c r="H735" s="21"/>
      <c r="I735" s="21"/>
      <c r="J735" s="20"/>
      <c r="K735" s="35"/>
    </row>
    <row r="736" spans="2:11" ht="28.5" customHeight="1" x14ac:dyDescent="0.25">
      <c r="B736" s="9"/>
      <c r="C736" s="14"/>
      <c r="D736" s="10"/>
      <c r="E736" s="10"/>
      <c r="F736" s="16"/>
      <c r="G736" s="34"/>
      <c r="H736" s="21"/>
      <c r="I736" s="21"/>
      <c r="J736" s="20"/>
      <c r="K736" s="35"/>
    </row>
    <row r="737" spans="2:11" ht="28.5" customHeight="1" x14ac:dyDescent="0.25">
      <c r="B737" s="9"/>
      <c r="C737" s="14"/>
      <c r="D737" s="10"/>
      <c r="E737" s="10"/>
      <c r="F737" s="16"/>
      <c r="G737" s="34"/>
      <c r="H737" s="21"/>
      <c r="I737" s="21"/>
      <c r="J737" s="20"/>
      <c r="K737" s="35"/>
    </row>
    <row r="738" spans="2:11" ht="28.5" customHeight="1" x14ac:dyDescent="0.25">
      <c r="B738" s="9"/>
      <c r="C738" s="14"/>
      <c r="D738" s="10"/>
      <c r="E738" s="10"/>
      <c r="F738" s="16"/>
      <c r="G738" s="34"/>
      <c r="H738" s="21"/>
      <c r="I738" s="21"/>
      <c r="J738" s="20"/>
      <c r="K738" s="35"/>
    </row>
    <row r="739" spans="2:11" ht="28.5" customHeight="1" x14ac:dyDescent="0.25">
      <c r="B739" s="9"/>
      <c r="C739" s="14"/>
      <c r="D739" s="10"/>
      <c r="E739" s="10"/>
      <c r="F739" s="16"/>
      <c r="G739" s="34"/>
      <c r="H739" s="21"/>
      <c r="I739" s="21"/>
      <c r="J739" s="20"/>
      <c r="K739" s="35"/>
    </row>
    <row r="740" spans="2:11" ht="28.5" customHeight="1" x14ac:dyDescent="0.25">
      <c r="B740" s="9"/>
      <c r="C740" s="14"/>
      <c r="D740" s="10"/>
      <c r="E740" s="10"/>
      <c r="F740" s="16"/>
      <c r="G740" s="34"/>
      <c r="H740" s="21"/>
      <c r="I740" s="21"/>
      <c r="J740" s="20"/>
      <c r="K740" s="35"/>
    </row>
    <row r="741" spans="2:11" ht="28.5" customHeight="1" x14ac:dyDescent="0.25">
      <c r="B741" s="9"/>
      <c r="C741" s="14"/>
      <c r="D741" s="10"/>
      <c r="E741" s="10"/>
      <c r="F741" s="16"/>
      <c r="G741" s="34"/>
      <c r="H741" s="21"/>
      <c r="I741" s="21"/>
      <c r="J741" s="20"/>
      <c r="K741" s="35"/>
    </row>
    <row r="742" spans="2:11" ht="28.5" customHeight="1" x14ac:dyDescent="0.25">
      <c r="B742" s="9"/>
      <c r="C742" s="14"/>
      <c r="D742" s="10"/>
      <c r="E742" s="10"/>
      <c r="F742" s="16"/>
      <c r="G742" s="34"/>
      <c r="H742" s="21"/>
      <c r="I742" s="21"/>
      <c r="J742" s="20"/>
      <c r="K742" s="35"/>
    </row>
    <row r="743" spans="2:11" ht="28.5" customHeight="1" x14ac:dyDescent="0.25">
      <c r="B743" s="9"/>
      <c r="C743" s="14"/>
      <c r="D743" s="10"/>
      <c r="E743" s="10"/>
      <c r="F743" s="16"/>
      <c r="G743" s="34"/>
      <c r="H743" s="21"/>
      <c r="I743" s="21"/>
      <c r="J743" s="20"/>
      <c r="K743" s="35"/>
    </row>
    <row r="744" spans="2:11" ht="28.5" customHeight="1" x14ac:dyDescent="0.25">
      <c r="B744" s="9"/>
      <c r="C744" s="14"/>
      <c r="D744" s="10"/>
      <c r="E744" s="10"/>
      <c r="F744" s="16"/>
      <c r="G744" s="34"/>
      <c r="H744" s="21"/>
      <c r="I744" s="21"/>
      <c r="J744" s="20"/>
      <c r="K744" s="35"/>
    </row>
    <row r="745" spans="2:11" ht="28.5" customHeight="1" x14ac:dyDescent="0.25">
      <c r="B745" s="9"/>
      <c r="C745" s="14"/>
      <c r="D745" s="10"/>
      <c r="E745" s="10"/>
      <c r="F745" s="16"/>
      <c r="G745" s="34"/>
      <c r="H745" s="21"/>
      <c r="I745" s="21"/>
      <c r="J745" s="20"/>
      <c r="K745" s="35"/>
    </row>
    <row r="746" spans="2:11" ht="28.5" customHeight="1" x14ac:dyDescent="0.25">
      <c r="B746" s="9"/>
      <c r="C746" s="14"/>
      <c r="D746" s="10"/>
      <c r="E746" s="10"/>
      <c r="F746" s="16"/>
      <c r="G746" s="34"/>
      <c r="H746" s="21"/>
      <c r="I746" s="21"/>
      <c r="J746" s="20"/>
      <c r="K746" s="35"/>
    </row>
    <row r="747" spans="2:11" ht="28.5" customHeight="1" x14ac:dyDescent="0.25">
      <c r="B747" s="9"/>
      <c r="C747" s="14"/>
      <c r="D747" s="10"/>
      <c r="E747" s="10"/>
      <c r="F747" s="16"/>
      <c r="G747" s="34"/>
      <c r="H747" s="21"/>
      <c r="I747" s="21"/>
      <c r="J747" s="20"/>
      <c r="K747" s="35"/>
    </row>
    <row r="748" spans="2:11" ht="28.5" customHeight="1" x14ac:dyDescent="0.25">
      <c r="B748" s="9"/>
      <c r="C748" s="14"/>
      <c r="D748" s="10"/>
      <c r="E748" s="10"/>
      <c r="F748" s="16"/>
      <c r="G748" s="34"/>
      <c r="H748" s="21"/>
      <c r="I748" s="21"/>
      <c r="J748" s="20"/>
      <c r="K748" s="35"/>
    </row>
    <row r="749" spans="2:11" ht="28.5" customHeight="1" x14ac:dyDescent="0.25">
      <c r="B749" s="9"/>
      <c r="C749" s="14"/>
      <c r="D749" s="10"/>
      <c r="E749" s="10"/>
      <c r="F749" s="16"/>
      <c r="G749" s="34"/>
      <c r="H749" s="21"/>
      <c r="I749" s="21"/>
      <c r="J749" s="20"/>
      <c r="K749" s="35"/>
    </row>
    <row r="750" spans="2:11" ht="28.5" customHeight="1" x14ac:dyDescent="0.25">
      <c r="B750" s="9"/>
      <c r="C750" s="14"/>
      <c r="D750" s="10"/>
      <c r="E750" s="10"/>
      <c r="F750" s="16"/>
      <c r="G750" s="34"/>
      <c r="H750" s="21"/>
      <c r="I750" s="21"/>
      <c r="J750" s="20"/>
      <c r="K750" s="35"/>
    </row>
    <row r="751" spans="2:11" ht="28.5" customHeight="1" x14ac:dyDescent="0.25">
      <c r="B751" s="9"/>
      <c r="C751" s="14"/>
      <c r="D751" s="10"/>
      <c r="E751" s="10"/>
      <c r="F751" s="16"/>
      <c r="G751" s="34"/>
      <c r="H751" s="21"/>
      <c r="I751" s="21"/>
      <c r="J751" s="20"/>
      <c r="K751" s="35"/>
    </row>
    <row r="752" spans="2:11" ht="28.5" customHeight="1" x14ac:dyDescent="0.25">
      <c r="B752" s="9"/>
      <c r="C752" s="14"/>
      <c r="D752" s="10"/>
      <c r="E752" s="10"/>
      <c r="F752" s="16"/>
      <c r="G752" s="34"/>
      <c r="H752" s="21"/>
      <c r="I752" s="21"/>
      <c r="J752" s="20"/>
      <c r="K752" s="35"/>
    </row>
    <row r="753" spans="2:11" ht="28.5" customHeight="1" x14ac:dyDescent="0.25">
      <c r="B753" s="9"/>
      <c r="C753" s="14"/>
      <c r="D753" s="10"/>
      <c r="E753" s="10"/>
      <c r="F753" s="16"/>
      <c r="G753" s="34"/>
      <c r="H753" s="21"/>
      <c r="I753" s="21"/>
      <c r="J753" s="20"/>
      <c r="K753" s="35"/>
    </row>
    <row r="754" spans="2:11" ht="28.5" customHeight="1" x14ac:dyDescent="0.25">
      <c r="B754" s="9"/>
      <c r="C754" s="14"/>
      <c r="D754" s="10"/>
      <c r="E754" s="10"/>
      <c r="F754" s="16"/>
      <c r="G754" s="34"/>
      <c r="H754" s="21"/>
      <c r="I754" s="21"/>
      <c r="J754" s="20"/>
      <c r="K754" s="35"/>
    </row>
    <row r="755" spans="2:11" ht="28.5" customHeight="1" x14ac:dyDescent="0.25">
      <c r="B755" s="9"/>
      <c r="C755" s="14"/>
      <c r="D755" s="10"/>
      <c r="E755" s="10"/>
      <c r="F755" s="16"/>
      <c r="G755" s="34"/>
      <c r="H755" s="21"/>
      <c r="I755" s="21"/>
      <c r="J755" s="20"/>
      <c r="K755" s="35"/>
    </row>
    <row r="756" spans="2:11" ht="28.5" customHeight="1" x14ac:dyDescent="0.25">
      <c r="B756" s="9"/>
      <c r="C756" s="14"/>
      <c r="D756" s="10"/>
      <c r="E756" s="10"/>
      <c r="F756" s="16"/>
      <c r="G756" s="34"/>
      <c r="H756" s="21"/>
      <c r="I756" s="21"/>
      <c r="J756" s="20"/>
      <c r="K756" s="35"/>
    </row>
    <row r="757" spans="2:11" ht="28.5" customHeight="1" x14ac:dyDescent="0.25">
      <c r="B757" s="9"/>
      <c r="C757" s="14"/>
      <c r="D757" s="10"/>
      <c r="E757" s="10"/>
      <c r="F757" s="16"/>
      <c r="G757" s="34"/>
      <c r="H757" s="21"/>
      <c r="I757" s="21"/>
      <c r="J757" s="20"/>
      <c r="K757" s="35"/>
    </row>
    <row r="758" spans="2:11" ht="28.5" customHeight="1" x14ac:dyDescent="0.25">
      <c r="B758" s="9"/>
      <c r="C758" s="14"/>
      <c r="D758" s="10"/>
      <c r="E758" s="10"/>
      <c r="F758" s="16"/>
      <c r="G758" s="34"/>
      <c r="H758" s="21"/>
      <c r="I758" s="21"/>
      <c r="J758" s="20"/>
      <c r="K758" s="35"/>
    </row>
    <row r="759" spans="2:11" ht="28.5" customHeight="1" x14ac:dyDescent="0.25">
      <c r="B759" s="9"/>
      <c r="C759" s="14"/>
      <c r="D759" s="10"/>
      <c r="E759" s="10"/>
      <c r="F759" s="16"/>
      <c r="G759" s="34"/>
      <c r="H759" s="21"/>
      <c r="I759" s="21"/>
      <c r="J759" s="20"/>
      <c r="K759" s="35"/>
    </row>
    <row r="760" spans="2:11" ht="28.5" customHeight="1" x14ac:dyDescent="0.25">
      <c r="B760" s="9"/>
      <c r="C760" s="14"/>
      <c r="D760" s="10"/>
      <c r="E760" s="10"/>
      <c r="F760" s="16"/>
      <c r="G760" s="34"/>
      <c r="H760" s="21"/>
      <c r="I760" s="21"/>
      <c r="J760" s="20"/>
      <c r="K760" s="35"/>
    </row>
    <row r="761" spans="2:11" ht="28.5" customHeight="1" x14ac:dyDescent="0.25">
      <c r="B761" s="9"/>
      <c r="C761" s="14"/>
      <c r="D761" s="10"/>
      <c r="E761" s="10"/>
      <c r="F761" s="16"/>
      <c r="G761" s="34"/>
      <c r="H761" s="21"/>
      <c r="I761" s="21"/>
      <c r="J761" s="20"/>
      <c r="K761" s="35"/>
    </row>
    <row r="762" spans="2:11" ht="28.5" customHeight="1" x14ac:dyDescent="0.25">
      <c r="B762" s="9"/>
      <c r="C762" s="14"/>
      <c r="D762" s="10"/>
      <c r="E762" s="10"/>
      <c r="F762" s="16"/>
      <c r="G762" s="34"/>
      <c r="H762" s="21"/>
      <c r="I762" s="21"/>
      <c r="J762" s="20"/>
      <c r="K762" s="35"/>
    </row>
    <row r="763" spans="2:11" ht="28.5" customHeight="1" x14ac:dyDescent="0.25">
      <c r="B763" s="9"/>
      <c r="C763" s="14"/>
      <c r="D763" s="10"/>
      <c r="E763" s="10"/>
      <c r="F763" s="16"/>
      <c r="G763" s="34"/>
      <c r="H763" s="21"/>
      <c r="I763" s="21"/>
      <c r="J763" s="20"/>
      <c r="K763" s="35"/>
    </row>
    <row r="764" spans="2:11" ht="28.5" customHeight="1" x14ac:dyDescent="0.25">
      <c r="B764" s="9"/>
      <c r="C764" s="14"/>
      <c r="D764" s="10"/>
      <c r="E764" s="10"/>
      <c r="F764" s="16"/>
      <c r="G764" s="34"/>
      <c r="H764" s="21"/>
      <c r="I764" s="21"/>
      <c r="J764" s="20"/>
      <c r="K764" s="35"/>
    </row>
    <row r="765" spans="2:11" ht="28.5" customHeight="1" x14ac:dyDescent="0.25">
      <c r="B765" s="9"/>
      <c r="C765" s="14"/>
      <c r="D765" s="10"/>
      <c r="E765" s="10"/>
      <c r="F765" s="16"/>
      <c r="G765" s="34"/>
      <c r="H765" s="21"/>
      <c r="I765" s="21"/>
      <c r="J765" s="20"/>
      <c r="K765" s="35"/>
    </row>
    <row r="766" spans="2:11" ht="28.5" customHeight="1" x14ac:dyDescent="0.25">
      <c r="B766" s="9"/>
      <c r="C766" s="14"/>
      <c r="D766" s="10"/>
      <c r="E766" s="10"/>
      <c r="F766" s="16"/>
      <c r="G766" s="34"/>
      <c r="H766" s="21"/>
      <c r="I766" s="21"/>
      <c r="J766" s="20"/>
      <c r="K766" s="35"/>
    </row>
    <row r="767" spans="2:11" ht="28.5" customHeight="1" x14ac:dyDescent="0.25">
      <c r="B767" s="9"/>
      <c r="C767" s="14"/>
      <c r="D767" s="10"/>
      <c r="E767" s="10"/>
      <c r="F767" s="16"/>
      <c r="G767" s="34"/>
      <c r="H767" s="21"/>
      <c r="I767" s="21"/>
      <c r="J767" s="20"/>
      <c r="K767" s="35"/>
    </row>
    <row r="768" spans="2:11" ht="28.5" customHeight="1" x14ac:dyDescent="0.25">
      <c r="B768" s="9"/>
      <c r="C768" s="14"/>
      <c r="D768" s="10"/>
      <c r="E768" s="10"/>
      <c r="F768" s="16"/>
      <c r="G768" s="34"/>
      <c r="H768" s="21"/>
      <c r="I768" s="21"/>
      <c r="J768" s="20"/>
      <c r="K768" s="35"/>
    </row>
    <row r="769" spans="2:11" ht="28.5" customHeight="1" x14ac:dyDescent="0.25">
      <c r="B769" s="9"/>
      <c r="C769" s="14"/>
      <c r="D769" s="10"/>
      <c r="E769" s="10"/>
      <c r="F769" s="16"/>
      <c r="G769" s="34"/>
      <c r="H769" s="21"/>
      <c r="I769" s="21"/>
      <c r="J769" s="20"/>
      <c r="K769" s="35"/>
    </row>
    <row r="770" spans="2:11" ht="28.5" customHeight="1" x14ac:dyDescent="0.25">
      <c r="B770" s="9"/>
      <c r="C770" s="14"/>
      <c r="D770" s="10"/>
      <c r="E770" s="10"/>
      <c r="F770" s="16"/>
      <c r="G770" s="34"/>
      <c r="H770" s="21"/>
      <c r="I770" s="21"/>
      <c r="J770" s="20"/>
      <c r="K770" s="35"/>
    </row>
    <row r="771" spans="2:11" ht="28.5" customHeight="1" x14ac:dyDescent="0.25">
      <c r="B771" s="9"/>
      <c r="C771" s="14"/>
      <c r="D771" s="10"/>
      <c r="E771" s="10"/>
      <c r="F771" s="16"/>
      <c r="G771" s="34"/>
      <c r="H771" s="21"/>
      <c r="I771" s="21"/>
      <c r="J771" s="20"/>
      <c r="K771" s="35"/>
    </row>
    <row r="772" spans="2:11" ht="28.5" customHeight="1" x14ac:dyDescent="0.25">
      <c r="B772" s="9"/>
      <c r="C772" s="14"/>
      <c r="D772" s="10"/>
      <c r="E772" s="10"/>
      <c r="F772" s="16"/>
      <c r="G772" s="34"/>
      <c r="H772" s="21"/>
      <c r="I772" s="21"/>
      <c r="J772" s="20"/>
      <c r="K772" s="35"/>
    </row>
    <row r="773" spans="2:11" ht="28.5" customHeight="1" x14ac:dyDescent="0.25">
      <c r="B773" s="9"/>
      <c r="C773" s="14"/>
      <c r="D773" s="10"/>
      <c r="E773" s="10"/>
      <c r="F773" s="16"/>
      <c r="G773" s="34"/>
      <c r="H773" s="21"/>
      <c r="I773" s="21"/>
      <c r="J773" s="20"/>
      <c r="K773" s="35"/>
    </row>
    <row r="774" spans="2:11" ht="28.5" customHeight="1" x14ac:dyDescent="0.25">
      <c r="B774" s="9"/>
      <c r="C774" s="14"/>
      <c r="D774" s="10"/>
      <c r="E774" s="10"/>
      <c r="F774" s="16"/>
      <c r="G774" s="34"/>
      <c r="H774" s="21"/>
      <c r="I774" s="21"/>
      <c r="J774" s="20"/>
      <c r="K774" s="35"/>
    </row>
    <row r="775" spans="2:11" ht="28.5" customHeight="1" x14ac:dyDescent="0.25">
      <c r="B775" s="9"/>
      <c r="C775" s="14"/>
      <c r="D775" s="10"/>
      <c r="E775" s="10"/>
      <c r="F775" s="16"/>
      <c r="G775" s="34"/>
      <c r="H775" s="21"/>
      <c r="I775" s="21"/>
      <c r="J775" s="20"/>
      <c r="K775" s="35"/>
    </row>
    <row r="776" spans="2:11" ht="28.5" customHeight="1" x14ac:dyDescent="0.25">
      <c r="B776" s="9"/>
      <c r="C776" s="14"/>
      <c r="D776" s="10"/>
      <c r="E776" s="10"/>
      <c r="F776" s="16"/>
      <c r="G776" s="34"/>
      <c r="H776" s="21"/>
      <c r="I776" s="21"/>
      <c r="J776" s="20"/>
      <c r="K776" s="35"/>
    </row>
    <row r="777" spans="2:11" ht="28.5" customHeight="1" x14ac:dyDescent="0.25">
      <c r="B777" s="9"/>
      <c r="C777" s="14"/>
      <c r="D777" s="10"/>
      <c r="E777" s="10"/>
      <c r="F777" s="16"/>
      <c r="G777" s="34"/>
      <c r="H777" s="21"/>
      <c r="I777" s="21"/>
      <c r="J777" s="20"/>
      <c r="K777" s="35"/>
    </row>
    <row r="778" spans="2:11" ht="28.5" customHeight="1" x14ac:dyDescent="0.25">
      <c r="B778" s="9"/>
      <c r="C778" s="14"/>
      <c r="D778" s="10"/>
      <c r="E778" s="10"/>
      <c r="F778" s="16"/>
      <c r="G778" s="34"/>
      <c r="H778" s="21"/>
      <c r="I778" s="21"/>
      <c r="J778" s="20"/>
      <c r="K778" s="35"/>
    </row>
    <row r="779" spans="2:11" ht="28.5" customHeight="1" x14ac:dyDescent="0.25">
      <c r="B779" s="9"/>
      <c r="C779" s="14"/>
      <c r="D779" s="10"/>
      <c r="E779" s="10"/>
      <c r="F779" s="16"/>
      <c r="G779" s="34"/>
      <c r="H779" s="21"/>
      <c r="I779" s="21"/>
      <c r="J779" s="20"/>
      <c r="K779" s="35"/>
    </row>
    <row r="780" spans="2:11" ht="28.5" customHeight="1" x14ac:dyDescent="0.25">
      <c r="B780" s="9"/>
      <c r="C780" s="14"/>
      <c r="D780" s="10"/>
      <c r="E780" s="10"/>
      <c r="F780" s="16"/>
      <c r="G780" s="34"/>
      <c r="H780" s="21"/>
      <c r="I780" s="21"/>
      <c r="J780" s="20"/>
      <c r="K780" s="35"/>
    </row>
    <row r="781" spans="2:11" ht="28.5" customHeight="1" x14ac:dyDescent="0.25">
      <c r="B781" s="9"/>
      <c r="C781" s="14"/>
      <c r="D781" s="10"/>
      <c r="E781" s="10"/>
      <c r="F781" s="16"/>
      <c r="G781" s="34"/>
      <c r="H781" s="21"/>
      <c r="I781" s="21"/>
      <c r="J781" s="20"/>
      <c r="K781" s="35"/>
    </row>
    <row r="782" spans="2:11" ht="28.5" customHeight="1" x14ac:dyDescent="0.25">
      <c r="B782" s="9"/>
      <c r="C782" s="14"/>
      <c r="D782" s="10"/>
      <c r="E782" s="10"/>
      <c r="F782" s="16"/>
      <c r="G782" s="34"/>
      <c r="H782" s="21"/>
      <c r="I782" s="21"/>
      <c r="J782" s="20"/>
      <c r="K782" s="35"/>
    </row>
    <row r="783" spans="2:11" ht="28.5" customHeight="1" x14ac:dyDescent="0.25">
      <c r="B783" s="9"/>
      <c r="C783" s="14"/>
      <c r="D783" s="10"/>
      <c r="E783" s="10"/>
      <c r="F783" s="16"/>
      <c r="G783" s="34"/>
      <c r="H783" s="21"/>
      <c r="I783" s="21"/>
      <c r="J783" s="20"/>
      <c r="K783" s="35"/>
    </row>
    <row r="784" spans="2:11" ht="28.5" customHeight="1" x14ac:dyDescent="0.25">
      <c r="B784" s="9"/>
      <c r="C784" s="14"/>
      <c r="D784" s="10"/>
      <c r="E784" s="10"/>
      <c r="F784" s="16"/>
      <c r="G784" s="34"/>
      <c r="H784" s="21"/>
      <c r="I784" s="21"/>
      <c r="J784" s="20"/>
      <c r="K784" s="35"/>
    </row>
    <row r="785" spans="2:11" ht="28.5" customHeight="1" x14ac:dyDescent="0.25">
      <c r="B785" s="9"/>
      <c r="C785" s="14"/>
      <c r="D785" s="10"/>
      <c r="E785" s="10"/>
      <c r="F785" s="16"/>
      <c r="G785" s="34"/>
      <c r="H785" s="21"/>
      <c r="I785" s="21"/>
      <c r="J785" s="20"/>
      <c r="K785" s="35"/>
    </row>
    <row r="786" spans="2:11" ht="28.5" customHeight="1" x14ac:dyDescent="0.25">
      <c r="B786" s="9"/>
      <c r="C786" s="14"/>
      <c r="D786" s="10"/>
      <c r="E786" s="10"/>
      <c r="F786" s="16"/>
      <c r="G786" s="34"/>
      <c r="H786" s="21"/>
      <c r="I786" s="21"/>
      <c r="J786" s="20"/>
      <c r="K786" s="35"/>
    </row>
    <row r="787" spans="2:11" ht="28.5" customHeight="1" x14ac:dyDescent="0.25">
      <c r="B787" s="9"/>
      <c r="C787" s="14"/>
      <c r="D787" s="10"/>
      <c r="E787" s="10"/>
      <c r="F787" s="16"/>
      <c r="G787" s="34"/>
      <c r="H787" s="21"/>
      <c r="I787" s="21"/>
      <c r="J787" s="20"/>
      <c r="K787" s="35"/>
    </row>
    <row r="788" spans="2:11" ht="28.5" customHeight="1" x14ac:dyDescent="0.25">
      <c r="B788" s="9"/>
      <c r="C788" s="14"/>
      <c r="D788" s="10"/>
      <c r="E788" s="10"/>
      <c r="F788" s="16"/>
      <c r="G788" s="34"/>
      <c r="H788" s="21"/>
      <c r="I788" s="21"/>
      <c r="J788" s="20"/>
      <c r="K788" s="35"/>
    </row>
    <row r="789" spans="2:11" ht="28.5" customHeight="1" x14ac:dyDescent="0.25">
      <c r="B789" s="9"/>
      <c r="C789" s="14"/>
      <c r="D789" s="10"/>
      <c r="E789" s="10"/>
      <c r="F789" s="16"/>
      <c r="G789" s="34"/>
      <c r="H789" s="21"/>
      <c r="I789" s="21"/>
      <c r="J789" s="20"/>
      <c r="K789" s="35"/>
    </row>
    <row r="790" spans="2:11" ht="28.5" customHeight="1" x14ac:dyDescent="0.25">
      <c r="B790" s="9"/>
      <c r="C790" s="14"/>
      <c r="D790" s="10"/>
      <c r="E790" s="10"/>
      <c r="F790" s="16"/>
      <c r="G790" s="34"/>
      <c r="H790" s="21"/>
      <c r="I790" s="21"/>
      <c r="J790" s="20"/>
      <c r="K790" s="35"/>
    </row>
    <row r="791" spans="2:11" ht="28.5" customHeight="1" x14ac:dyDescent="0.25">
      <c r="B791" s="9"/>
      <c r="C791" s="14"/>
      <c r="D791" s="10"/>
      <c r="E791" s="10"/>
      <c r="F791" s="16"/>
      <c r="G791" s="34"/>
      <c r="H791" s="21"/>
      <c r="I791" s="21"/>
      <c r="J791" s="20"/>
      <c r="K791" s="35"/>
    </row>
    <row r="792" spans="2:11" ht="28.5" customHeight="1" x14ac:dyDescent="0.25">
      <c r="B792" s="9"/>
      <c r="C792" s="14"/>
      <c r="D792" s="10"/>
      <c r="E792" s="10"/>
      <c r="F792" s="16"/>
      <c r="G792" s="34"/>
      <c r="H792" s="21"/>
      <c r="I792" s="21"/>
      <c r="J792" s="20"/>
      <c r="K792" s="35"/>
    </row>
    <row r="793" spans="2:11" ht="28.5" customHeight="1" x14ac:dyDescent="0.25">
      <c r="B793" s="9"/>
      <c r="C793" s="14"/>
      <c r="D793" s="10"/>
      <c r="E793" s="10"/>
      <c r="F793" s="16"/>
      <c r="G793" s="34"/>
      <c r="H793" s="21"/>
      <c r="I793" s="21"/>
      <c r="J793" s="20"/>
      <c r="K793" s="35"/>
    </row>
    <row r="794" spans="2:11" ht="28.5" customHeight="1" x14ac:dyDescent="0.25">
      <c r="B794" s="9"/>
      <c r="C794" s="14"/>
      <c r="D794" s="10"/>
      <c r="E794" s="10"/>
      <c r="F794" s="16"/>
      <c r="G794" s="34"/>
      <c r="H794" s="21"/>
      <c r="I794" s="21"/>
      <c r="J794" s="20"/>
      <c r="K794" s="35"/>
    </row>
    <row r="795" spans="2:11" ht="28.5" customHeight="1" x14ac:dyDescent="0.25">
      <c r="B795" s="9"/>
      <c r="C795" s="14"/>
      <c r="D795" s="10"/>
      <c r="E795" s="10"/>
      <c r="F795" s="16"/>
      <c r="G795" s="34"/>
      <c r="H795" s="21"/>
      <c r="I795" s="21"/>
      <c r="J795" s="20"/>
      <c r="K795" s="35"/>
    </row>
    <row r="796" spans="2:11" ht="28.5" customHeight="1" x14ac:dyDescent="0.25">
      <c r="B796" s="9"/>
      <c r="C796" s="14"/>
      <c r="D796" s="10"/>
      <c r="E796" s="10"/>
      <c r="F796" s="16"/>
      <c r="G796" s="34"/>
      <c r="H796" s="21"/>
      <c r="I796" s="21"/>
      <c r="J796" s="20"/>
      <c r="K796" s="35"/>
    </row>
    <row r="797" spans="2:11" ht="28.5" customHeight="1" x14ac:dyDescent="0.25">
      <c r="B797" s="9"/>
      <c r="C797" s="14"/>
      <c r="D797" s="10"/>
      <c r="E797" s="10"/>
      <c r="F797" s="16"/>
      <c r="G797" s="34"/>
      <c r="H797" s="21"/>
      <c r="I797" s="21"/>
      <c r="J797" s="20"/>
      <c r="K797" s="35"/>
    </row>
    <row r="798" spans="2:11" ht="28.5" customHeight="1" x14ac:dyDescent="0.25">
      <c r="B798" s="9"/>
      <c r="C798" s="14"/>
      <c r="D798" s="10"/>
      <c r="E798" s="10"/>
      <c r="F798" s="16"/>
      <c r="G798" s="34"/>
      <c r="H798" s="21"/>
      <c r="I798" s="21"/>
      <c r="J798" s="20"/>
      <c r="K798" s="35"/>
    </row>
    <row r="799" spans="2:11" ht="28.5" customHeight="1" x14ac:dyDescent="0.25">
      <c r="B799" s="9"/>
      <c r="C799" s="14"/>
      <c r="D799" s="10"/>
      <c r="E799" s="10"/>
      <c r="F799" s="16"/>
      <c r="G799" s="34"/>
      <c r="H799" s="21"/>
      <c r="I799" s="21"/>
      <c r="J799" s="20"/>
      <c r="K799" s="35"/>
    </row>
    <row r="800" spans="2:11" ht="28.5" customHeight="1" x14ac:dyDescent="0.25">
      <c r="B800" s="9"/>
      <c r="C800" s="14"/>
      <c r="D800" s="10"/>
      <c r="E800" s="10"/>
      <c r="F800" s="16"/>
      <c r="G800" s="34"/>
      <c r="H800" s="21"/>
      <c r="I800" s="21"/>
      <c r="J800" s="20"/>
      <c r="K800" s="35"/>
    </row>
    <row r="801" spans="2:11" ht="28.5" customHeight="1" x14ac:dyDescent="0.25">
      <c r="B801" s="9"/>
      <c r="C801" s="14"/>
      <c r="D801" s="10"/>
      <c r="E801" s="10"/>
      <c r="F801" s="16"/>
      <c r="G801" s="34"/>
      <c r="H801" s="21"/>
      <c r="I801" s="21"/>
      <c r="J801" s="20"/>
      <c r="K801" s="35"/>
    </row>
    <row r="802" spans="2:11" ht="28.5" customHeight="1" x14ac:dyDescent="0.25">
      <c r="B802" s="9"/>
      <c r="C802" s="14"/>
      <c r="D802" s="10"/>
      <c r="E802" s="10"/>
      <c r="F802" s="16"/>
      <c r="G802" s="34"/>
      <c r="H802" s="21"/>
      <c r="I802" s="21"/>
      <c r="J802" s="20"/>
      <c r="K802" s="35"/>
    </row>
    <row r="803" spans="2:11" ht="28.5" customHeight="1" x14ac:dyDescent="0.25">
      <c r="B803" s="9"/>
      <c r="C803" s="14"/>
      <c r="D803" s="10"/>
      <c r="E803" s="10"/>
      <c r="F803" s="16"/>
      <c r="G803" s="34"/>
      <c r="H803" s="21"/>
      <c r="I803" s="21"/>
      <c r="J803" s="20"/>
      <c r="K803" s="35"/>
    </row>
    <row r="804" spans="2:11" ht="28.5" customHeight="1" x14ac:dyDescent="0.25">
      <c r="B804" s="9"/>
      <c r="C804" s="14"/>
      <c r="D804" s="10"/>
      <c r="E804" s="10"/>
      <c r="F804" s="16"/>
      <c r="G804" s="34"/>
      <c r="H804" s="21"/>
      <c r="I804" s="21"/>
      <c r="J804" s="20"/>
      <c r="K804" s="35"/>
    </row>
    <row r="805" spans="2:11" ht="28.5" customHeight="1" x14ac:dyDescent="0.25">
      <c r="B805" s="9"/>
      <c r="C805" s="14"/>
      <c r="D805" s="10"/>
      <c r="E805" s="10"/>
      <c r="F805" s="16"/>
      <c r="G805" s="34"/>
      <c r="H805" s="21"/>
      <c r="I805" s="21"/>
      <c r="J805" s="20"/>
      <c r="K805" s="35"/>
    </row>
    <row r="806" spans="2:11" ht="28.5" customHeight="1" x14ac:dyDescent="0.25">
      <c r="B806" s="9"/>
      <c r="C806" s="14"/>
      <c r="D806" s="10"/>
      <c r="E806" s="10"/>
      <c r="F806" s="16"/>
      <c r="G806" s="34"/>
      <c r="H806" s="21"/>
      <c r="I806" s="21"/>
      <c r="J806" s="20"/>
      <c r="K806" s="35"/>
    </row>
    <row r="807" spans="2:11" ht="28.5" customHeight="1" x14ac:dyDescent="0.25">
      <c r="B807" s="9"/>
      <c r="C807" s="14"/>
      <c r="D807" s="10"/>
      <c r="E807" s="10"/>
      <c r="F807" s="16"/>
      <c r="G807" s="34"/>
      <c r="H807" s="21"/>
      <c r="I807" s="21"/>
      <c r="J807" s="20"/>
      <c r="K807" s="35"/>
    </row>
    <row r="808" spans="2:11" ht="28.5" customHeight="1" x14ac:dyDescent="0.25">
      <c r="B808" s="9"/>
      <c r="C808" s="14"/>
      <c r="D808" s="10"/>
      <c r="E808" s="10"/>
      <c r="F808" s="16"/>
      <c r="G808" s="34"/>
      <c r="H808" s="21"/>
      <c r="I808" s="21"/>
      <c r="J808" s="20"/>
      <c r="K808" s="35"/>
    </row>
    <row r="809" spans="2:11" ht="28.5" customHeight="1" x14ac:dyDescent="0.25">
      <c r="B809" s="9"/>
      <c r="C809" s="14"/>
      <c r="D809" s="10"/>
      <c r="E809" s="10"/>
      <c r="F809" s="16"/>
      <c r="G809" s="34"/>
      <c r="H809" s="21"/>
      <c r="I809" s="21"/>
      <c r="J809" s="20"/>
      <c r="K809" s="35"/>
    </row>
    <row r="810" spans="2:11" ht="28.5" customHeight="1" x14ac:dyDescent="0.25">
      <c r="B810" s="9"/>
      <c r="C810" s="14"/>
      <c r="D810" s="10"/>
      <c r="E810" s="10"/>
      <c r="F810" s="16"/>
      <c r="G810" s="34"/>
      <c r="H810" s="21"/>
      <c r="I810" s="21"/>
      <c r="J810" s="20"/>
      <c r="K810" s="35"/>
    </row>
    <row r="811" spans="2:11" ht="28.5" customHeight="1" x14ac:dyDescent="0.25">
      <c r="B811" s="9"/>
      <c r="C811" s="14"/>
      <c r="D811" s="10"/>
      <c r="E811" s="10"/>
      <c r="F811" s="16"/>
      <c r="G811" s="34"/>
      <c r="H811" s="21"/>
      <c r="I811" s="21"/>
      <c r="J811" s="20"/>
      <c r="K811" s="35"/>
    </row>
    <row r="812" spans="2:11" ht="28.5" customHeight="1" x14ac:dyDescent="0.25">
      <c r="B812" s="9"/>
      <c r="C812" s="14"/>
      <c r="D812" s="10"/>
      <c r="E812" s="10"/>
      <c r="F812" s="16"/>
      <c r="G812" s="34"/>
      <c r="H812" s="21"/>
      <c r="I812" s="21"/>
      <c r="J812" s="20"/>
      <c r="K812" s="35"/>
    </row>
    <row r="813" spans="2:11" ht="28.5" customHeight="1" x14ac:dyDescent="0.25">
      <c r="B813" s="9"/>
      <c r="C813" s="14"/>
      <c r="D813" s="10"/>
      <c r="E813" s="10"/>
      <c r="F813" s="16"/>
      <c r="G813" s="34"/>
      <c r="H813" s="21"/>
      <c r="I813" s="21"/>
      <c r="J813" s="20"/>
      <c r="K813" s="35"/>
    </row>
    <row r="814" spans="2:11" ht="28.5" customHeight="1" x14ac:dyDescent="0.25">
      <c r="B814" s="9"/>
      <c r="C814" s="14"/>
      <c r="D814" s="10"/>
      <c r="E814" s="10"/>
      <c r="F814" s="16"/>
      <c r="G814" s="34"/>
      <c r="H814" s="21"/>
      <c r="I814" s="21"/>
      <c r="J814" s="20"/>
      <c r="K814" s="35"/>
    </row>
    <row r="815" spans="2:11" ht="28.5" customHeight="1" x14ac:dyDescent="0.25">
      <c r="B815" s="9"/>
      <c r="C815" s="14"/>
      <c r="D815" s="10"/>
      <c r="E815" s="10"/>
      <c r="F815" s="16"/>
      <c r="G815" s="34"/>
      <c r="H815" s="21"/>
      <c r="I815" s="21"/>
      <c r="J815" s="20"/>
      <c r="K815" s="35"/>
    </row>
    <row r="816" spans="2:11" ht="28.5" customHeight="1" x14ac:dyDescent="0.25">
      <c r="B816" s="9"/>
      <c r="C816" s="14"/>
      <c r="D816" s="10"/>
      <c r="E816" s="10"/>
      <c r="F816" s="16"/>
      <c r="G816" s="34"/>
      <c r="H816" s="21"/>
      <c r="I816" s="21"/>
      <c r="J816" s="20"/>
      <c r="K816" s="35"/>
    </row>
    <row r="817" spans="2:11" ht="28.5" customHeight="1" x14ac:dyDescent="0.25">
      <c r="B817" s="9"/>
      <c r="C817" s="14"/>
      <c r="D817" s="10"/>
      <c r="E817" s="10"/>
      <c r="F817" s="16"/>
      <c r="G817" s="34"/>
      <c r="H817" s="21"/>
      <c r="I817" s="21"/>
      <c r="J817" s="20"/>
      <c r="K817" s="35"/>
    </row>
    <row r="818" spans="2:11" ht="28.5" customHeight="1" x14ac:dyDescent="0.25">
      <c r="B818" s="9"/>
      <c r="C818" s="14"/>
      <c r="D818" s="10"/>
      <c r="E818" s="10"/>
      <c r="F818" s="16"/>
      <c r="G818" s="34"/>
      <c r="H818" s="21"/>
      <c r="I818" s="21"/>
      <c r="J818" s="20"/>
      <c r="K818" s="35"/>
    </row>
    <row r="819" spans="2:11" ht="28.5" customHeight="1" x14ac:dyDescent="0.25">
      <c r="B819" s="9"/>
      <c r="C819" s="14"/>
      <c r="D819" s="10"/>
      <c r="E819" s="10"/>
      <c r="F819" s="16"/>
      <c r="G819" s="34"/>
      <c r="H819" s="21"/>
      <c r="I819" s="21"/>
      <c r="J819" s="20"/>
      <c r="K819" s="35"/>
    </row>
    <row r="820" spans="2:11" ht="28.5" customHeight="1" x14ac:dyDescent="0.25">
      <c r="B820" s="9"/>
      <c r="C820" s="14"/>
      <c r="D820" s="10"/>
      <c r="E820" s="10"/>
      <c r="F820" s="16"/>
      <c r="G820" s="34"/>
      <c r="H820" s="21"/>
      <c r="I820" s="21"/>
      <c r="J820" s="20"/>
      <c r="K820" s="35"/>
    </row>
    <row r="821" spans="2:11" ht="28.5" customHeight="1" x14ac:dyDescent="0.25">
      <c r="B821" s="9"/>
      <c r="C821" s="14"/>
      <c r="D821" s="10"/>
      <c r="E821" s="10"/>
      <c r="F821" s="16"/>
      <c r="G821" s="34"/>
      <c r="H821" s="21"/>
      <c r="I821" s="21"/>
      <c r="J821" s="20"/>
      <c r="K821" s="35"/>
    </row>
    <row r="822" spans="2:11" ht="28.5" customHeight="1" x14ac:dyDescent="0.25">
      <c r="B822" s="9"/>
      <c r="C822" s="14"/>
      <c r="D822" s="10"/>
      <c r="E822" s="10"/>
      <c r="F822" s="16"/>
      <c r="G822" s="34"/>
      <c r="H822" s="21"/>
      <c r="I822" s="21"/>
      <c r="J822" s="20"/>
      <c r="K822" s="35"/>
    </row>
    <row r="823" spans="2:11" ht="28.5" customHeight="1" x14ac:dyDescent="0.25">
      <c r="B823" s="9"/>
      <c r="C823" s="14"/>
      <c r="D823" s="10"/>
      <c r="E823" s="10"/>
      <c r="F823" s="16"/>
      <c r="G823" s="34"/>
      <c r="H823" s="21"/>
      <c r="I823" s="21"/>
      <c r="J823" s="20"/>
      <c r="K823" s="35"/>
    </row>
    <row r="824" spans="2:11" ht="28.5" customHeight="1" x14ac:dyDescent="0.25">
      <c r="B824" s="9"/>
      <c r="C824" s="14"/>
      <c r="D824" s="10"/>
      <c r="E824" s="10"/>
      <c r="F824" s="16"/>
      <c r="G824" s="34"/>
      <c r="H824" s="21"/>
      <c r="I824" s="21"/>
      <c r="J824" s="20"/>
      <c r="K824" s="35"/>
    </row>
    <row r="825" spans="2:11" ht="28.5" customHeight="1" x14ac:dyDescent="0.25">
      <c r="B825" s="9"/>
      <c r="C825" s="14"/>
      <c r="D825" s="10"/>
      <c r="E825" s="10"/>
      <c r="F825" s="16"/>
      <c r="G825" s="34"/>
      <c r="H825" s="21"/>
      <c r="I825" s="21"/>
      <c r="J825" s="20"/>
      <c r="K825" s="35"/>
    </row>
    <row r="826" spans="2:11" ht="28.5" customHeight="1" x14ac:dyDescent="0.25">
      <c r="B826" s="9"/>
      <c r="C826" s="14"/>
      <c r="D826" s="10"/>
      <c r="E826" s="10"/>
      <c r="F826" s="16"/>
      <c r="G826" s="34"/>
      <c r="H826" s="21"/>
      <c r="I826" s="21"/>
      <c r="J826" s="20"/>
      <c r="K826" s="35"/>
    </row>
    <row r="827" spans="2:11" ht="28.5" customHeight="1" x14ac:dyDescent="0.25">
      <c r="B827" s="9"/>
      <c r="C827" s="14"/>
      <c r="D827" s="10"/>
      <c r="E827" s="10"/>
      <c r="F827" s="16"/>
      <c r="G827" s="34"/>
      <c r="H827" s="21"/>
      <c r="I827" s="21"/>
      <c r="J827" s="20"/>
      <c r="K827" s="35"/>
    </row>
    <row r="828" spans="2:11" ht="28.5" customHeight="1" x14ac:dyDescent="0.25">
      <c r="B828" s="9"/>
      <c r="C828" s="14"/>
      <c r="D828" s="10"/>
      <c r="E828" s="10"/>
      <c r="F828" s="16"/>
      <c r="G828" s="34"/>
      <c r="H828" s="21"/>
      <c r="I828" s="21"/>
      <c r="J828" s="20"/>
      <c r="K828" s="35"/>
    </row>
    <row r="829" spans="2:11" ht="28.5" customHeight="1" x14ac:dyDescent="0.25">
      <c r="B829" s="9"/>
      <c r="C829" s="14"/>
      <c r="D829" s="10"/>
      <c r="E829" s="10"/>
      <c r="F829" s="16"/>
      <c r="G829" s="34"/>
      <c r="H829" s="21"/>
      <c r="I829" s="21"/>
      <c r="J829" s="20"/>
      <c r="K829" s="35"/>
    </row>
    <row r="830" spans="2:11" ht="28.5" customHeight="1" x14ac:dyDescent="0.25">
      <c r="B830" s="9"/>
      <c r="C830" s="14"/>
      <c r="D830" s="10"/>
      <c r="E830" s="10"/>
      <c r="F830" s="16"/>
      <c r="G830" s="34"/>
      <c r="H830" s="21"/>
      <c r="I830" s="21"/>
      <c r="J830" s="20"/>
      <c r="K830" s="35"/>
    </row>
    <row r="831" spans="2:11" ht="28.5" customHeight="1" x14ac:dyDescent="0.25">
      <c r="B831" s="9"/>
      <c r="C831" s="14"/>
      <c r="D831" s="10"/>
      <c r="E831" s="10"/>
      <c r="F831" s="16"/>
      <c r="G831" s="34"/>
      <c r="H831" s="21"/>
      <c r="I831" s="21"/>
      <c r="J831" s="20"/>
      <c r="K831" s="35"/>
    </row>
    <row r="832" spans="2:11" ht="28.5" customHeight="1" x14ac:dyDescent="0.25">
      <c r="B832" s="9"/>
      <c r="C832" s="14"/>
      <c r="D832" s="10"/>
      <c r="E832" s="10"/>
      <c r="F832" s="16"/>
      <c r="G832" s="34"/>
      <c r="H832" s="21"/>
      <c r="I832" s="21"/>
      <c r="J832" s="20"/>
      <c r="K832" s="35"/>
    </row>
    <row r="833" spans="2:11" ht="28.5" customHeight="1" x14ac:dyDescent="0.25">
      <c r="B833" s="9"/>
      <c r="C833" s="14"/>
      <c r="D833" s="10"/>
      <c r="E833" s="10"/>
      <c r="F833" s="16"/>
      <c r="G833" s="34"/>
      <c r="H833" s="21"/>
      <c r="I833" s="21"/>
      <c r="J833" s="20"/>
      <c r="K833" s="35"/>
    </row>
    <row r="834" spans="2:11" ht="28.5" customHeight="1" x14ac:dyDescent="0.25">
      <c r="B834" s="9"/>
      <c r="C834" s="14"/>
      <c r="D834" s="10"/>
      <c r="E834" s="10"/>
      <c r="F834" s="16"/>
      <c r="G834" s="34"/>
      <c r="H834" s="21"/>
      <c r="I834" s="21"/>
      <c r="J834" s="20"/>
      <c r="K834" s="35"/>
    </row>
    <row r="835" spans="2:11" ht="28.5" customHeight="1" x14ac:dyDescent="0.25">
      <c r="B835" s="9"/>
      <c r="C835" s="14"/>
      <c r="D835" s="10"/>
      <c r="E835" s="10"/>
      <c r="F835" s="16"/>
      <c r="G835" s="34"/>
      <c r="H835" s="21"/>
      <c r="I835" s="21"/>
      <c r="J835" s="20"/>
      <c r="K835" s="35"/>
    </row>
    <row r="836" spans="2:11" ht="28.5" customHeight="1" x14ac:dyDescent="0.25">
      <c r="B836" s="9"/>
      <c r="C836" s="14"/>
      <c r="D836" s="10"/>
      <c r="E836" s="10"/>
      <c r="F836" s="16"/>
      <c r="G836" s="34"/>
      <c r="H836" s="21"/>
      <c r="I836" s="21"/>
      <c r="J836" s="20"/>
      <c r="K836" s="35"/>
    </row>
    <row r="837" spans="2:11" ht="28.5" customHeight="1" x14ac:dyDescent="0.25">
      <c r="B837" s="9"/>
      <c r="C837" s="14"/>
      <c r="D837" s="10"/>
      <c r="E837" s="10"/>
      <c r="F837" s="16"/>
      <c r="G837" s="34"/>
      <c r="H837" s="21"/>
      <c r="I837" s="21"/>
      <c r="J837" s="20"/>
      <c r="K837" s="35"/>
    </row>
    <row r="838" spans="2:11" ht="28.5" customHeight="1" x14ac:dyDescent="0.25">
      <c r="B838" s="9"/>
      <c r="C838" s="14"/>
      <c r="D838" s="10"/>
      <c r="E838" s="10"/>
      <c r="F838" s="16"/>
      <c r="G838" s="34"/>
      <c r="H838" s="21"/>
      <c r="I838" s="21"/>
      <c r="J838" s="20"/>
      <c r="K838" s="35"/>
    </row>
    <row r="839" spans="2:11" ht="28.5" customHeight="1" x14ac:dyDescent="0.25">
      <c r="B839" s="9"/>
      <c r="C839" s="14"/>
      <c r="D839" s="10"/>
      <c r="E839" s="10"/>
      <c r="F839" s="16"/>
      <c r="G839" s="34"/>
      <c r="H839" s="21"/>
      <c r="I839" s="21"/>
      <c r="J839" s="20"/>
      <c r="K839" s="35"/>
    </row>
    <row r="840" spans="2:11" ht="28.5" customHeight="1" x14ac:dyDescent="0.25">
      <c r="B840" s="9"/>
      <c r="C840" s="14"/>
      <c r="D840" s="10"/>
      <c r="E840" s="10"/>
      <c r="F840" s="16"/>
      <c r="G840" s="34"/>
      <c r="H840" s="21"/>
      <c r="I840" s="21"/>
      <c r="J840" s="20"/>
      <c r="K840" s="35"/>
    </row>
    <row r="841" spans="2:11" ht="28.5" customHeight="1" x14ac:dyDescent="0.25">
      <c r="B841" s="9"/>
      <c r="C841" s="14"/>
      <c r="D841" s="10"/>
      <c r="E841" s="10"/>
      <c r="F841" s="16"/>
      <c r="G841" s="34"/>
      <c r="H841" s="21"/>
      <c r="I841" s="21"/>
      <c r="J841" s="20"/>
      <c r="K841" s="35"/>
    </row>
    <row r="842" spans="2:11" ht="28.5" customHeight="1" x14ac:dyDescent="0.25">
      <c r="B842" s="9"/>
      <c r="C842" s="14"/>
      <c r="D842" s="10"/>
      <c r="E842" s="10"/>
      <c r="F842" s="16"/>
      <c r="G842" s="34"/>
      <c r="H842" s="21"/>
      <c r="I842" s="21"/>
      <c r="J842" s="20"/>
      <c r="K842" s="35"/>
    </row>
    <row r="843" spans="2:11" ht="28.5" customHeight="1" x14ac:dyDescent="0.25">
      <c r="B843" s="9"/>
      <c r="C843" s="14"/>
      <c r="D843" s="10"/>
      <c r="E843" s="10"/>
      <c r="F843" s="16"/>
      <c r="G843" s="34"/>
      <c r="H843" s="21"/>
      <c r="I843" s="21"/>
      <c r="J843" s="20"/>
      <c r="K843" s="35"/>
    </row>
    <row r="844" spans="2:11" ht="28.5" customHeight="1" x14ac:dyDescent="0.25">
      <c r="B844" s="9"/>
      <c r="C844" s="14"/>
      <c r="D844" s="10"/>
      <c r="E844" s="10"/>
      <c r="F844" s="16"/>
      <c r="G844" s="34"/>
      <c r="H844" s="21"/>
      <c r="I844" s="21"/>
      <c r="J844" s="20"/>
      <c r="K844" s="35"/>
    </row>
    <row r="845" spans="2:11" ht="28.5" customHeight="1" x14ac:dyDescent="0.25">
      <c r="B845" s="9"/>
      <c r="C845" s="14"/>
      <c r="D845" s="10"/>
      <c r="E845" s="10"/>
      <c r="F845" s="16"/>
      <c r="G845" s="34"/>
      <c r="H845" s="21"/>
      <c r="I845" s="21"/>
      <c r="J845" s="20"/>
      <c r="K845" s="35"/>
    </row>
    <row r="846" spans="2:11" ht="28.5" customHeight="1" x14ac:dyDescent="0.25">
      <c r="B846" s="9"/>
      <c r="C846" s="14"/>
      <c r="D846" s="10"/>
      <c r="E846" s="10"/>
      <c r="F846" s="16"/>
      <c r="G846" s="34"/>
      <c r="H846" s="21"/>
      <c r="I846" s="21"/>
      <c r="J846" s="20"/>
      <c r="K846" s="35"/>
    </row>
    <row r="847" spans="2:11" ht="28.5" customHeight="1" x14ac:dyDescent="0.25">
      <c r="B847" s="9"/>
      <c r="C847" s="14"/>
      <c r="D847" s="10"/>
      <c r="E847" s="10"/>
      <c r="F847" s="16"/>
      <c r="G847" s="34"/>
      <c r="H847" s="21"/>
      <c r="I847" s="21"/>
      <c r="J847" s="20"/>
      <c r="K847" s="35"/>
    </row>
    <row r="848" spans="2:11" ht="28.5" customHeight="1" x14ac:dyDescent="0.25">
      <c r="B848" s="9"/>
      <c r="C848" s="14"/>
      <c r="D848" s="10"/>
      <c r="E848" s="10"/>
      <c r="F848" s="16"/>
      <c r="G848" s="34"/>
      <c r="H848" s="21"/>
      <c r="I848" s="21"/>
      <c r="J848" s="20"/>
      <c r="K848" s="35"/>
    </row>
    <row r="849" spans="2:11" ht="28.5" customHeight="1" x14ac:dyDescent="0.25">
      <c r="B849" s="9"/>
      <c r="C849" s="14"/>
      <c r="D849" s="10"/>
      <c r="E849" s="10"/>
      <c r="F849" s="16"/>
      <c r="G849" s="34"/>
      <c r="H849" s="21"/>
      <c r="I849" s="21"/>
      <c r="J849" s="20"/>
      <c r="K849" s="35"/>
    </row>
    <row r="850" spans="2:11" ht="28.5" customHeight="1" x14ac:dyDescent="0.25">
      <c r="B850" s="9"/>
      <c r="C850" s="14"/>
      <c r="D850" s="10"/>
      <c r="E850" s="10"/>
      <c r="F850" s="16"/>
      <c r="G850" s="34"/>
      <c r="H850" s="21"/>
      <c r="I850" s="21"/>
      <c r="J850" s="20"/>
      <c r="K850" s="35"/>
    </row>
    <row r="851" spans="2:11" ht="28.5" customHeight="1" x14ac:dyDescent="0.25">
      <c r="B851" s="9"/>
      <c r="C851" s="14"/>
      <c r="D851" s="10"/>
      <c r="E851" s="10"/>
      <c r="F851" s="16"/>
      <c r="G851" s="34"/>
      <c r="H851" s="21"/>
      <c r="I851" s="21"/>
      <c r="J851" s="20"/>
      <c r="K851" s="35"/>
    </row>
    <row r="852" spans="2:11" ht="28.5" customHeight="1" x14ac:dyDescent="0.25">
      <c r="B852" s="9"/>
      <c r="C852" s="14"/>
      <c r="D852" s="10"/>
      <c r="E852" s="10"/>
      <c r="F852" s="16"/>
      <c r="G852" s="34"/>
      <c r="H852" s="21"/>
      <c r="I852" s="21"/>
      <c r="J852" s="20"/>
      <c r="K852" s="35"/>
    </row>
    <row r="853" spans="2:11" ht="28.5" customHeight="1" x14ac:dyDescent="0.25">
      <c r="B853" s="9"/>
      <c r="C853" s="14"/>
      <c r="D853" s="10"/>
      <c r="E853" s="10"/>
      <c r="F853" s="16"/>
      <c r="G853" s="34"/>
      <c r="H853" s="21"/>
      <c r="I853" s="21"/>
      <c r="J853" s="20"/>
      <c r="K853" s="35"/>
    </row>
    <row r="854" spans="2:11" ht="28.5" customHeight="1" x14ac:dyDescent="0.25">
      <c r="B854" s="9"/>
      <c r="C854" s="14"/>
      <c r="D854" s="10"/>
      <c r="E854" s="10"/>
      <c r="F854" s="16"/>
      <c r="G854" s="34"/>
      <c r="H854" s="21"/>
      <c r="I854" s="21"/>
      <c r="J854" s="20"/>
      <c r="K854" s="35"/>
    </row>
    <row r="855" spans="2:11" ht="28.5" customHeight="1" x14ac:dyDescent="0.25">
      <c r="B855" s="9"/>
      <c r="C855" s="14"/>
      <c r="D855" s="10"/>
      <c r="E855" s="10"/>
      <c r="F855" s="16"/>
      <c r="G855" s="34"/>
      <c r="H855" s="21"/>
      <c r="I855" s="21"/>
      <c r="J855" s="20"/>
      <c r="K855" s="35"/>
    </row>
    <row r="856" spans="2:11" ht="28.5" customHeight="1" x14ac:dyDescent="0.25">
      <c r="B856" s="9"/>
      <c r="C856" s="14"/>
      <c r="D856" s="10"/>
      <c r="E856" s="10"/>
      <c r="F856" s="16"/>
      <c r="G856" s="34"/>
      <c r="H856" s="21"/>
      <c r="I856" s="21"/>
      <c r="J856" s="20"/>
      <c r="K856" s="35"/>
    </row>
    <row r="857" spans="2:11" ht="28.5" customHeight="1" x14ac:dyDescent="0.25">
      <c r="B857" s="9"/>
      <c r="C857" s="14"/>
      <c r="D857" s="10"/>
      <c r="E857" s="10"/>
      <c r="F857" s="16"/>
      <c r="G857" s="34"/>
      <c r="H857" s="21"/>
      <c r="I857" s="21"/>
      <c r="J857" s="20"/>
      <c r="K857" s="35"/>
    </row>
    <row r="858" spans="2:11" ht="28.5" customHeight="1" x14ac:dyDescent="0.25">
      <c r="B858" s="9"/>
      <c r="C858" s="14"/>
      <c r="D858" s="10"/>
      <c r="E858" s="10"/>
      <c r="F858" s="16"/>
      <c r="G858" s="34"/>
      <c r="H858" s="21"/>
      <c r="I858" s="21"/>
      <c r="J858" s="20"/>
      <c r="K858" s="35"/>
    </row>
    <row r="859" spans="2:11" ht="28.5" customHeight="1" x14ac:dyDescent="0.25">
      <c r="B859" s="9"/>
      <c r="C859" s="14"/>
      <c r="D859" s="10"/>
      <c r="E859" s="10"/>
      <c r="F859" s="16"/>
      <c r="G859" s="34"/>
      <c r="H859" s="21"/>
      <c r="I859" s="21"/>
      <c r="J859" s="20"/>
      <c r="K859" s="35"/>
    </row>
    <row r="860" spans="2:11" ht="28.5" customHeight="1" x14ac:dyDescent="0.25">
      <c r="B860" s="9"/>
      <c r="C860" s="14"/>
      <c r="D860" s="10"/>
      <c r="E860" s="10"/>
      <c r="F860" s="16"/>
      <c r="G860" s="34"/>
      <c r="H860" s="21"/>
      <c r="I860" s="21"/>
      <c r="J860" s="20"/>
      <c r="K860" s="35"/>
    </row>
    <row r="861" spans="2:11" ht="28.5" customHeight="1" x14ac:dyDescent="0.25">
      <c r="B861" s="9"/>
      <c r="C861" s="14"/>
      <c r="D861" s="10"/>
      <c r="E861" s="10"/>
      <c r="F861" s="16"/>
      <c r="G861" s="34"/>
      <c r="H861" s="21"/>
      <c r="I861" s="21"/>
      <c r="J861" s="20"/>
      <c r="K861" s="35"/>
    </row>
    <row r="862" spans="2:11" ht="28.5" customHeight="1" x14ac:dyDescent="0.25">
      <c r="B862" s="9"/>
      <c r="C862" s="14"/>
      <c r="D862" s="10"/>
      <c r="E862" s="10"/>
      <c r="F862" s="16"/>
      <c r="G862" s="34"/>
      <c r="H862" s="21"/>
      <c r="I862" s="21"/>
      <c r="J862" s="20"/>
      <c r="K862" s="35"/>
    </row>
    <row r="863" spans="2:11" ht="28.5" customHeight="1" x14ac:dyDescent="0.25">
      <c r="B863" s="9"/>
      <c r="C863" s="14"/>
      <c r="D863" s="10"/>
      <c r="E863" s="10"/>
      <c r="F863" s="16"/>
      <c r="G863" s="34"/>
      <c r="H863" s="21"/>
      <c r="I863" s="21"/>
      <c r="J863" s="20"/>
      <c r="K863" s="35"/>
    </row>
    <row r="864" spans="2:11" ht="28.5" customHeight="1" x14ac:dyDescent="0.25">
      <c r="B864" s="9"/>
      <c r="C864" s="14"/>
      <c r="D864" s="10"/>
      <c r="E864" s="10"/>
      <c r="F864" s="16"/>
      <c r="G864" s="34"/>
      <c r="H864" s="21"/>
      <c r="I864" s="21"/>
      <c r="J864" s="20"/>
      <c r="K864" s="35"/>
    </row>
    <row r="865" spans="2:11" ht="28.5" customHeight="1" x14ac:dyDescent="0.25">
      <c r="B865" s="9"/>
      <c r="C865" s="14"/>
      <c r="D865" s="10"/>
      <c r="E865" s="10"/>
      <c r="F865" s="16"/>
      <c r="G865" s="34"/>
      <c r="H865" s="21"/>
      <c r="I865" s="21"/>
      <c r="J865" s="20"/>
      <c r="K865" s="35"/>
    </row>
    <row r="866" spans="2:11" ht="28.5" customHeight="1" x14ac:dyDescent="0.25">
      <c r="B866" s="9"/>
      <c r="C866" s="14"/>
      <c r="D866" s="10"/>
      <c r="E866" s="10"/>
      <c r="F866" s="16"/>
      <c r="G866" s="34"/>
      <c r="H866" s="21"/>
      <c r="I866" s="21"/>
      <c r="J866" s="20"/>
      <c r="K866" s="35"/>
    </row>
    <row r="867" spans="2:11" ht="28.5" customHeight="1" x14ac:dyDescent="0.25">
      <c r="B867" s="9"/>
      <c r="C867" s="14"/>
      <c r="D867" s="10"/>
      <c r="E867" s="10"/>
      <c r="F867" s="16"/>
      <c r="G867" s="34"/>
      <c r="H867" s="21"/>
      <c r="I867" s="21"/>
      <c r="J867" s="20"/>
      <c r="K867" s="35"/>
    </row>
    <row r="868" spans="2:11" ht="28.5" customHeight="1" x14ac:dyDescent="0.25">
      <c r="B868" s="9"/>
      <c r="C868" s="14"/>
      <c r="D868" s="10"/>
      <c r="E868" s="10"/>
      <c r="F868" s="16"/>
      <c r="G868" s="34"/>
      <c r="H868" s="21"/>
      <c r="I868" s="21"/>
      <c r="J868" s="20"/>
      <c r="K868" s="35"/>
    </row>
    <row r="869" spans="2:11" ht="28.5" customHeight="1" x14ac:dyDescent="0.25">
      <c r="B869" s="9"/>
      <c r="C869" s="14"/>
      <c r="D869" s="10"/>
      <c r="E869" s="10"/>
      <c r="F869" s="16"/>
      <c r="G869" s="34"/>
      <c r="H869" s="21"/>
      <c r="I869" s="21"/>
      <c r="J869" s="20"/>
      <c r="K869" s="35"/>
    </row>
    <row r="870" spans="2:11" ht="28.5" customHeight="1" x14ac:dyDescent="0.25">
      <c r="B870" s="9"/>
      <c r="C870" s="14"/>
      <c r="D870" s="10"/>
      <c r="E870" s="10"/>
      <c r="F870" s="16"/>
      <c r="G870" s="34"/>
      <c r="H870" s="21"/>
      <c r="I870" s="21"/>
      <c r="J870" s="20"/>
      <c r="K870" s="35"/>
    </row>
    <row r="871" spans="2:11" ht="28.5" customHeight="1" x14ac:dyDescent="0.25">
      <c r="B871" s="9"/>
      <c r="C871" s="14"/>
      <c r="D871" s="10"/>
      <c r="E871" s="10"/>
      <c r="F871" s="16"/>
      <c r="G871" s="34"/>
      <c r="H871" s="21"/>
      <c r="I871" s="21"/>
      <c r="J871" s="20"/>
      <c r="K871" s="35"/>
    </row>
    <row r="872" spans="2:11" ht="28.5" customHeight="1" x14ac:dyDescent="0.25">
      <c r="B872" s="9"/>
      <c r="C872" s="14"/>
      <c r="D872" s="10"/>
      <c r="E872" s="10"/>
      <c r="F872" s="16"/>
      <c r="G872" s="34"/>
      <c r="H872" s="21"/>
      <c r="I872" s="21"/>
      <c r="J872" s="20"/>
      <c r="K872" s="35"/>
    </row>
    <row r="873" spans="2:11" ht="28.5" customHeight="1" x14ac:dyDescent="0.25">
      <c r="B873" s="9"/>
      <c r="C873" s="14"/>
      <c r="D873" s="10"/>
      <c r="E873" s="10"/>
      <c r="F873" s="16"/>
      <c r="G873" s="34"/>
      <c r="H873" s="21"/>
      <c r="I873" s="21"/>
      <c r="J873" s="20"/>
      <c r="K873" s="35"/>
    </row>
    <row r="874" spans="2:11" ht="28.5" customHeight="1" x14ac:dyDescent="0.25">
      <c r="B874" s="9"/>
      <c r="C874" s="14"/>
      <c r="D874" s="10"/>
      <c r="E874" s="10"/>
      <c r="F874" s="16"/>
      <c r="G874" s="34"/>
      <c r="H874" s="21"/>
      <c r="I874" s="21"/>
      <c r="J874" s="20"/>
      <c r="K874" s="35"/>
    </row>
    <row r="875" spans="2:11" ht="28.5" customHeight="1" x14ac:dyDescent="0.25">
      <c r="B875" s="9"/>
      <c r="C875" s="14"/>
      <c r="D875" s="10"/>
      <c r="E875" s="10"/>
      <c r="F875" s="16"/>
      <c r="G875" s="34"/>
      <c r="H875" s="21"/>
      <c r="I875" s="21"/>
      <c r="J875" s="20"/>
      <c r="K875" s="35"/>
    </row>
    <row r="876" spans="2:11" ht="28.5" customHeight="1" x14ac:dyDescent="0.25">
      <c r="B876" s="9"/>
      <c r="C876" s="14"/>
      <c r="D876" s="10"/>
      <c r="E876" s="10"/>
      <c r="F876" s="16"/>
      <c r="G876" s="34"/>
      <c r="H876" s="21"/>
      <c r="I876" s="21"/>
      <c r="J876" s="20"/>
      <c r="K876" s="35"/>
    </row>
    <row r="877" spans="2:11" ht="28.5" customHeight="1" x14ac:dyDescent="0.25">
      <c r="B877" s="9"/>
      <c r="C877" s="14"/>
      <c r="D877" s="10"/>
      <c r="E877" s="10"/>
      <c r="F877" s="16"/>
      <c r="G877" s="34"/>
      <c r="H877" s="21"/>
      <c r="I877" s="21"/>
      <c r="J877" s="20"/>
      <c r="K877" s="35"/>
    </row>
    <row r="878" spans="2:11" ht="28.5" customHeight="1" x14ac:dyDescent="0.25">
      <c r="B878" s="9"/>
      <c r="C878" s="14"/>
      <c r="D878" s="10"/>
      <c r="E878" s="10"/>
      <c r="F878" s="16"/>
      <c r="G878" s="34"/>
      <c r="H878" s="21"/>
      <c r="I878" s="21"/>
      <c r="J878" s="20"/>
      <c r="K878" s="35"/>
    </row>
    <row r="879" spans="2:11" ht="28.5" customHeight="1" x14ac:dyDescent="0.25">
      <c r="B879" s="9"/>
      <c r="C879" s="14"/>
      <c r="D879" s="10"/>
      <c r="E879" s="10"/>
      <c r="F879" s="16"/>
      <c r="G879" s="34"/>
      <c r="H879" s="21"/>
      <c r="I879" s="21"/>
      <c r="J879" s="20"/>
      <c r="K879" s="35"/>
    </row>
    <row r="880" spans="2:11" ht="28.5" customHeight="1" x14ac:dyDescent="0.25">
      <c r="B880" s="9"/>
      <c r="C880" s="14"/>
      <c r="D880" s="10"/>
      <c r="E880" s="10"/>
      <c r="F880" s="16"/>
      <c r="G880" s="34"/>
      <c r="H880" s="21"/>
      <c r="I880" s="21"/>
      <c r="J880" s="20"/>
      <c r="K880" s="35"/>
    </row>
    <row r="881" spans="2:11" ht="28.5" customHeight="1" x14ac:dyDescent="0.25">
      <c r="B881" s="9"/>
      <c r="C881" s="14"/>
      <c r="D881" s="10"/>
      <c r="E881" s="10"/>
      <c r="F881" s="16"/>
      <c r="G881" s="34"/>
      <c r="H881" s="21"/>
      <c r="I881" s="21"/>
      <c r="J881" s="20"/>
      <c r="K881" s="35"/>
    </row>
    <row r="882" spans="2:11" ht="28.5" customHeight="1" x14ac:dyDescent="0.25">
      <c r="B882" s="9"/>
      <c r="C882" s="14"/>
      <c r="D882" s="10"/>
      <c r="E882" s="10"/>
      <c r="F882" s="16"/>
      <c r="G882" s="34"/>
      <c r="H882" s="21"/>
      <c r="I882" s="21"/>
      <c r="J882" s="20"/>
      <c r="K882" s="35"/>
    </row>
    <row r="883" spans="2:11" ht="28.5" customHeight="1" x14ac:dyDescent="0.25">
      <c r="B883" s="9"/>
      <c r="C883" s="14"/>
      <c r="D883" s="10"/>
      <c r="E883" s="10"/>
      <c r="F883" s="16"/>
      <c r="G883" s="34"/>
      <c r="H883" s="21"/>
      <c r="I883" s="21"/>
      <c r="J883" s="20"/>
      <c r="K883" s="35"/>
    </row>
    <row r="884" spans="2:11" ht="28.5" customHeight="1" x14ac:dyDescent="0.25">
      <c r="B884" s="9"/>
      <c r="C884" s="14"/>
      <c r="D884" s="10"/>
      <c r="E884" s="10"/>
      <c r="F884" s="16"/>
      <c r="G884" s="34"/>
      <c r="H884" s="21"/>
      <c r="I884" s="21"/>
      <c r="J884" s="20"/>
      <c r="K884" s="35"/>
    </row>
    <row r="885" spans="2:11" ht="28.5" customHeight="1" x14ac:dyDescent="0.25">
      <c r="B885" s="9"/>
      <c r="C885" s="14"/>
      <c r="D885" s="10"/>
      <c r="E885" s="10"/>
      <c r="F885" s="16"/>
      <c r="G885" s="34"/>
      <c r="H885" s="21"/>
      <c r="I885" s="21"/>
      <c r="J885" s="20"/>
      <c r="K885" s="35"/>
    </row>
    <row r="886" spans="2:11" ht="28.5" customHeight="1" x14ac:dyDescent="0.25">
      <c r="B886" s="9"/>
      <c r="C886" s="14"/>
      <c r="D886" s="10"/>
      <c r="E886" s="10"/>
      <c r="F886" s="16"/>
      <c r="G886" s="34"/>
      <c r="H886" s="21"/>
      <c r="I886" s="21"/>
      <c r="J886" s="20"/>
      <c r="K886" s="35"/>
    </row>
    <row r="887" spans="2:11" ht="28.5" customHeight="1" x14ac:dyDescent="0.25">
      <c r="B887" s="9"/>
      <c r="C887" s="14"/>
      <c r="D887" s="10"/>
      <c r="E887" s="10"/>
      <c r="F887" s="16"/>
      <c r="G887" s="34"/>
      <c r="H887" s="21"/>
      <c r="I887" s="21"/>
      <c r="J887" s="20"/>
      <c r="K887" s="35"/>
    </row>
    <row r="888" spans="2:11" ht="28.5" customHeight="1" x14ac:dyDescent="0.25">
      <c r="B888" s="9"/>
      <c r="C888" s="14"/>
      <c r="D888" s="10"/>
      <c r="E888" s="10"/>
      <c r="F888" s="16"/>
      <c r="G888" s="34"/>
      <c r="H888" s="21"/>
      <c r="I888" s="21"/>
      <c r="J888" s="20"/>
      <c r="K888" s="35"/>
    </row>
    <row r="889" spans="2:11" ht="28.5" customHeight="1" x14ac:dyDescent="0.25">
      <c r="B889" s="9"/>
      <c r="C889" s="14"/>
      <c r="D889" s="10"/>
      <c r="E889" s="10"/>
      <c r="F889" s="16"/>
      <c r="G889" s="34"/>
      <c r="H889" s="21"/>
      <c r="I889" s="21"/>
      <c r="J889" s="20"/>
      <c r="K889" s="35"/>
    </row>
    <row r="890" spans="2:11" ht="28.5" customHeight="1" x14ac:dyDescent="0.25">
      <c r="B890" s="9"/>
      <c r="C890" s="14"/>
      <c r="D890" s="10"/>
      <c r="E890" s="10"/>
      <c r="F890" s="16"/>
      <c r="G890" s="34"/>
      <c r="H890" s="21"/>
      <c r="I890" s="21"/>
      <c r="J890" s="20"/>
      <c r="K890" s="35"/>
    </row>
    <row r="891" spans="2:11" ht="28.5" customHeight="1" x14ac:dyDescent="0.25">
      <c r="B891" s="9"/>
      <c r="C891" s="14"/>
      <c r="D891" s="10"/>
      <c r="E891" s="10"/>
      <c r="F891" s="16"/>
      <c r="G891" s="34"/>
      <c r="H891" s="21"/>
      <c r="I891" s="21"/>
      <c r="J891" s="20"/>
      <c r="K891" s="35"/>
    </row>
    <row r="892" spans="2:11" ht="28.5" customHeight="1" x14ac:dyDescent="0.25">
      <c r="B892" s="9"/>
      <c r="C892" s="14"/>
      <c r="D892" s="10"/>
      <c r="E892" s="10"/>
      <c r="F892" s="16"/>
      <c r="G892" s="34"/>
      <c r="H892" s="21"/>
      <c r="I892" s="21"/>
      <c r="J892" s="20"/>
      <c r="K892" s="35"/>
    </row>
    <row r="893" spans="2:11" ht="28.5" customHeight="1" x14ac:dyDescent="0.25">
      <c r="B893" s="9"/>
      <c r="C893" s="14"/>
      <c r="D893" s="10"/>
      <c r="E893" s="10"/>
      <c r="F893" s="16"/>
      <c r="G893" s="34"/>
      <c r="H893" s="21"/>
      <c r="I893" s="21"/>
      <c r="J893" s="20"/>
      <c r="K893" s="35"/>
    </row>
    <row r="894" spans="2:11" ht="28.5" customHeight="1" x14ac:dyDescent="0.25">
      <c r="B894" s="9"/>
      <c r="C894" s="14"/>
      <c r="D894" s="10"/>
      <c r="E894" s="10"/>
      <c r="F894" s="16"/>
      <c r="G894" s="34"/>
      <c r="H894" s="21"/>
      <c r="I894" s="21"/>
      <c r="J894" s="20"/>
      <c r="K894" s="35"/>
    </row>
    <row r="895" spans="2:11" ht="28.5" customHeight="1" x14ac:dyDescent="0.25">
      <c r="B895" s="9"/>
      <c r="C895" s="14"/>
      <c r="D895" s="10"/>
      <c r="E895" s="10"/>
      <c r="F895" s="16"/>
      <c r="G895" s="34"/>
      <c r="H895" s="21"/>
      <c r="I895" s="21"/>
      <c r="J895" s="20"/>
      <c r="K895" s="35"/>
    </row>
    <row r="896" spans="2:11" ht="28.5" customHeight="1" x14ac:dyDescent="0.25">
      <c r="B896" s="9"/>
      <c r="C896" s="14"/>
      <c r="D896" s="10"/>
      <c r="E896" s="10"/>
      <c r="F896" s="16"/>
      <c r="G896" s="34"/>
      <c r="H896" s="21"/>
      <c r="I896" s="21"/>
      <c r="J896" s="20"/>
      <c r="K896" s="35"/>
    </row>
    <row r="897" spans="2:11" ht="28.5" customHeight="1" x14ac:dyDescent="0.25">
      <c r="B897" s="9"/>
      <c r="C897" s="14"/>
      <c r="D897" s="10"/>
      <c r="E897" s="10"/>
      <c r="F897" s="16"/>
      <c r="G897" s="34"/>
      <c r="H897" s="21"/>
      <c r="I897" s="21"/>
      <c r="J897" s="20"/>
      <c r="K897" s="35"/>
    </row>
    <row r="898" spans="2:11" ht="28.5" customHeight="1" x14ac:dyDescent="0.25">
      <c r="B898" s="9"/>
      <c r="C898" s="14"/>
      <c r="D898" s="10"/>
      <c r="E898" s="10"/>
      <c r="F898" s="16"/>
      <c r="G898" s="34"/>
      <c r="H898" s="21"/>
      <c r="I898" s="21"/>
      <c r="J898" s="20"/>
      <c r="K898" s="35"/>
    </row>
    <row r="899" spans="2:11" ht="28.5" customHeight="1" x14ac:dyDescent="0.25">
      <c r="B899" s="9"/>
      <c r="C899" s="14"/>
      <c r="D899" s="10"/>
      <c r="E899" s="10"/>
      <c r="F899" s="16"/>
      <c r="G899" s="34"/>
      <c r="H899" s="21"/>
      <c r="I899" s="21"/>
      <c r="J899" s="20"/>
      <c r="K899" s="35"/>
    </row>
    <row r="900" spans="2:11" ht="28.5" customHeight="1" x14ac:dyDescent="0.25">
      <c r="B900" s="9"/>
      <c r="C900" s="14"/>
      <c r="D900" s="10"/>
      <c r="E900" s="10"/>
      <c r="F900" s="16"/>
      <c r="G900" s="34"/>
      <c r="H900" s="21"/>
      <c r="I900" s="21"/>
      <c r="J900" s="20"/>
      <c r="K900" s="35"/>
    </row>
    <row r="901" spans="2:11" ht="28.5" customHeight="1" x14ac:dyDescent="0.25">
      <c r="B901" s="9"/>
      <c r="C901" s="14"/>
      <c r="D901" s="10"/>
      <c r="E901" s="10"/>
      <c r="F901" s="16"/>
      <c r="G901" s="34"/>
      <c r="H901" s="21"/>
      <c r="I901" s="21"/>
      <c r="J901" s="20"/>
      <c r="K901" s="35"/>
    </row>
    <row r="902" spans="2:11" ht="28.5" customHeight="1" x14ac:dyDescent="0.25">
      <c r="B902" s="9"/>
      <c r="C902" s="14"/>
      <c r="D902" s="10"/>
      <c r="E902" s="10"/>
      <c r="F902" s="16"/>
      <c r="G902" s="34"/>
      <c r="H902" s="21"/>
      <c r="I902" s="21"/>
      <c r="J902" s="20"/>
      <c r="K902" s="35"/>
    </row>
    <row r="903" spans="2:11" ht="28.5" customHeight="1" x14ac:dyDescent="0.25">
      <c r="B903" s="9"/>
      <c r="C903" s="14"/>
      <c r="D903" s="10"/>
      <c r="E903" s="10"/>
      <c r="F903" s="16"/>
      <c r="G903" s="34"/>
      <c r="H903" s="21"/>
      <c r="I903" s="21"/>
      <c r="J903" s="20"/>
      <c r="K903" s="35"/>
    </row>
    <row r="904" spans="2:11" ht="28.5" customHeight="1" x14ac:dyDescent="0.25">
      <c r="B904" s="9"/>
      <c r="C904" s="14"/>
      <c r="D904" s="10"/>
      <c r="E904" s="10"/>
      <c r="F904" s="16"/>
      <c r="G904" s="34"/>
      <c r="H904" s="21"/>
      <c r="I904" s="21"/>
      <c r="J904" s="20"/>
      <c r="K904" s="35"/>
    </row>
    <row r="905" spans="2:11" ht="28.5" customHeight="1" x14ac:dyDescent="0.25">
      <c r="B905" s="9"/>
      <c r="C905" s="14"/>
      <c r="D905" s="10"/>
      <c r="E905" s="10"/>
      <c r="F905" s="16"/>
      <c r="G905" s="34"/>
      <c r="H905" s="21"/>
      <c r="I905" s="21"/>
      <c r="J905" s="20"/>
      <c r="K905" s="35"/>
    </row>
    <row r="906" spans="2:11" ht="28.5" customHeight="1" x14ac:dyDescent="0.25">
      <c r="B906" s="9"/>
      <c r="C906" s="14"/>
      <c r="D906" s="10"/>
      <c r="E906" s="10"/>
      <c r="F906" s="16"/>
      <c r="G906" s="34"/>
      <c r="H906" s="21"/>
      <c r="I906" s="21"/>
      <c r="J906" s="20"/>
      <c r="K906" s="35"/>
    </row>
    <row r="907" spans="2:11" ht="28.5" customHeight="1" x14ac:dyDescent="0.25">
      <c r="B907" s="9"/>
      <c r="C907" s="14"/>
      <c r="D907" s="10"/>
      <c r="E907" s="10"/>
      <c r="F907" s="16"/>
      <c r="G907" s="34"/>
      <c r="H907" s="21"/>
      <c r="I907" s="21"/>
      <c r="J907" s="20"/>
      <c r="K907" s="35"/>
    </row>
    <row r="908" spans="2:11" ht="28.5" customHeight="1" x14ac:dyDescent="0.25">
      <c r="B908" s="9"/>
      <c r="C908" s="14"/>
      <c r="D908" s="10"/>
      <c r="E908" s="10"/>
      <c r="F908" s="16"/>
      <c r="G908" s="34"/>
      <c r="H908" s="21"/>
      <c r="I908" s="21"/>
      <c r="J908" s="20"/>
      <c r="K908" s="35"/>
    </row>
    <row r="909" spans="2:11" ht="28.5" customHeight="1" x14ac:dyDescent="0.25">
      <c r="B909" s="9"/>
      <c r="C909" s="14"/>
      <c r="D909" s="10"/>
      <c r="E909" s="10"/>
      <c r="F909" s="16"/>
      <c r="G909" s="34"/>
      <c r="H909" s="21"/>
      <c r="I909" s="21"/>
      <c r="J909" s="20"/>
      <c r="K909" s="35"/>
    </row>
    <row r="910" spans="2:11" ht="28.5" customHeight="1" x14ac:dyDescent="0.25">
      <c r="B910" s="9"/>
      <c r="C910" s="14"/>
      <c r="D910" s="10"/>
      <c r="E910" s="10"/>
      <c r="F910" s="16"/>
      <c r="G910" s="34"/>
      <c r="H910" s="21"/>
      <c r="I910" s="21"/>
      <c r="J910" s="20"/>
      <c r="K910" s="35"/>
    </row>
    <row r="911" spans="2:11" ht="28.5" customHeight="1" x14ac:dyDescent="0.25">
      <c r="B911" s="9"/>
      <c r="C911" s="14"/>
      <c r="D911" s="10"/>
      <c r="E911" s="10"/>
      <c r="F911" s="16"/>
      <c r="G911" s="34"/>
      <c r="H911" s="21"/>
      <c r="I911" s="21"/>
      <c r="J911" s="20"/>
      <c r="K911" s="35"/>
    </row>
    <row r="912" spans="2:11" ht="28.5" customHeight="1" x14ac:dyDescent="0.25">
      <c r="B912" s="9"/>
      <c r="C912" s="14"/>
      <c r="D912" s="10"/>
      <c r="E912" s="10"/>
      <c r="F912" s="16"/>
      <c r="G912" s="34"/>
      <c r="H912" s="21"/>
      <c r="I912" s="21"/>
      <c r="J912" s="20"/>
      <c r="K912" s="35"/>
    </row>
    <row r="913" spans="2:11" ht="28.5" customHeight="1" x14ac:dyDescent="0.25">
      <c r="B913" s="9"/>
      <c r="C913" s="14"/>
      <c r="D913" s="10"/>
      <c r="E913" s="10"/>
      <c r="F913" s="16"/>
      <c r="G913" s="34"/>
      <c r="H913" s="21"/>
      <c r="I913" s="21"/>
      <c r="J913" s="20"/>
      <c r="K913" s="35"/>
    </row>
    <row r="914" spans="2:11" ht="28.5" customHeight="1" x14ac:dyDescent="0.25">
      <c r="B914" s="9"/>
      <c r="C914" s="14"/>
      <c r="D914" s="10"/>
      <c r="E914" s="10"/>
      <c r="F914" s="16"/>
      <c r="G914" s="34"/>
      <c r="H914" s="21"/>
      <c r="I914" s="21"/>
      <c r="J914" s="20"/>
      <c r="K914" s="35"/>
    </row>
    <row r="915" spans="2:11" ht="28.5" customHeight="1" x14ac:dyDescent="0.25">
      <c r="B915" s="9"/>
      <c r="C915" s="14"/>
      <c r="D915" s="10"/>
      <c r="E915" s="10"/>
      <c r="F915" s="16"/>
      <c r="G915" s="34"/>
      <c r="H915" s="21"/>
      <c r="I915" s="21"/>
      <c r="J915" s="20"/>
      <c r="K915" s="35"/>
    </row>
    <row r="916" spans="2:11" ht="28.5" customHeight="1" x14ac:dyDescent="0.25">
      <c r="B916" s="9"/>
      <c r="C916" s="14"/>
      <c r="D916" s="10"/>
      <c r="E916" s="10"/>
      <c r="F916" s="16"/>
      <c r="G916" s="34"/>
      <c r="H916" s="21"/>
      <c r="I916" s="21"/>
      <c r="J916" s="20"/>
      <c r="K916" s="35"/>
    </row>
    <row r="917" spans="2:11" ht="28.5" customHeight="1" x14ac:dyDescent="0.25">
      <c r="B917" s="9"/>
      <c r="C917" s="14"/>
      <c r="D917" s="10"/>
      <c r="E917" s="10"/>
      <c r="F917" s="16"/>
      <c r="G917" s="34"/>
      <c r="H917" s="21"/>
      <c r="I917" s="21"/>
      <c r="J917" s="20"/>
      <c r="K917" s="35"/>
    </row>
    <row r="918" spans="2:11" ht="28.5" customHeight="1" x14ac:dyDescent="0.25">
      <c r="B918" s="9"/>
      <c r="C918" s="14"/>
      <c r="D918" s="10"/>
      <c r="E918" s="10"/>
      <c r="F918" s="16"/>
      <c r="G918" s="34"/>
      <c r="H918" s="21"/>
      <c r="I918" s="21"/>
      <c r="J918" s="20"/>
      <c r="K918" s="35"/>
    </row>
    <row r="919" spans="2:11" ht="28.5" customHeight="1" x14ac:dyDescent="0.25">
      <c r="B919" s="9"/>
      <c r="C919" s="14"/>
      <c r="D919" s="10"/>
      <c r="E919" s="10"/>
      <c r="F919" s="16"/>
      <c r="G919" s="34"/>
      <c r="H919" s="21"/>
      <c r="I919" s="21"/>
      <c r="J919" s="20"/>
      <c r="K919" s="35"/>
    </row>
    <row r="920" spans="2:11" ht="28.5" customHeight="1" x14ac:dyDescent="0.25">
      <c r="B920" s="9"/>
      <c r="C920" s="14"/>
      <c r="D920" s="10"/>
      <c r="E920" s="10"/>
      <c r="F920" s="16"/>
      <c r="G920" s="34"/>
      <c r="H920" s="21"/>
      <c r="I920" s="21"/>
      <c r="J920" s="20"/>
      <c r="K920" s="35"/>
    </row>
    <row r="921" spans="2:11" ht="28.5" customHeight="1" x14ac:dyDescent="0.25">
      <c r="B921" s="9"/>
      <c r="C921" s="14"/>
      <c r="D921" s="10"/>
      <c r="E921" s="10"/>
      <c r="F921" s="16"/>
      <c r="G921" s="34"/>
      <c r="H921" s="21"/>
      <c r="I921" s="21"/>
      <c r="J921" s="20"/>
      <c r="K921" s="35"/>
    </row>
    <row r="922" spans="2:11" ht="28.5" customHeight="1" x14ac:dyDescent="0.25">
      <c r="B922" s="9"/>
      <c r="C922" s="14"/>
      <c r="D922" s="10"/>
      <c r="E922" s="10"/>
      <c r="F922" s="16"/>
      <c r="G922" s="34"/>
      <c r="H922" s="21"/>
      <c r="I922" s="21"/>
      <c r="J922" s="20"/>
      <c r="K922" s="35"/>
    </row>
    <row r="923" spans="2:11" ht="28.5" customHeight="1" x14ac:dyDescent="0.25">
      <c r="B923" s="9"/>
      <c r="C923" s="14"/>
      <c r="D923" s="10"/>
      <c r="E923" s="10"/>
      <c r="F923" s="16"/>
      <c r="G923" s="34"/>
      <c r="H923" s="21"/>
      <c r="I923" s="21"/>
      <c r="J923" s="20"/>
      <c r="K923" s="35"/>
    </row>
    <row r="924" spans="2:11" ht="28.5" customHeight="1" x14ac:dyDescent="0.25">
      <c r="B924" s="9"/>
      <c r="C924" s="14"/>
      <c r="D924" s="10"/>
      <c r="E924" s="10"/>
      <c r="F924" s="16"/>
      <c r="G924" s="34"/>
      <c r="H924" s="21"/>
      <c r="I924" s="21"/>
      <c r="J924" s="20"/>
      <c r="K924" s="35"/>
    </row>
    <row r="925" spans="2:11" ht="28.5" customHeight="1" x14ac:dyDescent="0.25">
      <c r="B925" s="9"/>
      <c r="C925" s="14"/>
      <c r="D925" s="10"/>
      <c r="E925" s="10"/>
      <c r="F925" s="16"/>
      <c r="G925" s="34"/>
      <c r="H925" s="21"/>
      <c r="I925" s="21"/>
      <c r="J925" s="20"/>
      <c r="K925" s="35"/>
    </row>
    <row r="926" spans="2:11" ht="28.5" customHeight="1" x14ac:dyDescent="0.25">
      <c r="B926" s="9"/>
      <c r="C926" s="14"/>
      <c r="D926" s="10"/>
      <c r="E926" s="10"/>
      <c r="F926" s="16"/>
      <c r="G926" s="34"/>
      <c r="H926" s="21"/>
      <c r="I926" s="21"/>
      <c r="J926" s="20"/>
      <c r="K926" s="35"/>
    </row>
    <row r="927" spans="2:11" ht="28.5" customHeight="1" x14ac:dyDescent="0.25">
      <c r="B927" s="9"/>
      <c r="C927" s="14"/>
      <c r="D927" s="10"/>
      <c r="E927" s="10"/>
      <c r="F927" s="16"/>
      <c r="G927" s="34"/>
      <c r="H927" s="21"/>
      <c r="I927" s="21"/>
      <c r="J927" s="20"/>
      <c r="K927" s="35"/>
    </row>
    <row r="928" spans="2:11" ht="28.5" customHeight="1" x14ac:dyDescent="0.25">
      <c r="B928" s="9"/>
      <c r="C928" s="14"/>
      <c r="D928" s="10"/>
      <c r="E928" s="10"/>
      <c r="F928" s="16"/>
      <c r="G928" s="34"/>
      <c r="H928" s="21"/>
      <c r="I928" s="21"/>
      <c r="J928" s="20"/>
      <c r="K928" s="35"/>
    </row>
    <row r="929" spans="2:11" ht="28.5" customHeight="1" x14ac:dyDescent="0.25">
      <c r="B929" s="9"/>
      <c r="C929" s="14"/>
      <c r="D929" s="10"/>
      <c r="E929" s="10"/>
      <c r="F929" s="16"/>
      <c r="G929" s="34"/>
      <c r="H929" s="21"/>
      <c r="I929" s="21"/>
      <c r="J929" s="20"/>
      <c r="K929" s="35"/>
    </row>
    <row r="930" spans="2:11" ht="28.5" customHeight="1" x14ac:dyDescent="0.25">
      <c r="B930" s="9"/>
      <c r="C930" s="14"/>
      <c r="D930" s="10"/>
      <c r="E930" s="10"/>
      <c r="F930" s="16"/>
      <c r="G930" s="34"/>
      <c r="H930" s="21"/>
      <c r="I930" s="21"/>
      <c r="J930" s="20"/>
      <c r="K930" s="35"/>
    </row>
    <row r="931" spans="2:11" ht="28.5" customHeight="1" x14ac:dyDescent="0.25">
      <c r="B931" s="9"/>
      <c r="C931" s="14"/>
      <c r="D931" s="10"/>
      <c r="E931" s="10"/>
      <c r="F931" s="16"/>
      <c r="G931" s="34"/>
      <c r="H931" s="21"/>
      <c r="I931" s="21"/>
      <c r="J931" s="20"/>
      <c r="K931" s="35"/>
    </row>
    <row r="932" spans="2:11" ht="28.5" customHeight="1" x14ac:dyDescent="0.25">
      <c r="B932" s="9"/>
      <c r="C932" s="14"/>
      <c r="D932" s="10"/>
      <c r="E932" s="10"/>
      <c r="F932" s="16"/>
      <c r="G932" s="34"/>
      <c r="H932" s="21"/>
      <c r="I932" s="21"/>
      <c r="J932" s="20"/>
      <c r="K932" s="35"/>
    </row>
    <row r="933" spans="2:11" ht="28.5" customHeight="1" x14ac:dyDescent="0.25">
      <c r="B933" s="9"/>
      <c r="C933" s="14"/>
      <c r="D933" s="10"/>
      <c r="E933" s="10"/>
      <c r="F933" s="16"/>
      <c r="G933" s="34"/>
      <c r="H933" s="21"/>
      <c r="I933" s="21"/>
      <c r="J933" s="20"/>
      <c r="K933" s="35"/>
    </row>
    <row r="934" spans="2:11" ht="28.5" customHeight="1" x14ac:dyDescent="0.25">
      <c r="B934" s="9"/>
      <c r="C934" s="14"/>
      <c r="D934" s="10"/>
      <c r="E934" s="10"/>
      <c r="F934" s="16"/>
      <c r="G934" s="34"/>
      <c r="H934" s="21"/>
      <c r="I934" s="21"/>
      <c r="J934" s="20"/>
      <c r="K934" s="35"/>
    </row>
    <row r="935" spans="2:11" ht="28.5" customHeight="1" x14ac:dyDescent="0.25">
      <c r="B935" s="9"/>
      <c r="C935" s="14"/>
      <c r="D935" s="10"/>
      <c r="E935" s="10"/>
      <c r="F935" s="16"/>
      <c r="G935" s="34"/>
      <c r="H935" s="21"/>
      <c r="I935" s="21"/>
      <c r="J935" s="20"/>
      <c r="K935" s="35"/>
    </row>
    <row r="936" spans="2:11" ht="28.5" customHeight="1" x14ac:dyDescent="0.25">
      <c r="B936" s="9"/>
      <c r="C936" s="14"/>
      <c r="D936" s="10"/>
      <c r="E936" s="10"/>
      <c r="F936" s="16"/>
      <c r="G936" s="34"/>
      <c r="H936" s="21"/>
      <c r="I936" s="21"/>
      <c r="J936" s="20"/>
      <c r="K936" s="35"/>
    </row>
    <row r="937" spans="2:11" ht="28.5" customHeight="1" x14ac:dyDescent="0.25">
      <c r="B937" s="9"/>
      <c r="C937" s="14"/>
      <c r="D937" s="10"/>
      <c r="E937" s="10"/>
      <c r="F937" s="16"/>
      <c r="G937" s="34"/>
      <c r="H937" s="21"/>
      <c r="I937" s="21"/>
      <c r="J937" s="20"/>
      <c r="K937" s="35"/>
    </row>
    <row r="938" spans="2:11" ht="28.5" customHeight="1" x14ac:dyDescent="0.25">
      <c r="B938" s="9"/>
      <c r="C938" s="14"/>
      <c r="D938" s="10"/>
      <c r="E938" s="10"/>
      <c r="F938" s="16"/>
      <c r="G938" s="34"/>
      <c r="H938" s="21"/>
      <c r="I938" s="21"/>
      <c r="J938" s="20"/>
      <c r="K938" s="35"/>
    </row>
    <row r="939" spans="2:11" ht="28.5" customHeight="1" x14ac:dyDescent="0.25">
      <c r="B939" s="9"/>
      <c r="C939" s="14"/>
      <c r="D939" s="10"/>
      <c r="E939" s="10"/>
      <c r="F939" s="16"/>
      <c r="G939" s="34"/>
      <c r="H939" s="21"/>
      <c r="I939" s="21"/>
      <c r="J939" s="20"/>
      <c r="K939" s="35"/>
    </row>
    <row r="940" spans="2:11" ht="28.5" customHeight="1" x14ac:dyDescent="0.25">
      <c r="B940" s="9"/>
      <c r="C940" s="14"/>
      <c r="D940" s="10"/>
      <c r="E940" s="10"/>
      <c r="F940" s="16"/>
      <c r="G940" s="34"/>
      <c r="H940" s="21"/>
      <c r="I940" s="21"/>
      <c r="J940" s="20"/>
      <c r="K940" s="35"/>
    </row>
    <row r="941" spans="2:11" ht="28.5" customHeight="1" x14ac:dyDescent="0.25">
      <c r="B941" s="9"/>
      <c r="C941" s="14"/>
      <c r="D941" s="10"/>
      <c r="E941" s="10"/>
      <c r="F941" s="16"/>
      <c r="G941" s="34"/>
      <c r="H941" s="21"/>
      <c r="I941" s="21"/>
      <c r="J941" s="20"/>
      <c r="K941" s="35"/>
    </row>
    <row r="942" spans="2:11" ht="28.5" customHeight="1" x14ac:dyDescent="0.25">
      <c r="B942" s="9"/>
      <c r="C942" s="14"/>
      <c r="D942" s="10"/>
      <c r="E942" s="10"/>
      <c r="F942" s="16"/>
      <c r="G942" s="34"/>
      <c r="H942" s="21"/>
      <c r="I942" s="21"/>
      <c r="J942" s="20"/>
      <c r="K942" s="35"/>
    </row>
    <row r="943" spans="2:11" ht="28.5" customHeight="1" x14ac:dyDescent="0.25">
      <c r="B943" s="9"/>
      <c r="C943" s="14"/>
      <c r="D943" s="10"/>
      <c r="E943" s="10"/>
      <c r="F943" s="16"/>
      <c r="G943" s="34"/>
      <c r="H943" s="21"/>
      <c r="I943" s="21"/>
      <c r="J943" s="20"/>
      <c r="K943" s="35"/>
    </row>
    <row r="944" spans="2:11" ht="28.5" customHeight="1" x14ac:dyDescent="0.25">
      <c r="B944" s="9"/>
      <c r="C944" s="14"/>
      <c r="D944" s="10"/>
      <c r="E944" s="10"/>
      <c r="F944" s="16"/>
      <c r="G944" s="34"/>
      <c r="H944" s="21"/>
      <c r="I944" s="21"/>
      <c r="J944" s="20"/>
      <c r="K944" s="35"/>
    </row>
    <row r="945" spans="2:11" ht="28.5" customHeight="1" x14ac:dyDescent="0.25">
      <c r="B945" s="9"/>
      <c r="C945" s="14"/>
      <c r="D945" s="10"/>
      <c r="E945" s="10"/>
      <c r="F945" s="16"/>
      <c r="G945" s="34"/>
      <c r="H945" s="21"/>
      <c r="I945" s="21"/>
      <c r="J945" s="20"/>
      <c r="K945" s="35"/>
    </row>
    <row r="946" spans="2:11" ht="28.5" customHeight="1" x14ac:dyDescent="0.25">
      <c r="B946" s="9"/>
      <c r="C946" s="14"/>
      <c r="D946" s="10"/>
      <c r="E946" s="10"/>
      <c r="F946" s="16"/>
      <c r="G946" s="34"/>
      <c r="H946" s="21"/>
      <c r="I946" s="21"/>
      <c r="J946" s="20"/>
      <c r="K946" s="35"/>
    </row>
    <row r="947" spans="2:11" ht="28.5" customHeight="1" x14ac:dyDescent="0.25">
      <c r="B947" s="9"/>
      <c r="C947" s="14"/>
      <c r="D947" s="10"/>
      <c r="E947" s="10"/>
      <c r="F947" s="16"/>
      <c r="G947" s="34"/>
      <c r="H947" s="21"/>
      <c r="I947" s="21"/>
      <c r="J947" s="20"/>
      <c r="K947" s="35"/>
    </row>
    <row r="948" spans="2:11" ht="28.5" customHeight="1" x14ac:dyDescent="0.25">
      <c r="B948" s="9"/>
      <c r="C948" s="14"/>
      <c r="D948" s="10"/>
      <c r="E948" s="10"/>
      <c r="F948" s="16"/>
      <c r="G948" s="34"/>
      <c r="H948" s="21"/>
      <c r="I948" s="21"/>
      <c r="J948" s="20"/>
      <c r="K948" s="35"/>
    </row>
    <row r="949" spans="2:11" ht="28.5" customHeight="1" x14ac:dyDescent="0.25">
      <c r="B949" s="9"/>
      <c r="C949" s="14"/>
      <c r="D949" s="10"/>
      <c r="E949" s="10"/>
      <c r="F949" s="16"/>
      <c r="G949" s="34"/>
      <c r="H949" s="21"/>
      <c r="I949" s="21"/>
      <c r="J949" s="20"/>
      <c r="K949" s="35"/>
    </row>
    <row r="950" spans="2:11" ht="28.5" customHeight="1" x14ac:dyDescent="0.25">
      <c r="B950" s="9"/>
      <c r="C950" s="14"/>
      <c r="D950" s="10"/>
      <c r="E950" s="10"/>
      <c r="F950" s="16"/>
      <c r="G950" s="34"/>
      <c r="H950" s="21"/>
      <c r="I950" s="21"/>
      <c r="J950" s="20"/>
      <c r="K950" s="35"/>
    </row>
    <row r="951" spans="2:11" ht="28.5" customHeight="1" x14ac:dyDescent="0.25">
      <c r="B951" s="9"/>
      <c r="C951" s="14"/>
      <c r="D951" s="10"/>
      <c r="E951" s="10"/>
      <c r="F951" s="16"/>
      <c r="G951" s="34"/>
      <c r="H951" s="21"/>
      <c r="I951" s="21"/>
      <c r="J951" s="20"/>
      <c r="K951" s="35"/>
    </row>
    <row r="952" spans="2:11" ht="28.5" customHeight="1" x14ac:dyDescent="0.25">
      <c r="B952" s="9"/>
      <c r="C952" s="14"/>
      <c r="D952" s="10"/>
      <c r="E952" s="10"/>
      <c r="F952" s="16"/>
      <c r="G952" s="34"/>
      <c r="H952" s="21"/>
      <c r="I952" s="21"/>
      <c r="J952" s="20"/>
      <c r="K952" s="35"/>
    </row>
    <row r="953" spans="2:11" ht="28.5" customHeight="1" x14ac:dyDescent="0.25">
      <c r="B953" s="9"/>
      <c r="C953" s="14"/>
      <c r="D953" s="10"/>
      <c r="E953" s="10"/>
      <c r="F953" s="16"/>
      <c r="G953" s="34"/>
      <c r="H953" s="21"/>
      <c r="I953" s="21"/>
      <c r="J953" s="20"/>
      <c r="K953" s="35"/>
    </row>
    <row r="954" spans="2:11" ht="28.5" customHeight="1" x14ac:dyDescent="0.25">
      <c r="B954" s="9"/>
      <c r="C954" s="14"/>
      <c r="D954" s="10"/>
      <c r="E954" s="10"/>
      <c r="F954" s="16"/>
      <c r="G954" s="34"/>
      <c r="H954" s="21"/>
      <c r="I954" s="21"/>
      <c r="J954" s="20"/>
      <c r="K954" s="35"/>
    </row>
    <row r="955" spans="2:11" ht="28.5" customHeight="1" x14ac:dyDescent="0.25">
      <c r="B955" s="9"/>
      <c r="C955" s="14"/>
      <c r="D955" s="10"/>
      <c r="E955" s="10"/>
      <c r="F955" s="16"/>
      <c r="G955" s="34"/>
      <c r="H955" s="21"/>
      <c r="I955" s="21"/>
      <c r="J955" s="20"/>
      <c r="K955" s="35"/>
    </row>
    <row r="956" spans="2:11" ht="28.5" customHeight="1" x14ac:dyDescent="0.25">
      <c r="B956" s="9"/>
      <c r="C956" s="14"/>
      <c r="D956" s="10"/>
      <c r="E956" s="10"/>
      <c r="F956" s="16"/>
      <c r="G956" s="34"/>
      <c r="H956" s="21"/>
      <c r="I956" s="21"/>
      <c r="J956" s="20"/>
      <c r="K956" s="35"/>
    </row>
    <row r="957" spans="2:11" ht="28.5" customHeight="1" x14ac:dyDescent="0.25">
      <c r="B957" s="9"/>
      <c r="C957" s="14"/>
      <c r="D957" s="10"/>
      <c r="E957" s="10"/>
      <c r="F957" s="16"/>
      <c r="G957" s="34"/>
      <c r="H957" s="21"/>
      <c r="I957" s="21"/>
      <c r="J957" s="20"/>
      <c r="K957" s="35"/>
    </row>
    <row r="958" spans="2:11" ht="28.5" customHeight="1" x14ac:dyDescent="0.25">
      <c r="B958" s="9"/>
      <c r="C958" s="14"/>
      <c r="D958" s="10"/>
      <c r="E958" s="10"/>
      <c r="F958" s="16"/>
      <c r="G958" s="34"/>
      <c r="H958" s="21"/>
      <c r="I958" s="21"/>
      <c r="J958" s="20"/>
      <c r="K958" s="35"/>
    </row>
    <row r="959" spans="2:11" ht="28.5" customHeight="1" x14ac:dyDescent="0.25">
      <c r="B959" s="9"/>
      <c r="C959" s="14"/>
      <c r="D959" s="10"/>
      <c r="E959" s="10"/>
      <c r="F959" s="16"/>
      <c r="G959" s="34"/>
      <c r="H959" s="21"/>
      <c r="I959" s="21"/>
      <c r="J959" s="20"/>
      <c r="K959" s="35"/>
    </row>
    <row r="960" spans="2:11" ht="28.5" customHeight="1" x14ac:dyDescent="0.25">
      <c r="B960" s="9"/>
      <c r="C960" s="14"/>
      <c r="D960" s="10"/>
      <c r="E960" s="10"/>
      <c r="F960" s="16"/>
      <c r="G960" s="34"/>
      <c r="H960" s="21"/>
      <c r="I960" s="21"/>
      <c r="J960" s="20"/>
      <c r="K960" s="35"/>
    </row>
    <row r="961" spans="2:11" ht="28.5" customHeight="1" x14ac:dyDescent="0.25">
      <c r="B961" s="9"/>
      <c r="C961" s="14"/>
      <c r="D961" s="10"/>
      <c r="E961" s="10"/>
      <c r="F961" s="16"/>
      <c r="G961" s="34"/>
      <c r="H961" s="21"/>
      <c r="I961" s="21"/>
      <c r="J961" s="20"/>
      <c r="K961" s="35"/>
    </row>
    <row r="962" spans="2:11" ht="28.5" customHeight="1" x14ac:dyDescent="0.25">
      <c r="B962" s="9"/>
      <c r="C962" s="14"/>
      <c r="D962" s="10"/>
      <c r="E962" s="10"/>
      <c r="F962" s="16"/>
      <c r="G962" s="34"/>
      <c r="H962" s="21"/>
      <c r="I962" s="21"/>
      <c r="J962" s="20"/>
      <c r="K962" s="35"/>
    </row>
    <row r="963" spans="2:11" ht="28.5" customHeight="1" x14ac:dyDescent="0.25">
      <c r="B963" s="9"/>
      <c r="C963" s="14"/>
      <c r="D963" s="10"/>
      <c r="E963" s="10"/>
      <c r="F963" s="16"/>
      <c r="G963" s="34"/>
      <c r="H963" s="21"/>
      <c r="I963" s="21"/>
      <c r="J963" s="20"/>
      <c r="K963" s="35"/>
    </row>
    <row r="964" spans="2:11" ht="28.5" customHeight="1" x14ac:dyDescent="0.25">
      <c r="B964" s="9"/>
      <c r="C964" s="14"/>
      <c r="D964" s="10"/>
      <c r="E964" s="10"/>
      <c r="F964" s="16"/>
      <c r="G964" s="34"/>
      <c r="H964" s="21"/>
      <c r="I964" s="21"/>
      <c r="J964" s="20"/>
      <c r="K964" s="35"/>
    </row>
    <row r="965" spans="2:11" ht="28.5" customHeight="1" x14ac:dyDescent="0.25">
      <c r="B965" s="9"/>
      <c r="C965" s="14"/>
      <c r="D965" s="10"/>
      <c r="E965" s="10"/>
      <c r="F965" s="16"/>
      <c r="G965" s="34"/>
      <c r="H965" s="21"/>
      <c r="I965" s="21"/>
      <c r="J965" s="20"/>
      <c r="K965" s="35"/>
    </row>
    <row r="966" spans="2:11" ht="28.5" customHeight="1" x14ac:dyDescent="0.25">
      <c r="B966" s="9"/>
      <c r="C966" s="14"/>
      <c r="D966" s="10"/>
      <c r="E966" s="10"/>
      <c r="F966" s="16"/>
      <c r="G966" s="34"/>
      <c r="H966" s="21"/>
      <c r="I966" s="21"/>
      <c r="J966" s="20"/>
      <c r="K966" s="35"/>
    </row>
    <row r="967" spans="2:11" ht="28.5" customHeight="1" x14ac:dyDescent="0.25">
      <c r="B967" s="9"/>
      <c r="C967" s="14"/>
      <c r="D967" s="10"/>
      <c r="E967" s="10"/>
      <c r="F967" s="16"/>
      <c r="G967" s="34"/>
      <c r="H967" s="21"/>
      <c r="I967" s="21"/>
      <c r="J967" s="20"/>
      <c r="K967" s="35"/>
    </row>
    <row r="968" spans="2:11" ht="28.5" customHeight="1" x14ac:dyDescent="0.25">
      <c r="B968" s="9"/>
      <c r="C968" s="14"/>
      <c r="D968" s="10"/>
      <c r="E968" s="10"/>
      <c r="F968" s="16"/>
      <c r="G968" s="34"/>
      <c r="H968" s="21"/>
      <c r="I968" s="21"/>
      <c r="J968" s="20"/>
      <c r="K968" s="35"/>
    </row>
    <row r="969" spans="2:11" ht="28.5" customHeight="1" x14ac:dyDescent="0.25">
      <c r="B969" s="9"/>
      <c r="C969" s="14"/>
      <c r="D969" s="10"/>
      <c r="E969" s="10"/>
      <c r="F969" s="16"/>
      <c r="G969" s="34"/>
      <c r="H969" s="21"/>
      <c r="I969" s="21"/>
      <c r="J969" s="20"/>
      <c r="K969" s="35"/>
    </row>
    <row r="970" spans="2:11" ht="28.5" customHeight="1" x14ac:dyDescent="0.25">
      <c r="B970" s="9"/>
      <c r="C970" s="14"/>
      <c r="D970" s="10"/>
      <c r="E970" s="10"/>
      <c r="F970" s="16"/>
      <c r="G970" s="34"/>
      <c r="H970" s="21"/>
      <c r="I970" s="21"/>
      <c r="J970" s="20"/>
      <c r="K970" s="35"/>
    </row>
    <row r="971" spans="2:11" ht="28.5" customHeight="1" x14ac:dyDescent="0.25">
      <c r="B971" s="9"/>
      <c r="C971" s="14"/>
      <c r="D971" s="10"/>
      <c r="E971" s="10"/>
      <c r="F971" s="16"/>
      <c r="G971" s="34"/>
      <c r="H971" s="21"/>
      <c r="I971" s="21"/>
      <c r="J971" s="20"/>
      <c r="K971" s="35"/>
    </row>
    <row r="972" spans="2:11" ht="28.5" customHeight="1" x14ac:dyDescent="0.25">
      <c r="B972" s="9"/>
      <c r="C972" s="14"/>
      <c r="D972" s="10"/>
      <c r="E972" s="10"/>
      <c r="F972" s="16"/>
      <c r="G972" s="34"/>
      <c r="H972" s="21"/>
      <c r="I972" s="21"/>
      <c r="J972" s="20"/>
      <c r="K972" s="35"/>
    </row>
    <row r="973" spans="2:11" ht="28.5" customHeight="1" x14ac:dyDescent="0.25">
      <c r="B973" s="9"/>
      <c r="C973" s="14"/>
      <c r="D973" s="10"/>
      <c r="E973" s="10"/>
      <c r="F973" s="16"/>
      <c r="G973" s="34"/>
      <c r="H973" s="21"/>
      <c r="I973" s="21"/>
      <c r="J973" s="20"/>
      <c r="K973" s="35"/>
    </row>
    <row r="974" spans="2:11" ht="28.5" customHeight="1" x14ac:dyDescent="0.25">
      <c r="B974" s="9"/>
      <c r="C974" s="14"/>
      <c r="D974" s="10"/>
      <c r="E974" s="10"/>
      <c r="F974" s="16"/>
      <c r="G974" s="34"/>
      <c r="H974" s="21"/>
      <c r="I974" s="21"/>
      <c r="J974" s="20"/>
      <c r="K974" s="35"/>
    </row>
    <row r="975" spans="2:11" ht="28.5" customHeight="1" x14ac:dyDescent="0.25">
      <c r="B975" s="9"/>
      <c r="C975" s="14"/>
      <c r="D975" s="10"/>
      <c r="E975" s="10"/>
      <c r="F975" s="16"/>
      <c r="G975" s="34"/>
      <c r="H975" s="21"/>
      <c r="I975" s="21"/>
      <c r="J975" s="20"/>
      <c r="K975" s="35"/>
    </row>
    <row r="976" spans="2:11" ht="28.5" customHeight="1" x14ac:dyDescent="0.25">
      <c r="B976" s="9"/>
      <c r="C976" s="14"/>
      <c r="D976" s="10"/>
      <c r="E976" s="10"/>
      <c r="F976" s="16"/>
      <c r="G976" s="34"/>
      <c r="H976" s="21"/>
      <c r="I976" s="21"/>
      <c r="J976" s="20"/>
      <c r="K976" s="35"/>
    </row>
    <row r="977" spans="2:11" ht="28.5" customHeight="1" x14ac:dyDescent="0.25">
      <c r="B977" s="9"/>
      <c r="C977" s="14"/>
      <c r="D977" s="10"/>
      <c r="E977" s="10"/>
      <c r="F977" s="16"/>
      <c r="G977" s="34"/>
      <c r="H977" s="21"/>
      <c r="I977" s="21"/>
      <c r="J977" s="20"/>
      <c r="K977" s="35"/>
    </row>
    <row r="978" spans="2:11" ht="28.5" customHeight="1" x14ac:dyDescent="0.25">
      <c r="B978" s="9"/>
      <c r="C978" s="14"/>
      <c r="D978" s="10"/>
      <c r="E978" s="10"/>
      <c r="F978" s="16"/>
      <c r="G978" s="34"/>
      <c r="H978" s="21"/>
      <c r="I978" s="21"/>
      <c r="J978" s="20"/>
      <c r="K978" s="35"/>
    </row>
    <row r="979" spans="2:11" ht="28.5" customHeight="1" x14ac:dyDescent="0.25">
      <c r="B979" s="9"/>
      <c r="C979" s="14"/>
      <c r="D979" s="10"/>
      <c r="E979" s="10"/>
      <c r="F979" s="16"/>
      <c r="G979" s="34"/>
      <c r="H979" s="21"/>
      <c r="I979" s="21"/>
      <c r="J979" s="20"/>
      <c r="K979" s="35"/>
    </row>
    <row r="980" spans="2:11" ht="28.5" customHeight="1" x14ac:dyDescent="0.25">
      <c r="B980" s="9"/>
      <c r="C980" s="14"/>
      <c r="D980" s="10"/>
      <c r="E980" s="10"/>
      <c r="F980" s="16"/>
      <c r="G980" s="34"/>
      <c r="H980" s="21"/>
      <c r="I980" s="21"/>
      <c r="J980" s="20"/>
      <c r="K980" s="35"/>
    </row>
    <row r="981" spans="2:11" ht="28.5" customHeight="1" x14ac:dyDescent="0.25">
      <c r="B981" s="9"/>
      <c r="C981" s="14"/>
      <c r="D981" s="10"/>
      <c r="E981" s="10"/>
      <c r="F981" s="16"/>
      <c r="G981" s="34"/>
      <c r="H981" s="21"/>
      <c r="I981" s="21"/>
      <c r="J981" s="20"/>
      <c r="K981" s="35"/>
    </row>
    <row r="982" spans="2:11" ht="28.5" customHeight="1" x14ac:dyDescent="0.25">
      <c r="B982" s="9"/>
      <c r="C982" s="14"/>
      <c r="D982" s="10"/>
      <c r="E982" s="10"/>
      <c r="F982" s="16"/>
      <c r="G982" s="34"/>
      <c r="H982" s="21"/>
      <c r="I982" s="21"/>
      <c r="J982" s="20"/>
      <c r="K982" s="35"/>
    </row>
    <row r="983" spans="2:11" ht="28.5" customHeight="1" x14ac:dyDescent="0.25">
      <c r="B983" s="9"/>
      <c r="C983" s="14"/>
      <c r="D983" s="10"/>
      <c r="E983" s="10"/>
      <c r="F983" s="16"/>
      <c r="G983" s="34"/>
      <c r="H983" s="21"/>
      <c r="I983" s="21"/>
      <c r="J983" s="20"/>
      <c r="K983" s="35"/>
    </row>
    <row r="984" spans="2:11" ht="28.5" customHeight="1" x14ac:dyDescent="0.25">
      <c r="B984" s="9"/>
      <c r="C984" s="14"/>
      <c r="D984" s="10"/>
      <c r="E984" s="10"/>
      <c r="F984" s="16"/>
      <c r="G984" s="34"/>
      <c r="H984" s="21"/>
      <c r="I984" s="21"/>
      <c r="J984" s="20"/>
      <c r="K984" s="35"/>
    </row>
    <row r="985" spans="2:11" ht="28.5" customHeight="1" x14ac:dyDescent="0.25">
      <c r="B985" s="9"/>
      <c r="C985" s="14"/>
      <c r="D985" s="10"/>
      <c r="E985" s="10"/>
      <c r="F985" s="16"/>
      <c r="G985" s="34"/>
      <c r="H985" s="21"/>
      <c r="I985" s="21"/>
      <c r="J985" s="20"/>
      <c r="K985" s="35"/>
    </row>
    <row r="986" spans="2:11" ht="28.5" customHeight="1" x14ac:dyDescent="0.25">
      <c r="B986" s="9"/>
      <c r="C986" s="14"/>
      <c r="D986" s="10"/>
      <c r="E986" s="10"/>
      <c r="F986" s="16"/>
      <c r="G986" s="34"/>
      <c r="H986" s="21"/>
      <c r="I986" s="21"/>
      <c r="J986" s="20"/>
      <c r="K986" s="35"/>
    </row>
    <row r="987" spans="2:11" ht="28.5" customHeight="1" x14ac:dyDescent="0.25">
      <c r="B987" s="9"/>
      <c r="C987" s="14"/>
      <c r="D987" s="10"/>
      <c r="E987" s="10"/>
      <c r="F987" s="16"/>
      <c r="G987" s="34"/>
      <c r="H987" s="21"/>
      <c r="I987" s="21"/>
      <c r="J987" s="20"/>
      <c r="K987" s="35"/>
    </row>
    <row r="988" spans="2:11" ht="28.5" customHeight="1" x14ac:dyDescent="0.25">
      <c r="B988" s="9"/>
      <c r="C988" s="14"/>
      <c r="D988" s="10"/>
      <c r="E988" s="10"/>
      <c r="F988" s="16"/>
      <c r="G988" s="34"/>
      <c r="H988" s="21"/>
      <c r="I988" s="21"/>
      <c r="J988" s="20"/>
      <c r="K988" s="35"/>
    </row>
    <row r="989" spans="2:11" ht="28.5" customHeight="1" x14ac:dyDescent="0.25">
      <c r="B989" s="9"/>
      <c r="C989" s="14"/>
      <c r="D989" s="10"/>
      <c r="E989" s="10"/>
      <c r="F989" s="16"/>
      <c r="G989" s="34"/>
      <c r="H989" s="21"/>
      <c r="I989" s="21"/>
      <c r="J989" s="20"/>
      <c r="K989" s="35"/>
    </row>
    <row r="990" spans="2:11" ht="28.5" customHeight="1" x14ac:dyDescent="0.25">
      <c r="B990" s="9"/>
      <c r="C990" s="14"/>
      <c r="D990" s="10"/>
      <c r="E990" s="10"/>
      <c r="F990" s="16"/>
      <c r="G990" s="34"/>
      <c r="H990" s="21"/>
      <c r="I990" s="21"/>
      <c r="J990" s="20"/>
      <c r="K990" s="35"/>
    </row>
    <row r="991" spans="2:11" ht="28.5" customHeight="1" x14ac:dyDescent="0.25">
      <c r="B991" s="9"/>
      <c r="C991" s="14"/>
      <c r="D991" s="10"/>
      <c r="E991" s="10"/>
      <c r="F991" s="16"/>
      <c r="G991" s="34"/>
      <c r="H991" s="21"/>
      <c r="I991" s="21"/>
      <c r="J991" s="20"/>
      <c r="K991" s="35"/>
    </row>
    <row r="992" spans="2:11" ht="28.5" customHeight="1" x14ac:dyDescent="0.25">
      <c r="B992" s="9"/>
      <c r="C992" s="14"/>
      <c r="D992" s="10"/>
      <c r="E992" s="10"/>
      <c r="F992" s="16"/>
      <c r="G992" s="34"/>
      <c r="H992" s="21"/>
      <c r="I992" s="21"/>
      <c r="J992" s="20"/>
      <c r="K992" s="35"/>
    </row>
    <row r="993" spans="2:11" ht="28.5" customHeight="1" x14ac:dyDescent="0.25">
      <c r="B993" s="9"/>
      <c r="C993" s="14"/>
      <c r="D993" s="10"/>
      <c r="E993" s="10"/>
      <c r="F993" s="16"/>
      <c r="G993" s="34"/>
      <c r="H993" s="21"/>
      <c r="I993" s="21"/>
      <c r="J993" s="20"/>
      <c r="K993" s="35"/>
    </row>
    <row r="994" spans="2:11" ht="28.5" customHeight="1" x14ac:dyDescent="0.25">
      <c r="B994" s="9"/>
      <c r="C994" s="14"/>
      <c r="D994" s="10"/>
      <c r="E994" s="10"/>
      <c r="F994" s="16"/>
      <c r="G994" s="34"/>
      <c r="H994" s="21"/>
      <c r="I994" s="21"/>
      <c r="J994" s="20"/>
      <c r="K994" s="35"/>
    </row>
    <row r="995" spans="2:11" ht="28.5" customHeight="1" x14ac:dyDescent="0.25">
      <c r="B995" s="9"/>
      <c r="C995" s="14"/>
      <c r="D995" s="10"/>
      <c r="E995" s="10"/>
      <c r="F995" s="16"/>
      <c r="G995" s="34"/>
      <c r="H995" s="21"/>
      <c r="I995" s="21"/>
      <c r="J995" s="20"/>
      <c r="K995" s="35"/>
    </row>
    <row r="996" spans="2:11" ht="28.5" customHeight="1" x14ac:dyDescent="0.25">
      <c r="B996" s="9"/>
      <c r="C996" s="14"/>
      <c r="D996" s="10"/>
      <c r="E996" s="10"/>
      <c r="F996" s="16"/>
      <c r="G996" s="34"/>
      <c r="H996" s="21"/>
      <c r="I996" s="21"/>
      <c r="J996" s="20"/>
      <c r="K996" s="35"/>
    </row>
    <row r="997" spans="2:11" ht="28.5" customHeight="1" x14ac:dyDescent="0.25">
      <c r="B997" s="9"/>
      <c r="C997" s="14"/>
      <c r="D997" s="10"/>
      <c r="E997" s="10"/>
      <c r="F997" s="16"/>
      <c r="G997" s="34"/>
      <c r="H997" s="21"/>
      <c r="I997" s="21"/>
      <c r="J997" s="20"/>
      <c r="K997" s="35"/>
    </row>
    <row r="998" spans="2:11" ht="28.5" customHeight="1" x14ac:dyDescent="0.25">
      <c r="B998" s="9"/>
      <c r="C998" s="14"/>
      <c r="D998" s="10"/>
      <c r="E998" s="10"/>
      <c r="F998" s="16"/>
      <c r="G998" s="34"/>
      <c r="H998" s="21"/>
      <c r="I998" s="21"/>
      <c r="J998" s="20"/>
      <c r="K998" s="35"/>
    </row>
    <row r="999" spans="2:11" ht="28.5" customHeight="1" x14ac:dyDescent="0.25">
      <c r="B999" s="9"/>
      <c r="C999" s="14"/>
      <c r="D999" s="10"/>
      <c r="E999" s="10"/>
      <c r="F999" s="16"/>
      <c r="G999" s="34"/>
      <c r="H999" s="21"/>
      <c r="I999" s="21"/>
      <c r="J999" s="20"/>
      <c r="K999" s="35"/>
    </row>
    <row r="1000" spans="2:11" ht="28.5" customHeight="1" x14ac:dyDescent="0.25">
      <c r="B1000" s="9"/>
      <c r="C1000" s="14"/>
      <c r="D1000" s="10"/>
      <c r="E1000" s="10"/>
      <c r="F1000" s="16"/>
      <c r="G1000" s="34"/>
      <c r="H1000" s="21"/>
      <c r="I1000" s="21"/>
      <c r="J1000" s="20"/>
      <c r="K1000" s="35"/>
    </row>
    <row r="1001" spans="2:11" ht="28.5" customHeight="1" x14ac:dyDescent="0.25">
      <c r="B1001" s="9"/>
      <c r="C1001" s="14"/>
      <c r="D1001" s="10"/>
      <c r="E1001" s="10"/>
      <c r="F1001" s="16"/>
      <c r="G1001" s="34"/>
      <c r="H1001" s="21"/>
      <c r="I1001" s="21"/>
      <c r="J1001" s="20"/>
      <c r="K1001" s="35"/>
    </row>
    <row r="1002" spans="2:11" ht="28.5" customHeight="1" x14ac:dyDescent="0.25">
      <c r="B1002" s="9"/>
      <c r="C1002" s="14"/>
      <c r="D1002" s="10"/>
      <c r="E1002" s="10"/>
      <c r="F1002" s="16"/>
      <c r="G1002" s="34"/>
      <c r="H1002" s="21"/>
      <c r="I1002" s="21"/>
      <c r="J1002" s="20"/>
      <c r="K1002" s="35"/>
    </row>
    <row r="1003" spans="2:11" ht="28.5" customHeight="1" x14ac:dyDescent="0.25">
      <c r="B1003" s="9"/>
      <c r="C1003" s="14"/>
      <c r="D1003" s="10"/>
      <c r="E1003" s="10"/>
      <c r="F1003" s="16"/>
      <c r="G1003" s="34"/>
      <c r="H1003" s="21"/>
      <c r="I1003" s="21"/>
      <c r="J1003" s="20"/>
      <c r="K1003" s="35"/>
    </row>
    <row r="1004" spans="2:11" ht="28.5" customHeight="1" x14ac:dyDescent="0.25">
      <c r="B1004" s="9"/>
      <c r="C1004" s="14"/>
      <c r="D1004" s="10"/>
      <c r="E1004" s="10"/>
      <c r="F1004" s="16"/>
      <c r="G1004" s="34"/>
      <c r="H1004" s="21"/>
      <c r="I1004" s="21"/>
      <c r="J1004" s="20"/>
      <c r="K1004" s="35"/>
    </row>
    <row r="1005" spans="2:11" ht="28.5" customHeight="1" x14ac:dyDescent="0.25">
      <c r="B1005" s="9"/>
      <c r="C1005" s="14"/>
      <c r="D1005" s="10"/>
      <c r="E1005" s="10"/>
      <c r="F1005" s="16"/>
      <c r="G1005" s="34"/>
      <c r="H1005" s="21"/>
      <c r="I1005" s="21"/>
      <c r="J1005" s="20"/>
      <c r="K1005" s="35"/>
    </row>
    <row r="1006" spans="2:11" ht="28.5" customHeight="1" x14ac:dyDescent="0.25">
      <c r="B1006" s="9"/>
      <c r="C1006" s="14"/>
      <c r="D1006" s="10"/>
      <c r="E1006" s="10"/>
      <c r="F1006" s="16"/>
      <c r="G1006" s="34"/>
      <c r="H1006" s="21"/>
      <c r="I1006" s="21"/>
      <c r="J1006" s="20"/>
      <c r="K1006" s="35"/>
    </row>
    <row r="1007" spans="2:11" ht="28.5" customHeight="1" x14ac:dyDescent="0.25">
      <c r="B1007" s="9"/>
      <c r="C1007" s="14"/>
      <c r="D1007" s="10"/>
      <c r="E1007" s="10"/>
      <c r="F1007" s="16"/>
      <c r="G1007" s="34"/>
      <c r="H1007" s="21"/>
      <c r="I1007" s="21"/>
      <c r="J1007" s="20"/>
      <c r="K1007" s="35"/>
    </row>
    <row r="1008" spans="2:11" ht="28.5" customHeight="1" x14ac:dyDescent="0.25">
      <c r="B1008" s="9"/>
      <c r="C1008" s="14"/>
      <c r="D1008" s="10"/>
      <c r="E1008" s="10"/>
      <c r="F1008" s="16"/>
      <c r="G1008" s="34"/>
      <c r="H1008" s="21"/>
      <c r="I1008" s="21"/>
      <c r="J1008" s="20"/>
      <c r="K1008" s="35"/>
    </row>
    <row r="1009" spans="2:11" ht="28.5" customHeight="1" x14ac:dyDescent="0.25">
      <c r="B1009" s="9"/>
      <c r="C1009" s="14"/>
      <c r="D1009" s="10"/>
      <c r="E1009" s="10"/>
      <c r="F1009" s="16"/>
      <c r="G1009" s="34"/>
      <c r="H1009" s="21"/>
      <c r="I1009" s="21"/>
      <c r="J1009" s="20"/>
      <c r="K1009" s="35"/>
    </row>
    <row r="1010" spans="2:11" ht="28.5" customHeight="1" x14ac:dyDescent="0.25">
      <c r="B1010" s="9"/>
      <c r="C1010" s="14"/>
      <c r="D1010" s="10"/>
      <c r="E1010" s="10"/>
      <c r="F1010" s="16"/>
      <c r="G1010" s="34"/>
      <c r="H1010" s="21"/>
      <c r="I1010" s="21"/>
      <c r="J1010" s="20"/>
      <c r="K1010" s="35"/>
    </row>
    <row r="1011" spans="2:11" ht="28.5" customHeight="1" x14ac:dyDescent="0.25">
      <c r="B1011" s="9"/>
      <c r="C1011" s="14"/>
      <c r="D1011" s="10"/>
      <c r="E1011" s="10"/>
      <c r="F1011" s="16"/>
      <c r="G1011" s="34"/>
      <c r="H1011" s="21"/>
      <c r="I1011" s="21"/>
      <c r="J1011" s="20"/>
      <c r="K1011" s="35"/>
    </row>
    <row r="1012" spans="2:11" ht="28.5" customHeight="1" x14ac:dyDescent="0.25">
      <c r="B1012" s="9"/>
      <c r="C1012" s="14"/>
      <c r="D1012" s="10"/>
      <c r="E1012" s="10"/>
      <c r="F1012" s="16"/>
      <c r="G1012" s="34"/>
      <c r="H1012" s="21"/>
      <c r="I1012" s="21"/>
      <c r="J1012" s="20"/>
      <c r="K1012" s="35"/>
    </row>
    <row r="1013" spans="2:11" ht="28.5" customHeight="1" x14ac:dyDescent="0.25">
      <c r="B1013" s="9"/>
      <c r="C1013" s="14"/>
      <c r="D1013" s="10"/>
      <c r="E1013" s="10"/>
      <c r="F1013" s="16"/>
      <c r="G1013" s="34"/>
      <c r="H1013" s="21"/>
      <c r="I1013" s="21"/>
      <c r="J1013" s="20"/>
      <c r="K1013" s="35"/>
    </row>
    <row r="1014" spans="2:11" ht="28.5" customHeight="1" x14ac:dyDescent="0.25">
      <c r="B1014" s="9"/>
      <c r="C1014" s="14"/>
      <c r="D1014" s="10"/>
      <c r="E1014" s="10"/>
      <c r="F1014" s="16"/>
      <c r="G1014" s="34"/>
      <c r="H1014" s="21"/>
      <c r="I1014" s="21"/>
      <c r="J1014" s="20"/>
      <c r="K1014" s="35"/>
    </row>
    <row r="1015" spans="2:11" ht="28.5" customHeight="1" x14ac:dyDescent="0.25">
      <c r="B1015" s="9"/>
      <c r="C1015" s="14"/>
      <c r="D1015" s="10"/>
      <c r="E1015" s="10"/>
      <c r="F1015" s="16"/>
      <c r="G1015" s="34"/>
      <c r="H1015" s="21"/>
      <c r="I1015" s="21"/>
      <c r="J1015" s="20"/>
      <c r="K1015" s="35"/>
    </row>
    <row r="1016" spans="2:11" ht="28.5" customHeight="1" x14ac:dyDescent="0.25">
      <c r="B1016" s="9"/>
      <c r="C1016" s="14"/>
      <c r="D1016" s="10"/>
      <c r="E1016" s="10"/>
      <c r="F1016" s="16"/>
      <c r="G1016" s="34"/>
      <c r="H1016" s="21"/>
      <c r="I1016" s="21"/>
      <c r="J1016" s="20"/>
      <c r="K1016" s="35"/>
    </row>
    <row r="1017" spans="2:11" ht="28.5" customHeight="1" x14ac:dyDescent="0.25">
      <c r="B1017" s="9"/>
      <c r="C1017" s="14"/>
      <c r="D1017" s="10"/>
      <c r="E1017" s="10"/>
      <c r="F1017" s="16"/>
      <c r="G1017" s="34"/>
      <c r="H1017" s="21"/>
      <c r="I1017" s="21"/>
      <c r="J1017" s="20"/>
      <c r="K1017" s="35"/>
    </row>
    <row r="1018" spans="2:11" ht="28.5" customHeight="1" x14ac:dyDescent="0.25">
      <c r="B1018" s="9"/>
      <c r="C1018" s="14"/>
      <c r="D1018" s="10"/>
      <c r="E1018" s="10"/>
      <c r="F1018" s="16"/>
      <c r="G1018" s="34"/>
      <c r="H1018" s="21"/>
      <c r="I1018" s="21"/>
      <c r="J1018" s="20"/>
      <c r="K1018" s="35"/>
    </row>
    <row r="1019" spans="2:11" ht="28.5" customHeight="1" x14ac:dyDescent="0.25">
      <c r="B1019" s="9"/>
      <c r="C1019" s="14"/>
      <c r="D1019" s="10"/>
      <c r="E1019" s="10"/>
      <c r="F1019" s="16"/>
      <c r="G1019" s="34"/>
      <c r="H1019" s="21"/>
      <c r="I1019" s="21"/>
      <c r="J1019" s="20"/>
      <c r="K1019" s="35"/>
    </row>
    <row r="1020" spans="2:11" ht="28.5" customHeight="1" x14ac:dyDescent="0.25">
      <c r="B1020" s="9"/>
      <c r="C1020" s="14"/>
      <c r="D1020" s="10"/>
      <c r="E1020" s="10"/>
      <c r="F1020" s="16"/>
      <c r="G1020" s="34"/>
      <c r="H1020" s="21"/>
      <c r="I1020" s="21"/>
      <c r="J1020" s="20"/>
      <c r="K1020" s="35"/>
    </row>
    <row r="1021" spans="2:11" ht="28.5" customHeight="1" x14ac:dyDescent="0.25">
      <c r="B1021" s="9"/>
      <c r="C1021" s="14"/>
      <c r="D1021" s="10"/>
      <c r="E1021" s="10"/>
      <c r="F1021" s="16"/>
      <c r="G1021" s="34"/>
      <c r="H1021" s="21"/>
      <c r="I1021" s="21"/>
      <c r="J1021" s="20"/>
      <c r="K1021" s="35"/>
    </row>
    <row r="1022" spans="2:11" ht="28.5" customHeight="1" x14ac:dyDescent="0.25">
      <c r="B1022" s="9"/>
      <c r="C1022" s="14"/>
      <c r="D1022" s="10"/>
      <c r="E1022" s="10"/>
      <c r="F1022" s="16"/>
      <c r="G1022" s="34"/>
      <c r="H1022" s="21"/>
      <c r="I1022" s="21"/>
      <c r="J1022" s="20"/>
      <c r="K1022" s="35"/>
    </row>
    <row r="1023" spans="2:11" ht="28.5" customHeight="1" x14ac:dyDescent="0.25">
      <c r="B1023" s="9"/>
      <c r="C1023" s="14"/>
      <c r="D1023" s="10"/>
      <c r="E1023" s="10"/>
      <c r="F1023" s="16"/>
      <c r="G1023" s="34"/>
      <c r="H1023" s="21"/>
      <c r="I1023" s="21"/>
      <c r="J1023" s="20"/>
      <c r="K1023" s="35"/>
    </row>
    <row r="1024" spans="2:11" ht="28.5" customHeight="1" x14ac:dyDescent="0.25">
      <c r="B1024" s="9"/>
      <c r="C1024" s="14"/>
      <c r="D1024" s="10"/>
      <c r="E1024" s="10"/>
      <c r="F1024" s="16"/>
      <c r="G1024" s="34"/>
      <c r="H1024" s="21"/>
      <c r="I1024" s="21"/>
      <c r="J1024" s="20"/>
      <c r="K1024" s="35"/>
    </row>
    <row r="1025" spans="2:11" ht="28.5" customHeight="1" x14ac:dyDescent="0.25">
      <c r="B1025" s="9"/>
      <c r="C1025" s="14"/>
      <c r="D1025" s="10"/>
      <c r="E1025" s="10"/>
      <c r="F1025" s="16"/>
      <c r="G1025" s="34"/>
      <c r="H1025" s="21"/>
      <c r="I1025" s="21"/>
      <c r="J1025" s="20"/>
      <c r="K1025" s="35"/>
    </row>
    <row r="1026" spans="2:11" ht="28.5" customHeight="1" x14ac:dyDescent="0.25">
      <c r="B1026" s="9"/>
      <c r="C1026" s="14"/>
      <c r="D1026" s="10"/>
      <c r="E1026" s="10"/>
      <c r="F1026" s="16"/>
      <c r="G1026" s="34"/>
      <c r="H1026" s="21"/>
      <c r="I1026" s="21"/>
      <c r="J1026" s="20"/>
      <c r="K1026" s="35"/>
    </row>
    <row r="1027" spans="2:11" ht="28.5" customHeight="1" x14ac:dyDescent="0.25">
      <c r="B1027" s="9"/>
      <c r="C1027" s="14"/>
      <c r="D1027" s="10"/>
      <c r="E1027" s="10"/>
      <c r="F1027" s="16"/>
      <c r="G1027" s="34"/>
      <c r="H1027" s="21"/>
      <c r="I1027" s="21"/>
      <c r="J1027" s="20"/>
      <c r="K1027" s="35"/>
    </row>
    <row r="1028" spans="2:11" ht="28.5" customHeight="1" x14ac:dyDescent="0.25">
      <c r="B1028" s="9"/>
      <c r="C1028" s="14"/>
      <c r="D1028" s="10"/>
      <c r="E1028" s="10"/>
      <c r="F1028" s="16"/>
      <c r="G1028" s="34"/>
      <c r="H1028" s="21"/>
      <c r="I1028" s="21"/>
      <c r="J1028" s="20"/>
      <c r="K1028" s="35"/>
    </row>
    <row r="1029" spans="2:11" ht="28.5" customHeight="1" x14ac:dyDescent="0.25">
      <c r="B1029" s="9"/>
      <c r="C1029" s="14"/>
      <c r="D1029" s="10"/>
      <c r="E1029" s="10"/>
      <c r="F1029" s="16"/>
      <c r="G1029" s="34"/>
      <c r="H1029" s="21"/>
      <c r="I1029" s="21"/>
      <c r="J1029" s="20"/>
      <c r="K1029" s="35"/>
    </row>
    <row r="1030" spans="2:11" ht="28.5" customHeight="1" x14ac:dyDescent="0.25">
      <c r="B1030" s="9"/>
      <c r="C1030" s="14"/>
      <c r="D1030" s="10"/>
      <c r="E1030" s="10"/>
      <c r="F1030" s="16"/>
      <c r="G1030" s="34"/>
      <c r="H1030" s="21"/>
      <c r="I1030" s="21"/>
      <c r="J1030" s="20"/>
      <c r="K1030" s="35"/>
    </row>
    <row r="1031" spans="2:11" ht="28.5" customHeight="1" x14ac:dyDescent="0.25">
      <c r="B1031" s="9"/>
      <c r="C1031" s="14"/>
      <c r="D1031" s="10"/>
      <c r="E1031" s="10"/>
      <c r="F1031" s="16"/>
      <c r="G1031" s="34"/>
      <c r="H1031" s="21"/>
      <c r="I1031" s="21"/>
      <c r="J1031" s="20"/>
      <c r="K1031" s="35"/>
    </row>
    <row r="1032" spans="2:11" ht="28.5" customHeight="1" x14ac:dyDescent="0.25">
      <c r="B1032" s="9"/>
      <c r="C1032" s="14"/>
      <c r="D1032" s="10"/>
      <c r="E1032" s="10"/>
      <c r="F1032" s="16"/>
      <c r="G1032" s="34"/>
      <c r="H1032" s="21"/>
      <c r="I1032" s="21"/>
      <c r="J1032" s="20"/>
      <c r="K1032" s="35"/>
    </row>
    <row r="1033" spans="2:11" ht="28.5" customHeight="1" x14ac:dyDescent="0.25">
      <c r="B1033" s="9"/>
      <c r="C1033" s="14"/>
      <c r="D1033" s="10"/>
      <c r="E1033" s="10"/>
      <c r="F1033" s="16"/>
      <c r="G1033" s="34"/>
      <c r="H1033" s="21"/>
      <c r="I1033" s="21"/>
      <c r="J1033" s="20"/>
      <c r="K1033" s="35"/>
    </row>
    <row r="1034" spans="2:11" ht="28.5" customHeight="1" x14ac:dyDescent="0.25">
      <c r="B1034" s="9"/>
      <c r="C1034" s="14"/>
      <c r="D1034" s="10"/>
      <c r="E1034" s="10"/>
      <c r="F1034" s="16"/>
      <c r="G1034" s="34"/>
      <c r="H1034" s="21"/>
      <c r="I1034" s="21"/>
      <c r="J1034" s="20"/>
      <c r="K1034" s="35"/>
    </row>
    <row r="1035" spans="2:11" ht="28.5" customHeight="1" x14ac:dyDescent="0.25">
      <c r="B1035" s="9"/>
      <c r="C1035" s="14"/>
      <c r="D1035" s="10"/>
      <c r="E1035" s="10"/>
      <c r="F1035" s="16"/>
      <c r="G1035" s="34"/>
      <c r="H1035" s="21"/>
      <c r="I1035" s="21"/>
      <c r="J1035" s="20"/>
      <c r="K1035" s="35"/>
    </row>
    <row r="1036" spans="2:11" ht="28.5" customHeight="1" x14ac:dyDescent="0.25">
      <c r="B1036" s="9"/>
      <c r="C1036" s="14"/>
      <c r="D1036" s="10"/>
      <c r="E1036" s="10"/>
      <c r="F1036" s="16"/>
      <c r="G1036" s="34"/>
      <c r="H1036" s="21"/>
      <c r="I1036" s="21"/>
      <c r="J1036" s="20"/>
      <c r="K1036" s="35"/>
    </row>
    <row r="1037" spans="2:11" ht="28.5" customHeight="1" x14ac:dyDescent="0.25">
      <c r="B1037" s="9"/>
      <c r="C1037" s="14"/>
      <c r="D1037" s="10"/>
      <c r="E1037" s="10"/>
      <c r="F1037" s="16"/>
      <c r="G1037" s="34"/>
      <c r="H1037" s="21"/>
      <c r="I1037" s="21"/>
      <c r="J1037" s="20"/>
      <c r="K1037" s="35"/>
    </row>
    <row r="1038" spans="2:11" ht="28.5" customHeight="1" x14ac:dyDescent="0.25">
      <c r="B1038" s="9"/>
      <c r="C1038" s="14"/>
      <c r="D1038" s="10"/>
      <c r="E1038" s="10"/>
      <c r="F1038" s="16"/>
      <c r="G1038" s="34"/>
      <c r="H1038" s="21"/>
      <c r="I1038" s="21"/>
      <c r="J1038" s="20"/>
      <c r="K1038" s="35"/>
    </row>
    <row r="1039" spans="2:11" ht="28.5" customHeight="1" x14ac:dyDescent="0.25">
      <c r="B1039" s="9"/>
      <c r="C1039" s="14"/>
      <c r="D1039" s="10"/>
      <c r="E1039" s="10"/>
      <c r="F1039" s="16"/>
      <c r="G1039" s="34"/>
      <c r="H1039" s="21"/>
      <c r="I1039" s="21"/>
      <c r="J1039" s="20"/>
      <c r="K1039" s="35"/>
    </row>
    <row r="1040" spans="2:11" ht="28.5" customHeight="1" x14ac:dyDescent="0.25">
      <c r="B1040" s="9"/>
      <c r="C1040" s="14"/>
      <c r="D1040" s="10"/>
      <c r="E1040" s="10"/>
      <c r="F1040" s="16"/>
      <c r="G1040" s="34"/>
      <c r="H1040" s="21"/>
      <c r="I1040" s="21"/>
      <c r="J1040" s="20"/>
      <c r="K1040" s="35"/>
    </row>
    <row r="1041" spans="2:11" ht="28.5" customHeight="1" x14ac:dyDescent="0.25">
      <c r="B1041" s="9"/>
      <c r="C1041" s="14"/>
      <c r="D1041" s="10"/>
      <c r="E1041" s="10"/>
      <c r="F1041" s="16"/>
      <c r="G1041" s="34"/>
      <c r="H1041" s="21"/>
      <c r="I1041" s="21"/>
      <c r="J1041" s="20"/>
      <c r="K1041" s="35"/>
    </row>
    <row r="1042" spans="2:11" ht="28.5" customHeight="1" x14ac:dyDescent="0.25">
      <c r="B1042" s="9"/>
      <c r="C1042" s="14"/>
      <c r="D1042" s="10"/>
      <c r="E1042" s="10"/>
      <c r="F1042" s="16"/>
      <c r="G1042" s="34"/>
      <c r="H1042" s="21"/>
      <c r="I1042" s="21"/>
      <c r="J1042" s="20"/>
      <c r="K1042" s="35"/>
    </row>
    <row r="1043" spans="2:11" ht="28.5" customHeight="1" x14ac:dyDescent="0.25">
      <c r="B1043" s="9"/>
      <c r="C1043" s="14"/>
      <c r="D1043" s="10"/>
      <c r="E1043" s="10"/>
      <c r="F1043" s="16"/>
      <c r="G1043" s="34"/>
      <c r="H1043" s="21"/>
      <c r="I1043" s="21"/>
      <c r="J1043" s="20"/>
      <c r="K1043" s="35"/>
    </row>
    <row r="1044" spans="2:11" ht="28.5" customHeight="1" x14ac:dyDescent="0.25">
      <c r="B1044" s="9"/>
      <c r="C1044" s="14"/>
      <c r="D1044" s="10"/>
      <c r="E1044" s="10"/>
      <c r="F1044" s="16"/>
      <c r="G1044" s="34"/>
      <c r="H1044" s="21"/>
      <c r="I1044" s="21"/>
      <c r="J1044" s="20"/>
      <c r="K1044" s="35"/>
    </row>
    <row r="1045" spans="2:11" ht="28.5" customHeight="1" x14ac:dyDescent="0.25">
      <c r="B1045" s="9"/>
      <c r="C1045" s="14"/>
      <c r="D1045" s="10"/>
      <c r="E1045" s="10"/>
      <c r="F1045" s="16"/>
      <c r="G1045" s="34"/>
      <c r="H1045" s="21"/>
      <c r="I1045" s="21"/>
      <c r="J1045" s="20"/>
      <c r="K1045" s="35"/>
    </row>
    <row r="1046" spans="2:11" ht="28.5" customHeight="1" x14ac:dyDescent="0.25">
      <c r="B1046" s="9"/>
      <c r="C1046" s="14"/>
      <c r="D1046" s="10"/>
      <c r="E1046" s="10"/>
      <c r="F1046" s="16"/>
      <c r="G1046" s="34"/>
      <c r="H1046" s="21"/>
      <c r="I1046" s="21"/>
      <c r="J1046" s="20"/>
      <c r="K1046" s="35"/>
    </row>
    <row r="1047" spans="2:11" ht="28.5" customHeight="1" x14ac:dyDescent="0.25">
      <c r="B1047" s="9"/>
      <c r="C1047" s="14"/>
      <c r="D1047" s="10"/>
      <c r="E1047" s="10"/>
      <c r="F1047" s="16"/>
      <c r="G1047" s="34"/>
      <c r="H1047" s="21"/>
      <c r="I1047" s="21"/>
      <c r="J1047" s="20"/>
      <c r="K1047" s="35"/>
    </row>
    <row r="1048" spans="2:11" ht="28.5" customHeight="1" x14ac:dyDescent="0.25">
      <c r="B1048" s="9"/>
      <c r="C1048" s="14"/>
      <c r="D1048" s="10"/>
      <c r="E1048" s="10"/>
      <c r="F1048" s="16"/>
      <c r="G1048" s="34"/>
      <c r="H1048" s="21"/>
      <c r="I1048" s="21"/>
      <c r="J1048" s="20"/>
      <c r="K1048" s="35"/>
    </row>
    <row r="1049" spans="2:11" ht="28.5" customHeight="1" x14ac:dyDescent="0.25">
      <c r="B1049" s="9"/>
      <c r="C1049" s="14"/>
      <c r="D1049" s="10"/>
      <c r="E1049" s="10"/>
      <c r="F1049" s="16"/>
      <c r="G1049" s="34"/>
      <c r="H1049" s="21"/>
      <c r="I1049" s="21"/>
      <c r="J1049" s="20"/>
      <c r="K1049" s="35"/>
    </row>
    <row r="1050" spans="2:11" ht="28.5" customHeight="1" x14ac:dyDescent="0.25">
      <c r="B1050" s="9"/>
      <c r="C1050" s="14"/>
      <c r="D1050" s="10"/>
      <c r="E1050" s="10"/>
      <c r="F1050" s="16"/>
      <c r="G1050" s="34"/>
      <c r="H1050" s="21"/>
      <c r="I1050" s="21"/>
      <c r="J1050" s="20"/>
      <c r="K1050" s="35"/>
    </row>
    <row r="1051" spans="2:11" ht="28.5" customHeight="1" x14ac:dyDescent="0.25">
      <c r="B1051" s="9"/>
      <c r="C1051" s="14"/>
      <c r="D1051" s="10"/>
      <c r="E1051" s="10"/>
      <c r="F1051" s="16"/>
      <c r="G1051" s="34"/>
      <c r="H1051" s="21"/>
      <c r="I1051" s="21"/>
      <c r="J1051" s="20"/>
      <c r="K1051" s="35"/>
    </row>
    <row r="1052" spans="2:11" ht="28.5" customHeight="1" x14ac:dyDescent="0.25">
      <c r="B1052" s="9"/>
      <c r="C1052" s="14"/>
      <c r="D1052" s="10"/>
      <c r="E1052" s="10"/>
      <c r="F1052" s="16"/>
      <c r="G1052" s="34"/>
      <c r="H1052" s="21"/>
      <c r="I1052" s="21"/>
      <c r="J1052" s="20"/>
      <c r="K1052" s="35"/>
    </row>
    <row r="1053" spans="2:11" ht="28.5" customHeight="1" x14ac:dyDescent="0.25">
      <c r="B1053" s="9"/>
      <c r="C1053" s="14"/>
      <c r="D1053" s="10"/>
      <c r="E1053" s="10"/>
      <c r="F1053" s="16"/>
      <c r="G1053" s="34"/>
      <c r="H1053" s="21"/>
      <c r="I1053" s="21"/>
      <c r="J1053" s="20"/>
      <c r="K1053" s="35"/>
    </row>
    <row r="1054" spans="2:11" ht="28.5" customHeight="1" x14ac:dyDescent="0.25">
      <c r="B1054" s="9"/>
      <c r="C1054" s="14"/>
      <c r="D1054" s="10"/>
      <c r="E1054" s="10"/>
      <c r="F1054" s="16"/>
      <c r="G1054" s="34"/>
      <c r="H1054" s="21"/>
      <c r="I1054" s="21"/>
      <c r="J1054" s="20"/>
      <c r="K1054" s="35"/>
    </row>
    <row r="1055" spans="2:11" ht="28.5" customHeight="1" x14ac:dyDescent="0.25">
      <c r="B1055" s="9"/>
      <c r="C1055" s="14"/>
      <c r="D1055" s="10"/>
      <c r="E1055" s="10"/>
      <c r="F1055" s="16"/>
      <c r="G1055" s="34"/>
      <c r="H1055" s="21"/>
      <c r="I1055" s="21"/>
      <c r="J1055" s="20"/>
      <c r="K1055" s="35"/>
    </row>
    <row r="1056" spans="2:11" ht="28.5" customHeight="1" x14ac:dyDescent="0.25">
      <c r="B1056" s="9"/>
      <c r="C1056" s="14"/>
      <c r="D1056" s="10"/>
      <c r="E1056" s="10"/>
      <c r="F1056" s="16"/>
      <c r="G1056" s="34"/>
      <c r="H1056" s="21"/>
      <c r="I1056" s="21"/>
      <c r="J1056" s="20"/>
      <c r="K1056" s="35"/>
    </row>
    <row r="1057" spans="2:11" ht="28.5" customHeight="1" x14ac:dyDescent="0.25">
      <c r="B1057" s="9"/>
      <c r="C1057" s="14"/>
      <c r="D1057" s="10"/>
      <c r="E1057" s="10"/>
      <c r="F1057" s="16"/>
      <c r="G1057" s="34"/>
      <c r="H1057" s="21"/>
      <c r="I1057" s="21"/>
      <c r="J1057" s="20"/>
      <c r="K1057" s="35"/>
    </row>
    <row r="1058" spans="2:11" ht="28.5" customHeight="1" x14ac:dyDescent="0.25">
      <c r="B1058" s="9"/>
      <c r="C1058" s="14"/>
      <c r="D1058" s="10"/>
      <c r="E1058" s="10"/>
      <c r="F1058" s="16"/>
      <c r="G1058" s="34"/>
      <c r="H1058" s="21"/>
      <c r="I1058" s="21"/>
      <c r="J1058" s="20"/>
      <c r="K1058" s="35"/>
    </row>
    <row r="1059" spans="2:11" ht="28.5" customHeight="1" x14ac:dyDescent="0.25">
      <c r="B1059" s="9"/>
      <c r="C1059" s="14"/>
      <c r="D1059" s="10"/>
      <c r="E1059" s="10"/>
      <c r="F1059" s="16"/>
      <c r="G1059" s="34"/>
      <c r="H1059" s="21"/>
      <c r="I1059" s="21"/>
      <c r="J1059" s="20"/>
      <c r="K1059" s="35"/>
    </row>
  </sheetData>
  <mergeCells count="1">
    <mergeCell ref="D6:D8"/>
  </mergeCells>
  <conditionalFormatting sqref="B12:K1054">
    <cfRule type="expression" dxfId="3" priority="3">
      <formula>$B12&lt;&gt;""</formula>
    </cfRule>
  </conditionalFormatting>
  <dataValidations count="2">
    <dataValidation type="list" allowBlank="1" showInputMessage="1" showErrorMessage="1" sqref="C8" xr:uid="{3157FD5B-AD3C-4672-B813-6A25950616BA}">
      <formula1>"Pagos,Em aberto,Todas"</formula1>
    </dataValidation>
    <dataValidation type="list" allowBlank="1" showInputMessage="1" showErrorMessage="1" sqref="C7" xr:uid="{AFBB92B5-A780-4C4C-AF9F-00F3EAA0EE9A}">
      <formula1>_Fornecedores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FEFD-4CD2-46E2-8A1A-AB0D143F8C42}">
  <dimension ref="A1:AI1053"/>
  <sheetViews>
    <sheetView showGridLines="0" zoomScaleNormal="100" workbookViewId="0">
      <selection activeCell="B12" sqref="B12"/>
    </sheetView>
  </sheetViews>
  <sheetFormatPr defaultRowHeight="15" x14ac:dyDescent="0.25"/>
  <cols>
    <col min="2" max="2" width="14.5703125" style="3" customWidth="1"/>
    <col min="3" max="3" width="16.140625" style="3" customWidth="1"/>
    <col min="4" max="4" width="31.7109375" style="3" customWidth="1"/>
    <col min="5" max="5" width="17.7109375" style="3" customWidth="1"/>
    <col min="6" max="6" width="16.42578125" style="3" bestFit="1" customWidth="1"/>
    <col min="7" max="9" width="17.85546875" style="3" customWidth="1"/>
    <col min="10" max="10" width="16.5703125" style="3" customWidth="1"/>
    <col min="11" max="11" width="13.85546875" style="36" customWidth="1"/>
    <col min="12" max="13" width="13.5703125" customWidth="1"/>
  </cols>
  <sheetData>
    <row r="1" spans="1:35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B2"/>
      <c r="C2"/>
      <c r="D2"/>
      <c r="E2"/>
      <c r="F2"/>
      <c r="G2"/>
      <c r="H2"/>
      <c r="I2"/>
      <c r="J2"/>
      <c r="K2"/>
    </row>
    <row r="3" spans="1:35" x14ac:dyDescent="0.25">
      <c r="B3"/>
      <c r="C3"/>
      <c r="D3"/>
      <c r="E3"/>
      <c r="F3"/>
      <c r="G3"/>
      <c r="H3"/>
      <c r="I3"/>
      <c r="J3"/>
      <c r="K3"/>
    </row>
    <row r="4" spans="1:35" x14ac:dyDescent="0.25">
      <c r="B4"/>
      <c r="C4"/>
      <c r="D4"/>
      <c r="E4"/>
      <c r="F4"/>
      <c r="G4"/>
      <c r="H4"/>
      <c r="I4"/>
      <c r="J4"/>
      <c r="K4"/>
    </row>
    <row r="5" spans="1:35" s="1" customFormat="1" ht="28.5" customHeight="1" x14ac:dyDescent="0.25">
      <c r="M5"/>
    </row>
    <row r="6" spans="1:35" ht="28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35" ht="28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35" ht="28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35" ht="28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35" ht="28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35" ht="28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35" ht="28.5" customHeight="1" x14ac:dyDescent="0.25">
      <c r="A12" s="1"/>
      <c r="B12" s="67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35" ht="28.5" customHeight="1" x14ac:dyDescent="0.25">
      <c r="A13" s="1"/>
      <c r="B13" s="9"/>
      <c r="C13" s="14"/>
      <c r="D13" s="10"/>
      <c r="E13" s="10"/>
      <c r="F13" s="16"/>
      <c r="G13" s="34"/>
      <c r="H13" s="21"/>
      <c r="I13" s="21"/>
      <c r="J13" s="20"/>
      <c r="K13" s="35"/>
    </row>
    <row r="14" spans="1:35" ht="28.5" customHeight="1" x14ac:dyDescent="0.25">
      <c r="A14" s="1"/>
      <c r="B14" s="9"/>
      <c r="C14" s="14"/>
      <c r="D14" s="10"/>
      <c r="E14" s="10"/>
      <c r="F14" s="16"/>
      <c r="G14" s="34"/>
      <c r="H14" s="21"/>
      <c r="I14" s="21"/>
      <c r="J14" s="20"/>
      <c r="K14" s="35"/>
    </row>
    <row r="15" spans="1:35" ht="28.5" customHeight="1" x14ac:dyDescent="0.25">
      <c r="A15" s="1"/>
      <c r="B15" s="9"/>
      <c r="C15" s="14"/>
      <c r="D15" s="10"/>
      <c r="E15" s="10"/>
      <c r="F15" s="16"/>
      <c r="G15" s="34"/>
      <c r="H15" s="21"/>
      <c r="I15" s="21"/>
      <c r="J15" s="20"/>
      <c r="K15" s="35"/>
    </row>
    <row r="16" spans="1:35" ht="28.5" customHeight="1" x14ac:dyDescent="0.25">
      <c r="B16" s="9"/>
      <c r="C16" s="14"/>
      <c r="D16" s="10"/>
      <c r="E16" s="10"/>
      <c r="F16" s="16"/>
      <c r="G16" s="34"/>
      <c r="H16" s="21"/>
      <c r="I16" s="21"/>
      <c r="J16" s="20"/>
      <c r="K16" s="35"/>
    </row>
    <row r="17" spans="2:11" ht="28.5" customHeight="1" x14ac:dyDescent="0.25">
      <c r="B17" s="9"/>
      <c r="C17" s="14"/>
      <c r="D17" s="10"/>
      <c r="E17" s="10"/>
      <c r="F17" s="16"/>
      <c r="G17" s="34"/>
      <c r="H17" s="21"/>
      <c r="I17" s="21"/>
      <c r="J17" s="20"/>
      <c r="K17" s="35"/>
    </row>
    <row r="18" spans="2:11" ht="28.5" customHeight="1" x14ac:dyDescent="0.25">
      <c r="B18" s="9"/>
      <c r="C18" s="14"/>
      <c r="D18" s="10"/>
      <c r="E18" s="10"/>
      <c r="F18" s="16"/>
      <c r="G18" s="34"/>
      <c r="H18" s="21"/>
      <c r="I18" s="21"/>
      <c r="J18" s="20"/>
      <c r="K18" s="35"/>
    </row>
    <row r="19" spans="2:11" ht="28.5" customHeight="1" x14ac:dyDescent="0.25">
      <c r="B19" s="9"/>
      <c r="C19" s="14"/>
      <c r="D19" s="10"/>
      <c r="E19" s="10"/>
      <c r="F19" s="16"/>
      <c r="G19" s="34"/>
      <c r="H19" s="21"/>
      <c r="I19" s="21"/>
      <c r="J19" s="20"/>
      <c r="K19" s="35"/>
    </row>
    <row r="20" spans="2:11" ht="28.5" customHeight="1" x14ac:dyDescent="0.25">
      <c r="B20" s="9"/>
      <c r="C20" s="14"/>
      <c r="D20" s="10"/>
      <c r="E20" s="10"/>
      <c r="F20" s="16"/>
      <c r="G20" s="34"/>
      <c r="H20" s="21"/>
      <c r="I20" s="21"/>
      <c r="J20" s="20"/>
      <c r="K20" s="35"/>
    </row>
    <row r="21" spans="2:11" ht="28.5" customHeight="1" x14ac:dyDescent="0.25">
      <c r="B21" s="9"/>
      <c r="C21" s="14"/>
      <c r="D21" s="10"/>
      <c r="E21" s="10"/>
      <c r="F21" s="16"/>
      <c r="G21" s="34"/>
      <c r="H21" s="21"/>
      <c r="I21" s="21"/>
      <c r="J21" s="20"/>
      <c r="K21" s="35"/>
    </row>
    <row r="22" spans="2:11" ht="28.5" customHeight="1" x14ac:dyDescent="0.25">
      <c r="B22" s="9"/>
      <c r="C22" s="14"/>
      <c r="D22" s="10"/>
      <c r="E22" s="10"/>
      <c r="F22" s="16"/>
      <c r="G22" s="34"/>
      <c r="H22" s="21"/>
      <c r="I22" s="21"/>
      <c r="J22" s="20"/>
      <c r="K22" s="35"/>
    </row>
    <row r="23" spans="2:11" ht="28.5" customHeight="1" x14ac:dyDescent="0.25">
      <c r="B23" s="9"/>
      <c r="C23" s="14"/>
      <c r="D23" s="10"/>
      <c r="E23" s="10"/>
      <c r="F23" s="16"/>
      <c r="G23" s="34"/>
      <c r="H23" s="21"/>
      <c r="I23" s="21"/>
      <c r="J23" s="20"/>
      <c r="K23" s="35"/>
    </row>
    <row r="24" spans="2:11" ht="28.5" customHeight="1" x14ac:dyDescent="0.25">
      <c r="B24" s="9"/>
      <c r="C24" s="14"/>
      <c r="D24" s="10"/>
      <c r="E24" s="10"/>
      <c r="F24" s="16"/>
      <c r="G24" s="34"/>
      <c r="H24" s="21"/>
      <c r="I24" s="21"/>
      <c r="J24" s="20"/>
      <c r="K24" s="35"/>
    </row>
    <row r="25" spans="2:11" ht="28.5" customHeight="1" x14ac:dyDescent="0.25">
      <c r="B25" s="9"/>
      <c r="C25" s="14"/>
      <c r="D25" s="10"/>
      <c r="E25" s="10"/>
      <c r="F25" s="16"/>
      <c r="G25" s="34"/>
      <c r="H25" s="21"/>
      <c r="I25" s="21"/>
      <c r="J25" s="20"/>
      <c r="K25" s="35"/>
    </row>
    <row r="26" spans="2:11" ht="28.5" customHeight="1" x14ac:dyDescent="0.25">
      <c r="B26" s="9"/>
      <c r="C26" s="14"/>
      <c r="D26" s="10"/>
      <c r="E26" s="10"/>
      <c r="F26" s="16"/>
      <c r="G26" s="34"/>
      <c r="H26" s="21"/>
      <c r="I26" s="21"/>
      <c r="J26" s="20"/>
      <c r="K26" s="35"/>
    </row>
    <row r="27" spans="2:11" ht="28.5" customHeight="1" x14ac:dyDescent="0.25">
      <c r="B27" s="9"/>
      <c r="C27" s="14"/>
      <c r="D27" s="10"/>
      <c r="E27" s="10"/>
      <c r="F27" s="16"/>
      <c r="G27" s="34"/>
      <c r="H27" s="21"/>
      <c r="I27" s="21"/>
      <c r="J27" s="20"/>
      <c r="K27" s="35"/>
    </row>
    <row r="28" spans="2:11" ht="28.5" customHeight="1" x14ac:dyDescent="0.25">
      <c r="B28" s="9"/>
      <c r="C28" s="14"/>
      <c r="D28" s="10"/>
      <c r="E28" s="10"/>
      <c r="F28" s="16"/>
      <c r="G28" s="34"/>
      <c r="H28" s="21"/>
      <c r="I28" s="21"/>
      <c r="J28" s="20"/>
      <c r="K28" s="35"/>
    </row>
    <row r="29" spans="2:11" ht="28.5" customHeight="1" x14ac:dyDescent="0.25">
      <c r="B29" s="9"/>
      <c r="C29" s="14"/>
      <c r="D29" s="10"/>
      <c r="E29" s="10"/>
      <c r="F29" s="16"/>
      <c r="G29" s="34"/>
      <c r="H29" s="21"/>
      <c r="I29" s="21"/>
      <c r="J29" s="20"/>
      <c r="K29" s="35"/>
    </row>
    <row r="30" spans="2:11" ht="28.5" customHeight="1" x14ac:dyDescent="0.25">
      <c r="B30" s="9"/>
      <c r="C30" s="14"/>
      <c r="D30" s="10"/>
      <c r="E30" s="10"/>
      <c r="F30" s="16"/>
      <c r="G30" s="34"/>
      <c r="H30" s="21"/>
      <c r="I30" s="21"/>
      <c r="J30" s="20"/>
      <c r="K30" s="35"/>
    </row>
    <row r="31" spans="2:11" ht="28.5" customHeight="1" x14ac:dyDescent="0.25">
      <c r="B31" s="9"/>
      <c r="C31" s="14"/>
      <c r="D31" s="10"/>
      <c r="E31" s="10"/>
      <c r="F31" s="16"/>
      <c r="G31" s="34"/>
      <c r="H31" s="21"/>
      <c r="I31" s="21"/>
      <c r="J31" s="20"/>
      <c r="K31" s="35"/>
    </row>
    <row r="32" spans="2:11" ht="28.5" customHeight="1" x14ac:dyDescent="0.25">
      <c r="B32" s="9"/>
      <c r="C32" s="14"/>
      <c r="D32" s="10"/>
      <c r="E32" s="10"/>
      <c r="F32" s="16"/>
      <c r="G32" s="34"/>
      <c r="H32" s="21"/>
      <c r="I32" s="21"/>
      <c r="J32" s="20"/>
      <c r="K32" s="35"/>
    </row>
    <row r="33" spans="2:11" ht="28.5" customHeight="1" x14ac:dyDescent="0.25">
      <c r="B33" s="9"/>
      <c r="C33" s="14"/>
      <c r="D33" s="10"/>
      <c r="E33" s="10"/>
      <c r="F33" s="16"/>
      <c r="G33" s="34"/>
      <c r="H33" s="21"/>
      <c r="I33" s="21"/>
      <c r="J33" s="20"/>
      <c r="K33" s="35"/>
    </row>
    <row r="34" spans="2:11" ht="28.5" customHeight="1" x14ac:dyDescent="0.25">
      <c r="B34" s="9"/>
      <c r="C34" s="14"/>
      <c r="D34" s="10"/>
      <c r="E34" s="10"/>
      <c r="F34" s="16"/>
      <c r="G34" s="34"/>
      <c r="H34" s="21"/>
      <c r="I34" s="21"/>
      <c r="J34" s="20"/>
      <c r="K34" s="35"/>
    </row>
    <row r="35" spans="2:11" ht="28.5" customHeight="1" x14ac:dyDescent="0.25">
      <c r="B35" s="9"/>
      <c r="C35" s="14"/>
      <c r="D35" s="10"/>
      <c r="E35" s="10"/>
      <c r="F35" s="16"/>
      <c r="G35" s="34"/>
      <c r="H35" s="21"/>
      <c r="I35" s="21"/>
      <c r="J35" s="20"/>
      <c r="K35" s="35"/>
    </row>
    <row r="36" spans="2:11" ht="28.5" customHeight="1" x14ac:dyDescent="0.25">
      <c r="B36" s="9"/>
      <c r="C36" s="14"/>
      <c r="D36" s="10"/>
      <c r="E36" s="10"/>
      <c r="F36" s="16"/>
      <c r="G36" s="34"/>
      <c r="H36" s="21"/>
      <c r="I36" s="21"/>
      <c r="J36" s="20"/>
      <c r="K36" s="35"/>
    </row>
    <row r="37" spans="2:11" ht="28.5" customHeight="1" x14ac:dyDescent="0.25">
      <c r="B37" s="9"/>
      <c r="C37" s="14"/>
      <c r="D37" s="10"/>
      <c r="E37" s="10"/>
      <c r="F37" s="16"/>
      <c r="G37" s="34"/>
      <c r="H37" s="21"/>
      <c r="I37" s="21"/>
      <c r="J37" s="20"/>
      <c r="K37" s="35"/>
    </row>
    <row r="38" spans="2:11" ht="28.5" customHeight="1" x14ac:dyDescent="0.25">
      <c r="B38" s="9"/>
      <c r="C38" s="14"/>
      <c r="D38" s="10"/>
      <c r="E38" s="10"/>
      <c r="F38" s="16"/>
      <c r="G38" s="34"/>
      <c r="H38" s="21"/>
      <c r="I38" s="21"/>
      <c r="J38" s="20"/>
      <c r="K38" s="35"/>
    </row>
    <row r="39" spans="2:11" ht="28.5" customHeight="1" x14ac:dyDescent="0.25">
      <c r="B39" s="9"/>
      <c r="C39" s="14"/>
      <c r="D39" s="10"/>
      <c r="E39" s="10"/>
      <c r="F39" s="16"/>
      <c r="G39" s="34"/>
      <c r="H39" s="21"/>
      <c r="I39" s="21"/>
      <c r="J39" s="20"/>
      <c r="K39" s="35"/>
    </row>
    <row r="40" spans="2:11" ht="28.5" customHeight="1" x14ac:dyDescent="0.25">
      <c r="B40" s="9"/>
      <c r="C40" s="14"/>
      <c r="D40" s="10"/>
      <c r="E40" s="10"/>
      <c r="F40" s="16"/>
      <c r="G40" s="34"/>
      <c r="H40" s="21"/>
      <c r="I40" s="21"/>
      <c r="J40" s="20"/>
      <c r="K40" s="35"/>
    </row>
    <row r="41" spans="2:11" ht="28.5" customHeight="1" x14ac:dyDescent="0.25">
      <c r="B41" s="9"/>
      <c r="C41" s="14"/>
      <c r="D41" s="10"/>
      <c r="E41" s="10"/>
      <c r="F41" s="16"/>
      <c r="G41" s="34"/>
      <c r="H41" s="21"/>
      <c r="I41" s="21"/>
      <c r="J41" s="20"/>
      <c r="K41" s="35"/>
    </row>
    <row r="42" spans="2:11" ht="28.5" customHeight="1" x14ac:dyDescent="0.25">
      <c r="B42" s="9"/>
      <c r="C42" s="14"/>
      <c r="D42" s="10"/>
      <c r="E42" s="10"/>
      <c r="F42" s="16"/>
      <c r="G42" s="34"/>
      <c r="H42" s="21"/>
      <c r="I42" s="21"/>
      <c r="J42" s="20"/>
      <c r="K42" s="35"/>
    </row>
    <row r="43" spans="2:11" ht="28.5" customHeight="1" x14ac:dyDescent="0.25">
      <c r="B43" s="9"/>
      <c r="C43" s="14"/>
      <c r="D43" s="10"/>
      <c r="E43" s="10"/>
      <c r="F43" s="16"/>
      <c r="G43" s="34"/>
      <c r="H43" s="21"/>
      <c r="I43" s="21"/>
      <c r="J43" s="20"/>
      <c r="K43" s="35"/>
    </row>
    <row r="44" spans="2:11" ht="28.5" customHeight="1" x14ac:dyDescent="0.25">
      <c r="B44" s="9"/>
      <c r="C44" s="14"/>
      <c r="D44" s="10"/>
      <c r="E44" s="10"/>
      <c r="F44" s="16"/>
      <c r="G44" s="34"/>
      <c r="H44" s="21"/>
      <c r="I44" s="21"/>
      <c r="J44" s="20"/>
      <c r="K44" s="35"/>
    </row>
    <row r="45" spans="2:11" ht="28.5" customHeight="1" x14ac:dyDescent="0.25">
      <c r="B45" s="9"/>
      <c r="C45" s="14"/>
      <c r="D45" s="10"/>
      <c r="E45" s="10"/>
      <c r="F45" s="16"/>
      <c r="G45" s="34"/>
      <c r="H45" s="21"/>
      <c r="I45" s="21"/>
      <c r="J45" s="20"/>
      <c r="K45" s="35"/>
    </row>
    <row r="46" spans="2:11" ht="28.5" customHeight="1" x14ac:dyDescent="0.25">
      <c r="B46" s="9"/>
      <c r="C46" s="14"/>
      <c r="D46" s="10"/>
      <c r="E46" s="10"/>
      <c r="F46" s="16"/>
      <c r="G46" s="34"/>
      <c r="H46" s="21"/>
      <c r="I46" s="21"/>
      <c r="J46" s="20"/>
      <c r="K46" s="35"/>
    </row>
    <row r="47" spans="2:11" ht="28.5" customHeight="1" x14ac:dyDescent="0.25">
      <c r="B47" s="9"/>
      <c r="C47" s="14"/>
      <c r="D47" s="10"/>
      <c r="E47" s="10"/>
      <c r="F47" s="16"/>
      <c r="G47" s="34"/>
      <c r="H47" s="21"/>
      <c r="I47" s="21"/>
      <c r="J47" s="20"/>
      <c r="K47" s="35"/>
    </row>
    <row r="48" spans="2:11" ht="28.5" customHeight="1" x14ac:dyDescent="0.25">
      <c r="B48" s="9"/>
      <c r="C48" s="14"/>
      <c r="D48" s="10"/>
      <c r="E48" s="10"/>
      <c r="F48" s="16"/>
      <c r="G48" s="34"/>
      <c r="H48" s="21"/>
      <c r="I48" s="21"/>
      <c r="J48" s="20"/>
      <c r="K48" s="35"/>
    </row>
    <row r="49" spans="2:11" ht="28.5" customHeight="1" x14ac:dyDescent="0.25">
      <c r="B49" s="9"/>
      <c r="C49" s="14"/>
      <c r="D49" s="10"/>
      <c r="E49" s="10"/>
      <c r="F49" s="16"/>
      <c r="G49" s="34"/>
      <c r="H49" s="21"/>
      <c r="I49" s="21"/>
      <c r="J49" s="20"/>
      <c r="K49" s="35"/>
    </row>
    <row r="50" spans="2:11" ht="28.5" customHeight="1" x14ac:dyDescent="0.25">
      <c r="B50" s="9"/>
      <c r="C50" s="14"/>
      <c r="D50" s="10"/>
      <c r="E50" s="10"/>
      <c r="F50" s="16"/>
      <c r="G50" s="34"/>
      <c r="H50" s="21"/>
      <c r="I50" s="21"/>
      <c r="J50" s="20"/>
      <c r="K50" s="35"/>
    </row>
    <row r="51" spans="2:11" ht="28.5" customHeight="1" x14ac:dyDescent="0.25">
      <c r="B51" s="9"/>
      <c r="C51" s="14"/>
      <c r="D51" s="10"/>
      <c r="E51" s="10"/>
      <c r="F51" s="16"/>
      <c r="G51" s="34"/>
      <c r="H51" s="21"/>
      <c r="I51" s="21"/>
      <c r="J51" s="20"/>
      <c r="K51" s="35"/>
    </row>
    <row r="52" spans="2:11" ht="28.5" customHeight="1" x14ac:dyDescent="0.25">
      <c r="B52" s="9"/>
      <c r="C52" s="14"/>
      <c r="D52" s="10"/>
      <c r="E52" s="10"/>
      <c r="F52" s="16"/>
      <c r="G52" s="34"/>
      <c r="H52" s="21"/>
      <c r="I52" s="21"/>
      <c r="J52" s="20"/>
      <c r="K52" s="35"/>
    </row>
    <row r="53" spans="2:11" ht="28.5" customHeight="1" x14ac:dyDescent="0.25">
      <c r="B53" s="9"/>
      <c r="C53" s="14"/>
      <c r="D53" s="10"/>
      <c r="E53" s="10"/>
      <c r="F53" s="16"/>
      <c r="G53" s="34"/>
      <c r="H53" s="21"/>
      <c r="I53" s="21"/>
      <c r="J53" s="20"/>
      <c r="K53" s="35"/>
    </row>
    <row r="54" spans="2:11" ht="28.5" customHeight="1" x14ac:dyDescent="0.25">
      <c r="B54" s="9"/>
      <c r="C54" s="14"/>
      <c r="D54" s="10"/>
      <c r="E54" s="10"/>
      <c r="F54" s="16"/>
      <c r="G54" s="34"/>
      <c r="H54" s="21"/>
      <c r="I54" s="21"/>
      <c r="J54" s="20"/>
      <c r="K54" s="35"/>
    </row>
    <row r="55" spans="2:11" ht="28.5" customHeight="1" x14ac:dyDescent="0.25">
      <c r="B55" s="9"/>
      <c r="C55" s="14"/>
      <c r="D55" s="10"/>
      <c r="E55" s="10"/>
      <c r="F55" s="16"/>
      <c r="G55" s="34"/>
      <c r="H55" s="21"/>
      <c r="I55" s="21"/>
      <c r="J55" s="20"/>
      <c r="K55" s="35"/>
    </row>
    <row r="56" spans="2:11" ht="28.5" customHeight="1" x14ac:dyDescent="0.25">
      <c r="B56" s="9"/>
      <c r="C56" s="14"/>
      <c r="D56" s="10"/>
      <c r="E56" s="10"/>
      <c r="F56" s="16"/>
      <c r="G56" s="34"/>
      <c r="H56" s="21"/>
      <c r="I56" s="21"/>
      <c r="J56" s="20"/>
      <c r="K56" s="35"/>
    </row>
    <row r="57" spans="2:11" ht="28.5" customHeight="1" x14ac:dyDescent="0.25">
      <c r="B57" s="9"/>
      <c r="C57" s="14"/>
      <c r="D57" s="10"/>
      <c r="E57" s="10"/>
      <c r="F57" s="16"/>
      <c r="G57" s="34"/>
      <c r="H57" s="21"/>
      <c r="I57" s="21"/>
      <c r="J57" s="20"/>
      <c r="K57" s="35"/>
    </row>
    <row r="58" spans="2:11" ht="28.5" customHeight="1" x14ac:dyDescent="0.25">
      <c r="B58" s="9"/>
      <c r="C58" s="14"/>
      <c r="D58" s="10"/>
      <c r="E58" s="10"/>
      <c r="F58" s="16"/>
      <c r="G58" s="34"/>
      <c r="H58" s="21"/>
      <c r="I58" s="21"/>
      <c r="J58" s="20"/>
      <c r="K58" s="35"/>
    </row>
    <row r="59" spans="2:11" ht="28.5" customHeight="1" x14ac:dyDescent="0.25">
      <c r="B59" s="9"/>
      <c r="C59" s="14"/>
      <c r="D59" s="10"/>
      <c r="E59" s="10"/>
      <c r="F59" s="16"/>
      <c r="G59" s="34"/>
      <c r="H59" s="21"/>
      <c r="I59" s="21"/>
      <c r="J59" s="20"/>
      <c r="K59" s="35"/>
    </row>
    <row r="60" spans="2:11" ht="28.5" customHeight="1" x14ac:dyDescent="0.25">
      <c r="B60" s="9"/>
      <c r="C60" s="14"/>
      <c r="D60" s="10"/>
      <c r="E60" s="10"/>
      <c r="F60" s="16"/>
      <c r="G60" s="34"/>
      <c r="H60" s="21"/>
      <c r="I60" s="21"/>
      <c r="J60" s="20"/>
      <c r="K60" s="35"/>
    </row>
    <row r="61" spans="2:11" ht="28.5" customHeight="1" x14ac:dyDescent="0.25">
      <c r="B61" s="9"/>
      <c r="C61" s="14"/>
      <c r="D61" s="10"/>
      <c r="E61" s="10"/>
      <c r="F61" s="16"/>
      <c r="G61" s="34"/>
      <c r="H61" s="21"/>
      <c r="I61" s="21"/>
      <c r="J61" s="20"/>
      <c r="K61" s="35"/>
    </row>
    <row r="62" spans="2:11" ht="28.5" customHeight="1" x14ac:dyDescent="0.25">
      <c r="B62" s="9"/>
      <c r="C62" s="14"/>
      <c r="D62" s="10"/>
      <c r="E62" s="10"/>
      <c r="F62" s="16"/>
      <c r="G62" s="34"/>
      <c r="H62" s="21"/>
      <c r="I62" s="21"/>
      <c r="J62" s="20"/>
      <c r="K62" s="35"/>
    </row>
    <row r="63" spans="2:11" ht="28.5" customHeight="1" x14ac:dyDescent="0.25">
      <c r="B63" s="9"/>
      <c r="C63" s="14"/>
      <c r="D63" s="10"/>
      <c r="E63" s="10"/>
      <c r="F63" s="16"/>
      <c r="G63" s="34"/>
      <c r="H63" s="21"/>
      <c r="I63" s="21"/>
      <c r="J63" s="20"/>
      <c r="K63" s="35"/>
    </row>
    <row r="64" spans="2:11" ht="28.5" customHeight="1" x14ac:dyDescent="0.25">
      <c r="B64" s="9"/>
      <c r="C64" s="14"/>
      <c r="D64" s="10"/>
      <c r="E64" s="10"/>
      <c r="F64" s="16"/>
      <c r="G64" s="34"/>
      <c r="H64" s="21"/>
      <c r="I64" s="21"/>
      <c r="J64" s="20"/>
      <c r="K64" s="35"/>
    </row>
    <row r="65" spans="2:11" ht="28.5" customHeight="1" x14ac:dyDescent="0.25">
      <c r="B65" s="9"/>
      <c r="C65" s="14"/>
      <c r="D65" s="10"/>
      <c r="E65" s="10"/>
      <c r="F65" s="16"/>
      <c r="G65" s="34"/>
      <c r="H65" s="21"/>
      <c r="I65" s="21"/>
      <c r="J65" s="20"/>
      <c r="K65" s="35"/>
    </row>
    <row r="66" spans="2:11" ht="28.5" customHeight="1" x14ac:dyDescent="0.25">
      <c r="B66" s="9"/>
      <c r="C66" s="14"/>
      <c r="D66" s="10"/>
      <c r="E66" s="10"/>
      <c r="F66" s="16"/>
      <c r="G66" s="34"/>
      <c r="H66" s="21"/>
      <c r="I66" s="21"/>
      <c r="J66" s="20"/>
      <c r="K66" s="35"/>
    </row>
    <row r="67" spans="2:11" ht="28.5" customHeight="1" x14ac:dyDescent="0.25">
      <c r="B67" s="9"/>
      <c r="C67" s="14"/>
      <c r="D67" s="10"/>
      <c r="E67" s="10"/>
      <c r="F67" s="16"/>
      <c r="G67" s="34"/>
      <c r="H67" s="21"/>
      <c r="I67" s="21"/>
      <c r="J67" s="20"/>
      <c r="K67" s="35"/>
    </row>
    <row r="68" spans="2:11" ht="28.5" customHeight="1" x14ac:dyDescent="0.25">
      <c r="B68" s="9"/>
      <c r="C68" s="14"/>
      <c r="D68" s="10"/>
      <c r="E68" s="10"/>
      <c r="F68" s="16"/>
      <c r="G68" s="34"/>
      <c r="H68" s="21"/>
      <c r="I68" s="21"/>
      <c r="J68" s="20"/>
      <c r="K68" s="35"/>
    </row>
    <row r="69" spans="2:11" ht="28.5" customHeight="1" x14ac:dyDescent="0.25">
      <c r="B69" s="9"/>
      <c r="C69" s="14"/>
      <c r="D69" s="10"/>
      <c r="E69" s="10"/>
      <c r="F69" s="16"/>
      <c r="G69" s="34"/>
      <c r="H69" s="21"/>
      <c r="I69" s="21"/>
      <c r="J69" s="20"/>
      <c r="K69" s="35"/>
    </row>
    <row r="70" spans="2:11" ht="28.5" customHeight="1" x14ac:dyDescent="0.25">
      <c r="B70" s="9"/>
      <c r="C70" s="14"/>
      <c r="D70" s="10"/>
      <c r="E70" s="10"/>
      <c r="F70" s="16"/>
      <c r="G70" s="34"/>
      <c r="H70" s="21"/>
      <c r="I70" s="21"/>
      <c r="J70" s="20"/>
      <c r="K70" s="35"/>
    </row>
    <row r="71" spans="2:11" ht="28.5" customHeight="1" x14ac:dyDescent="0.25">
      <c r="B71" s="9"/>
      <c r="C71" s="14"/>
      <c r="D71" s="10"/>
      <c r="E71" s="10"/>
      <c r="F71" s="16"/>
      <c r="G71" s="34"/>
      <c r="H71" s="21"/>
      <c r="I71" s="21"/>
      <c r="J71" s="20"/>
      <c r="K71" s="35"/>
    </row>
    <row r="72" spans="2:11" ht="28.5" customHeight="1" x14ac:dyDescent="0.25">
      <c r="B72" s="9"/>
      <c r="C72" s="14"/>
      <c r="D72" s="10"/>
      <c r="E72" s="10"/>
      <c r="F72" s="16"/>
      <c r="G72" s="34"/>
      <c r="H72" s="21"/>
      <c r="I72" s="21"/>
      <c r="J72" s="20"/>
      <c r="K72" s="35"/>
    </row>
    <row r="73" spans="2:11" ht="28.5" customHeight="1" x14ac:dyDescent="0.25">
      <c r="B73" s="9"/>
      <c r="C73" s="14"/>
      <c r="D73" s="10"/>
      <c r="E73" s="10"/>
      <c r="F73" s="16"/>
      <c r="G73" s="34"/>
      <c r="H73" s="21"/>
      <c r="I73" s="21"/>
      <c r="J73" s="20"/>
      <c r="K73" s="35"/>
    </row>
    <row r="74" spans="2:11" ht="28.5" customHeight="1" x14ac:dyDescent="0.25">
      <c r="B74" s="9"/>
      <c r="C74" s="14"/>
      <c r="D74" s="10"/>
      <c r="E74" s="10"/>
      <c r="F74" s="16"/>
      <c r="G74" s="34"/>
      <c r="H74" s="21"/>
      <c r="I74" s="21"/>
      <c r="J74" s="20"/>
      <c r="K74" s="35"/>
    </row>
    <row r="75" spans="2:11" ht="28.5" customHeight="1" x14ac:dyDescent="0.25">
      <c r="B75" s="9"/>
      <c r="C75" s="14"/>
      <c r="D75" s="10"/>
      <c r="E75" s="10"/>
      <c r="F75" s="16"/>
      <c r="G75" s="34"/>
      <c r="H75" s="21"/>
      <c r="I75" s="21"/>
      <c r="J75" s="20"/>
      <c r="K75" s="35"/>
    </row>
    <row r="76" spans="2:11" ht="28.5" customHeight="1" x14ac:dyDescent="0.25">
      <c r="B76" s="9"/>
      <c r="C76" s="14"/>
      <c r="D76" s="10"/>
      <c r="E76" s="10"/>
      <c r="F76" s="16"/>
      <c r="G76" s="34"/>
      <c r="H76" s="21"/>
      <c r="I76" s="21"/>
      <c r="J76" s="20"/>
      <c r="K76" s="35"/>
    </row>
    <row r="77" spans="2:11" ht="28.5" customHeight="1" x14ac:dyDescent="0.25">
      <c r="B77" s="9"/>
      <c r="C77" s="14"/>
      <c r="D77" s="10"/>
      <c r="E77" s="10"/>
      <c r="F77" s="16"/>
      <c r="G77" s="34"/>
      <c r="H77" s="21"/>
      <c r="I77" s="21"/>
      <c r="J77" s="20"/>
      <c r="K77" s="35"/>
    </row>
    <row r="78" spans="2:11" ht="28.5" customHeight="1" x14ac:dyDescent="0.25">
      <c r="B78" s="9"/>
      <c r="C78" s="14"/>
      <c r="D78" s="10"/>
      <c r="E78" s="10"/>
      <c r="F78" s="16"/>
      <c r="G78" s="34"/>
      <c r="H78" s="21"/>
      <c r="I78" s="21"/>
      <c r="J78" s="20"/>
      <c r="K78" s="35"/>
    </row>
    <row r="79" spans="2:11" ht="28.5" customHeight="1" x14ac:dyDescent="0.25">
      <c r="B79" s="9"/>
      <c r="C79" s="14"/>
      <c r="D79" s="10"/>
      <c r="E79" s="10"/>
      <c r="F79" s="16"/>
      <c r="G79" s="34"/>
      <c r="H79" s="21"/>
      <c r="I79" s="21"/>
      <c r="J79" s="20"/>
      <c r="K79" s="35"/>
    </row>
    <row r="80" spans="2:11" ht="28.5" customHeight="1" x14ac:dyDescent="0.25">
      <c r="B80" s="9"/>
      <c r="C80" s="14"/>
      <c r="D80" s="10"/>
      <c r="E80" s="10"/>
      <c r="F80" s="16"/>
      <c r="G80" s="34"/>
      <c r="H80" s="21"/>
      <c r="I80" s="21"/>
      <c r="J80" s="20"/>
      <c r="K80" s="35"/>
    </row>
    <row r="81" spans="2:11" ht="28.5" customHeight="1" x14ac:dyDescent="0.25">
      <c r="B81" s="9"/>
      <c r="C81" s="14"/>
      <c r="D81" s="10"/>
      <c r="E81" s="10"/>
      <c r="F81" s="16"/>
      <c r="G81" s="34"/>
      <c r="H81" s="21"/>
      <c r="I81" s="21"/>
      <c r="J81" s="20"/>
      <c r="K81" s="35"/>
    </row>
    <row r="82" spans="2:11" ht="28.5" customHeight="1" x14ac:dyDescent="0.25">
      <c r="B82" s="9"/>
      <c r="C82" s="14"/>
      <c r="D82" s="10"/>
      <c r="E82" s="10"/>
      <c r="F82" s="16"/>
      <c r="G82" s="34"/>
      <c r="H82" s="21"/>
      <c r="I82" s="21"/>
      <c r="J82" s="20"/>
      <c r="K82" s="35"/>
    </row>
    <row r="83" spans="2:11" ht="28.5" customHeight="1" x14ac:dyDescent="0.25">
      <c r="B83" s="9"/>
      <c r="C83" s="14"/>
      <c r="D83" s="10"/>
      <c r="E83" s="10"/>
      <c r="F83" s="16"/>
      <c r="G83" s="34"/>
      <c r="H83" s="21"/>
      <c r="I83" s="21"/>
      <c r="J83" s="20"/>
      <c r="K83" s="35"/>
    </row>
    <row r="84" spans="2:11" ht="28.5" customHeight="1" x14ac:dyDescent="0.25">
      <c r="B84" s="9"/>
      <c r="C84" s="14"/>
      <c r="D84" s="10"/>
      <c r="E84" s="10"/>
      <c r="F84" s="16"/>
      <c r="G84" s="34"/>
      <c r="H84" s="21"/>
      <c r="I84" s="21"/>
      <c r="J84" s="20"/>
      <c r="K84" s="35"/>
    </row>
    <row r="85" spans="2:11" ht="28.5" customHeight="1" x14ac:dyDescent="0.25">
      <c r="B85" s="9"/>
      <c r="C85" s="14"/>
      <c r="D85" s="10"/>
      <c r="E85" s="10"/>
      <c r="F85" s="16"/>
      <c r="G85" s="34"/>
      <c r="H85" s="21"/>
      <c r="I85" s="21"/>
      <c r="J85" s="20"/>
      <c r="K85" s="35"/>
    </row>
    <row r="86" spans="2:11" ht="28.5" customHeight="1" x14ac:dyDescent="0.25">
      <c r="B86" s="9"/>
      <c r="C86" s="14"/>
      <c r="D86" s="10"/>
      <c r="E86" s="10"/>
      <c r="F86" s="16"/>
      <c r="G86" s="34"/>
      <c r="H86" s="21"/>
      <c r="I86" s="21"/>
      <c r="J86" s="20"/>
      <c r="K86" s="35"/>
    </row>
    <row r="87" spans="2:11" ht="28.5" customHeight="1" x14ac:dyDescent="0.25">
      <c r="B87" s="9"/>
      <c r="C87" s="14"/>
      <c r="D87" s="10"/>
      <c r="E87" s="10"/>
      <c r="F87" s="16"/>
      <c r="G87" s="34"/>
      <c r="H87" s="21"/>
      <c r="I87" s="21"/>
      <c r="J87" s="20"/>
      <c r="K87" s="35"/>
    </row>
    <row r="88" spans="2:11" ht="28.5" customHeight="1" x14ac:dyDescent="0.25">
      <c r="B88" s="9"/>
      <c r="C88" s="14"/>
      <c r="D88" s="10"/>
      <c r="E88" s="10"/>
      <c r="F88" s="16"/>
      <c r="G88" s="34"/>
      <c r="H88" s="21"/>
      <c r="I88" s="21"/>
      <c r="J88" s="20"/>
      <c r="K88" s="35"/>
    </row>
    <row r="89" spans="2:11" ht="28.5" customHeight="1" x14ac:dyDescent="0.25">
      <c r="B89" s="9"/>
      <c r="C89" s="14"/>
      <c r="D89" s="10"/>
      <c r="E89" s="10"/>
      <c r="F89" s="16"/>
      <c r="G89" s="34"/>
      <c r="H89" s="21"/>
      <c r="I89" s="21"/>
      <c r="J89" s="20"/>
      <c r="K89" s="35"/>
    </row>
    <row r="90" spans="2:11" ht="28.5" customHeight="1" x14ac:dyDescent="0.25">
      <c r="B90" s="9"/>
      <c r="C90" s="14"/>
      <c r="D90" s="10"/>
      <c r="E90" s="10"/>
      <c r="F90" s="16"/>
      <c r="G90" s="34"/>
      <c r="H90" s="21"/>
      <c r="I90" s="21"/>
      <c r="J90" s="20"/>
      <c r="K90" s="35"/>
    </row>
    <row r="91" spans="2:11" ht="28.5" customHeight="1" x14ac:dyDescent="0.25">
      <c r="B91" s="9"/>
      <c r="C91" s="14"/>
      <c r="D91" s="10"/>
      <c r="E91" s="10"/>
      <c r="F91" s="16"/>
      <c r="G91" s="34"/>
      <c r="H91" s="21"/>
      <c r="I91" s="21"/>
      <c r="J91" s="20"/>
      <c r="K91" s="35"/>
    </row>
    <row r="92" spans="2:11" ht="28.5" customHeight="1" x14ac:dyDescent="0.25">
      <c r="B92" s="9"/>
      <c r="C92" s="14"/>
      <c r="D92" s="10"/>
      <c r="E92" s="10"/>
      <c r="F92" s="16"/>
      <c r="G92" s="34"/>
      <c r="H92" s="21"/>
      <c r="I92" s="21"/>
      <c r="J92" s="20"/>
      <c r="K92" s="35"/>
    </row>
    <row r="93" spans="2:11" ht="28.5" customHeight="1" x14ac:dyDescent="0.25">
      <c r="B93" s="9"/>
      <c r="C93" s="14"/>
      <c r="D93" s="10"/>
      <c r="E93" s="10"/>
      <c r="F93" s="16"/>
      <c r="G93" s="34"/>
      <c r="H93" s="21"/>
      <c r="I93" s="21"/>
      <c r="J93" s="20"/>
      <c r="K93" s="35"/>
    </row>
    <row r="94" spans="2:11" ht="28.5" customHeight="1" x14ac:dyDescent="0.25">
      <c r="B94" s="9"/>
      <c r="C94" s="14"/>
      <c r="D94" s="10"/>
      <c r="E94" s="10"/>
      <c r="F94" s="16"/>
      <c r="G94" s="34"/>
      <c r="H94" s="21"/>
      <c r="I94" s="21"/>
      <c r="J94" s="20"/>
      <c r="K94" s="35"/>
    </row>
    <row r="95" spans="2:11" ht="28.5" customHeight="1" x14ac:dyDescent="0.25">
      <c r="B95" s="9"/>
      <c r="C95" s="14"/>
      <c r="D95" s="10"/>
      <c r="E95" s="10"/>
      <c r="F95" s="16"/>
      <c r="G95" s="34"/>
      <c r="H95" s="21"/>
      <c r="I95" s="21"/>
      <c r="J95" s="20"/>
      <c r="K95" s="35"/>
    </row>
    <row r="96" spans="2:11" ht="28.5" customHeight="1" x14ac:dyDescent="0.25">
      <c r="B96" s="9"/>
      <c r="C96" s="14"/>
      <c r="D96" s="10"/>
      <c r="E96" s="10"/>
      <c r="F96" s="16"/>
      <c r="G96" s="34"/>
      <c r="H96" s="21"/>
      <c r="I96" s="21"/>
      <c r="J96" s="20"/>
      <c r="K96" s="35"/>
    </row>
    <row r="97" spans="2:11" ht="28.5" customHeight="1" x14ac:dyDescent="0.25">
      <c r="B97" s="9"/>
      <c r="C97" s="14"/>
      <c r="D97" s="10"/>
      <c r="E97" s="10"/>
      <c r="F97" s="16"/>
      <c r="G97" s="34"/>
      <c r="H97" s="21"/>
      <c r="I97" s="21"/>
      <c r="J97" s="20"/>
      <c r="K97" s="35"/>
    </row>
    <row r="98" spans="2:11" ht="28.5" customHeight="1" x14ac:dyDescent="0.25">
      <c r="B98" s="9"/>
      <c r="C98" s="14"/>
      <c r="D98" s="10"/>
      <c r="E98" s="10"/>
      <c r="F98" s="16"/>
      <c r="G98" s="34"/>
      <c r="H98" s="21"/>
      <c r="I98" s="21"/>
      <c r="J98" s="20"/>
      <c r="K98" s="35"/>
    </row>
    <row r="99" spans="2:11" ht="28.5" customHeight="1" x14ac:dyDescent="0.25">
      <c r="B99" s="9"/>
      <c r="C99" s="14"/>
      <c r="D99" s="10"/>
      <c r="E99" s="10"/>
      <c r="F99" s="16"/>
      <c r="G99" s="34"/>
      <c r="H99" s="21"/>
      <c r="I99" s="21"/>
      <c r="J99" s="20"/>
      <c r="K99" s="35"/>
    </row>
    <row r="100" spans="2:11" ht="28.5" customHeight="1" x14ac:dyDescent="0.25">
      <c r="B100" s="9"/>
      <c r="C100" s="14"/>
      <c r="D100" s="10"/>
      <c r="E100" s="10"/>
      <c r="F100" s="16"/>
      <c r="G100" s="34"/>
      <c r="H100" s="21"/>
      <c r="I100" s="21"/>
      <c r="J100" s="20"/>
      <c r="K100" s="35"/>
    </row>
    <row r="101" spans="2:11" ht="28.5" customHeight="1" x14ac:dyDescent="0.25">
      <c r="B101" s="9"/>
      <c r="C101" s="14"/>
      <c r="D101" s="10"/>
      <c r="E101" s="10"/>
      <c r="F101" s="16"/>
      <c r="G101" s="34"/>
      <c r="H101" s="21"/>
      <c r="I101" s="21"/>
      <c r="J101" s="20"/>
      <c r="K101" s="35"/>
    </row>
    <row r="102" spans="2:11" ht="28.5" customHeight="1" x14ac:dyDescent="0.25">
      <c r="B102" s="9"/>
      <c r="C102" s="14"/>
      <c r="D102" s="10"/>
      <c r="E102" s="10"/>
      <c r="F102" s="16"/>
      <c r="G102" s="34"/>
      <c r="H102" s="21"/>
      <c r="I102" s="21"/>
      <c r="J102" s="20"/>
      <c r="K102" s="35"/>
    </row>
    <row r="103" spans="2:11" ht="28.5" customHeight="1" x14ac:dyDescent="0.25">
      <c r="B103" s="9"/>
      <c r="C103" s="14"/>
      <c r="D103" s="10"/>
      <c r="E103" s="10"/>
      <c r="F103" s="16"/>
      <c r="G103" s="34"/>
      <c r="H103" s="21"/>
      <c r="I103" s="21"/>
      <c r="J103" s="20"/>
      <c r="K103" s="35"/>
    </row>
    <row r="104" spans="2:11" ht="28.5" customHeight="1" x14ac:dyDescent="0.25">
      <c r="B104" s="9"/>
      <c r="C104" s="14"/>
      <c r="D104" s="10"/>
      <c r="E104" s="10"/>
      <c r="F104" s="16"/>
      <c r="G104" s="34"/>
      <c r="H104" s="21"/>
      <c r="I104" s="21"/>
      <c r="J104" s="20"/>
      <c r="K104" s="35"/>
    </row>
    <row r="105" spans="2:11" ht="28.5" customHeight="1" x14ac:dyDescent="0.25">
      <c r="B105" s="9"/>
      <c r="C105" s="14"/>
      <c r="D105" s="10"/>
      <c r="E105" s="10"/>
      <c r="F105" s="16"/>
      <c r="G105" s="34"/>
      <c r="H105" s="21"/>
      <c r="I105" s="21"/>
      <c r="J105" s="20"/>
      <c r="K105" s="35"/>
    </row>
    <row r="106" spans="2:11" ht="28.5" customHeight="1" x14ac:dyDescent="0.25">
      <c r="B106" s="9"/>
      <c r="C106" s="14"/>
      <c r="D106" s="10"/>
      <c r="E106" s="10"/>
      <c r="F106" s="16"/>
      <c r="G106" s="34"/>
      <c r="H106" s="21"/>
      <c r="I106" s="21"/>
      <c r="J106" s="20"/>
      <c r="K106" s="35"/>
    </row>
    <row r="107" spans="2:11" ht="28.5" customHeight="1" x14ac:dyDescent="0.25">
      <c r="B107" s="9"/>
      <c r="C107" s="14"/>
      <c r="D107" s="10"/>
      <c r="E107" s="10"/>
      <c r="F107" s="16"/>
      <c r="G107" s="34"/>
      <c r="H107" s="21"/>
      <c r="I107" s="21"/>
      <c r="J107" s="20"/>
      <c r="K107" s="35"/>
    </row>
    <row r="108" spans="2:11" ht="28.5" customHeight="1" x14ac:dyDescent="0.25">
      <c r="B108" s="9"/>
      <c r="C108" s="14"/>
      <c r="D108" s="10"/>
      <c r="E108" s="10"/>
      <c r="F108" s="16"/>
      <c r="G108" s="34"/>
      <c r="H108" s="21"/>
      <c r="I108" s="21"/>
      <c r="J108" s="20"/>
      <c r="K108" s="35"/>
    </row>
    <row r="109" spans="2:11" ht="28.5" customHeight="1" x14ac:dyDescent="0.25">
      <c r="B109" s="9"/>
      <c r="C109" s="14"/>
      <c r="D109" s="10"/>
      <c r="E109" s="10"/>
      <c r="F109" s="16"/>
      <c r="G109" s="34"/>
      <c r="H109" s="21"/>
      <c r="I109" s="21"/>
      <c r="J109" s="20"/>
      <c r="K109" s="35"/>
    </row>
    <row r="110" spans="2:11" ht="28.5" customHeight="1" x14ac:dyDescent="0.25">
      <c r="B110" s="9"/>
      <c r="C110" s="14"/>
      <c r="D110" s="10"/>
      <c r="E110" s="10"/>
      <c r="F110" s="16"/>
      <c r="G110" s="34"/>
      <c r="H110" s="21"/>
      <c r="I110" s="21"/>
      <c r="J110" s="20"/>
      <c r="K110" s="35"/>
    </row>
    <row r="111" spans="2:11" ht="28.5" customHeight="1" x14ac:dyDescent="0.25">
      <c r="B111" s="9"/>
      <c r="C111" s="14"/>
      <c r="D111" s="10"/>
      <c r="E111" s="10"/>
      <c r="F111" s="16"/>
      <c r="G111" s="34"/>
      <c r="H111" s="21"/>
      <c r="I111" s="21"/>
      <c r="J111" s="20"/>
      <c r="K111" s="35"/>
    </row>
    <row r="112" spans="2:11" ht="28.5" customHeight="1" x14ac:dyDescent="0.25">
      <c r="B112" s="9"/>
      <c r="C112" s="14"/>
      <c r="D112" s="10"/>
      <c r="E112" s="10"/>
      <c r="F112" s="16"/>
      <c r="G112" s="34"/>
      <c r="H112" s="21"/>
      <c r="I112" s="21"/>
      <c r="J112" s="20"/>
      <c r="K112" s="35"/>
    </row>
    <row r="113" spans="2:11" ht="28.5" customHeight="1" x14ac:dyDescent="0.25">
      <c r="B113" s="9"/>
      <c r="C113" s="14"/>
      <c r="D113" s="10"/>
      <c r="E113" s="10"/>
      <c r="F113" s="16"/>
      <c r="G113" s="34"/>
      <c r="H113" s="21"/>
      <c r="I113" s="21"/>
      <c r="J113" s="20"/>
      <c r="K113" s="35"/>
    </row>
    <row r="114" spans="2:11" ht="28.5" customHeight="1" x14ac:dyDescent="0.25">
      <c r="B114" s="9"/>
      <c r="C114" s="14"/>
      <c r="D114" s="10"/>
      <c r="E114" s="10"/>
      <c r="F114" s="16"/>
      <c r="G114" s="34"/>
      <c r="H114" s="21"/>
      <c r="I114" s="21"/>
      <c r="J114" s="20"/>
      <c r="K114" s="35"/>
    </row>
    <row r="115" spans="2:11" ht="28.5" customHeight="1" x14ac:dyDescent="0.25">
      <c r="B115" s="9"/>
      <c r="C115" s="14"/>
      <c r="D115" s="10"/>
      <c r="E115" s="10"/>
      <c r="F115" s="16"/>
      <c r="G115" s="34"/>
      <c r="H115" s="21"/>
      <c r="I115" s="21"/>
      <c r="J115" s="20"/>
      <c r="K115" s="35"/>
    </row>
    <row r="116" spans="2:11" ht="28.5" customHeight="1" x14ac:dyDescent="0.25">
      <c r="B116" s="9"/>
      <c r="C116" s="14"/>
      <c r="D116" s="10"/>
      <c r="E116" s="10"/>
      <c r="F116" s="16"/>
      <c r="G116" s="34"/>
      <c r="H116" s="21"/>
      <c r="I116" s="21"/>
      <c r="J116" s="20"/>
      <c r="K116" s="35"/>
    </row>
    <row r="117" spans="2:11" ht="28.5" customHeight="1" x14ac:dyDescent="0.25">
      <c r="B117" s="9"/>
      <c r="C117" s="14"/>
      <c r="D117" s="10"/>
      <c r="E117" s="10"/>
      <c r="F117" s="16"/>
      <c r="G117" s="34"/>
      <c r="H117" s="21"/>
      <c r="I117" s="21"/>
      <c r="J117" s="20"/>
      <c r="K117" s="35"/>
    </row>
    <row r="118" spans="2:11" ht="28.5" customHeight="1" x14ac:dyDescent="0.25">
      <c r="B118" s="9"/>
      <c r="C118" s="14"/>
      <c r="D118" s="10"/>
      <c r="E118" s="10"/>
      <c r="F118" s="16"/>
      <c r="G118" s="34"/>
      <c r="H118" s="21"/>
      <c r="I118" s="21"/>
      <c r="J118" s="20"/>
      <c r="K118" s="35"/>
    </row>
    <row r="119" spans="2:11" ht="28.5" customHeight="1" x14ac:dyDescent="0.25">
      <c r="B119" s="9"/>
      <c r="C119" s="14"/>
      <c r="D119" s="10"/>
      <c r="E119" s="10"/>
      <c r="F119" s="16"/>
      <c r="G119" s="34"/>
      <c r="H119" s="21"/>
      <c r="I119" s="21"/>
      <c r="J119" s="20"/>
      <c r="K119" s="35"/>
    </row>
    <row r="120" spans="2:11" ht="28.5" customHeight="1" x14ac:dyDescent="0.25">
      <c r="B120" s="9"/>
      <c r="C120" s="14"/>
      <c r="D120" s="10"/>
      <c r="E120" s="10"/>
      <c r="F120" s="16"/>
      <c r="G120" s="34"/>
      <c r="H120" s="21"/>
      <c r="I120" s="21"/>
      <c r="J120" s="20"/>
      <c r="K120" s="35"/>
    </row>
    <row r="121" spans="2:11" ht="28.5" customHeight="1" x14ac:dyDescent="0.25">
      <c r="B121" s="9"/>
      <c r="C121" s="14"/>
      <c r="D121" s="10"/>
      <c r="E121" s="10"/>
      <c r="F121" s="16"/>
      <c r="G121" s="34"/>
      <c r="H121" s="21"/>
      <c r="I121" s="21"/>
      <c r="J121" s="20"/>
      <c r="K121" s="35"/>
    </row>
    <row r="122" spans="2:11" ht="28.5" customHeight="1" x14ac:dyDescent="0.25">
      <c r="B122" s="9"/>
      <c r="C122" s="14"/>
      <c r="D122" s="10"/>
      <c r="E122" s="10"/>
      <c r="F122" s="16"/>
      <c r="G122" s="34"/>
      <c r="H122" s="21"/>
      <c r="I122" s="21"/>
      <c r="J122" s="20"/>
      <c r="K122" s="35"/>
    </row>
    <row r="123" spans="2:11" ht="28.5" customHeight="1" x14ac:dyDescent="0.25">
      <c r="B123" s="9"/>
      <c r="C123" s="14"/>
      <c r="D123" s="10"/>
      <c r="E123" s="10"/>
      <c r="F123" s="16"/>
      <c r="G123" s="34"/>
      <c r="H123" s="21"/>
      <c r="I123" s="21"/>
      <c r="J123" s="20"/>
      <c r="K123" s="35"/>
    </row>
    <row r="124" spans="2:11" ht="28.5" customHeight="1" x14ac:dyDescent="0.25">
      <c r="B124" s="9"/>
      <c r="C124" s="14"/>
      <c r="D124" s="10"/>
      <c r="E124" s="10"/>
      <c r="F124" s="16"/>
      <c r="G124" s="34"/>
      <c r="H124" s="21"/>
      <c r="I124" s="21"/>
      <c r="J124" s="20"/>
      <c r="K124" s="35"/>
    </row>
    <row r="125" spans="2:11" ht="28.5" customHeight="1" x14ac:dyDescent="0.25">
      <c r="B125" s="9"/>
      <c r="C125" s="14"/>
      <c r="D125" s="10"/>
      <c r="E125" s="10"/>
      <c r="F125" s="16"/>
      <c r="G125" s="34"/>
      <c r="H125" s="21"/>
      <c r="I125" s="21"/>
      <c r="J125" s="20"/>
      <c r="K125" s="35"/>
    </row>
    <row r="126" spans="2:11" ht="28.5" customHeight="1" x14ac:dyDescent="0.25">
      <c r="B126" s="9"/>
      <c r="C126" s="14"/>
      <c r="D126" s="10"/>
      <c r="E126" s="10"/>
      <c r="F126" s="16"/>
      <c r="G126" s="34"/>
      <c r="H126" s="21"/>
      <c r="I126" s="21"/>
      <c r="J126" s="20"/>
      <c r="K126" s="35"/>
    </row>
    <row r="127" spans="2:11" ht="28.5" customHeight="1" x14ac:dyDescent="0.25">
      <c r="B127" s="9"/>
      <c r="C127" s="14"/>
      <c r="D127" s="10"/>
      <c r="E127" s="10"/>
      <c r="F127" s="16"/>
      <c r="G127" s="34"/>
      <c r="H127" s="21"/>
      <c r="I127" s="21"/>
      <c r="J127" s="20"/>
      <c r="K127" s="35"/>
    </row>
    <row r="128" spans="2:11" ht="28.5" customHeight="1" x14ac:dyDescent="0.25">
      <c r="B128" s="9"/>
      <c r="C128" s="14"/>
      <c r="D128" s="10"/>
      <c r="E128" s="10"/>
      <c r="F128" s="16"/>
      <c r="G128" s="34"/>
      <c r="H128" s="21"/>
      <c r="I128" s="21"/>
      <c r="J128" s="20"/>
      <c r="K128" s="35"/>
    </row>
    <row r="129" spans="2:11" ht="28.5" customHeight="1" x14ac:dyDescent="0.25">
      <c r="B129" s="9"/>
      <c r="C129" s="14"/>
      <c r="D129" s="10"/>
      <c r="E129" s="10"/>
      <c r="F129" s="16"/>
      <c r="G129" s="34"/>
      <c r="H129" s="21"/>
      <c r="I129" s="21"/>
      <c r="J129" s="20"/>
      <c r="K129" s="35"/>
    </row>
    <row r="130" spans="2:11" ht="28.5" customHeight="1" x14ac:dyDescent="0.25">
      <c r="B130" s="9"/>
      <c r="C130" s="14"/>
      <c r="D130" s="10"/>
      <c r="E130" s="10"/>
      <c r="F130" s="16"/>
      <c r="G130" s="34"/>
      <c r="H130" s="21"/>
      <c r="I130" s="21"/>
      <c r="J130" s="20"/>
      <c r="K130" s="35"/>
    </row>
    <row r="131" spans="2:11" ht="28.5" customHeight="1" x14ac:dyDescent="0.25">
      <c r="B131" s="9"/>
      <c r="C131" s="14"/>
      <c r="D131" s="10"/>
      <c r="E131" s="10"/>
      <c r="F131" s="16"/>
      <c r="G131" s="34"/>
      <c r="H131" s="21"/>
      <c r="I131" s="21"/>
      <c r="J131" s="20"/>
      <c r="K131" s="35"/>
    </row>
    <row r="132" spans="2:11" ht="28.5" customHeight="1" x14ac:dyDescent="0.25">
      <c r="B132" s="9"/>
      <c r="C132" s="14"/>
      <c r="D132" s="10"/>
      <c r="E132" s="10"/>
      <c r="F132" s="16"/>
      <c r="G132" s="34"/>
      <c r="H132" s="21"/>
      <c r="I132" s="21"/>
      <c r="J132" s="20"/>
      <c r="K132" s="35"/>
    </row>
    <row r="133" spans="2:11" ht="28.5" customHeight="1" x14ac:dyDescent="0.25">
      <c r="B133" s="9"/>
      <c r="C133" s="14"/>
      <c r="D133" s="10"/>
      <c r="E133" s="10"/>
      <c r="F133" s="16"/>
      <c r="G133" s="34"/>
      <c r="H133" s="21"/>
      <c r="I133" s="21"/>
      <c r="J133" s="20"/>
      <c r="K133" s="35"/>
    </row>
    <row r="134" spans="2:11" ht="28.5" customHeight="1" x14ac:dyDescent="0.25">
      <c r="B134" s="9"/>
      <c r="C134" s="14"/>
      <c r="D134" s="10"/>
      <c r="E134" s="10"/>
      <c r="F134" s="16"/>
      <c r="G134" s="34"/>
      <c r="H134" s="21"/>
      <c r="I134" s="21"/>
      <c r="J134" s="20"/>
      <c r="K134" s="35"/>
    </row>
    <row r="135" spans="2:11" ht="28.5" customHeight="1" x14ac:dyDescent="0.25">
      <c r="B135" s="9"/>
      <c r="C135" s="14"/>
      <c r="D135" s="10"/>
      <c r="E135" s="10"/>
      <c r="F135" s="16"/>
      <c r="G135" s="34"/>
      <c r="H135" s="21"/>
      <c r="I135" s="21"/>
      <c r="J135" s="20"/>
      <c r="K135" s="35"/>
    </row>
    <row r="136" spans="2:11" ht="28.5" customHeight="1" x14ac:dyDescent="0.25">
      <c r="B136" s="9"/>
      <c r="C136" s="14"/>
      <c r="D136" s="10"/>
      <c r="E136" s="10"/>
      <c r="F136" s="16"/>
      <c r="G136" s="34"/>
      <c r="H136" s="21"/>
      <c r="I136" s="21"/>
      <c r="J136" s="20"/>
      <c r="K136" s="35"/>
    </row>
    <row r="137" spans="2:11" ht="28.5" customHeight="1" x14ac:dyDescent="0.25">
      <c r="B137" s="9"/>
      <c r="C137" s="14"/>
      <c r="D137" s="10"/>
      <c r="E137" s="10"/>
      <c r="F137" s="16"/>
      <c r="G137" s="34"/>
      <c r="H137" s="21"/>
      <c r="I137" s="21"/>
      <c r="J137" s="20"/>
      <c r="K137" s="35"/>
    </row>
    <row r="138" spans="2:11" ht="28.5" customHeight="1" x14ac:dyDescent="0.25">
      <c r="B138" s="9"/>
      <c r="C138" s="14"/>
      <c r="D138" s="10"/>
      <c r="E138" s="10"/>
      <c r="F138" s="16"/>
      <c r="G138" s="34"/>
      <c r="H138" s="21"/>
      <c r="I138" s="21"/>
      <c r="J138" s="20"/>
      <c r="K138" s="35"/>
    </row>
    <row r="139" spans="2:11" ht="28.5" customHeight="1" x14ac:dyDescent="0.25">
      <c r="B139" s="9"/>
      <c r="C139" s="14"/>
      <c r="D139" s="10"/>
      <c r="E139" s="10"/>
      <c r="F139" s="16"/>
      <c r="G139" s="34"/>
      <c r="H139" s="21"/>
      <c r="I139" s="21"/>
      <c r="J139" s="20"/>
      <c r="K139" s="35"/>
    </row>
    <row r="140" spans="2:11" ht="28.5" customHeight="1" x14ac:dyDescent="0.25">
      <c r="B140" s="9"/>
      <c r="C140" s="14"/>
      <c r="D140" s="10"/>
      <c r="E140" s="10"/>
      <c r="F140" s="16"/>
      <c r="G140" s="34"/>
      <c r="H140" s="21"/>
      <c r="I140" s="21"/>
      <c r="J140" s="20"/>
      <c r="K140" s="35"/>
    </row>
    <row r="141" spans="2:11" ht="28.5" customHeight="1" x14ac:dyDescent="0.25">
      <c r="B141" s="9"/>
      <c r="C141" s="14"/>
      <c r="D141" s="10"/>
      <c r="E141" s="10"/>
      <c r="F141" s="16"/>
      <c r="G141" s="34"/>
      <c r="H141" s="21"/>
      <c r="I141" s="21"/>
      <c r="J141" s="20"/>
      <c r="K141" s="35"/>
    </row>
    <row r="142" spans="2:11" ht="28.5" customHeight="1" x14ac:dyDescent="0.25">
      <c r="B142" s="9"/>
      <c r="C142" s="14"/>
      <c r="D142" s="10"/>
      <c r="E142" s="10"/>
      <c r="F142" s="16"/>
      <c r="G142" s="34"/>
      <c r="H142" s="21"/>
      <c r="I142" s="21"/>
      <c r="J142" s="20"/>
      <c r="K142" s="35"/>
    </row>
    <row r="143" spans="2:11" ht="28.5" customHeight="1" x14ac:dyDescent="0.25">
      <c r="B143" s="9"/>
      <c r="C143" s="14"/>
      <c r="D143" s="10"/>
      <c r="E143" s="10"/>
      <c r="F143" s="16"/>
      <c r="G143" s="34"/>
      <c r="H143" s="21"/>
      <c r="I143" s="21"/>
      <c r="J143" s="20"/>
      <c r="K143" s="35"/>
    </row>
    <row r="144" spans="2:11" ht="28.5" customHeight="1" x14ac:dyDescent="0.25">
      <c r="B144" s="9"/>
      <c r="C144" s="14"/>
      <c r="D144" s="10"/>
      <c r="E144" s="10"/>
      <c r="F144" s="16"/>
      <c r="G144" s="34"/>
      <c r="H144" s="21"/>
      <c r="I144" s="21"/>
      <c r="J144" s="20"/>
      <c r="K144" s="35"/>
    </row>
    <row r="145" spans="2:11" ht="28.5" customHeight="1" x14ac:dyDescent="0.25">
      <c r="B145" s="9"/>
      <c r="C145" s="14"/>
      <c r="D145" s="10"/>
      <c r="E145" s="10"/>
      <c r="F145" s="16"/>
      <c r="G145" s="34"/>
      <c r="H145" s="21"/>
      <c r="I145" s="21"/>
      <c r="J145" s="20"/>
      <c r="K145" s="35"/>
    </row>
    <row r="146" spans="2:11" ht="28.5" customHeight="1" x14ac:dyDescent="0.25">
      <c r="B146" s="9"/>
      <c r="C146" s="14"/>
      <c r="D146" s="10"/>
      <c r="E146" s="10"/>
      <c r="F146" s="16"/>
      <c r="G146" s="34"/>
      <c r="H146" s="21"/>
      <c r="I146" s="21"/>
      <c r="J146" s="20"/>
      <c r="K146" s="35"/>
    </row>
    <row r="147" spans="2:11" ht="28.5" customHeight="1" x14ac:dyDescent="0.25">
      <c r="B147" s="9"/>
      <c r="C147" s="14"/>
      <c r="D147" s="10"/>
      <c r="E147" s="10"/>
      <c r="F147" s="16"/>
      <c r="G147" s="34"/>
      <c r="H147" s="21"/>
      <c r="I147" s="21"/>
      <c r="J147" s="20"/>
      <c r="K147" s="35"/>
    </row>
    <row r="148" spans="2:11" ht="28.5" customHeight="1" x14ac:dyDescent="0.25">
      <c r="B148" s="9"/>
      <c r="C148" s="14"/>
      <c r="D148" s="10"/>
      <c r="E148" s="10"/>
      <c r="F148" s="16"/>
      <c r="G148" s="34"/>
      <c r="H148" s="21"/>
      <c r="I148" s="21"/>
      <c r="J148" s="20"/>
      <c r="K148" s="35"/>
    </row>
    <row r="149" spans="2:11" ht="28.5" customHeight="1" x14ac:dyDescent="0.25">
      <c r="B149" s="9"/>
      <c r="C149" s="14"/>
      <c r="D149" s="10"/>
      <c r="E149" s="10"/>
      <c r="F149" s="16"/>
      <c r="G149" s="34"/>
      <c r="H149" s="21"/>
      <c r="I149" s="21"/>
      <c r="J149" s="20"/>
      <c r="K149" s="35"/>
    </row>
    <row r="150" spans="2:11" ht="28.5" customHeight="1" x14ac:dyDescent="0.25">
      <c r="B150" s="9"/>
      <c r="C150" s="14"/>
      <c r="D150" s="10"/>
      <c r="E150" s="10"/>
      <c r="F150" s="16"/>
      <c r="G150" s="34"/>
      <c r="H150" s="21"/>
      <c r="I150" s="21"/>
      <c r="J150" s="20"/>
      <c r="K150" s="35"/>
    </row>
    <row r="151" spans="2:11" ht="28.5" customHeight="1" x14ac:dyDescent="0.25">
      <c r="B151" s="9"/>
      <c r="C151" s="14"/>
      <c r="D151" s="10"/>
      <c r="E151" s="10"/>
      <c r="F151" s="16"/>
      <c r="G151" s="34"/>
      <c r="H151" s="21"/>
      <c r="I151" s="21"/>
      <c r="J151" s="20"/>
      <c r="K151" s="35"/>
    </row>
    <row r="152" spans="2:11" ht="28.5" customHeight="1" x14ac:dyDescent="0.25">
      <c r="B152" s="9"/>
      <c r="C152" s="14"/>
      <c r="D152" s="10"/>
      <c r="E152" s="10"/>
      <c r="F152" s="16"/>
      <c r="G152" s="34"/>
      <c r="H152" s="21"/>
      <c r="I152" s="21"/>
      <c r="J152" s="20"/>
      <c r="K152" s="35"/>
    </row>
    <row r="153" spans="2:11" ht="28.5" customHeight="1" x14ac:dyDescent="0.25">
      <c r="B153" s="9"/>
      <c r="C153" s="14"/>
      <c r="D153" s="10"/>
      <c r="E153" s="10"/>
      <c r="F153" s="16"/>
      <c r="G153" s="34"/>
      <c r="H153" s="21"/>
      <c r="I153" s="21"/>
      <c r="J153" s="20"/>
      <c r="K153" s="35"/>
    </row>
    <row r="154" spans="2:11" ht="28.5" customHeight="1" x14ac:dyDescent="0.25">
      <c r="B154" s="9"/>
      <c r="C154" s="14"/>
      <c r="D154" s="10"/>
      <c r="E154" s="10"/>
      <c r="F154" s="16"/>
      <c r="G154" s="34"/>
      <c r="H154" s="21"/>
      <c r="I154" s="21"/>
      <c r="J154" s="20"/>
      <c r="K154" s="35"/>
    </row>
    <row r="155" spans="2:11" ht="28.5" customHeight="1" x14ac:dyDescent="0.25">
      <c r="B155" s="9"/>
      <c r="C155" s="14"/>
      <c r="D155" s="10"/>
      <c r="E155" s="10"/>
      <c r="F155" s="16"/>
      <c r="G155" s="34"/>
      <c r="H155" s="21"/>
      <c r="I155" s="21"/>
      <c r="J155" s="20"/>
      <c r="K155" s="35"/>
    </row>
    <row r="156" spans="2:11" ht="28.5" customHeight="1" x14ac:dyDescent="0.25">
      <c r="B156" s="9"/>
      <c r="C156" s="14"/>
      <c r="D156" s="10"/>
      <c r="E156" s="10"/>
      <c r="F156" s="16"/>
      <c r="G156" s="34"/>
      <c r="H156" s="21"/>
      <c r="I156" s="21"/>
      <c r="J156" s="20"/>
      <c r="K156" s="35"/>
    </row>
    <row r="157" spans="2:11" ht="28.5" customHeight="1" x14ac:dyDescent="0.25">
      <c r="B157" s="9"/>
      <c r="C157" s="14"/>
      <c r="D157" s="10"/>
      <c r="E157" s="10"/>
      <c r="F157" s="16"/>
      <c r="G157" s="34"/>
      <c r="H157" s="21"/>
      <c r="I157" s="21"/>
      <c r="J157" s="20"/>
      <c r="K157" s="35"/>
    </row>
    <row r="158" spans="2:11" ht="28.5" customHeight="1" x14ac:dyDescent="0.25">
      <c r="B158" s="9"/>
      <c r="C158" s="14"/>
      <c r="D158" s="10"/>
      <c r="E158" s="10"/>
      <c r="F158" s="16"/>
      <c r="G158" s="34"/>
      <c r="H158" s="21"/>
      <c r="I158" s="21"/>
      <c r="J158" s="20"/>
      <c r="K158" s="35"/>
    </row>
    <row r="159" spans="2:11" ht="28.5" customHeight="1" x14ac:dyDescent="0.25">
      <c r="B159" s="9"/>
      <c r="C159" s="14"/>
      <c r="D159" s="10"/>
      <c r="E159" s="10"/>
      <c r="F159" s="16"/>
      <c r="G159" s="34"/>
      <c r="H159" s="21"/>
      <c r="I159" s="21"/>
      <c r="J159" s="20"/>
      <c r="K159" s="35"/>
    </row>
    <row r="160" spans="2:11" ht="28.5" customHeight="1" x14ac:dyDescent="0.25">
      <c r="B160" s="9"/>
      <c r="C160" s="14"/>
      <c r="D160" s="10"/>
      <c r="E160" s="10"/>
      <c r="F160" s="16"/>
      <c r="G160" s="34"/>
      <c r="H160" s="21"/>
      <c r="I160" s="21"/>
      <c r="J160" s="20"/>
      <c r="K160" s="35"/>
    </row>
    <row r="161" spans="2:11" ht="28.5" customHeight="1" x14ac:dyDescent="0.25">
      <c r="B161" s="9"/>
      <c r="C161" s="14"/>
      <c r="D161" s="10"/>
      <c r="E161" s="10"/>
      <c r="F161" s="16"/>
      <c r="G161" s="34"/>
      <c r="H161" s="21"/>
      <c r="I161" s="21"/>
      <c r="J161" s="20"/>
      <c r="K161" s="35"/>
    </row>
    <row r="162" spans="2:11" ht="28.5" customHeight="1" x14ac:dyDescent="0.25">
      <c r="B162" s="9"/>
      <c r="C162" s="14"/>
      <c r="D162" s="10"/>
      <c r="E162" s="10"/>
      <c r="F162" s="16"/>
      <c r="G162" s="34"/>
      <c r="H162" s="21"/>
      <c r="I162" s="21"/>
      <c r="J162" s="20"/>
      <c r="K162" s="35"/>
    </row>
    <row r="163" spans="2:11" ht="28.5" customHeight="1" x14ac:dyDescent="0.25">
      <c r="B163" s="9"/>
      <c r="C163" s="14"/>
      <c r="D163" s="10"/>
      <c r="E163" s="10"/>
      <c r="F163" s="16"/>
      <c r="G163" s="34"/>
      <c r="H163" s="21"/>
      <c r="I163" s="21"/>
      <c r="J163" s="20"/>
      <c r="K163" s="35"/>
    </row>
    <row r="164" spans="2:11" ht="28.5" customHeight="1" x14ac:dyDescent="0.25">
      <c r="B164" s="9"/>
      <c r="C164" s="14"/>
      <c r="D164" s="10"/>
      <c r="E164" s="10"/>
      <c r="F164" s="16"/>
      <c r="G164" s="34"/>
      <c r="H164" s="21"/>
      <c r="I164" s="21"/>
      <c r="J164" s="20"/>
      <c r="K164" s="35"/>
    </row>
    <row r="165" spans="2:11" ht="28.5" customHeight="1" x14ac:dyDescent="0.25">
      <c r="B165" s="9"/>
      <c r="C165" s="14"/>
      <c r="D165" s="10"/>
      <c r="E165" s="10"/>
      <c r="F165" s="16"/>
      <c r="G165" s="34"/>
      <c r="H165" s="21"/>
      <c r="I165" s="21"/>
      <c r="J165" s="20"/>
      <c r="K165" s="35"/>
    </row>
    <row r="166" spans="2:11" ht="28.5" customHeight="1" x14ac:dyDescent="0.25">
      <c r="B166" s="9"/>
      <c r="C166" s="14"/>
      <c r="D166" s="10"/>
      <c r="E166" s="10"/>
      <c r="F166" s="16"/>
      <c r="G166" s="34"/>
      <c r="H166" s="21"/>
      <c r="I166" s="21"/>
      <c r="J166" s="20"/>
      <c r="K166" s="35"/>
    </row>
    <row r="167" spans="2:11" ht="28.5" customHeight="1" x14ac:dyDescent="0.25">
      <c r="B167" s="9"/>
      <c r="C167" s="14"/>
      <c r="D167" s="10"/>
      <c r="E167" s="10"/>
      <c r="F167" s="16"/>
      <c r="G167" s="34"/>
      <c r="H167" s="21"/>
      <c r="I167" s="21"/>
      <c r="J167" s="20"/>
      <c r="K167" s="35"/>
    </row>
    <row r="168" spans="2:11" ht="28.5" customHeight="1" x14ac:dyDescent="0.25">
      <c r="B168" s="9"/>
      <c r="C168" s="14"/>
      <c r="D168" s="10"/>
      <c r="E168" s="10"/>
      <c r="F168" s="16"/>
      <c r="G168" s="34"/>
      <c r="H168" s="21"/>
      <c r="I168" s="21"/>
      <c r="J168" s="20"/>
      <c r="K168" s="35"/>
    </row>
    <row r="169" spans="2:11" ht="28.5" customHeight="1" x14ac:dyDescent="0.25">
      <c r="B169" s="9"/>
      <c r="C169" s="14"/>
      <c r="D169" s="10"/>
      <c r="E169" s="10"/>
      <c r="F169" s="16"/>
      <c r="G169" s="34"/>
      <c r="H169" s="21"/>
      <c r="I169" s="21"/>
      <c r="J169" s="20"/>
      <c r="K169" s="35"/>
    </row>
    <row r="170" spans="2:11" ht="28.5" customHeight="1" x14ac:dyDescent="0.25">
      <c r="B170" s="9"/>
      <c r="C170" s="14"/>
      <c r="D170" s="10"/>
      <c r="E170" s="10"/>
      <c r="F170" s="16"/>
      <c r="G170" s="34"/>
      <c r="H170" s="21"/>
      <c r="I170" s="21"/>
      <c r="J170" s="20"/>
      <c r="K170" s="35"/>
    </row>
    <row r="171" spans="2:11" ht="28.5" customHeight="1" x14ac:dyDescent="0.25">
      <c r="B171" s="9"/>
      <c r="C171" s="14"/>
      <c r="D171" s="10"/>
      <c r="E171" s="10"/>
      <c r="F171" s="16"/>
      <c r="G171" s="34"/>
      <c r="H171" s="21"/>
      <c r="I171" s="21"/>
      <c r="J171" s="20"/>
      <c r="K171" s="35"/>
    </row>
    <row r="172" spans="2:11" ht="28.5" customHeight="1" x14ac:dyDescent="0.25">
      <c r="B172" s="9"/>
      <c r="C172" s="14"/>
      <c r="D172" s="10"/>
      <c r="E172" s="10"/>
      <c r="F172" s="16"/>
      <c r="G172" s="34"/>
      <c r="H172" s="21"/>
      <c r="I172" s="21"/>
      <c r="J172" s="20"/>
      <c r="K172" s="35"/>
    </row>
    <row r="173" spans="2:11" ht="28.5" customHeight="1" x14ac:dyDescent="0.25">
      <c r="B173" s="9"/>
      <c r="C173" s="14"/>
      <c r="D173" s="10"/>
      <c r="E173" s="10"/>
      <c r="F173" s="16"/>
      <c r="G173" s="34"/>
      <c r="H173" s="21"/>
      <c r="I173" s="21"/>
      <c r="J173" s="20"/>
      <c r="K173" s="35"/>
    </row>
    <row r="174" spans="2:11" ht="28.5" customHeight="1" x14ac:dyDescent="0.25">
      <c r="B174" s="9"/>
      <c r="C174" s="14"/>
      <c r="D174" s="10"/>
      <c r="E174" s="10"/>
      <c r="F174" s="16"/>
      <c r="G174" s="34"/>
      <c r="H174" s="21"/>
      <c r="I174" s="21"/>
      <c r="J174" s="20"/>
      <c r="K174" s="35"/>
    </row>
    <row r="175" spans="2:11" ht="28.5" customHeight="1" x14ac:dyDescent="0.25">
      <c r="B175" s="9"/>
      <c r="C175" s="14"/>
      <c r="D175" s="10"/>
      <c r="E175" s="10"/>
      <c r="F175" s="16"/>
      <c r="G175" s="34"/>
      <c r="H175" s="21"/>
      <c r="I175" s="21"/>
      <c r="J175" s="20"/>
      <c r="K175" s="35"/>
    </row>
    <row r="176" spans="2:11" ht="28.5" customHeight="1" x14ac:dyDescent="0.25">
      <c r="B176" s="9"/>
      <c r="C176" s="14"/>
      <c r="D176" s="10"/>
      <c r="E176" s="10"/>
      <c r="F176" s="16"/>
      <c r="G176" s="34"/>
      <c r="H176" s="21"/>
      <c r="I176" s="21"/>
      <c r="J176" s="20"/>
      <c r="K176" s="35"/>
    </row>
    <row r="177" spans="2:11" ht="28.5" customHeight="1" x14ac:dyDescent="0.25">
      <c r="B177" s="9"/>
      <c r="C177" s="14"/>
      <c r="D177" s="10"/>
      <c r="E177" s="10"/>
      <c r="F177" s="16"/>
      <c r="G177" s="34"/>
      <c r="H177" s="21"/>
      <c r="I177" s="21"/>
      <c r="J177" s="20"/>
      <c r="K177" s="35"/>
    </row>
    <row r="178" spans="2:11" ht="28.5" customHeight="1" x14ac:dyDescent="0.25">
      <c r="B178" s="9"/>
      <c r="C178" s="14"/>
      <c r="D178" s="10"/>
      <c r="E178" s="10"/>
      <c r="F178" s="16"/>
      <c r="G178" s="34"/>
      <c r="H178" s="21"/>
      <c r="I178" s="21"/>
      <c r="J178" s="20"/>
      <c r="K178" s="35"/>
    </row>
    <row r="179" spans="2:11" ht="28.5" customHeight="1" x14ac:dyDescent="0.25">
      <c r="B179" s="9"/>
      <c r="C179" s="14"/>
      <c r="D179" s="10"/>
      <c r="E179" s="10"/>
      <c r="F179" s="16"/>
      <c r="G179" s="34"/>
      <c r="H179" s="21"/>
      <c r="I179" s="21"/>
      <c r="J179" s="20"/>
      <c r="K179" s="35"/>
    </row>
    <row r="180" spans="2:11" ht="28.5" customHeight="1" x14ac:dyDescent="0.25">
      <c r="B180" s="9"/>
      <c r="C180" s="14"/>
      <c r="D180" s="10"/>
      <c r="E180" s="10"/>
      <c r="F180" s="16"/>
      <c r="G180" s="34"/>
      <c r="H180" s="21"/>
      <c r="I180" s="21"/>
      <c r="J180" s="20"/>
      <c r="K180" s="35"/>
    </row>
    <row r="181" spans="2:11" ht="28.5" customHeight="1" x14ac:dyDescent="0.25">
      <c r="B181" s="9"/>
      <c r="C181" s="14"/>
      <c r="D181" s="10"/>
      <c r="E181" s="10"/>
      <c r="F181" s="16"/>
      <c r="G181" s="34"/>
      <c r="H181" s="21"/>
      <c r="I181" s="21"/>
      <c r="J181" s="20"/>
      <c r="K181" s="35"/>
    </row>
    <row r="182" spans="2:11" ht="28.5" customHeight="1" x14ac:dyDescent="0.25">
      <c r="B182" s="9"/>
      <c r="C182" s="14"/>
      <c r="D182" s="10"/>
      <c r="E182" s="10"/>
      <c r="F182" s="16"/>
      <c r="G182" s="34"/>
      <c r="H182" s="21"/>
      <c r="I182" s="21"/>
      <c r="J182" s="20"/>
      <c r="K182" s="35"/>
    </row>
    <row r="183" spans="2:11" ht="28.5" customHeight="1" x14ac:dyDescent="0.25">
      <c r="B183" s="9"/>
      <c r="C183" s="14"/>
      <c r="D183" s="10"/>
      <c r="E183" s="10"/>
      <c r="F183" s="16"/>
      <c r="G183" s="34"/>
      <c r="H183" s="21"/>
      <c r="I183" s="21"/>
      <c r="J183" s="20"/>
      <c r="K183" s="35"/>
    </row>
    <row r="184" spans="2:11" ht="28.5" customHeight="1" x14ac:dyDescent="0.25">
      <c r="B184" s="9"/>
      <c r="C184" s="14"/>
      <c r="D184" s="10"/>
      <c r="E184" s="10"/>
      <c r="F184" s="16"/>
      <c r="G184" s="34"/>
      <c r="H184" s="21"/>
      <c r="I184" s="21"/>
      <c r="J184" s="20"/>
      <c r="K184" s="35"/>
    </row>
    <row r="185" spans="2:11" ht="28.5" customHeight="1" x14ac:dyDescent="0.25">
      <c r="B185" s="9"/>
      <c r="C185" s="14"/>
      <c r="D185" s="10"/>
      <c r="E185" s="10"/>
      <c r="F185" s="16"/>
      <c r="G185" s="34"/>
      <c r="H185" s="21"/>
      <c r="I185" s="21"/>
      <c r="J185" s="20"/>
      <c r="K185" s="35"/>
    </row>
    <row r="186" spans="2:11" ht="28.5" customHeight="1" x14ac:dyDescent="0.25">
      <c r="B186" s="9"/>
      <c r="C186" s="14"/>
      <c r="D186" s="10"/>
      <c r="E186" s="10"/>
      <c r="F186" s="16"/>
      <c r="G186" s="34"/>
      <c r="H186" s="21"/>
      <c r="I186" s="21"/>
      <c r="J186" s="20"/>
      <c r="K186" s="35"/>
    </row>
    <row r="187" spans="2:11" ht="28.5" customHeight="1" x14ac:dyDescent="0.25">
      <c r="B187" s="9"/>
      <c r="C187" s="14"/>
      <c r="D187" s="10"/>
      <c r="E187" s="10"/>
      <c r="F187" s="16"/>
      <c r="G187" s="34"/>
      <c r="H187" s="21"/>
      <c r="I187" s="21"/>
      <c r="J187" s="20"/>
      <c r="K187" s="35"/>
    </row>
    <row r="188" spans="2:11" ht="28.5" customHeight="1" x14ac:dyDescent="0.25">
      <c r="B188" s="9"/>
      <c r="C188" s="14"/>
      <c r="D188" s="10"/>
      <c r="E188" s="10"/>
      <c r="F188" s="16"/>
      <c r="G188" s="34"/>
      <c r="H188" s="21"/>
      <c r="I188" s="21"/>
      <c r="J188" s="20"/>
      <c r="K188" s="35"/>
    </row>
    <row r="189" spans="2:11" ht="28.5" customHeight="1" x14ac:dyDescent="0.25">
      <c r="B189" s="9"/>
      <c r="C189" s="14"/>
      <c r="D189" s="10"/>
      <c r="E189" s="10"/>
      <c r="F189" s="16"/>
      <c r="G189" s="34"/>
      <c r="H189" s="21"/>
      <c r="I189" s="21"/>
      <c r="J189" s="20"/>
      <c r="K189" s="35"/>
    </row>
    <row r="190" spans="2:11" ht="28.5" customHeight="1" x14ac:dyDescent="0.25">
      <c r="B190" s="9"/>
      <c r="C190" s="14"/>
      <c r="D190" s="10"/>
      <c r="E190" s="10"/>
      <c r="F190" s="16"/>
      <c r="G190" s="34"/>
      <c r="H190" s="21"/>
      <c r="I190" s="21"/>
      <c r="J190" s="20"/>
      <c r="K190" s="35"/>
    </row>
    <row r="191" spans="2:11" ht="28.5" customHeight="1" x14ac:dyDescent="0.25">
      <c r="B191" s="9"/>
      <c r="C191" s="14"/>
      <c r="D191" s="10"/>
      <c r="E191" s="10"/>
      <c r="F191" s="16"/>
      <c r="G191" s="34"/>
      <c r="H191" s="21"/>
      <c r="I191" s="21"/>
      <c r="J191" s="20"/>
      <c r="K191" s="35"/>
    </row>
    <row r="192" spans="2:11" ht="28.5" customHeight="1" x14ac:dyDescent="0.25">
      <c r="B192" s="9"/>
      <c r="C192" s="14"/>
      <c r="D192" s="10"/>
      <c r="E192" s="10"/>
      <c r="F192" s="16"/>
      <c r="G192" s="34"/>
      <c r="H192" s="21"/>
      <c r="I192" s="21"/>
      <c r="J192" s="20"/>
      <c r="K192" s="35"/>
    </row>
    <row r="193" spans="2:11" ht="28.5" customHeight="1" x14ac:dyDescent="0.25">
      <c r="B193" s="9"/>
      <c r="C193" s="14"/>
      <c r="D193" s="10"/>
      <c r="E193" s="10"/>
      <c r="F193" s="16"/>
      <c r="G193" s="34"/>
      <c r="H193" s="21"/>
      <c r="I193" s="21"/>
      <c r="J193" s="20"/>
      <c r="K193" s="35"/>
    </row>
    <row r="194" spans="2:11" ht="28.5" customHeight="1" x14ac:dyDescent="0.25">
      <c r="B194" s="9"/>
      <c r="C194" s="14"/>
      <c r="D194" s="10"/>
      <c r="E194" s="10"/>
      <c r="F194" s="16"/>
      <c r="G194" s="34"/>
      <c r="H194" s="21"/>
      <c r="I194" s="21"/>
      <c r="J194" s="20"/>
      <c r="K194" s="35"/>
    </row>
    <row r="195" spans="2:11" ht="28.5" customHeight="1" x14ac:dyDescent="0.25">
      <c r="B195" s="9"/>
      <c r="C195" s="14"/>
      <c r="D195" s="10"/>
      <c r="E195" s="10"/>
      <c r="F195" s="16"/>
      <c r="G195" s="34"/>
      <c r="H195" s="21"/>
      <c r="I195" s="21"/>
      <c r="J195" s="20"/>
      <c r="K195" s="35"/>
    </row>
    <row r="196" spans="2:11" ht="28.5" customHeight="1" x14ac:dyDescent="0.25">
      <c r="B196" s="9"/>
      <c r="C196" s="14"/>
      <c r="D196" s="10"/>
      <c r="E196" s="10"/>
      <c r="F196" s="16"/>
      <c r="G196" s="34"/>
      <c r="H196" s="21"/>
      <c r="I196" s="21"/>
      <c r="J196" s="20"/>
      <c r="K196" s="35"/>
    </row>
    <row r="197" spans="2:11" ht="28.5" customHeight="1" x14ac:dyDescent="0.25">
      <c r="B197" s="9"/>
      <c r="C197" s="14"/>
      <c r="D197" s="10"/>
      <c r="E197" s="10"/>
      <c r="F197" s="16"/>
      <c r="G197" s="34"/>
      <c r="H197" s="21"/>
      <c r="I197" s="21"/>
      <c r="J197" s="20"/>
      <c r="K197" s="35"/>
    </row>
    <row r="198" spans="2:11" ht="28.5" customHeight="1" x14ac:dyDescent="0.25">
      <c r="B198" s="9"/>
      <c r="C198" s="14"/>
      <c r="D198" s="10"/>
      <c r="E198" s="10"/>
      <c r="F198" s="16"/>
      <c r="G198" s="34"/>
      <c r="H198" s="21"/>
      <c r="I198" s="21"/>
      <c r="J198" s="20"/>
      <c r="K198" s="35"/>
    </row>
    <row r="199" spans="2:11" ht="28.5" customHeight="1" x14ac:dyDescent="0.25">
      <c r="B199" s="9"/>
      <c r="C199" s="14"/>
      <c r="D199" s="10"/>
      <c r="E199" s="10"/>
      <c r="F199" s="16"/>
      <c r="G199" s="34"/>
      <c r="H199" s="21"/>
      <c r="I199" s="21"/>
      <c r="J199" s="20"/>
      <c r="K199" s="35"/>
    </row>
    <row r="200" spans="2:11" ht="28.5" customHeight="1" x14ac:dyDescent="0.25">
      <c r="B200" s="9"/>
      <c r="C200" s="14"/>
      <c r="D200" s="10"/>
      <c r="E200" s="10"/>
      <c r="F200" s="16"/>
      <c r="G200" s="34"/>
      <c r="H200" s="21"/>
      <c r="I200" s="21"/>
      <c r="J200" s="20"/>
      <c r="K200" s="35"/>
    </row>
    <row r="201" spans="2:11" ht="28.5" customHeight="1" x14ac:dyDescent="0.25">
      <c r="B201" s="9"/>
      <c r="C201" s="14"/>
      <c r="D201" s="10"/>
      <c r="E201" s="10"/>
      <c r="F201" s="16"/>
      <c r="G201" s="34"/>
      <c r="H201" s="21"/>
      <c r="I201" s="21"/>
      <c r="J201" s="20"/>
      <c r="K201" s="35"/>
    </row>
    <row r="202" spans="2:11" ht="28.5" customHeight="1" x14ac:dyDescent="0.25">
      <c r="B202" s="9"/>
      <c r="C202" s="14"/>
      <c r="D202" s="10"/>
      <c r="E202" s="10"/>
      <c r="F202" s="16"/>
      <c r="G202" s="34"/>
      <c r="H202" s="21"/>
      <c r="I202" s="21"/>
      <c r="J202" s="20"/>
      <c r="K202" s="35"/>
    </row>
    <row r="203" spans="2:11" ht="28.5" customHeight="1" x14ac:dyDescent="0.25">
      <c r="B203" s="9"/>
      <c r="C203" s="14"/>
      <c r="D203" s="10"/>
      <c r="E203" s="10"/>
      <c r="F203" s="16"/>
      <c r="G203" s="34"/>
      <c r="H203" s="21"/>
      <c r="I203" s="21"/>
      <c r="J203" s="20"/>
      <c r="K203" s="35"/>
    </row>
    <row r="204" spans="2:11" ht="28.5" customHeight="1" x14ac:dyDescent="0.25">
      <c r="B204" s="9"/>
      <c r="C204" s="14"/>
      <c r="D204" s="10"/>
      <c r="E204" s="10"/>
      <c r="F204" s="16"/>
      <c r="G204" s="34"/>
      <c r="H204" s="21"/>
      <c r="I204" s="21"/>
      <c r="J204" s="20"/>
      <c r="K204" s="35"/>
    </row>
    <row r="205" spans="2:11" ht="28.5" customHeight="1" x14ac:dyDescent="0.25">
      <c r="B205" s="9"/>
      <c r="C205" s="14"/>
      <c r="D205" s="10"/>
      <c r="E205" s="10"/>
      <c r="F205" s="16"/>
      <c r="G205" s="34"/>
      <c r="H205" s="21"/>
      <c r="I205" s="21"/>
      <c r="J205" s="20"/>
      <c r="K205" s="35"/>
    </row>
    <row r="206" spans="2:11" ht="28.5" customHeight="1" x14ac:dyDescent="0.25">
      <c r="B206" s="9"/>
      <c r="C206" s="14"/>
      <c r="D206" s="10"/>
      <c r="E206" s="10"/>
      <c r="F206" s="16"/>
      <c r="G206" s="34"/>
      <c r="H206" s="21"/>
      <c r="I206" s="21"/>
      <c r="J206" s="20"/>
      <c r="K206" s="35"/>
    </row>
    <row r="207" spans="2:11" ht="28.5" customHeight="1" x14ac:dyDescent="0.25">
      <c r="B207" s="9"/>
      <c r="C207" s="14"/>
      <c r="D207" s="10"/>
      <c r="E207" s="10"/>
      <c r="F207" s="16"/>
      <c r="G207" s="34"/>
      <c r="H207" s="21"/>
      <c r="I207" s="21"/>
      <c r="J207" s="20"/>
      <c r="K207" s="35"/>
    </row>
    <row r="208" spans="2:11" ht="28.5" customHeight="1" x14ac:dyDescent="0.25">
      <c r="B208" s="9"/>
      <c r="C208" s="14"/>
      <c r="D208" s="10"/>
      <c r="E208" s="10"/>
      <c r="F208" s="16"/>
      <c r="G208" s="34"/>
      <c r="H208" s="21"/>
      <c r="I208" s="21"/>
      <c r="J208" s="20"/>
      <c r="K208" s="35"/>
    </row>
    <row r="209" spans="2:11" ht="28.5" customHeight="1" x14ac:dyDescent="0.25">
      <c r="B209" s="9"/>
      <c r="C209" s="14"/>
      <c r="D209" s="10"/>
      <c r="E209" s="10"/>
      <c r="F209" s="16"/>
      <c r="G209" s="34"/>
      <c r="H209" s="21"/>
      <c r="I209" s="21"/>
      <c r="J209" s="20"/>
      <c r="K209" s="35"/>
    </row>
    <row r="210" spans="2:11" ht="28.5" customHeight="1" x14ac:dyDescent="0.25">
      <c r="B210" s="9"/>
      <c r="C210" s="14"/>
      <c r="D210" s="10"/>
      <c r="E210" s="10"/>
      <c r="F210" s="16"/>
      <c r="G210" s="34"/>
      <c r="H210" s="21"/>
      <c r="I210" s="21"/>
      <c r="J210" s="20"/>
      <c r="K210" s="35"/>
    </row>
    <row r="211" spans="2:11" ht="28.5" customHeight="1" x14ac:dyDescent="0.25">
      <c r="B211" s="9"/>
      <c r="C211" s="14"/>
      <c r="D211" s="10"/>
      <c r="E211" s="10"/>
      <c r="F211" s="16"/>
      <c r="G211" s="34"/>
      <c r="H211" s="21"/>
      <c r="I211" s="21"/>
      <c r="J211" s="20"/>
      <c r="K211" s="35"/>
    </row>
    <row r="212" spans="2:11" ht="28.5" customHeight="1" x14ac:dyDescent="0.25">
      <c r="B212" s="9"/>
      <c r="C212" s="14"/>
      <c r="D212" s="10"/>
      <c r="E212" s="10"/>
      <c r="F212" s="16"/>
      <c r="G212" s="34"/>
      <c r="H212" s="21"/>
      <c r="I212" s="21"/>
      <c r="J212" s="20"/>
      <c r="K212" s="35"/>
    </row>
    <row r="213" spans="2:11" ht="28.5" customHeight="1" x14ac:dyDescent="0.25">
      <c r="B213" s="9"/>
      <c r="C213" s="14"/>
      <c r="D213" s="10"/>
      <c r="E213" s="10"/>
      <c r="F213" s="16"/>
      <c r="G213" s="34"/>
      <c r="H213" s="21"/>
      <c r="I213" s="21"/>
      <c r="J213" s="20"/>
      <c r="K213" s="35"/>
    </row>
    <row r="214" spans="2:11" ht="28.5" customHeight="1" x14ac:dyDescent="0.25">
      <c r="B214" s="9"/>
      <c r="C214" s="14"/>
      <c r="D214" s="10"/>
      <c r="E214" s="10"/>
      <c r="F214" s="16"/>
      <c r="G214" s="34"/>
      <c r="H214" s="21"/>
      <c r="I214" s="21"/>
      <c r="J214" s="20"/>
      <c r="K214" s="35"/>
    </row>
    <row r="215" spans="2:11" ht="28.5" customHeight="1" x14ac:dyDescent="0.25">
      <c r="B215" s="9"/>
      <c r="C215" s="14"/>
      <c r="D215" s="10"/>
      <c r="E215" s="10"/>
      <c r="F215" s="16"/>
      <c r="G215" s="34"/>
      <c r="H215" s="21"/>
      <c r="I215" s="21"/>
      <c r="J215" s="20"/>
      <c r="K215" s="35"/>
    </row>
    <row r="216" spans="2:11" ht="28.5" customHeight="1" x14ac:dyDescent="0.25">
      <c r="B216" s="9"/>
      <c r="C216" s="14"/>
      <c r="D216" s="10"/>
      <c r="E216" s="10"/>
      <c r="F216" s="16"/>
      <c r="G216" s="34"/>
      <c r="H216" s="21"/>
      <c r="I216" s="21"/>
      <c r="J216" s="20"/>
      <c r="K216" s="35"/>
    </row>
    <row r="217" spans="2:11" ht="28.5" customHeight="1" x14ac:dyDescent="0.25">
      <c r="B217" s="9"/>
      <c r="C217" s="14"/>
      <c r="D217" s="10"/>
      <c r="E217" s="10"/>
      <c r="F217" s="16"/>
      <c r="G217" s="34"/>
      <c r="H217" s="21"/>
      <c r="I217" s="21"/>
      <c r="J217" s="20"/>
      <c r="K217" s="35"/>
    </row>
    <row r="218" spans="2:11" ht="28.5" customHeight="1" x14ac:dyDescent="0.25">
      <c r="B218" s="9"/>
      <c r="C218" s="14"/>
      <c r="D218" s="10"/>
      <c r="E218" s="10"/>
      <c r="F218" s="16"/>
      <c r="G218" s="34"/>
      <c r="H218" s="21"/>
      <c r="I218" s="21"/>
      <c r="J218" s="20"/>
      <c r="K218" s="35"/>
    </row>
    <row r="219" spans="2:11" ht="28.5" customHeight="1" x14ac:dyDescent="0.25">
      <c r="B219" s="9"/>
      <c r="C219" s="14"/>
      <c r="D219" s="10"/>
      <c r="E219" s="10"/>
      <c r="F219" s="16"/>
      <c r="G219" s="34"/>
      <c r="H219" s="21"/>
      <c r="I219" s="21"/>
      <c r="J219" s="20"/>
      <c r="K219" s="35"/>
    </row>
    <row r="220" spans="2:11" ht="28.5" customHeight="1" x14ac:dyDescent="0.25">
      <c r="B220" s="9"/>
      <c r="C220" s="14"/>
      <c r="D220" s="10"/>
      <c r="E220" s="10"/>
      <c r="F220" s="16"/>
      <c r="G220" s="34"/>
      <c r="H220" s="21"/>
      <c r="I220" s="21"/>
      <c r="J220" s="20"/>
      <c r="K220" s="35"/>
    </row>
    <row r="221" spans="2:11" ht="28.5" customHeight="1" x14ac:dyDescent="0.25">
      <c r="B221" s="9"/>
      <c r="C221" s="14"/>
      <c r="D221" s="10"/>
      <c r="E221" s="10"/>
      <c r="F221" s="16"/>
      <c r="G221" s="34"/>
      <c r="H221" s="21"/>
      <c r="I221" s="21"/>
      <c r="J221" s="20"/>
      <c r="K221" s="35"/>
    </row>
    <row r="222" spans="2:11" ht="28.5" customHeight="1" x14ac:dyDescent="0.25">
      <c r="B222" s="9"/>
      <c r="C222" s="14"/>
      <c r="D222" s="10"/>
      <c r="E222" s="10"/>
      <c r="F222" s="16"/>
      <c r="G222" s="34"/>
      <c r="H222" s="21"/>
      <c r="I222" s="21"/>
      <c r="J222" s="20"/>
      <c r="K222" s="35"/>
    </row>
    <row r="223" spans="2:11" ht="28.5" customHeight="1" x14ac:dyDescent="0.25">
      <c r="B223" s="9"/>
      <c r="C223" s="14"/>
      <c r="D223" s="10"/>
      <c r="E223" s="10"/>
      <c r="F223" s="16"/>
      <c r="G223" s="34"/>
      <c r="H223" s="21"/>
      <c r="I223" s="21"/>
      <c r="J223" s="20"/>
      <c r="K223" s="35"/>
    </row>
    <row r="224" spans="2:11" ht="28.5" customHeight="1" x14ac:dyDescent="0.25">
      <c r="B224" s="9"/>
      <c r="C224" s="14"/>
      <c r="D224" s="10"/>
      <c r="E224" s="10"/>
      <c r="F224" s="16"/>
      <c r="G224" s="34"/>
      <c r="H224" s="21"/>
      <c r="I224" s="21"/>
      <c r="J224" s="20"/>
      <c r="K224" s="35"/>
    </row>
    <row r="225" spans="2:11" ht="28.5" customHeight="1" x14ac:dyDescent="0.25">
      <c r="B225" s="9"/>
      <c r="C225" s="14"/>
      <c r="D225" s="10"/>
      <c r="E225" s="10"/>
      <c r="F225" s="16"/>
      <c r="G225" s="34"/>
      <c r="H225" s="21"/>
      <c r="I225" s="21"/>
      <c r="J225" s="20"/>
      <c r="K225" s="35"/>
    </row>
    <row r="226" spans="2:11" ht="28.5" customHeight="1" x14ac:dyDescent="0.25">
      <c r="B226" s="9"/>
      <c r="C226" s="14"/>
      <c r="D226" s="10"/>
      <c r="E226" s="10"/>
      <c r="F226" s="16"/>
      <c r="G226" s="34"/>
      <c r="H226" s="21"/>
      <c r="I226" s="21"/>
      <c r="J226" s="20"/>
      <c r="K226" s="35"/>
    </row>
    <row r="227" spans="2:11" ht="28.5" customHeight="1" x14ac:dyDescent="0.25">
      <c r="B227" s="9"/>
      <c r="C227" s="14"/>
      <c r="D227" s="10"/>
      <c r="E227" s="10"/>
      <c r="F227" s="16"/>
      <c r="G227" s="34"/>
      <c r="H227" s="21"/>
      <c r="I227" s="21"/>
      <c r="J227" s="20"/>
      <c r="K227" s="35"/>
    </row>
    <row r="228" spans="2:11" ht="28.5" customHeight="1" x14ac:dyDescent="0.25">
      <c r="B228" s="9"/>
      <c r="C228" s="14"/>
      <c r="D228" s="10"/>
      <c r="E228" s="10"/>
      <c r="F228" s="16"/>
      <c r="G228" s="34"/>
      <c r="H228" s="21"/>
      <c r="I228" s="21"/>
      <c r="J228" s="20"/>
      <c r="K228" s="35"/>
    </row>
    <row r="229" spans="2:11" ht="28.5" customHeight="1" x14ac:dyDescent="0.25">
      <c r="B229" s="9"/>
      <c r="C229" s="14"/>
      <c r="D229" s="10"/>
      <c r="E229" s="10"/>
      <c r="F229" s="16"/>
      <c r="G229" s="34"/>
      <c r="H229" s="21"/>
      <c r="I229" s="21"/>
      <c r="J229" s="20"/>
      <c r="K229" s="35"/>
    </row>
    <row r="230" spans="2:11" ht="28.5" customHeight="1" x14ac:dyDescent="0.25">
      <c r="B230" s="9"/>
      <c r="C230" s="14"/>
      <c r="D230" s="10"/>
      <c r="E230" s="10"/>
      <c r="F230" s="16"/>
      <c r="G230" s="34"/>
      <c r="H230" s="21"/>
      <c r="I230" s="21"/>
      <c r="J230" s="20"/>
      <c r="K230" s="35"/>
    </row>
    <row r="231" spans="2:11" ht="28.5" customHeight="1" x14ac:dyDescent="0.25">
      <c r="B231" s="9"/>
      <c r="C231" s="14"/>
      <c r="D231" s="10"/>
      <c r="E231" s="10"/>
      <c r="F231" s="16"/>
      <c r="G231" s="34"/>
      <c r="H231" s="21"/>
      <c r="I231" s="21"/>
      <c r="J231" s="20"/>
      <c r="K231" s="35"/>
    </row>
    <row r="232" spans="2:11" ht="28.5" customHeight="1" x14ac:dyDescent="0.25">
      <c r="B232" s="9"/>
      <c r="C232" s="14"/>
      <c r="D232" s="10"/>
      <c r="E232" s="10"/>
      <c r="F232" s="16"/>
      <c r="G232" s="34"/>
      <c r="H232" s="21"/>
      <c r="I232" s="21"/>
      <c r="J232" s="20"/>
      <c r="K232" s="35"/>
    </row>
    <row r="233" spans="2:11" ht="28.5" customHeight="1" x14ac:dyDescent="0.25">
      <c r="B233" s="9"/>
      <c r="C233" s="14"/>
      <c r="D233" s="10"/>
      <c r="E233" s="10"/>
      <c r="F233" s="16"/>
      <c r="G233" s="34"/>
      <c r="H233" s="21"/>
      <c r="I233" s="21"/>
      <c r="J233" s="20"/>
      <c r="K233" s="35"/>
    </row>
    <row r="234" spans="2:11" ht="28.5" customHeight="1" x14ac:dyDescent="0.25">
      <c r="B234" s="9"/>
      <c r="C234" s="14"/>
      <c r="D234" s="10"/>
      <c r="E234" s="10"/>
      <c r="F234" s="16"/>
      <c r="G234" s="34"/>
      <c r="H234" s="21"/>
      <c r="I234" s="21"/>
      <c r="J234" s="20"/>
      <c r="K234" s="35"/>
    </row>
    <row r="235" spans="2:11" ht="28.5" customHeight="1" x14ac:dyDescent="0.25">
      <c r="B235" s="9"/>
      <c r="C235" s="14"/>
      <c r="D235" s="10"/>
      <c r="E235" s="10"/>
      <c r="F235" s="16"/>
      <c r="G235" s="34"/>
      <c r="H235" s="21"/>
      <c r="I235" s="21"/>
      <c r="J235" s="20"/>
      <c r="K235" s="35"/>
    </row>
    <row r="236" spans="2:11" ht="28.5" customHeight="1" x14ac:dyDescent="0.25">
      <c r="B236" s="9"/>
      <c r="C236" s="14"/>
      <c r="D236" s="10"/>
      <c r="E236" s="10"/>
      <c r="F236" s="16"/>
      <c r="G236" s="34"/>
      <c r="H236" s="21"/>
      <c r="I236" s="21"/>
      <c r="J236" s="20"/>
      <c r="K236" s="35"/>
    </row>
    <row r="237" spans="2:11" ht="28.5" customHeight="1" x14ac:dyDescent="0.25">
      <c r="B237" s="9"/>
      <c r="C237" s="14"/>
      <c r="D237" s="10"/>
      <c r="E237" s="10"/>
      <c r="F237" s="16"/>
      <c r="G237" s="34"/>
      <c r="H237" s="21"/>
      <c r="I237" s="21"/>
      <c r="J237" s="20"/>
      <c r="K237" s="35"/>
    </row>
    <row r="238" spans="2:11" ht="28.5" customHeight="1" x14ac:dyDescent="0.25">
      <c r="B238" s="9"/>
      <c r="C238" s="14"/>
      <c r="D238" s="10"/>
      <c r="E238" s="10"/>
      <c r="F238" s="16"/>
      <c r="G238" s="34"/>
      <c r="H238" s="21"/>
      <c r="I238" s="21"/>
      <c r="J238" s="20"/>
      <c r="K238" s="35"/>
    </row>
    <row r="239" spans="2:11" ht="28.5" customHeight="1" x14ac:dyDescent="0.25">
      <c r="B239" s="9"/>
      <c r="C239" s="14"/>
      <c r="D239" s="10"/>
      <c r="E239" s="10"/>
      <c r="F239" s="16"/>
      <c r="G239" s="34"/>
      <c r="H239" s="21"/>
      <c r="I239" s="21"/>
      <c r="J239" s="20"/>
      <c r="K239" s="35"/>
    </row>
    <row r="240" spans="2:11" ht="28.5" customHeight="1" x14ac:dyDescent="0.25">
      <c r="B240" s="9"/>
      <c r="C240" s="14"/>
      <c r="D240" s="10"/>
      <c r="E240" s="10"/>
      <c r="F240" s="16"/>
      <c r="G240" s="34"/>
      <c r="H240" s="21"/>
      <c r="I240" s="21"/>
      <c r="J240" s="20"/>
      <c r="K240" s="35"/>
    </row>
    <row r="241" spans="2:11" ht="28.5" customHeight="1" x14ac:dyDescent="0.25">
      <c r="B241" s="9"/>
      <c r="C241" s="14"/>
      <c r="D241" s="10"/>
      <c r="E241" s="10"/>
      <c r="F241" s="16"/>
      <c r="G241" s="34"/>
      <c r="H241" s="21"/>
      <c r="I241" s="21"/>
      <c r="J241" s="20"/>
      <c r="K241" s="35"/>
    </row>
    <row r="242" spans="2:11" ht="28.5" customHeight="1" x14ac:dyDescent="0.25">
      <c r="B242" s="9"/>
      <c r="C242" s="14"/>
      <c r="D242" s="10"/>
      <c r="E242" s="10"/>
      <c r="F242" s="16"/>
      <c r="G242" s="34"/>
      <c r="H242" s="21"/>
      <c r="I242" s="21"/>
      <c r="J242" s="20"/>
      <c r="K242" s="35"/>
    </row>
    <row r="243" spans="2:11" ht="28.5" customHeight="1" x14ac:dyDescent="0.25">
      <c r="B243" s="9"/>
      <c r="C243" s="14"/>
      <c r="D243" s="10"/>
      <c r="E243" s="10"/>
      <c r="F243" s="16"/>
      <c r="G243" s="34"/>
      <c r="H243" s="21"/>
      <c r="I243" s="21"/>
      <c r="J243" s="20"/>
      <c r="K243" s="35"/>
    </row>
    <row r="244" spans="2:11" ht="28.5" customHeight="1" x14ac:dyDescent="0.25">
      <c r="B244" s="9"/>
      <c r="C244" s="14"/>
      <c r="D244" s="10"/>
      <c r="E244" s="10"/>
      <c r="F244" s="16"/>
      <c r="G244" s="34"/>
      <c r="H244" s="21"/>
      <c r="I244" s="21"/>
      <c r="J244" s="20"/>
      <c r="K244" s="35"/>
    </row>
    <row r="245" spans="2:11" ht="28.5" customHeight="1" x14ac:dyDescent="0.25">
      <c r="B245" s="9"/>
      <c r="C245" s="14"/>
      <c r="D245" s="10"/>
      <c r="E245" s="10"/>
      <c r="F245" s="16"/>
      <c r="G245" s="34"/>
      <c r="H245" s="21"/>
      <c r="I245" s="21"/>
      <c r="J245" s="20"/>
      <c r="K245" s="35"/>
    </row>
    <row r="246" spans="2:11" ht="28.5" customHeight="1" x14ac:dyDescent="0.25">
      <c r="B246" s="9"/>
      <c r="C246" s="14"/>
      <c r="D246" s="10"/>
      <c r="E246" s="10"/>
      <c r="F246" s="16"/>
      <c r="G246" s="34"/>
      <c r="H246" s="21"/>
      <c r="I246" s="21"/>
      <c r="J246" s="20"/>
      <c r="K246" s="35"/>
    </row>
    <row r="247" spans="2:11" ht="28.5" customHeight="1" x14ac:dyDescent="0.25">
      <c r="B247" s="9"/>
      <c r="C247" s="14"/>
      <c r="D247" s="10"/>
      <c r="E247" s="10"/>
      <c r="F247" s="16"/>
      <c r="G247" s="34"/>
      <c r="H247" s="21"/>
      <c r="I247" s="21"/>
      <c r="J247" s="20"/>
      <c r="K247" s="35"/>
    </row>
    <row r="248" spans="2:11" ht="28.5" customHeight="1" x14ac:dyDescent="0.25">
      <c r="B248" s="9"/>
      <c r="C248" s="14"/>
      <c r="D248" s="10"/>
      <c r="E248" s="10"/>
      <c r="F248" s="16"/>
      <c r="G248" s="34"/>
      <c r="H248" s="21"/>
      <c r="I248" s="21"/>
      <c r="J248" s="20"/>
      <c r="K248" s="35"/>
    </row>
    <row r="249" spans="2:11" ht="28.5" customHeight="1" x14ac:dyDescent="0.25">
      <c r="B249" s="9"/>
      <c r="C249" s="14"/>
      <c r="D249" s="10"/>
      <c r="E249" s="10"/>
      <c r="F249" s="16"/>
      <c r="G249" s="34"/>
      <c r="H249" s="21"/>
      <c r="I249" s="21"/>
      <c r="J249" s="20"/>
      <c r="K249" s="35"/>
    </row>
    <row r="250" spans="2:11" ht="28.5" customHeight="1" x14ac:dyDescent="0.25">
      <c r="B250" s="9"/>
      <c r="C250" s="14"/>
      <c r="D250" s="10"/>
      <c r="E250" s="10"/>
      <c r="F250" s="16"/>
      <c r="G250" s="34"/>
      <c r="H250" s="21"/>
      <c r="I250" s="21"/>
      <c r="J250" s="20"/>
      <c r="K250" s="35"/>
    </row>
    <row r="251" spans="2:11" ht="28.5" customHeight="1" x14ac:dyDescent="0.25">
      <c r="B251" s="9"/>
      <c r="C251" s="14"/>
      <c r="D251" s="10"/>
      <c r="E251" s="10"/>
      <c r="F251" s="16"/>
      <c r="G251" s="34"/>
      <c r="H251" s="21"/>
      <c r="I251" s="21"/>
      <c r="J251" s="20"/>
      <c r="K251" s="35"/>
    </row>
    <row r="252" spans="2:11" ht="28.5" customHeight="1" x14ac:dyDescent="0.25">
      <c r="B252" s="9"/>
      <c r="C252" s="14"/>
      <c r="D252" s="10"/>
      <c r="E252" s="10"/>
      <c r="F252" s="16"/>
      <c r="G252" s="34"/>
      <c r="H252" s="21"/>
      <c r="I252" s="21"/>
      <c r="J252" s="20"/>
      <c r="K252" s="35"/>
    </row>
    <row r="253" spans="2:11" ht="28.5" customHeight="1" x14ac:dyDescent="0.25">
      <c r="B253" s="9"/>
      <c r="C253" s="14"/>
      <c r="D253" s="10"/>
      <c r="E253" s="10"/>
      <c r="F253" s="16"/>
      <c r="G253" s="34"/>
      <c r="H253" s="21"/>
      <c r="I253" s="21"/>
      <c r="J253" s="20"/>
      <c r="K253" s="35"/>
    </row>
    <row r="254" spans="2:11" ht="28.5" customHeight="1" x14ac:dyDescent="0.25">
      <c r="B254" s="9"/>
      <c r="C254" s="14"/>
      <c r="D254" s="10"/>
      <c r="E254" s="10"/>
      <c r="F254" s="16"/>
      <c r="G254" s="34"/>
      <c r="H254" s="21"/>
      <c r="I254" s="21"/>
      <c r="J254" s="20"/>
      <c r="K254" s="35"/>
    </row>
    <row r="255" spans="2:11" ht="28.5" customHeight="1" x14ac:dyDescent="0.25">
      <c r="B255" s="9"/>
      <c r="C255" s="14"/>
      <c r="D255" s="10"/>
      <c r="E255" s="10"/>
      <c r="F255" s="16"/>
      <c r="G255" s="34"/>
      <c r="H255" s="21"/>
      <c r="I255" s="21"/>
      <c r="J255" s="20"/>
      <c r="K255" s="35"/>
    </row>
    <row r="256" spans="2:11" ht="28.5" customHeight="1" x14ac:dyDescent="0.25">
      <c r="B256" s="9"/>
      <c r="C256" s="14"/>
      <c r="D256" s="10"/>
      <c r="E256" s="10"/>
      <c r="F256" s="16"/>
      <c r="G256" s="34"/>
      <c r="H256" s="21"/>
      <c r="I256" s="21"/>
      <c r="J256" s="20"/>
      <c r="K256" s="35"/>
    </row>
    <row r="257" spans="2:11" ht="28.5" customHeight="1" x14ac:dyDescent="0.25">
      <c r="B257" s="9"/>
      <c r="C257" s="14"/>
      <c r="D257" s="10"/>
      <c r="E257" s="10"/>
      <c r="F257" s="16"/>
      <c r="G257" s="34"/>
      <c r="H257" s="21"/>
      <c r="I257" s="21"/>
      <c r="J257" s="20"/>
      <c r="K257" s="35"/>
    </row>
    <row r="258" spans="2:11" ht="28.5" customHeight="1" x14ac:dyDescent="0.25">
      <c r="B258" s="9"/>
      <c r="C258" s="14"/>
      <c r="D258" s="10"/>
      <c r="E258" s="10"/>
      <c r="F258" s="16"/>
      <c r="G258" s="34"/>
      <c r="H258" s="21"/>
      <c r="I258" s="21"/>
      <c r="J258" s="20"/>
      <c r="K258" s="35"/>
    </row>
    <row r="259" spans="2:11" ht="28.5" customHeight="1" x14ac:dyDescent="0.25">
      <c r="B259" s="9"/>
      <c r="C259" s="14"/>
      <c r="D259" s="10"/>
      <c r="E259" s="10"/>
      <c r="F259" s="16"/>
      <c r="G259" s="34"/>
      <c r="H259" s="21"/>
      <c r="I259" s="21"/>
      <c r="J259" s="20"/>
      <c r="K259" s="35"/>
    </row>
    <row r="260" spans="2:11" ht="28.5" customHeight="1" x14ac:dyDescent="0.25">
      <c r="B260" s="9"/>
      <c r="C260" s="14"/>
      <c r="D260" s="10"/>
      <c r="E260" s="10"/>
      <c r="F260" s="16"/>
      <c r="G260" s="34"/>
      <c r="H260" s="21"/>
      <c r="I260" s="21"/>
      <c r="J260" s="20"/>
      <c r="K260" s="35"/>
    </row>
    <row r="261" spans="2:11" ht="28.5" customHeight="1" x14ac:dyDescent="0.25">
      <c r="B261" s="9"/>
      <c r="C261" s="14"/>
      <c r="D261" s="10"/>
      <c r="E261" s="10"/>
      <c r="F261" s="16"/>
      <c r="G261" s="34"/>
      <c r="H261" s="21"/>
      <c r="I261" s="21"/>
      <c r="J261" s="20"/>
      <c r="K261" s="35"/>
    </row>
    <row r="262" spans="2:11" ht="28.5" customHeight="1" x14ac:dyDescent="0.25">
      <c r="B262" s="9"/>
      <c r="C262" s="14"/>
      <c r="D262" s="10"/>
      <c r="E262" s="10"/>
      <c r="F262" s="16"/>
      <c r="G262" s="34"/>
      <c r="H262" s="21"/>
      <c r="I262" s="21"/>
      <c r="J262" s="20"/>
      <c r="K262" s="35"/>
    </row>
    <row r="263" spans="2:11" ht="28.5" customHeight="1" x14ac:dyDescent="0.25">
      <c r="B263" s="9"/>
      <c r="C263" s="14"/>
      <c r="D263" s="10"/>
      <c r="E263" s="10"/>
      <c r="F263" s="16"/>
      <c r="G263" s="34"/>
      <c r="H263" s="21"/>
      <c r="I263" s="21"/>
      <c r="J263" s="20"/>
      <c r="K263" s="35"/>
    </row>
    <row r="264" spans="2:11" ht="28.5" customHeight="1" x14ac:dyDescent="0.25">
      <c r="B264" s="9"/>
      <c r="C264" s="14"/>
      <c r="D264" s="10"/>
      <c r="E264" s="10"/>
      <c r="F264" s="16"/>
      <c r="G264" s="34"/>
      <c r="H264" s="21"/>
      <c r="I264" s="21"/>
      <c r="J264" s="20"/>
      <c r="K264" s="35"/>
    </row>
    <row r="265" spans="2:11" ht="28.5" customHeight="1" x14ac:dyDescent="0.25">
      <c r="B265" s="9"/>
      <c r="C265" s="14"/>
      <c r="D265" s="10"/>
      <c r="E265" s="10"/>
      <c r="F265" s="16"/>
      <c r="G265" s="34"/>
      <c r="H265" s="21"/>
      <c r="I265" s="21"/>
      <c r="J265" s="20"/>
      <c r="K265" s="35"/>
    </row>
    <row r="266" spans="2:11" ht="28.5" customHeight="1" x14ac:dyDescent="0.25">
      <c r="B266" s="9"/>
      <c r="C266" s="14"/>
      <c r="D266" s="10"/>
      <c r="E266" s="10"/>
      <c r="F266" s="16"/>
      <c r="G266" s="34"/>
      <c r="H266" s="21"/>
      <c r="I266" s="21"/>
      <c r="J266" s="20"/>
      <c r="K266" s="35"/>
    </row>
    <row r="267" spans="2:11" ht="28.5" customHeight="1" x14ac:dyDescent="0.25">
      <c r="B267" s="9"/>
      <c r="C267" s="14"/>
      <c r="D267" s="10"/>
      <c r="E267" s="10"/>
      <c r="F267" s="16"/>
      <c r="G267" s="34"/>
      <c r="H267" s="21"/>
      <c r="I267" s="21"/>
      <c r="J267" s="20"/>
      <c r="K267" s="35"/>
    </row>
    <row r="268" spans="2:11" ht="28.5" customHeight="1" x14ac:dyDescent="0.25">
      <c r="B268" s="9"/>
      <c r="C268" s="14"/>
      <c r="D268" s="10"/>
      <c r="E268" s="10"/>
      <c r="F268" s="16"/>
      <c r="G268" s="34"/>
      <c r="H268" s="21"/>
      <c r="I268" s="21"/>
      <c r="J268" s="20"/>
      <c r="K268" s="35"/>
    </row>
    <row r="269" spans="2:11" ht="28.5" customHeight="1" x14ac:dyDescent="0.25">
      <c r="B269" s="9"/>
      <c r="C269" s="14"/>
      <c r="D269" s="10"/>
      <c r="E269" s="10"/>
      <c r="F269" s="16"/>
      <c r="G269" s="34"/>
      <c r="H269" s="21"/>
      <c r="I269" s="21"/>
      <c r="J269" s="20"/>
      <c r="K269" s="35"/>
    </row>
    <row r="270" spans="2:11" ht="28.5" customHeight="1" x14ac:dyDescent="0.25">
      <c r="B270" s="9"/>
      <c r="C270" s="14"/>
      <c r="D270" s="10"/>
      <c r="E270" s="10"/>
      <c r="F270" s="16"/>
      <c r="G270" s="34"/>
      <c r="H270" s="21"/>
      <c r="I270" s="21"/>
      <c r="J270" s="20"/>
      <c r="K270" s="35"/>
    </row>
    <row r="271" spans="2:11" ht="28.5" customHeight="1" x14ac:dyDescent="0.25">
      <c r="B271" s="9"/>
      <c r="C271" s="14"/>
      <c r="D271" s="10"/>
      <c r="E271" s="10"/>
      <c r="F271" s="16"/>
      <c r="G271" s="34"/>
      <c r="H271" s="21"/>
      <c r="I271" s="21"/>
      <c r="J271" s="20"/>
      <c r="K271" s="35"/>
    </row>
    <row r="272" spans="2:11" ht="28.5" customHeight="1" x14ac:dyDescent="0.25">
      <c r="B272" s="9"/>
      <c r="C272" s="14"/>
      <c r="D272" s="10"/>
      <c r="E272" s="10"/>
      <c r="F272" s="16"/>
      <c r="G272" s="34"/>
      <c r="H272" s="21"/>
      <c r="I272" s="21"/>
      <c r="J272" s="20"/>
      <c r="K272" s="35"/>
    </row>
    <row r="273" spans="2:11" ht="28.5" customHeight="1" x14ac:dyDescent="0.25">
      <c r="B273" s="9"/>
      <c r="C273" s="14"/>
      <c r="D273" s="10"/>
      <c r="E273" s="10"/>
      <c r="F273" s="16"/>
      <c r="G273" s="34"/>
      <c r="H273" s="21"/>
      <c r="I273" s="21"/>
      <c r="J273" s="20"/>
      <c r="K273" s="35"/>
    </row>
    <row r="274" spans="2:11" ht="28.5" customHeight="1" x14ac:dyDescent="0.25">
      <c r="B274" s="9"/>
      <c r="C274" s="14"/>
      <c r="D274" s="10"/>
      <c r="E274" s="10"/>
      <c r="F274" s="16"/>
      <c r="G274" s="34"/>
      <c r="H274" s="21"/>
      <c r="I274" s="21"/>
      <c r="J274" s="20"/>
      <c r="K274" s="35"/>
    </row>
    <row r="275" spans="2:11" ht="28.5" customHeight="1" x14ac:dyDescent="0.25">
      <c r="B275" s="9"/>
      <c r="C275" s="14"/>
      <c r="D275" s="10"/>
      <c r="E275" s="10"/>
      <c r="F275" s="16"/>
      <c r="G275" s="34"/>
      <c r="H275" s="21"/>
      <c r="I275" s="21"/>
      <c r="J275" s="20"/>
      <c r="K275" s="35"/>
    </row>
    <row r="276" spans="2:11" ht="28.5" customHeight="1" x14ac:dyDescent="0.25">
      <c r="B276" s="9"/>
      <c r="C276" s="14"/>
      <c r="D276" s="10"/>
      <c r="E276" s="10"/>
      <c r="F276" s="16"/>
      <c r="G276" s="34"/>
      <c r="H276" s="21"/>
      <c r="I276" s="21"/>
      <c r="J276" s="20"/>
      <c r="K276" s="35"/>
    </row>
    <row r="277" spans="2:11" ht="28.5" customHeight="1" x14ac:dyDescent="0.25">
      <c r="B277" s="9"/>
      <c r="C277" s="14"/>
      <c r="D277" s="10"/>
      <c r="E277" s="10"/>
      <c r="F277" s="16"/>
      <c r="G277" s="34"/>
      <c r="H277" s="21"/>
      <c r="I277" s="21"/>
      <c r="J277" s="20"/>
      <c r="K277" s="35"/>
    </row>
    <row r="278" spans="2:11" ht="28.5" customHeight="1" x14ac:dyDescent="0.25">
      <c r="B278" s="9"/>
      <c r="C278" s="14"/>
      <c r="D278" s="10"/>
      <c r="E278" s="10"/>
      <c r="F278" s="16"/>
      <c r="G278" s="34"/>
      <c r="H278" s="21"/>
      <c r="I278" s="21"/>
      <c r="J278" s="20"/>
      <c r="K278" s="35"/>
    </row>
    <row r="279" spans="2:11" ht="28.5" customHeight="1" x14ac:dyDescent="0.25">
      <c r="B279" s="9"/>
      <c r="C279" s="14"/>
      <c r="D279" s="10"/>
      <c r="E279" s="10"/>
      <c r="F279" s="16"/>
      <c r="G279" s="34"/>
      <c r="H279" s="21"/>
      <c r="I279" s="21"/>
      <c r="J279" s="20"/>
      <c r="K279" s="35"/>
    </row>
    <row r="280" spans="2:11" ht="28.5" customHeight="1" x14ac:dyDescent="0.25">
      <c r="B280" s="9"/>
      <c r="C280" s="14"/>
      <c r="D280" s="10"/>
      <c r="E280" s="10"/>
      <c r="F280" s="16"/>
      <c r="G280" s="34"/>
      <c r="H280" s="21"/>
      <c r="I280" s="21"/>
      <c r="J280" s="20"/>
      <c r="K280" s="35"/>
    </row>
    <row r="281" spans="2:11" ht="28.5" customHeight="1" x14ac:dyDescent="0.25">
      <c r="B281" s="9"/>
      <c r="C281" s="14"/>
      <c r="D281" s="10"/>
      <c r="E281" s="10"/>
      <c r="F281" s="16"/>
      <c r="G281" s="34"/>
      <c r="H281" s="21"/>
      <c r="I281" s="21"/>
      <c r="J281" s="20"/>
      <c r="K281" s="35"/>
    </row>
    <row r="282" spans="2:11" ht="28.5" customHeight="1" x14ac:dyDescent="0.25">
      <c r="B282" s="9"/>
      <c r="C282" s="14"/>
      <c r="D282" s="10"/>
      <c r="E282" s="10"/>
      <c r="F282" s="16"/>
      <c r="G282" s="34"/>
      <c r="H282" s="21"/>
      <c r="I282" s="21"/>
      <c r="J282" s="20"/>
      <c r="K282" s="35"/>
    </row>
    <row r="283" spans="2:11" ht="28.5" customHeight="1" x14ac:dyDescent="0.25">
      <c r="B283" s="9"/>
      <c r="C283" s="14"/>
      <c r="D283" s="10"/>
      <c r="E283" s="10"/>
      <c r="F283" s="16"/>
      <c r="G283" s="34"/>
      <c r="H283" s="21"/>
      <c r="I283" s="21"/>
      <c r="J283" s="20"/>
      <c r="K283" s="35"/>
    </row>
    <row r="284" spans="2:11" ht="28.5" customHeight="1" x14ac:dyDescent="0.25">
      <c r="B284" s="9"/>
      <c r="C284" s="14"/>
      <c r="D284" s="10"/>
      <c r="E284" s="10"/>
      <c r="F284" s="16"/>
      <c r="G284" s="34"/>
      <c r="H284" s="21"/>
      <c r="I284" s="21"/>
      <c r="J284" s="20"/>
      <c r="K284" s="35"/>
    </row>
    <row r="285" spans="2:11" ht="28.5" customHeight="1" x14ac:dyDescent="0.25">
      <c r="B285" s="9"/>
      <c r="C285" s="14"/>
      <c r="D285" s="10"/>
      <c r="E285" s="10"/>
      <c r="F285" s="16"/>
      <c r="G285" s="34"/>
      <c r="H285" s="21"/>
      <c r="I285" s="21"/>
      <c r="J285" s="20"/>
      <c r="K285" s="35"/>
    </row>
    <row r="286" spans="2:11" ht="28.5" customHeight="1" x14ac:dyDescent="0.25">
      <c r="B286" s="9"/>
      <c r="C286" s="14"/>
      <c r="D286" s="10"/>
      <c r="E286" s="10"/>
      <c r="F286" s="16"/>
      <c r="G286" s="34"/>
      <c r="H286" s="21"/>
      <c r="I286" s="21"/>
      <c r="J286" s="20"/>
      <c r="K286" s="35"/>
    </row>
    <row r="287" spans="2:11" ht="28.5" customHeight="1" x14ac:dyDescent="0.25">
      <c r="B287" s="9"/>
      <c r="C287" s="14"/>
      <c r="D287" s="10"/>
      <c r="E287" s="10"/>
      <c r="F287" s="16"/>
      <c r="G287" s="34"/>
      <c r="H287" s="21"/>
      <c r="I287" s="21"/>
      <c r="J287" s="20"/>
      <c r="K287" s="35"/>
    </row>
    <row r="288" spans="2:11" ht="28.5" customHeight="1" x14ac:dyDescent="0.25">
      <c r="B288" s="9"/>
      <c r="C288" s="14"/>
      <c r="D288" s="10"/>
      <c r="E288" s="10"/>
      <c r="F288" s="16"/>
      <c r="G288" s="34"/>
      <c r="H288" s="21"/>
      <c r="I288" s="21"/>
      <c r="J288" s="20"/>
      <c r="K288" s="35"/>
    </row>
    <row r="289" spans="2:11" ht="28.5" customHeight="1" x14ac:dyDescent="0.25">
      <c r="B289" s="9"/>
      <c r="C289" s="14"/>
      <c r="D289" s="10"/>
      <c r="E289" s="10"/>
      <c r="F289" s="16"/>
      <c r="G289" s="34"/>
      <c r="H289" s="21"/>
      <c r="I289" s="21"/>
      <c r="J289" s="20"/>
      <c r="K289" s="35"/>
    </row>
    <row r="290" spans="2:11" ht="28.5" customHeight="1" x14ac:dyDescent="0.25">
      <c r="B290" s="9"/>
      <c r="C290" s="14"/>
      <c r="D290" s="10"/>
      <c r="E290" s="10"/>
      <c r="F290" s="16"/>
      <c r="G290" s="34"/>
      <c r="H290" s="21"/>
      <c r="I290" s="21"/>
      <c r="J290" s="20"/>
      <c r="K290" s="35"/>
    </row>
    <row r="291" spans="2:11" ht="28.5" customHeight="1" x14ac:dyDescent="0.25">
      <c r="B291" s="9"/>
      <c r="C291" s="14"/>
      <c r="D291" s="10"/>
      <c r="E291" s="10"/>
      <c r="F291" s="16"/>
      <c r="G291" s="34"/>
      <c r="H291" s="21"/>
      <c r="I291" s="21"/>
      <c r="J291" s="20"/>
      <c r="K291" s="35"/>
    </row>
    <row r="292" spans="2:11" ht="28.5" customHeight="1" x14ac:dyDescent="0.25">
      <c r="B292" s="9"/>
      <c r="C292" s="14"/>
      <c r="D292" s="10"/>
      <c r="E292" s="10"/>
      <c r="F292" s="16"/>
      <c r="G292" s="34"/>
      <c r="H292" s="21"/>
      <c r="I292" s="21"/>
      <c r="J292" s="20"/>
      <c r="K292" s="35"/>
    </row>
    <row r="293" spans="2:11" ht="28.5" customHeight="1" x14ac:dyDescent="0.25">
      <c r="B293" s="9"/>
      <c r="C293" s="14"/>
      <c r="D293" s="10"/>
      <c r="E293" s="10"/>
      <c r="F293" s="16"/>
      <c r="G293" s="34"/>
      <c r="H293" s="21"/>
      <c r="I293" s="21"/>
      <c r="J293" s="20"/>
      <c r="K293" s="35"/>
    </row>
    <row r="294" spans="2:11" ht="28.5" customHeight="1" x14ac:dyDescent="0.25">
      <c r="B294" s="9"/>
      <c r="C294" s="14"/>
      <c r="D294" s="10"/>
      <c r="E294" s="10"/>
      <c r="F294" s="16"/>
      <c r="G294" s="34"/>
      <c r="H294" s="21"/>
      <c r="I294" s="21"/>
      <c r="J294" s="20"/>
      <c r="K294" s="35"/>
    </row>
    <row r="295" spans="2:11" ht="28.5" customHeight="1" x14ac:dyDescent="0.25">
      <c r="B295" s="9"/>
      <c r="C295" s="14"/>
      <c r="D295" s="10"/>
      <c r="E295" s="10"/>
      <c r="F295" s="16"/>
      <c r="G295" s="34"/>
      <c r="H295" s="21"/>
      <c r="I295" s="21"/>
      <c r="J295" s="20"/>
      <c r="K295" s="35"/>
    </row>
    <row r="296" spans="2:11" ht="28.5" customHeight="1" x14ac:dyDescent="0.25">
      <c r="B296" s="9"/>
      <c r="C296" s="14"/>
      <c r="D296" s="10"/>
      <c r="E296" s="10"/>
      <c r="F296" s="16"/>
      <c r="G296" s="34"/>
      <c r="H296" s="21"/>
      <c r="I296" s="21"/>
      <c r="J296" s="20"/>
      <c r="K296" s="35"/>
    </row>
    <row r="297" spans="2:11" ht="28.5" customHeight="1" x14ac:dyDescent="0.25">
      <c r="B297" s="9"/>
      <c r="C297" s="14"/>
      <c r="D297" s="10"/>
      <c r="E297" s="10"/>
      <c r="F297" s="16"/>
      <c r="G297" s="34"/>
      <c r="H297" s="21"/>
      <c r="I297" s="21"/>
      <c r="J297" s="20"/>
      <c r="K297" s="35"/>
    </row>
    <row r="298" spans="2:11" ht="28.5" customHeight="1" x14ac:dyDescent="0.25">
      <c r="B298" s="9"/>
      <c r="C298" s="14"/>
      <c r="D298" s="10"/>
      <c r="E298" s="10"/>
      <c r="F298" s="16"/>
      <c r="G298" s="34"/>
      <c r="H298" s="21"/>
      <c r="I298" s="21"/>
      <c r="J298" s="20"/>
      <c r="K298" s="35"/>
    </row>
    <row r="299" spans="2:11" ht="28.5" customHeight="1" x14ac:dyDescent="0.25">
      <c r="B299" s="9"/>
      <c r="C299" s="14"/>
      <c r="D299" s="10"/>
      <c r="E299" s="10"/>
      <c r="F299" s="16"/>
      <c r="G299" s="34"/>
      <c r="H299" s="21"/>
      <c r="I299" s="21"/>
      <c r="J299" s="20"/>
      <c r="K299" s="35"/>
    </row>
    <row r="300" spans="2:11" ht="28.5" customHeight="1" x14ac:dyDescent="0.25">
      <c r="B300" s="9"/>
      <c r="C300" s="14"/>
      <c r="D300" s="10"/>
      <c r="E300" s="10"/>
      <c r="F300" s="16"/>
      <c r="G300" s="34"/>
      <c r="H300" s="21"/>
      <c r="I300" s="21"/>
      <c r="J300" s="20"/>
      <c r="K300" s="35"/>
    </row>
    <row r="301" spans="2:11" ht="28.5" customHeight="1" x14ac:dyDescent="0.25">
      <c r="B301" s="9"/>
      <c r="C301" s="14"/>
      <c r="D301" s="10"/>
      <c r="E301" s="10"/>
      <c r="F301" s="16"/>
      <c r="G301" s="34"/>
      <c r="H301" s="21"/>
      <c r="I301" s="21"/>
      <c r="J301" s="20"/>
      <c r="K301" s="35"/>
    </row>
    <row r="302" spans="2:11" ht="28.5" customHeight="1" x14ac:dyDescent="0.25">
      <c r="B302" s="9"/>
      <c r="C302" s="14"/>
      <c r="D302" s="10"/>
      <c r="E302" s="10"/>
      <c r="F302" s="16"/>
      <c r="G302" s="34"/>
      <c r="H302" s="21"/>
      <c r="I302" s="21"/>
      <c r="J302" s="20"/>
      <c r="K302" s="35"/>
    </row>
    <row r="303" spans="2:11" ht="28.5" customHeight="1" x14ac:dyDescent="0.25">
      <c r="B303" s="9"/>
      <c r="C303" s="14"/>
      <c r="D303" s="10"/>
      <c r="E303" s="10"/>
      <c r="F303" s="16"/>
      <c r="G303" s="34"/>
      <c r="H303" s="21"/>
      <c r="I303" s="21"/>
      <c r="J303" s="20"/>
      <c r="K303" s="35"/>
    </row>
    <row r="304" spans="2:11" ht="28.5" customHeight="1" x14ac:dyDescent="0.25">
      <c r="B304" s="9"/>
      <c r="C304" s="14"/>
      <c r="D304" s="10"/>
      <c r="E304" s="10"/>
      <c r="F304" s="16"/>
      <c r="G304" s="34"/>
      <c r="H304" s="21"/>
      <c r="I304" s="21"/>
      <c r="J304" s="20"/>
      <c r="K304" s="35"/>
    </row>
    <row r="305" spans="2:11" ht="28.5" customHeight="1" x14ac:dyDescent="0.25">
      <c r="B305" s="9"/>
      <c r="C305" s="14"/>
      <c r="D305" s="10"/>
      <c r="E305" s="10"/>
      <c r="F305" s="16"/>
      <c r="G305" s="34"/>
      <c r="H305" s="21"/>
      <c r="I305" s="21"/>
      <c r="J305" s="20"/>
      <c r="K305" s="35"/>
    </row>
    <row r="306" spans="2:11" ht="28.5" customHeight="1" x14ac:dyDescent="0.25">
      <c r="B306" s="9"/>
      <c r="C306" s="14"/>
      <c r="D306" s="10"/>
      <c r="E306" s="10"/>
      <c r="F306" s="16"/>
      <c r="G306" s="34"/>
      <c r="H306" s="21"/>
      <c r="I306" s="21"/>
      <c r="J306" s="20"/>
      <c r="K306" s="35"/>
    </row>
    <row r="307" spans="2:11" ht="28.5" customHeight="1" x14ac:dyDescent="0.25">
      <c r="B307" s="9"/>
      <c r="C307" s="14"/>
      <c r="D307" s="10"/>
      <c r="E307" s="10"/>
      <c r="F307" s="16"/>
      <c r="G307" s="34"/>
      <c r="H307" s="21"/>
      <c r="I307" s="21"/>
      <c r="J307" s="20"/>
      <c r="K307" s="35"/>
    </row>
    <row r="308" spans="2:11" ht="28.5" customHeight="1" x14ac:dyDescent="0.25">
      <c r="B308" s="9"/>
      <c r="C308" s="14"/>
      <c r="D308" s="10"/>
      <c r="E308" s="10"/>
      <c r="F308" s="16"/>
      <c r="G308" s="34"/>
      <c r="H308" s="21"/>
      <c r="I308" s="21"/>
      <c r="J308" s="20"/>
      <c r="K308" s="35"/>
    </row>
    <row r="309" spans="2:11" ht="28.5" customHeight="1" x14ac:dyDescent="0.25">
      <c r="B309" s="9"/>
      <c r="C309" s="14"/>
      <c r="D309" s="10"/>
      <c r="E309" s="10"/>
      <c r="F309" s="16"/>
      <c r="G309" s="34"/>
      <c r="H309" s="21"/>
      <c r="I309" s="21"/>
      <c r="J309" s="20"/>
      <c r="K309" s="35"/>
    </row>
    <row r="310" spans="2:11" ht="28.5" customHeight="1" x14ac:dyDescent="0.25">
      <c r="B310" s="9"/>
      <c r="C310" s="14"/>
      <c r="D310" s="10"/>
      <c r="E310" s="10"/>
      <c r="F310" s="16"/>
      <c r="G310" s="34"/>
      <c r="H310" s="21"/>
      <c r="I310" s="21"/>
      <c r="J310" s="20"/>
      <c r="K310" s="35"/>
    </row>
    <row r="311" spans="2:11" ht="28.5" customHeight="1" x14ac:dyDescent="0.25">
      <c r="B311" s="9"/>
      <c r="C311" s="14"/>
      <c r="D311" s="10"/>
      <c r="E311" s="10"/>
      <c r="F311" s="16"/>
      <c r="G311" s="34"/>
      <c r="H311" s="21"/>
      <c r="I311" s="21"/>
      <c r="J311" s="20"/>
      <c r="K311" s="35"/>
    </row>
    <row r="312" spans="2:11" ht="28.5" customHeight="1" x14ac:dyDescent="0.25">
      <c r="B312" s="9"/>
      <c r="C312" s="14"/>
      <c r="D312" s="10"/>
      <c r="E312" s="10"/>
      <c r="F312" s="16"/>
      <c r="G312" s="34"/>
      <c r="H312" s="21"/>
      <c r="I312" s="21"/>
      <c r="J312" s="20"/>
      <c r="K312" s="35"/>
    </row>
    <row r="313" spans="2:11" ht="28.5" customHeight="1" x14ac:dyDescent="0.25">
      <c r="B313" s="9"/>
      <c r="C313" s="14"/>
      <c r="D313" s="10"/>
      <c r="E313" s="10"/>
      <c r="F313" s="16"/>
      <c r="G313" s="34"/>
      <c r="H313" s="21"/>
      <c r="I313" s="21"/>
      <c r="J313" s="20"/>
      <c r="K313" s="35"/>
    </row>
    <row r="314" spans="2:11" ht="28.5" customHeight="1" x14ac:dyDescent="0.25">
      <c r="B314" s="9"/>
      <c r="C314" s="14"/>
      <c r="D314" s="10"/>
      <c r="E314" s="10"/>
      <c r="F314" s="16"/>
      <c r="G314" s="34"/>
      <c r="H314" s="21"/>
      <c r="I314" s="21"/>
      <c r="J314" s="20"/>
      <c r="K314" s="35"/>
    </row>
    <row r="315" spans="2:11" ht="28.5" customHeight="1" x14ac:dyDescent="0.25">
      <c r="B315" s="9"/>
      <c r="C315" s="14"/>
      <c r="D315" s="10"/>
      <c r="E315" s="10"/>
      <c r="F315" s="16"/>
      <c r="G315" s="34"/>
      <c r="H315" s="21"/>
      <c r="I315" s="21"/>
      <c r="J315" s="20"/>
      <c r="K315" s="35"/>
    </row>
    <row r="316" spans="2:11" ht="28.5" customHeight="1" x14ac:dyDescent="0.25">
      <c r="B316" s="9"/>
      <c r="C316" s="14"/>
      <c r="D316" s="10"/>
      <c r="E316" s="10"/>
      <c r="F316" s="16"/>
      <c r="G316" s="34"/>
      <c r="H316" s="21"/>
      <c r="I316" s="21"/>
      <c r="J316" s="20"/>
      <c r="K316" s="35"/>
    </row>
    <row r="317" spans="2:11" ht="28.5" customHeight="1" x14ac:dyDescent="0.25">
      <c r="B317" s="9"/>
      <c r="C317" s="14"/>
      <c r="D317" s="10"/>
      <c r="E317" s="10"/>
      <c r="F317" s="16"/>
      <c r="G317" s="34"/>
      <c r="H317" s="21"/>
      <c r="I317" s="21"/>
      <c r="J317" s="20"/>
      <c r="K317" s="35"/>
    </row>
    <row r="318" spans="2:11" ht="28.5" customHeight="1" x14ac:dyDescent="0.25">
      <c r="B318" s="9"/>
      <c r="C318" s="14"/>
      <c r="D318" s="10"/>
      <c r="E318" s="10"/>
      <c r="F318" s="16"/>
      <c r="G318" s="34"/>
      <c r="H318" s="21"/>
      <c r="I318" s="21"/>
      <c r="J318" s="20"/>
      <c r="K318" s="35"/>
    </row>
    <row r="319" spans="2:11" ht="28.5" customHeight="1" x14ac:dyDescent="0.25">
      <c r="B319" s="9"/>
      <c r="C319" s="14"/>
      <c r="D319" s="10"/>
      <c r="E319" s="10"/>
      <c r="F319" s="16"/>
      <c r="G319" s="34"/>
      <c r="H319" s="21"/>
      <c r="I319" s="21"/>
      <c r="J319" s="20"/>
      <c r="K319" s="35"/>
    </row>
    <row r="320" spans="2:11" ht="28.5" customHeight="1" x14ac:dyDescent="0.25">
      <c r="B320" s="9"/>
      <c r="C320" s="14"/>
      <c r="D320" s="10"/>
      <c r="E320" s="10"/>
      <c r="F320" s="16"/>
      <c r="G320" s="34"/>
      <c r="H320" s="21"/>
      <c r="I320" s="21"/>
      <c r="J320" s="20"/>
      <c r="K320" s="35"/>
    </row>
    <row r="321" spans="2:11" ht="28.5" customHeight="1" x14ac:dyDescent="0.25">
      <c r="B321" s="9"/>
      <c r="C321" s="14"/>
      <c r="D321" s="10"/>
      <c r="E321" s="10"/>
      <c r="F321" s="16"/>
      <c r="G321" s="34"/>
      <c r="H321" s="21"/>
      <c r="I321" s="21"/>
      <c r="J321" s="20"/>
      <c r="K321" s="35"/>
    </row>
    <row r="322" spans="2:11" ht="28.5" customHeight="1" x14ac:dyDescent="0.25">
      <c r="B322" s="9"/>
      <c r="C322" s="14"/>
      <c r="D322" s="10"/>
      <c r="E322" s="10"/>
      <c r="F322" s="16"/>
      <c r="G322" s="34"/>
      <c r="H322" s="21"/>
      <c r="I322" s="21"/>
      <c r="J322" s="20"/>
      <c r="K322" s="35"/>
    </row>
    <row r="323" spans="2:11" ht="28.5" customHeight="1" x14ac:dyDescent="0.25">
      <c r="B323" s="9"/>
      <c r="C323" s="14"/>
      <c r="D323" s="10"/>
      <c r="E323" s="10"/>
      <c r="F323" s="16"/>
      <c r="G323" s="34"/>
      <c r="H323" s="21"/>
      <c r="I323" s="21"/>
      <c r="J323" s="20"/>
      <c r="K323" s="35"/>
    </row>
    <row r="324" spans="2:11" ht="28.5" customHeight="1" x14ac:dyDescent="0.25">
      <c r="B324" s="9"/>
      <c r="C324" s="14"/>
      <c r="D324" s="10"/>
      <c r="E324" s="10"/>
      <c r="F324" s="16"/>
      <c r="G324" s="34"/>
      <c r="H324" s="21"/>
      <c r="I324" s="21"/>
      <c r="J324" s="20"/>
      <c r="K324" s="35"/>
    </row>
    <row r="325" spans="2:11" ht="28.5" customHeight="1" x14ac:dyDescent="0.25">
      <c r="B325" s="9"/>
      <c r="C325" s="14"/>
      <c r="D325" s="10"/>
      <c r="E325" s="10"/>
      <c r="F325" s="16"/>
      <c r="G325" s="34"/>
      <c r="H325" s="21"/>
      <c r="I325" s="21"/>
      <c r="J325" s="20"/>
      <c r="K325" s="35"/>
    </row>
    <row r="326" spans="2:11" ht="28.5" customHeight="1" x14ac:dyDescent="0.25">
      <c r="B326" s="9"/>
      <c r="C326" s="14"/>
      <c r="D326" s="10"/>
      <c r="E326" s="10"/>
      <c r="F326" s="16"/>
      <c r="G326" s="34"/>
      <c r="H326" s="21"/>
      <c r="I326" s="21"/>
      <c r="J326" s="20"/>
      <c r="K326" s="35"/>
    </row>
    <row r="327" spans="2:11" ht="28.5" customHeight="1" x14ac:dyDescent="0.25">
      <c r="B327" s="9"/>
      <c r="C327" s="14"/>
      <c r="D327" s="10"/>
      <c r="E327" s="10"/>
      <c r="F327" s="16"/>
      <c r="G327" s="34"/>
      <c r="H327" s="21"/>
      <c r="I327" s="21"/>
      <c r="J327" s="20"/>
      <c r="K327" s="35"/>
    </row>
    <row r="328" spans="2:11" ht="28.5" customHeight="1" x14ac:dyDescent="0.25">
      <c r="B328" s="9"/>
      <c r="C328" s="14"/>
      <c r="D328" s="10"/>
      <c r="E328" s="10"/>
      <c r="F328" s="16"/>
      <c r="G328" s="34"/>
      <c r="H328" s="21"/>
      <c r="I328" s="21"/>
      <c r="J328" s="20"/>
      <c r="K328" s="35"/>
    </row>
    <row r="329" spans="2:11" ht="28.5" customHeight="1" x14ac:dyDescent="0.25">
      <c r="B329" s="9"/>
      <c r="C329" s="14"/>
      <c r="D329" s="10"/>
      <c r="E329" s="10"/>
      <c r="F329" s="16"/>
      <c r="G329" s="34"/>
      <c r="H329" s="21"/>
      <c r="I329" s="21"/>
      <c r="J329" s="20"/>
      <c r="K329" s="35"/>
    </row>
    <row r="330" spans="2:11" ht="28.5" customHeight="1" x14ac:dyDescent="0.25">
      <c r="B330" s="9"/>
      <c r="C330" s="14"/>
      <c r="D330" s="10"/>
      <c r="E330" s="10"/>
      <c r="F330" s="16"/>
      <c r="G330" s="34"/>
      <c r="H330" s="21"/>
      <c r="I330" s="21"/>
      <c r="J330" s="20"/>
      <c r="K330" s="35"/>
    </row>
    <row r="331" spans="2:11" ht="28.5" customHeight="1" x14ac:dyDescent="0.25">
      <c r="B331" s="9"/>
      <c r="C331" s="14"/>
      <c r="D331" s="10"/>
      <c r="E331" s="10"/>
      <c r="F331" s="16"/>
      <c r="G331" s="34"/>
      <c r="H331" s="21"/>
      <c r="I331" s="21"/>
      <c r="J331" s="20"/>
      <c r="K331" s="35"/>
    </row>
    <row r="332" spans="2:11" ht="28.5" customHeight="1" x14ac:dyDescent="0.25">
      <c r="B332" s="9"/>
      <c r="C332" s="14"/>
      <c r="D332" s="10"/>
      <c r="E332" s="10"/>
      <c r="F332" s="16"/>
      <c r="G332" s="34"/>
      <c r="H332" s="21"/>
      <c r="I332" s="21"/>
      <c r="J332" s="20"/>
      <c r="K332" s="35"/>
    </row>
    <row r="333" spans="2:11" ht="28.5" customHeight="1" x14ac:dyDescent="0.25">
      <c r="B333" s="9"/>
      <c r="C333" s="14"/>
      <c r="D333" s="10"/>
      <c r="E333" s="10"/>
      <c r="F333" s="16"/>
      <c r="G333" s="34"/>
      <c r="H333" s="21"/>
      <c r="I333" s="21"/>
      <c r="J333" s="20"/>
      <c r="K333" s="35"/>
    </row>
    <row r="334" spans="2:11" ht="28.5" customHeight="1" x14ac:dyDescent="0.25">
      <c r="B334" s="9"/>
      <c r="C334" s="14"/>
      <c r="D334" s="10"/>
      <c r="E334" s="10"/>
      <c r="F334" s="16"/>
      <c r="G334" s="34"/>
      <c r="H334" s="21"/>
      <c r="I334" s="21"/>
      <c r="J334" s="20"/>
      <c r="K334" s="35"/>
    </row>
    <row r="335" spans="2:11" ht="28.5" customHeight="1" x14ac:dyDescent="0.25">
      <c r="B335" s="9"/>
      <c r="C335" s="14"/>
      <c r="D335" s="10"/>
      <c r="E335" s="10"/>
      <c r="F335" s="16"/>
      <c r="G335" s="34"/>
      <c r="H335" s="21"/>
      <c r="I335" s="21"/>
      <c r="J335" s="20"/>
      <c r="K335" s="35"/>
    </row>
    <row r="336" spans="2:11" ht="28.5" customHeight="1" x14ac:dyDescent="0.25">
      <c r="B336" s="9"/>
      <c r="C336" s="14"/>
      <c r="D336" s="10"/>
      <c r="E336" s="10"/>
      <c r="F336" s="16"/>
      <c r="G336" s="34"/>
      <c r="H336" s="21"/>
      <c r="I336" s="21"/>
      <c r="J336" s="20"/>
      <c r="K336" s="35"/>
    </row>
    <row r="337" spans="2:11" ht="28.5" customHeight="1" x14ac:dyDescent="0.25">
      <c r="B337" s="9"/>
      <c r="C337" s="14"/>
      <c r="D337" s="10"/>
      <c r="E337" s="10"/>
      <c r="F337" s="16"/>
      <c r="G337" s="34"/>
      <c r="H337" s="21"/>
      <c r="I337" s="21"/>
      <c r="J337" s="20"/>
      <c r="K337" s="35"/>
    </row>
    <row r="338" spans="2:11" ht="28.5" customHeight="1" x14ac:dyDescent="0.25">
      <c r="B338" s="9"/>
      <c r="C338" s="14"/>
      <c r="D338" s="10"/>
      <c r="E338" s="10"/>
      <c r="F338" s="16"/>
      <c r="G338" s="34"/>
      <c r="H338" s="21"/>
      <c r="I338" s="21"/>
      <c r="J338" s="20"/>
      <c r="K338" s="35"/>
    </row>
    <row r="339" spans="2:11" ht="28.5" customHeight="1" x14ac:dyDescent="0.25">
      <c r="B339" s="9"/>
      <c r="C339" s="14"/>
      <c r="D339" s="10"/>
      <c r="E339" s="10"/>
      <c r="F339" s="16"/>
      <c r="G339" s="34"/>
      <c r="H339" s="21"/>
      <c r="I339" s="21"/>
      <c r="J339" s="20"/>
      <c r="K339" s="35"/>
    </row>
    <row r="340" spans="2:11" ht="28.5" customHeight="1" x14ac:dyDescent="0.25">
      <c r="B340" s="9"/>
      <c r="C340" s="14"/>
      <c r="D340" s="10"/>
      <c r="E340" s="10"/>
      <c r="F340" s="16"/>
      <c r="G340" s="34"/>
      <c r="H340" s="21"/>
      <c r="I340" s="21"/>
      <c r="J340" s="20"/>
      <c r="K340" s="35"/>
    </row>
    <row r="341" spans="2:11" ht="28.5" customHeight="1" x14ac:dyDescent="0.25">
      <c r="B341" s="9"/>
      <c r="C341" s="14"/>
      <c r="D341" s="10"/>
      <c r="E341" s="10"/>
      <c r="F341" s="16"/>
      <c r="G341" s="34"/>
      <c r="H341" s="21"/>
      <c r="I341" s="21"/>
      <c r="J341" s="20"/>
      <c r="K341" s="35"/>
    </row>
    <row r="342" spans="2:11" ht="28.5" customHeight="1" x14ac:dyDescent="0.25">
      <c r="B342" s="9"/>
      <c r="C342" s="14"/>
      <c r="D342" s="10"/>
      <c r="E342" s="10"/>
      <c r="F342" s="16"/>
      <c r="G342" s="34"/>
      <c r="H342" s="21"/>
      <c r="I342" s="21"/>
      <c r="J342" s="20"/>
      <c r="K342" s="35"/>
    </row>
    <row r="343" spans="2:11" ht="28.5" customHeight="1" x14ac:dyDescent="0.25">
      <c r="B343" s="9"/>
      <c r="C343" s="14"/>
      <c r="D343" s="10"/>
      <c r="E343" s="10"/>
      <c r="F343" s="16"/>
      <c r="G343" s="34"/>
      <c r="H343" s="21"/>
      <c r="I343" s="21"/>
      <c r="J343" s="20"/>
      <c r="K343" s="35"/>
    </row>
    <row r="344" spans="2:11" ht="28.5" customHeight="1" x14ac:dyDescent="0.25">
      <c r="B344" s="9"/>
      <c r="C344" s="14"/>
      <c r="D344" s="10"/>
      <c r="E344" s="10"/>
      <c r="F344" s="16"/>
      <c r="G344" s="34"/>
      <c r="H344" s="21"/>
      <c r="I344" s="21"/>
      <c r="J344" s="20"/>
      <c r="K344" s="35"/>
    </row>
    <row r="345" spans="2:11" ht="28.5" customHeight="1" x14ac:dyDescent="0.25">
      <c r="B345" s="9"/>
      <c r="C345" s="14"/>
      <c r="D345" s="10"/>
      <c r="E345" s="10"/>
      <c r="F345" s="16"/>
      <c r="G345" s="34"/>
      <c r="H345" s="21"/>
      <c r="I345" s="21"/>
      <c r="J345" s="20"/>
      <c r="K345" s="35"/>
    </row>
    <row r="346" spans="2:11" ht="28.5" customHeight="1" x14ac:dyDescent="0.25">
      <c r="B346" s="9"/>
      <c r="C346" s="14"/>
      <c r="D346" s="10"/>
      <c r="E346" s="10"/>
      <c r="F346" s="16"/>
      <c r="G346" s="34"/>
      <c r="H346" s="21"/>
      <c r="I346" s="21"/>
      <c r="J346" s="20"/>
      <c r="K346" s="35"/>
    </row>
    <row r="347" spans="2:11" ht="28.5" customHeight="1" x14ac:dyDescent="0.25">
      <c r="B347" s="9"/>
      <c r="C347" s="14"/>
      <c r="D347" s="10"/>
      <c r="E347" s="10"/>
      <c r="F347" s="16"/>
      <c r="G347" s="34"/>
      <c r="H347" s="21"/>
      <c r="I347" s="21"/>
      <c r="J347" s="20"/>
      <c r="K347" s="35"/>
    </row>
    <row r="348" spans="2:11" ht="28.5" customHeight="1" x14ac:dyDescent="0.25">
      <c r="B348" s="9"/>
      <c r="C348" s="14"/>
      <c r="D348" s="10"/>
      <c r="E348" s="10"/>
      <c r="F348" s="16"/>
      <c r="G348" s="34"/>
      <c r="H348" s="21"/>
      <c r="I348" s="21"/>
      <c r="J348" s="20"/>
      <c r="K348" s="35"/>
    </row>
    <row r="349" spans="2:11" ht="28.5" customHeight="1" x14ac:dyDescent="0.25">
      <c r="B349" s="9"/>
      <c r="C349" s="14"/>
      <c r="D349" s="10"/>
      <c r="E349" s="10"/>
      <c r="F349" s="16"/>
      <c r="G349" s="34"/>
      <c r="H349" s="21"/>
      <c r="I349" s="21"/>
      <c r="J349" s="20"/>
      <c r="K349" s="35"/>
    </row>
    <row r="350" spans="2:11" ht="28.5" customHeight="1" x14ac:dyDescent="0.25">
      <c r="B350" s="9"/>
      <c r="C350" s="14"/>
      <c r="D350" s="10"/>
      <c r="E350" s="10"/>
      <c r="F350" s="16"/>
      <c r="G350" s="34"/>
      <c r="H350" s="21"/>
      <c r="I350" s="21"/>
      <c r="J350" s="20"/>
      <c r="K350" s="35"/>
    </row>
    <row r="351" spans="2:11" ht="28.5" customHeight="1" x14ac:dyDescent="0.25">
      <c r="B351" s="9"/>
      <c r="C351" s="14"/>
      <c r="D351" s="10"/>
      <c r="E351" s="10"/>
      <c r="F351" s="16"/>
      <c r="G351" s="34"/>
      <c r="H351" s="21"/>
      <c r="I351" s="21"/>
      <c r="J351" s="20"/>
      <c r="K351" s="35"/>
    </row>
    <row r="352" spans="2:11" ht="28.5" customHeight="1" x14ac:dyDescent="0.25">
      <c r="B352" s="9"/>
      <c r="C352" s="14"/>
      <c r="D352" s="10"/>
      <c r="E352" s="10"/>
      <c r="F352" s="16"/>
      <c r="G352" s="34"/>
      <c r="H352" s="21"/>
      <c r="I352" s="21"/>
      <c r="J352" s="20"/>
      <c r="K352" s="35"/>
    </row>
    <row r="353" spans="2:11" ht="28.5" customHeight="1" x14ac:dyDescent="0.25">
      <c r="B353" s="9"/>
      <c r="C353" s="14"/>
      <c r="D353" s="10"/>
      <c r="E353" s="10"/>
      <c r="F353" s="16"/>
      <c r="G353" s="34"/>
      <c r="H353" s="21"/>
      <c r="I353" s="21"/>
      <c r="J353" s="20"/>
      <c r="K353" s="35"/>
    </row>
    <row r="354" spans="2:11" ht="28.5" customHeight="1" x14ac:dyDescent="0.25">
      <c r="B354" s="9"/>
      <c r="C354" s="14"/>
      <c r="D354" s="10"/>
      <c r="E354" s="10"/>
      <c r="F354" s="16"/>
      <c r="G354" s="34"/>
      <c r="H354" s="21"/>
      <c r="I354" s="21"/>
      <c r="J354" s="20"/>
      <c r="K354" s="35"/>
    </row>
    <row r="355" spans="2:11" ht="28.5" customHeight="1" x14ac:dyDescent="0.25">
      <c r="B355" s="9"/>
      <c r="C355" s="14"/>
      <c r="D355" s="10"/>
      <c r="E355" s="10"/>
      <c r="F355" s="16"/>
      <c r="G355" s="34"/>
      <c r="H355" s="21"/>
      <c r="I355" s="21"/>
      <c r="J355" s="20"/>
      <c r="K355" s="35"/>
    </row>
    <row r="356" spans="2:11" ht="28.5" customHeight="1" x14ac:dyDescent="0.25">
      <c r="B356" s="9"/>
      <c r="C356" s="14"/>
      <c r="D356" s="10"/>
      <c r="E356" s="10"/>
      <c r="F356" s="16"/>
      <c r="G356" s="34"/>
      <c r="H356" s="21"/>
      <c r="I356" s="21"/>
      <c r="J356" s="20"/>
      <c r="K356" s="35"/>
    </row>
    <row r="357" spans="2:11" ht="28.5" customHeight="1" x14ac:dyDescent="0.25">
      <c r="B357" s="9"/>
      <c r="C357" s="14"/>
      <c r="D357" s="10"/>
      <c r="E357" s="10"/>
      <c r="F357" s="16"/>
      <c r="G357" s="34"/>
      <c r="H357" s="21"/>
      <c r="I357" s="21"/>
      <c r="J357" s="20"/>
      <c r="K357" s="35"/>
    </row>
    <row r="358" spans="2:11" ht="28.5" customHeight="1" x14ac:dyDescent="0.25">
      <c r="B358" s="9"/>
      <c r="C358" s="14"/>
      <c r="D358" s="10"/>
      <c r="E358" s="10"/>
      <c r="F358" s="16"/>
      <c r="G358" s="34"/>
      <c r="H358" s="21"/>
      <c r="I358" s="21"/>
      <c r="J358" s="20"/>
      <c r="K358" s="35"/>
    </row>
    <row r="359" spans="2:11" ht="28.5" customHeight="1" x14ac:dyDescent="0.25">
      <c r="B359" s="9"/>
      <c r="C359" s="14"/>
      <c r="D359" s="10"/>
      <c r="E359" s="10"/>
      <c r="F359" s="16"/>
      <c r="G359" s="34"/>
      <c r="H359" s="21"/>
      <c r="I359" s="21"/>
      <c r="J359" s="20"/>
      <c r="K359" s="35"/>
    </row>
    <row r="360" spans="2:11" ht="28.5" customHeight="1" x14ac:dyDescent="0.25">
      <c r="B360" s="9"/>
      <c r="C360" s="14"/>
      <c r="D360" s="10"/>
      <c r="E360" s="10"/>
      <c r="F360" s="16"/>
      <c r="G360" s="34"/>
      <c r="H360" s="21"/>
      <c r="I360" s="21"/>
      <c r="J360" s="20"/>
      <c r="K360" s="35"/>
    </row>
    <row r="361" spans="2:11" ht="28.5" customHeight="1" x14ac:dyDescent="0.25">
      <c r="B361" s="9"/>
      <c r="C361" s="14"/>
      <c r="D361" s="10"/>
      <c r="E361" s="10"/>
      <c r="F361" s="16"/>
      <c r="G361" s="34"/>
      <c r="H361" s="21"/>
      <c r="I361" s="21"/>
      <c r="J361" s="20"/>
      <c r="K361" s="35"/>
    </row>
    <row r="362" spans="2:11" ht="28.5" customHeight="1" x14ac:dyDescent="0.25">
      <c r="B362" s="9"/>
      <c r="C362" s="14"/>
      <c r="D362" s="10"/>
      <c r="E362" s="10"/>
      <c r="F362" s="16"/>
      <c r="G362" s="34"/>
      <c r="H362" s="21"/>
      <c r="I362" s="21"/>
      <c r="J362" s="20"/>
      <c r="K362" s="35"/>
    </row>
    <row r="363" spans="2:11" ht="28.5" customHeight="1" x14ac:dyDescent="0.25">
      <c r="B363" s="9"/>
      <c r="C363" s="14"/>
      <c r="D363" s="10"/>
      <c r="E363" s="10"/>
      <c r="F363" s="16"/>
      <c r="G363" s="34"/>
      <c r="H363" s="21"/>
      <c r="I363" s="21"/>
      <c r="J363" s="20"/>
      <c r="K363" s="35"/>
    </row>
    <row r="364" spans="2:11" ht="28.5" customHeight="1" x14ac:dyDescent="0.25">
      <c r="B364" s="9"/>
      <c r="C364" s="14"/>
      <c r="D364" s="10"/>
      <c r="E364" s="10"/>
      <c r="F364" s="16"/>
      <c r="G364" s="34"/>
      <c r="H364" s="21"/>
      <c r="I364" s="21"/>
      <c r="J364" s="20"/>
      <c r="K364" s="35"/>
    </row>
    <row r="365" spans="2:11" ht="28.5" customHeight="1" x14ac:dyDescent="0.25">
      <c r="B365" s="9"/>
      <c r="C365" s="14"/>
      <c r="D365" s="10"/>
      <c r="E365" s="10"/>
      <c r="F365" s="16"/>
      <c r="G365" s="34"/>
      <c r="H365" s="21"/>
      <c r="I365" s="21"/>
      <c r="J365" s="20"/>
      <c r="K365" s="35"/>
    </row>
    <row r="366" spans="2:11" ht="28.5" customHeight="1" x14ac:dyDescent="0.25">
      <c r="B366" s="9"/>
      <c r="C366" s="14"/>
      <c r="D366" s="10"/>
      <c r="E366" s="10"/>
      <c r="F366" s="16"/>
      <c r="G366" s="34"/>
      <c r="H366" s="21"/>
      <c r="I366" s="21"/>
      <c r="J366" s="20"/>
      <c r="K366" s="35"/>
    </row>
    <row r="367" spans="2:11" ht="28.5" customHeight="1" x14ac:dyDescent="0.25">
      <c r="B367" s="9"/>
      <c r="C367" s="14"/>
      <c r="D367" s="10"/>
      <c r="E367" s="10"/>
      <c r="F367" s="16"/>
      <c r="G367" s="34"/>
      <c r="H367" s="21"/>
      <c r="I367" s="21"/>
      <c r="J367" s="20"/>
      <c r="K367" s="35"/>
    </row>
    <row r="368" spans="2:11" ht="28.5" customHeight="1" x14ac:dyDescent="0.25">
      <c r="B368" s="9"/>
      <c r="C368" s="14"/>
      <c r="D368" s="10"/>
      <c r="E368" s="10"/>
      <c r="F368" s="16"/>
      <c r="G368" s="34"/>
      <c r="H368" s="21"/>
      <c r="I368" s="21"/>
      <c r="J368" s="20"/>
      <c r="K368" s="35"/>
    </row>
    <row r="369" spans="2:11" ht="28.5" customHeight="1" x14ac:dyDescent="0.25">
      <c r="B369" s="9"/>
      <c r="C369" s="14"/>
      <c r="D369" s="10"/>
      <c r="E369" s="10"/>
      <c r="F369" s="16"/>
      <c r="G369" s="34"/>
      <c r="H369" s="21"/>
      <c r="I369" s="21"/>
      <c r="J369" s="20"/>
      <c r="K369" s="35"/>
    </row>
    <row r="370" spans="2:11" ht="28.5" customHeight="1" x14ac:dyDescent="0.25">
      <c r="B370" s="9"/>
      <c r="C370" s="14"/>
      <c r="D370" s="10"/>
      <c r="E370" s="10"/>
      <c r="F370" s="16"/>
      <c r="G370" s="34"/>
      <c r="H370" s="21"/>
      <c r="I370" s="21"/>
      <c r="J370" s="20"/>
      <c r="K370" s="35"/>
    </row>
    <row r="371" spans="2:11" ht="28.5" customHeight="1" x14ac:dyDescent="0.25">
      <c r="B371" s="9"/>
      <c r="C371" s="14"/>
      <c r="D371" s="10"/>
      <c r="E371" s="10"/>
      <c r="F371" s="16"/>
      <c r="G371" s="34"/>
      <c r="H371" s="21"/>
      <c r="I371" s="21"/>
      <c r="J371" s="20"/>
      <c r="K371" s="35"/>
    </row>
    <row r="372" spans="2:11" ht="28.5" customHeight="1" x14ac:dyDescent="0.25">
      <c r="B372" s="9"/>
      <c r="C372" s="14"/>
      <c r="D372" s="10"/>
      <c r="E372" s="10"/>
      <c r="F372" s="16"/>
      <c r="G372" s="34"/>
      <c r="H372" s="21"/>
      <c r="I372" s="21"/>
      <c r="J372" s="20"/>
      <c r="K372" s="35"/>
    </row>
    <row r="373" spans="2:11" ht="28.5" customHeight="1" x14ac:dyDescent="0.25">
      <c r="B373" s="9"/>
      <c r="C373" s="14"/>
      <c r="D373" s="10"/>
      <c r="E373" s="10"/>
      <c r="F373" s="16"/>
      <c r="G373" s="34"/>
      <c r="H373" s="21"/>
      <c r="I373" s="21"/>
      <c r="J373" s="20"/>
      <c r="K373" s="35"/>
    </row>
    <row r="374" spans="2:11" ht="28.5" customHeight="1" x14ac:dyDescent="0.25">
      <c r="B374" s="9"/>
      <c r="C374" s="14"/>
      <c r="D374" s="10"/>
      <c r="E374" s="10"/>
      <c r="F374" s="16"/>
      <c r="G374" s="34"/>
      <c r="H374" s="21"/>
      <c r="I374" s="21"/>
      <c r="J374" s="20"/>
      <c r="K374" s="35"/>
    </row>
    <row r="375" spans="2:11" ht="28.5" customHeight="1" x14ac:dyDescent="0.25">
      <c r="B375" s="9"/>
      <c r="C375" s="14"/>
      <c r="D375" s="10"/>
      <c r="E375" s="10"/>
      <c r="F375" s="16"/>
      <c r="G375" s="34"/>
      <c r="H375" s="21"/>
      <c r="I375" s="21"/>
      <c r="J375" s="20"/>
      <c r="K375" s="35"/>
    </row>
    <row r="376" spans="2:11" ht="28.5" customHeight="1" x14ac:dyDescent="0.25">
      <c r="B376" s="9"/>
      <c r="C376" s="14"/>
      <c r="D376" s="10"/>
      <c r="E376" s="10"/>
      <c r="F376" s="16"/>
      <c r="G376" s="34"/>
      <c r="H376" s="21"/>
      <c r="I376" s="21"/>
      <c r="J376" s="20"/>
      <c r="K376" s="35"/>
    </row>
    <row r="377" spans="2:11" ht="28.5" customHeight="1" x14ac:dyDescent="0.25">
      <c r="B377" s="9"/>
      <c r="C377" s="14"/>
      <c r="D377" s="10"/>
      <c r="E377" s="10"/>
      <c r="F377" s="16"/>
      <c r="G377" s="34"/>
      <c r="H377" s="21"/>
      <c r="I377" s="21"/>
      <c r="J377" s="20"/>
      <c r="K377" s="35"/>
    </row>
    <row r="378" spans="2:11" ht="28.5" customHeight="1" x14ac:dyDescent="0.25">
      <c r="B378" s="9"/>
      <c r="C378" s="14"/>
      <c r="D378" s="10"/>
      <c r="E378" s="10"/>
      <c r="F378" s="16"/>
      <c r="G378" s="34"/>
      <c r="H378" s="21"/>
      <c r="I378" s="21"/>
      <c r="J378" s="20"/>
      <c r="K378" s="35"/>
    </row>
    <row r="379" spans="2:11" ht="28.5" customHeight="1" x14ac:dyDescent="0.25">
      <c r="B379" s="9"/>
      <c r="C379" s="14"/>
      <c r="D379" s="10"/>
      <c r="E379" s="10"/>
      <c r="F379" s="16"/>
      <c r="G379" s="34"/>
      <c r="H379" s="21"/>
      <c r="I379" s="21"/>
      <c r="J379" s="20"/>
      <c r="K379" s="35"/>
    </row>
    <row r="380" spans="2:11" ht="28.5" customHeight="1" x14ac:dyDescent="0.25">
      <c r="B380" s="9"/>
      <c r="C380" s="14"/>
      <c r="D380" s="10"/>
      <c r="E380" s="10"/>
      <c r="F380" s="16"/>
      <c r="G380" s="34"/>
      <c r="H380" s="21"/>
      <c r="I380" s="21"/>
      <c r="J380" s="20"/>
      <c r="K380" s="35"/>
    </row>
    <row r="381" spans="2:11" ht="28.5" customHeight="1" x14ac:dyDescent="0.25">
      <c r="B381" s="9"/>
      <c r="C381" s="14"/>
      <c r="D381" s="10"/>
      <c r="E381" s="10"/>
      <c r="F381" s="16"/>
      <c r="G381" s="34"/>
      <c r="H381" s="21"/>
      <c r="I381" s="21"/>
      <c r="J381" s="20"/>
      <c r="K381" s="35"/>
    </row>
    <row r="382" spans="2:11" ht="28.5" customHeight="1" x14ac:dyDescent="0.25">
      <c r="B382" s="9"/>
      <c r="C382" s="14"/>
      <c r="D382" s="10"/>
      <c r="E382" s="10"/>
      <c r="F382" s="16"/>
      <c r="G382" s="34"/>
      <c r="H382" s="21"/>
      <c r="I382" s="21"/>
      <c r="J382" s="20"/>
      <c r="K382" s="35"/>
    </row>
    <row r="383" spans="2:11" ht="28.5" customHeight="1" x14ac:dyDescent="0.25">
      <c r="B383" s="9"/>
      <c r="C383" s="14"/>
      <c r="D383" s="10"/>
      <c r="E383" s="10"/>
      <c r="F383" s="16"/>
      <c r="G383" s="34"/>
      <c r="H383" s="21"/>
      <c r="I383" s="21"/>
      <c r="J383" s="20"/>
      <c r="K383" s="35"/>
    </row>
    <row r="384" spans="2:11" ht="28.5" customHeight="1" x14ac:dyDescent="0.25">
      <c r="B384" s="9"/>
      <c r="C384" s="14"/>
      <c r="D384" s="10"/>
      <c r="E384" s="10"/>
      <c r="F384" s="16"/>
      <c r="G384" s="34"/>
      <c r="H384" s="21"/>
      <c r="I384" s="21"/>
      <c r="J384" s="20"/>
      <c r="K384" s="35"/>
    </row>
    <row r="385" spans="2:11" ht="28.5" customHeight="1" x14ac:dyDescent="0.25">
      <c r="B385" s="9"/>
      <c r="C385" s="14"/>
      <c r="D385" s="10"/>
      <c r="E385" s="10"/>
      <c r="F385" s="16"/>
      <c r="G385" s="34"/>
      <c r="H385" s="21"/>
      <c r="I385" s="21"/>
      <c r="J385" s="20"/>
      <c r="K385" s="35"/>
    </row>
    <row r="386" spans="2:11" ht="28.5" customHeight="1" x14ac:dyDescent="0.25">
      <c r="B386" s="9"/>
      <c r="C386" s="14"/>
      <c r="D386" s="10"/>
      <c r="E386" s="10"/>
      <c r="F386" s="16"/>
      <c r="G386" s="34"/>
      <c r="H386" s="21"/>
      <c r="I386" s="21"/>
      <c r="J386" s="20"/>
      <c r="K386" s="35"/>
    </row>
    <row r="387" spans="2:11" ht="28.5" customHeight="1" x14ac:dyDescent="0.25">
      <c r="B387" s="9"/>
      <c r="C387" s="14"/>
      <c r="D387" s="10"/>
      <c r="E387" s="10"/>
      <c r="F387" s="16"/>
      <c r="G387" s="34"/>
      <c r="H387" s="21"/>
      <c r="I387" s="21"/>
      <c r="J387" s="20"/>
      <c r="K387" s="35"/>
    </row>
    <row r="388" spans="2:11" ht="28.5" customHeight="1" x14ac:dyDescent="0.25">
      <c r="B388" s="9"/>
      <c r="C388" s="14"/>
      <c r="D388" s="10"/>
      <c r="E388" s="10"/>
      <c r="F388" s="16"/>
      <c r="G388" s="34"/>
      <c r="H388" s="21"/>
      <c r="I388" s="21"/>
      <c r="J388" s="20"/>
      <c r="K388" s="35"/>
    </row>
    <row r="389" spans="2:11" ht="28.5" customHeight="1" x14ac:dyDescent="0.25">
      <c r="B389" s="9"/>
      <c r="C389" s="14"/>
      <c r="D389" s="10"/>
      <c r="E389" s="10"/>
      <c r="F389" s="16"/>
      <c r="G389" s="34"/>
      <c r="H389" s="21"/>
      <c r="I389" s="21"/>
      <c r="J389" s="20"/>
      <c r="K389" s="35"/>
    </row>
    <row r="390" spans="2:11" ht="28.5" customHeight="1" x14ac:dyDescent="0.25">
      <c r="B390" s="9"/>
      <c r="C390" s="14"/>
      <c r="D390" s="10"/>
      <c r="E390" s="10"/>
      <c r="F390" s="16"/>
      <c r="G390" s="34"/>
      <c r="H390" s="21"/>
      <c r="I390" s="21"/>
      <c r="J390" s="20"/>
      <c r="K390" s="35"/>
    </row>
    <row r="391" spans="2:11" ht="28.5" customHeight="1" x14ac:dyDescent="0.25">
      <c r="B391" s="9"/>
      <c r="C391" s="14"/>
      <c r="D391" s="10"/>
      <c r="E391" s="10"/>
      <c r="F391" s="16"/>
      <c r="G391" s="34"/>
      <c r="H391" s="21"/>
      <c r="I391" s="21"/>
      <c r="J391" s="20"/>
      <c r="K391" s="35"/>
    </row>
    <row r="392" spans="2:11" ht="28.5" customHeight="1" x14ac:dyDescent="0.25">
      <c r="B392" s="9"/>
      <c r="C392" s="14"/>
      <c r="D392" s="10"/>
      <c r="E392" s="10"/>
      <c r="F392" s="16"/>
      <c r="G392" s="34"/>
      <c r="H392" s="21"/>
      <c r="I392" s="21"/>
      <c r="J392" s="20"/>
      <c r="K392" s="35"/>
    </row>
    <row r="393" spans="2:11" ht="28.5" customHeight="1" x14ac:dyDescent="0.25">
      <c r="B393" s="9"/>
      <c r="C393" s="14"/>
      <c r="D393" s="10"/>
      <c r="E393" s="10"/>
      <c r="F393" s="16"/>
      <c r="G393" s="34"/>
      <c r="H393" s="21"/>
      <c r="I393" s="21"/>
      <c r="J393" s="20"/>
      <c r="K393" s="35"/>
    </row>
    <row r="394" spans="2:11" ht="28.5" customHeight="1" x14ac:dyDescent="0.25">
      <c r="B394" s="9"/>
      <c r="C394" s="14"/>
      <c r="D394" s="10"/>
      <c r="E394" s="10"/>
      <c r="F394" s="16"/>
      <c r="G394" s="34"/>
      <c r="H394" s="21"/>
      <c r="I394" s="21"/>
      <c r="J394" s="20"/>
      <c r="K394" s="35"/>
    </row>
    <row r="395" spans="2:11" ht="28.5" customHeight="1" x14ac:dyDescent="0.25">
      <c r="B395" s="9"/>
      <c r="C395" s="14"/>
      <c r="D395" s="10"/>
      <c r="E395" s="10"/>
      <c r="F395" s="16"/>
      <c r="G395" s="34"/>
      <c r="H395" s="21"/>
      <c r="I395" s="21"/>
      <c r="J395" s="20"/>
      <c r="K395" s="35"/>
    </row>
    <row r="396" spans="2:11" ht="28.5" customHeight="1" x14ac:dyDescent="0.25">
      <c r="B396" s="9"/>
      <c r="C396" s="14"/>
      <c r="D396" s="10"/>
      <c r="E396" s="10"/>
      <c r="F396" s="16"/>
      <c r="G396" s="34"/>
      <c r="H396" s="21"/>
      <c r="I396" s="21"/>
      <c r="J396" s="20"/>
      <c r="K396" s="35"/>
    </row>
    <row r="397" spans="2:11" ht="28.5" customHeight="1" x14ac:dyDescent="0.25">
      <c r="B397" s="9"/>
      <c r="C397" s="14"/>
      <c r="D397" s="10"/>
      <c r="E397" s="10"/>
      <c r="F397" s="16"/>
      <c r="G397" s="34"/>
      <c r="H397" s="21"/>
      <c r="I397" s="21"/>
      <c r="J397" s="20"/>
      <c r="K397" s="35"/>
    </row>
    <row r="398" spans="2:11" ht="28.5" customHeight="1" x14ac:dyDescent="0.25">
      <c r="B398" s="9"/>
      <c r="C398" s="14"/>
      <c r="D398" s="10"/>
      <c r="E398" s="10"/>
      <c r="F398" s="16"/>
      <c r="G398" s="34"/>
      <c r="H398" s="21"/>
      <c r="I398" s="21"/>
      <c r="J398" s="20"/>
      <c r="K398" s="35"/>
    </row>
    <row r="399" spans="2:11" ht="28.5" customHeight="1" x14ac:dyDescent="0.25">
      <c r="B399" s="9"/>
      <c r="C399" s="14"/>
      <c r="D399" s="10"/>
      <c r="E399" s="10"/>
      <c r="F399" s="16"/>
      <c r="G399" s="34"/>
      <c r="H399" s="21"/>
      <c r="I399" s="21"/>
      <c r="J399" s="20"/>
      <c r="K399" s="35"/>
    </row>
    <row r="400" spans="2:11" ht="28.5" customHeight="1" x14ac:dyDescent="0.25">
      <c r="B400" s="9"/>
      <c r="C400" s="14"/>
      <c r="D400" s="10"/>
      <c r="E400" s="10"/>
      <c r="F400" s="16"/>
      <c r="G400" s="34"/>
      <c r="H400" s="21"/>
      <c r="I400" s="21"/>
      <c r="J400" s="20"/>
      <c r="K400" s="35"/>
    </row>
    <row r="401" spans="2:11" ht="28.5" customHeight="1" x14ac:dyDescent="0.25">
      <c r="B401" s="9"/>
      <c r="C401" s="14"/>
      <c r="D401" s="10"/>
      <c r="E401" s="10"/>
      <c r="F401" s="16"/>
      <c r="G401" s="34"/>
      <c r="H401" s="21"/>
      <c r="I401" s="21"/>
      <c r="J401" s="20"/>
      <c r="K401" s="35"/>
    </row>
    <row r="402" spans="2:11" ht="28.5" customHeight="1" x14ac:dyDescent="0.25">
      <c r="B402" s="9"/>
      <c r="C402" s="14"/>
      <c r="D402" s="10"/>
      <c r="E402" s="10"/>
      <c r="F402" s="16"/>
      <c r="G402" s="34"/>
      <c r="H402" s="21"/>
      <c r="I402" s="21"/>
      <c r="J402" s="20"/>
      <c r="K402" s="35"/>
    </row>
    <row r="403" spans="2:11" ht="28.5" customHeight="1" x14ac:dyDescent="0.25">
      <c r="B403" s="9"/>
      <c r="C403" s="14"/>
      <c r="D403" s="10"/>
      <c r="E403" s="10"/>
      <c r="F403" s="16"/>
      <c r="G403" s="34"/>
      <c r="H403" s="21"/>
      <c r="I403" s="21"/>
      <c r="J403" s="20"/>
      <c r="K403" s="35"/>
    </row>
    <row r="404" spans="2:11" ht="28.5" customHeight="1" x14ac:dyDescent="0.25">
      <c r="B404" s="9"/>
      <c r="C404" s="14"/>
      <c r="D404" s="10"/>
      <c r="E404" s="10"/>
      <c r="F404" s="16"/>
      <c r="G404" s="34"/>
      <c r="H404" s="21"/>
      <c r="I404" s="21"/>
      <c r="J404" s="20"/>
      <c r="K404" s="35"/>
    </row>
    <row r="405" spans="2:11" ht="28.5" customHeight="1" x14ac:dyDescent="0.25">
      <c r="B405" s="9"/>
      <c r="C405" s="14"/>
      <c r="D405" s="10"/>
      <c r="E405" s="10"/>
      <c r="F405" s="16"/>
      <c r="G405" s="34"/>
      <c r="H405" s="21"/>
      <c r="I405" s="21"/>
      <c r="J405" s="20"/>
      <c r="K405" s="35"/>
    </row>
    <row r="406" spans="2:11" ht="28.5" customHeight="1" x14ac:dyDescent="0.25">
      <c r="B406" s="9"/>
      <c r="C406" s="14"/>
      <c r="D406" s="10"/>
      <c r="E406" s="10"/>
      <c r="F406" s="16"/>
      <c r="G406" s="34"/>
      <c r="H406" s="21"/>
      <c r="I406" s="21"/>
      <c r="J406" s="20"/>
      <c r="K406" s="35"/>
    </row>
    <row r="407" spans="2:11" ht="28.5" customHeight="1" x14ac:dyDescent="0.25">
      <c r="B407" s="9"/>
      <c r="C407" s="14"/>
      <c r="D407" s="10"/>
      <c r="E407" s="10"/>
      <c r="F407" s="16"/>
      <c r="G407" s="34"/>
      <c r="H407" s="21"/>
      <c r="I407" s="21"/>
      <c r="J407" s="20"/>
      <c r="K407" s="35"/>
    </row>
    <row r="408" spans="2:11" ht="28.5" customHeight="1" x14ac:dyDescent="0.25">
      <c r="B408" s="9"/>
      <c r="C408" s="14"/>
      <c r="D408" s="10"/>
      <c r="E408" s="10"/>
      <c r="F408" s="16"/>
      <c r="G408" s="34"/>
      <c r="H408" s="21"/>
      <c r="I408" s="21"/>
      <c r="J408" s="20"/>
      <c r="K408" s="35"/>
    </row>
    <row r="409" spans="2:11" ht="28.5" customHeight="1" x14ac:dyDescent="0.25">
      <c r="B409" s="9"/>
      <c r="C409" s="14"/>
      <c r="D409" s="10"/>
      <c r="E409" s="10"/>
      <c r="F409" s="16"/>
      <c r="G409" s="34"/>
      <c r="H409" s="21"/>
      <c r="I409" s="21"/>
      <c r="J409" s="20"/>
      <c r="K409" s="35"/>
    </row>
    <row r="410" spans="2:11" ht="28.5" customHeight="1" x14ac:dyDescent="0.25">
      <c r="B410" s="9"/>
      <c r="C410" s="14"/>
      <c r="D410" s="10"/>
      <c r="E410" s="10"/>
      <c r="F410" s="16"/>
      <c r="G410" s="34"/>
      <c r="H410" s="21"/>
      <c r="I410" s="21"/>
      <c r="J410" s="20"/>
      <c r="K410" s="35"/>
    </row>
    <row r="411" spans="2:11" ht="28.5" customHeight="1" x14ac:dyDescent="0.25">
      <c r="B411" s="9"/>
      <c r="C411" s="14"/>
      <c r="D411" s="10"/>
      <c r="E411" s="10"/>
      <c r="F411" s="16"/>
      <c r="G411" s="34"/>
      <c r="H411" s="21"/>
      <c r="I411" s="21"/>
      <c r="J411" s="20"/>
      <c r="K411" s="35"/>
    </row>
    <row r="412" spans="2:11" ht="28.5" customHeight="1" x14ac:dyDescent="0.25">
      <c r="B412" s="9"/>
      <c r="C412" s="14"/>
      <c r="D412" s="10"/>
      <c r="E412" s="10"/>
      <c r="F412" s="16"/>
      <c r="G412" s="34"/>
      <c r="H412" s="21"/>
      <c r="I412" s="21"/>
      <c r="J412" s="20"/>
      <c r="K412" s="35"/>
    </row>
    <row r="413" spans="2:11" ht="28.5" customHeight="1" x14ac:dyDescent="0.25">
      <c r="B413" s="9"/>
      <c r="C413" s="14"/>
      <c r="D413" s="10"/>
      <c r="E413" s="10"/>
      <c r="F413" s="16"/>
      <c r="G413" s="34"/>
      <c r="H413" s="21"/>
      <c r="I413" s="21"/>
      <c r="J413" s="20"/>
      <c r="K413" s="35"/>
    </row>
    <row r="414" spans="2:11" ht="28.5" customHeight="1" x14ac:dyDescent="0.25">
      <c r="B414" s="9"/>
      <c r="C414" s="14"/>
      <c r="D414" s="10"/>
      <c r="E414" s="10"/>
      <c r="F414" s="16"/>
      <c r="G414" s="34"/>
      <c r="H414" s="21"/>
      <c r="I414" s="21"/>
      <c r="J414" s="20"/>
      <c r="K414" s="35"/>
    </row>
    <row r="415" spans="2:11" ht="28.5" customHeight="1" x14ac:dyDescent="0.25">
      <c r="B415" s="9"/>
      <c r="C415" s="14"/>
      <c r="D415" s="10"/>
      <c r="E415" s="10"/>
      <c r="F415" s="16"/>
      <c r="G415" s="34"/>
      <c r="H415" s="21"/>
      <c r="I415" s="21"/>
      <c r="J415" s="20"/>
      <c r="K415" s="35"/>
    </row>
    <row r="416" spans="2:11" ht="28.5" customHeight="1" x14ac:dyDescent="0.25">
      <c r="B416" s="9"/>
      <c r="C416" s="14"/>
      <c r="D416" s="10"/>
      <c r="E416" s="10"/>
      <c r="F416" s="16"/>
      <c r="G416" s="34"/>
      <c r="H416" s="21"/>
      <c r="I416" s="21"/>
      <c r="J416" s="20"/>
      <c r="K416" s="35"/>
    </row>
    <row r="417" spans="2:11" ht="28.5" customHeight="1" x14ac:dyDescent="0.25">
      <c r="B417" s="9"/>
      <c r="C417" s="14"/>
      <c r="D417" s="10"/>
      <c r="E417" s="10"/>
      <c r="F417" s="16"/>
      <c r="G417" s="34"/>
      <c r="H417" s="21"/>
      <c r="I417" s="21"/>
      <c r="J417" s="20"/>
      <c r="K417" s="35"/>
    </row>
    <row r="418" spans="2:11" ht="28.5" customHeight="1" x14ac:dyDescent="0.25">
      <c r="B418" s="9"/>
      <c r="C418" s="14"/>
      <c r="D418" s="10"/>
      <c r="E418" s="10"/>
      <c r="F418" s="16"/>
      <c r="G418" s="34"/>
      <c r="H418" s="21"/>
      <c r="I418" s="21"/>
      <c r="J418" s="20"/>
      <c r="K418" s="35"/>
    </row>
    <row r="419" spans="2:11" ht="28.5" customHeight="1" x14ac:dyDescent="0.25">
      <c r="B419" s="9"/>
      <c r="C419" s="14"/>
      <c r="D419" s="10"/>
      <c r="E419" s="10"/>
      <c r="F419" s="16"/>
      <c r="G419" s="34"/>
      <c r="H419" s="21"/>
      <c r="I419" s="21"/>
      <c r="J419" s="20"/>
      <c r="K419" s="35"/>
    </row>
    <row r="420" spans="2:11" ht="28.5" customHeight="1" x14ac:dyDescent="0.25">
      <c r="B420" s="9"/>
      <c r="C420" s="14"/>
      <c r="D420" s="10"/>
      <c r="E420" s="10"/>
      <c r="F420" s="16"/>
      <c r="G420" s="34"/>
      <c r="H420" s="21"/>
      <c r="I420" s="21"/>
      <c r="J420" s="20"/>
      <c r="K420" s="35"/>
    </row>
    <row r="421" spans="2:11" ht="28.5" customHeight="1" x14ac:dyDescent="0.25">
      <c r="B421" s="9"/>
      <c r="C421" s="14"/>
      <c r="D421" s="10"/>
      <c r="E421" s="10"/>
      <c r="F421" s="16"/>
      <c r="G421" s="34"/>
      <c r="H421" s="21"/>
      <c r="I421" s="21"/>
      <c r="J421" s="20"/>
      <c r="K421" s="35"/>
    </row>
    <row r="422" spans="2:11" ht="28.5" customHeight="1" x14ac:dyDescent="0.25">
      <c r="B422" s="9"/>
      <c r="C422" s="14"/>
      <c r="D422" s="10"/>
      <c r="E422" s="10"/>
      <c r="F422" s="16"/>
      <c r="G422" s="34"/>
      <c r="H422" s="21"/>
      <c r="I422" s="21"/>
      <c r="J422" s="20"/>
      <c r="K422" s="35"/>
    </row>
    <row r="423" spans="2:11" ht="28.5" customHeight="1" x14ac:dyDescent="0.25">
      <c r="B423" s="9"/>
      <c r="C423" s="14"/>
      <c r="D423" s="10"/>
      <c r="E423" s="10"/>
      <c r="F423" s="16"/>
      <c r="G423" s="34"/>
      <c r="H423" s="21"/>
      <c r="I423" s="21"/>
      <c r="J423" s="20"/>
      <c r="K423" s="35"/>
    </row>
    <row r="424" spans="2:11" ht="28.5" customHeight="1" x14ac:dyDescent="0.25">
      <c r="B424" s="9"/>
      <c r="C424" s="14"/>
      <c r="D424" s="10"/>
      <c r="E424" s="10"/>
      <c r="F424" s="16"/>
      <c r="G424" s="34"/>
      <c r="H424" s="21"/>
      <c r="I424" s="21"/>
      <c r="J424" s="20"/>
      <c r="K424" s="35"/>
    </row>
    <row r="425" spans="2:11" ht="28.5" customHeight="1" x14ac:dyDescent="0.25">
      <c r="B425" s="9"/>
      <c r="C425" s="14"/>
      <c r="D425" s="10"/>
      <c r="E425" s="10"/>
      <c r="F425" s="16"/>
      <c r="G425" s="34"/>
      <c r="H425" s="21"/>
      <c r="I425" s="21"/>
      <c r="J425" s="20"/>
      <c r="K425" s="35"/>
    </row>
    <row r="426" spans="2:11" ht="28.5" customHeight="1" x14ac:dyDescent="0.25">
      <c r="B426" s="9"/>
      <c r="C426" s="14"/>
      <c r="D426" s="10"/>
      <c r="E426" s="10"/>
      <c r="F426" s="16"/>
      <c r="G426" s="34"/>
      <c r="H426" s="21"/>
      <c r="I426" s="21"/>
      <c r="J426" s="20"/>
      <c r="K426" s="35"/>
    </row>
    <row r="427" spans="2:11" ht="28.5" customHeight="1" x14ac:dyDescent="0.25">
      <c r="B427" s="9"/>
      <c r="C427" s="14"/>
      <c r="D427" s="10"/>
      <c r="E427" s="10"/>
      <c r="F427" s="16"/>
      <c r="G427" s="34"/>
      <c r="H427" s="21"/>
      <c r="I427" s="21"/>
      <c r="J427" s="20"/>
      <c r="K427" s="35"/>
    </row>
    <row r="428" spans="2:11" ht="28.5" customHeight="1" x14ac:dyDescent="0.25">
      <c r="B428" s="9"/>
      <c r="C428" s="14"/>
      <c r="D428" s="10"/>
      <c r="E428" s="10"/>
      <c r="F428" s="16"/>
      <c r="G428" s="34"/>
      <c r="H428" s="21"/>
      <c r="I428" s="21"/>
      <c r="J428" s="20"/>
      <c r="K428" s="35"/>
    </row>
    <row r="429" spans="2:11" ht="28.5" customHeight="1" x14ac:dyDescent="0.25">
      <c r="B429" s="9"/>
      <c r="C429" s="14"/>
      <c r="D429" s="10"/>
      <c r="E429" s="10"/>
      <c r="F429" s="16"/>
      <c r="G429" s="34"/>
      <c r="H429" s="21"/>
      <c r="I429" s="21"/>
      <c r="J429" s="20"/>
      <c r="K429" s="35"/>
    </row>
    <row r="430" spans="2:11" ht="28.5" customHeight="1" x14ac:dyDescent="0.25">
      <c r="B430" s="9"/>
      <c r="C430" s="14"/>
      <c r="D430" s="10"/>
      <c r="E430" s="10"/>
      <c r="F430" s="16"/>
      <c r="G430" s="34"/>
      <c r="H430" s="21"/>
      <c r="I430" s="21"/>
      <c r="J430" s="20"/>
      <c r="K430" s="35"/>
    </row>
    <row r="431" spans="2:11" ht="28.5" customHeight="1" x14ac:dyDescent="0.25">
      <c r="B431" s="9"/>
      <c r="C431" s="14"/>
      <c r="D431" s="10"/>
      <c r="E431" s="10"/>
      <c r="F431" s="16"/>
      <c r="G431" s="34"/>
      <c r="H431" s="21"/>
      <c r="I431" s="21"/>
      <c r="J431" s="20"/>
      <c r="K431" s="35"/>
    </row>
    <row r="432" spans="2:11" ht="28.5" customHeight="1" x14ac:dyDescent="0.25">
      <c r="B432" s="9"/>
      <c r="C432" s="14"/>
      <c r="D432" s="10"/>
      <c r="E432" s="10"/>
      <c r="F432" s="16"/>
      <c r="G432" s="34"/>
      <c r="H432" s="21"/>
      <c r="I432" s="21"/>
      <c r="J432" s="20"/>
      <c r="K432" s="35"/>
    </row>
    <row r="433" spans="2:11" ht="28.5" customHeight="1" x14ac:dyDescent="0.25">
      <c r="B433" s="9"/>
      <c r="C433" s="14"/>
      <c r="D433" s="10"/>
      <c r="E433" s="10"/>
      <c r="F433" s="16"/>
      <c r="G433" s="34"/>
      <c r="H433" s="21"/>
      <c r="I433" s="21"/>
      <c r="J433" s="20"/>
      <c r="K433" s="35"/>
    </row>
    <row r="434" spans="2:11" ht="28.5" customHeight="1" x14ac:dyDescent="0.25">
      <c r="B434" s="9"/>
      <c r="C434" s="14"/>
      <c r="D434" s="10"/>
      <c r="E434" s="10"/>
      <c r="F434" s="16"/>
      <c r="G434" s="34"/>
      <c r="H434" s="21"/>
      <c r="I434" s="21"/>
      <c r="J434" s="20"/>
      <c r="K434" s="35"/>
    </row>
    <row r="435" spans="2:11" ht="28.5" customHeight="1" x14ac:dyDescent="0.25">
      <c r="B435" s="9"/>
      <c r="C435" s="14"/>
      <c r="D435" s="10"/>
      <c r="E435" s="10"/>
      <c r="F435" s="16"/>
      <c r="G435" s="34"/>
      <c r="H435" s="21"/>
      <c r="I435" s="21"/>
      <c r="J435" s="20"/>
      <c r="K435" s="35"/>
    </row>
    <row r="436" spans="2:11" ht="28.5" customHeight="1" x14ac:dyDescent="0.25">
      <c r="B436" s="9"/>
      <c r="C436" s="14"/>
      <c r="D436" s="10"/>
      <c r="E436" s="10"/>
      <c r="F436" s="16"/>
      <c r="G436" s="34"/>
      <c r="H436" s="21"/>
      <c r="I436" s="21"/>
      <c r="J436" s="20"/>
      <c r="K436" s="35"/>
    </row>
    <row r="437" spans="2:11" ht="28.5" customHeight="1" x14ac:dyDescent="0.25">
      <c r="B437" s="9"/>
      <c r="C437" s="14"/>
      <c r="D437" s="10"/>
      <c r="E437" s="10"/>
      <c r="F437" s="16"/>
      <c r="G437" s="34"/>
      <c r="H437" s="21"/>
      <c r="I437" s="21"/>
      <c r="J437" s="20"/>
      <c r="K437" s="35"/>
    </row>
    <row r="438" spans="2:11" ht="28.5" customHeight="1" x14ac:dyDescent="0.25">
      <c r="B438" s="9"/>
      <c r="C438" s="14"/>
      <c r="D438" s="10"/>
      <c r="E438" s="10"/>
      <c r="F438" s="16"/>
      <c r="G438" s="34"/>
      <c r="H438" s="21"/>
      <c r="I438" s="21"/>
      <c r="J438" s="20"/>
      <c r="K438" s="35"/>
    </row>
    <row r="439" spans="2:11" ht="28.5" customHeight="1" x14ac:dyDescent="0.25">
      <c r="B439" s="9"/>
      <c r="C439" s="14"/>
      <c r="D439" s="10"/>
      <c r="E439" s="10"/>
      <c r="F439" s="16"/>
      <c r="G439" s="34"/>
      <c r="H439" s="21"/>
      <c r="I439" s="21"/>
      <c r="J439" s="20"/>
      <c r="K439" s="35"/>
    </row>
    <row r="440" spans="2:11" ht="28.5" customHeight="1" x14ac:dyDescent="0.25">
      <c r="B440" s="9"/>
      <c r="C440" s="14"/>
      <c r="D440" s="10"/>
      <c r="E440" s="10"/>
      <c r="F440" s="16"/>
      <c r="G440" s="34"/>
      <c r="H440" s="21"/>
      <c r="I440" s="21"/>
      <c r="J440" s="20"/>
      <c r="K440" s="35"/>
    </row>
    <row r="441" spans="2:11" ht="28.5" customHeight="1" x14ac:dyDescent="0.25">
      <c r="B441" s="9"/>
      <c r="C441" s="14"/>
      <c r="D441" s="10"/>
      <c r="E441" s="10"/>
      <c r="F441" s="16"/>
      <c r="G441" s="34"/>
      <c r="H441" s="21"/>
      <c r="I441" s="21"/>
      <c r="J441" s="20"/>
      <c r="K441" s="35"/>
    </row>
    <row r="442" spans="2:11" ht="28.5" customHeight="1" x14ac:dyDescent="0.25">
      <c r="B442" s="9"/>
      <c r="C442" s="14"/>
      <c r="D442" s="10"/>
      <c r="E442" s="10"/>
      <c r="F442" s="16"/>
      <c r="G442" s="34"/>
      <c r="H442" s="21"/>
      <c r="I442" s="21"/>
      <c r="J442" s="20"/>
      <c r="K442" s="35"/>
    </row>
    <row r="443" spans="2:11" ht="28.5" customHeight="1" x14ac:dyDescent="0.25">
      <c r="B443" s="9"/>
      <c r="C443" s="14"/>
      <c r="D443" s="10"/>
      <c r="E443" s="10"/>
      <c r="F443" s="16"/>
      <c r="G443" s="34"/>
      <c r="H443" s="21"/>
      <c r="I443" s="21"/>
      <c r="J443" s="20"/>
      <c r="K443" s="35"/>
    </row>
    <row r="444" spans="2:11" ht="28.5" customHeight="1" x14ac:dyDescent="0.25">
      <c r="B444" s="9"/>
      <c r="C444" s="14"/>
      <c r="D444" s="10"/>
      <c r="E444" s="10"/>
      <c r="F444" s="16"/>
      <c r="G444" s="34"/>
      <c r="H444" s="21"/>
      <c r="I444" s="21"/>
      <c r="J444" s="20"/>
      <c r="K444" s="35"/>
    </row>
    <row r="445" spans="2:11" ht="28.5" customHeight="1" x14ac:dyDescent="0.25">
      <c r="B445" s="9"/>
      <c r="C445" s="14"/>
      <c r="D445" s="10"/>
      <c r="E445" s="10"/>
      <c r="F445" s="16"/>
      <c r="G445" s="34"/>
      <c r="H445" s="21"/>
      <c r="I445" s="21"/>
      <c r="J445" s="20"/>
      <c r="K445" s="35"/>
    </row>
    <row r="446" spans="2:11" ht="28.5" customHeight="1" x14ac:dyDescent="0.25">
      <c r="B446" s="9"/>
      <c r="C446" s="14"/>
      <c r="D446" s="10"/>
      <c r="E446" s="10"/>
      <c r="F446" s="16"/>
      <c r="G446" s="34"/>
      <c r="H446" s="21"/>
      <c r="I446" s="21"/>
      <c r="J446" s="20"/>
      <c r="K446" s="35"/>
    </row>
    <row r="447" spans="2:11" ht="28.5" customHeight="1" x14ac:dyDescent="0.25">
      <c r="B447" s="9"/>
      <c r="C447" s="14"/>
      <c r="D447" s="10"/>
      <c r="E447" s="10"/>
      <c r="F447" s="16"/>
      <c r="G447" s="34"/>
      <c r="H447" s="21"/>
      <c r="I447" s="21"/>
      <c r="J447" s="20"/>
      <c r="K447" s="35"/>
    </row>
    <row r="448" spans="2:11" ht="28.5" customHeight="1" x14ac:dyDescent="0.25">
      <c r="B448" s="9"/>
      <c r="C448" s="14"/>
      <c r="D448" s="10"/>
      <c r="E448" s="10"/>
      <c r="F448" s="16"/>
      <c r="G448" s="34"/>
      <c r="H448" s="21"/>
      <c r="I448" s="21"/>
      <c r="J448" s="20"/>
      <c r="K448" s="35"/>
    </row>
    <row r="449" spans="2:11" ht="28.5" customHeight="1" x14ac:dyDescent="0.25">
      <c r="B449" s="9"/>
      <c r="C449" s="14"/>
      <c r="D449" s="10"/>
      <c r="E449" s="10"/>
      <c r="F449" s="16"/>
      <c r="G449" s="34"/>
      <c r="H449" s="21"/>
      <c r="I449" s="21"/>
      <c r="J449" s="20"/>
      <c r="K449" s="35"/>
    </row>
    <row r="450" spans="2:11" ht="28.5" customHeight="1" x14ac:dyDescent="0.25">
      <c r="B450" s="9"/>
      <c r="C450" s="14"/>
      <c r="D450" s="10"/>
      <c r="E450" s="10"/>
      <c r="F450" s="16"/>
      <c r="G450" s="34"/>
      <c r="H450" s="21"/>
      <c r="I450" s="21"/>
      <c r="J450" s="20"/>
      <c r="K450" s="35"/>
    </row>
    <row r="451" spans="2:11" ht="28.5" customHeight="1" x14ac:dyDescent="0.25">
      <c r="B451" s="9"/>
      <c r="C451" s="14"/>
      <c r="D451" s="10"/>
      <c r="E451" s="10"/>
      <c r="F451" s="16"/>
      <c r="G451" s="34"/>
      <c r="H451" s="21"/>
      <c r="I451" s="21"/>
      <c r="J451" s="20"/>
      <c r="K451" s="35"/>
    </row>
    <row r="452" spans="2:11" ht="28.5" customHeight="1" x14ac:dyDescent="0.25">
      <c r="B452" s="9"/>
      <c r="C452" s="14"/>
      <c r="D452" s="10"/>
      <c r="E452" s="10"/>
      <c r="F452" s="16"/>
      <c r="G452" s="34"/>
      <c r="H452" s="21"/>
      <c r="I452" s="21"/>
      <c r="J452" s="20"/>
      <c r="K452" s="35"/>
    </row>
    <row r="453" spans="2:11" ht="28.5" customHeight="1" x14ac:dyDescent="0.25">
      <c r="B453" s="9"/>
      <c r="C453" s="14"/>
      <c r="D453" s="10"/>
      <c r="E453" s="10"/>
      <c r="F453" s="16"/>
      <c r="G453" s="34"/>
      <c r="H453" s="21"/>
      <c r="I453" s="21"/>
      <c r="J453" s="20"/>
      <c r="K453" s="35"/>
    </row>
    <row r="454" spans="2:11" ht="28.5" customHeight="1" x14ac:dyDescent="0.25">
      <c r="B454" s="9"/>
      <c r="C454" s="14"/>
      <c r="D454" s="10"/>
      <c r="E454" s="10"/>
      <c r="F454" s="16"/>
      <c r="G454" s="34"/>
      <c r="H454" s="21"/>
      <c r="I454" s="21"/>
      <c r="J454" s="20"/>
      <c r="K454" s="35"/>
    </row>
    <row r="455" spans="2:11" ht="28.5" customHeight="1" x14ac:dyDescent="0.25">
      <c r="B455" s="9"/>
      <c r="C455" s="14"/>
      <c r="D455" s="10"/>
      <c r="E455" s="10"/>
      <c r="F455" s="16"/>
      <c r="G455" s="34"/>
      <c r="H455" s="21"/>
      <c r="I455" s="21"/>
      <c r="J455" s="20"/>
      <c r="K455" s="35"/>
    </row>
    <row r="456" spans="2:11" ht="28.5" customHeight="1" x14ac:dyDescent="0.25">
      <c r="B456" s="9"/>
      <c r="C456" s="14"/>
      <c r="D456" s="10"/>
      <c r="E456" s="10"/>
      <c r="F456" s="16"/>
      <c r="G456" s="34"/>
      <c r="H456" s="21"/>
      <c r="I456" s="21"/>
      <c r="J456" s="20"/>
      <c r="K456" s="35"/>
    </row>
    <row r="457" spans="2:11" ht="28.5" customHeight="1" x14ac:dyDescent="0.25">
      <c r="B457" s="9"/>
      <c r="C457" s="14"/>
      <c r="D457" s="10"/>
      <c r="E457" s="10"/>
      <c r="F457" s="16"/>
      <c r="G457" s="34"/>
      <c r="H457" s="21"/>
      <c r="I457" s="21"/>
      <c r="J457" s="20"/>
      <c r="K457" s="35"/>
    </row>
    <row r="458" spans="2:11" ht="28.5" customHeight="1" x14ac:dyDescent="0.25">
      <c r="B458" s="9"/>
      <c r="C458" s="14"/>
      <c r="D458" s="10"/>
      <c r="E458" s="10"/>
      <c r="F458" s="16"/>
      <c r="G458" s="34"/>
      <c r="H458" s="21"/>
      <c r="I458" s="21"/>
      <c r="J458" s="20"/>
      <c r="K458" s="35"/>
    </row>
    <row r="459" spans="2:11" ht="28.5" customHeight="1" x14ac:dyDescent="0.25">
      <c r="B459" s="9"/>
      <c r="C459" s="14"/>
      <c r="D459" s="10"/>
      <c r="E459" s="10"/>
      <c r="F459" s="16"/>
      <c r="G459" s="34"/>
      <c r="H459" s="21"/>
      <c r="I459" s="21"/>
      <c r="J459" s="20"/>
      <c r="K459" s="35"/>
    </row>
    <row r="460" spans="2:11" ht="28.5" customHeight="1" x14ac:dyDescent="0.25">
      <c r="B460" s="9"/>
      <c r="C460" s="14"/>
      <c r="D460" s="10"/>
      <c r="E460" s="10"/>
      <c r="F460" s="16"/>
      <c r="G460" s="34"/>
      <c r="H460" s="21"/>
      <c r="I460" s="21"/>
      <c r="J460" s="20"/>
      <c r="K460" s="35"/>
    </row>
    <row r="461" spans="2:11" ht="28.5" customHeight="1" x14ac:dyDescent="0.25">
      <c r="B461" s="9"/>
      <c r="C461" s="14"/>
      <c r="D461" s="10"/>
      <c r="E461" s="10"/>
      <c r="F461" s="16"/>
      <c r="G461" s="34"/>
      <c r="H461" s="21"/>
      <c r="I461" s="21"/>
      <c r="J461" s="20"/>
      <c r="K461" s="35"/>
    </row>
    <row r="462" spans="2:11" ht="28.5" customHeight="1" x14ac:dyDescent="0.25">
      <c r="B462" s="9"/>
      <c r="C462" s="14"/>
      <c r="D462" s="10"/>
      <c r="E462" s="10"/>
      <c r="F462" s="16"/>
      <c r="G462" s="34"/>
      <c r="H462" s="21"/>
      <c r="I462" s="21"/>
      <c r="J462" s="20"/>
      <c r="K462" s="35"/>
    </row>
    <row r="463" spans="2:11" ht="28.5" customHeight="1" x14ac:dyDescent="0.25">
      <c r="B463" s="9"/>
      <c r="C463" s="14"/>
      <c r="D463" s="10"/>
      <c r="E463" s="10"/>
      <c r="F463" s="16"/>
      <c r="G463" s="34"/>
      <c r="H463" s="21"/>
      <c r="I463" s="21"/>
      <c r="J463" s="20"/>
      <c r="K463" s="35"/>
    </row>
    <row r="464" spans="2:11" ht="28.5" customHeight="1" x14ac:dyDescent="0.25">
      <c r="B464" s="9"/>
      <c r="C464" s="14"/>
      <c r="D464" s="10"/>
      <c r="E464" s="10"/>
      <c r="F464" s="16"/>
      <c r="G464" s="34"/>
      <c r="H464" s="21"/>
      <c r="I464" s="21"/>
      <c r="J464" s="20"/>
      <c r="K464" s="35"/>
    </row>
    <row r="465" spans="2:11" ht="28.5" customHeight="1" x14ac:dyDescent="0.25">
      <c r="B465" s="9"/>
      <c r="C465" s="14"/>
      <c r="D465" s="10"/>
      <c r="E465" s="10"/>
      <c r="F465" s="16"/>
      <c r="G465" s="34"/>
      <c r="H465" s="21"/>
      <c r="I465" s="21"/>
      <c r="J465" s="20"/>
      <c r="K465" s="35"/>
    </row>
    <row r="466" spans="2:11" ht="28.5" customHeight="1" x14ac:dyDescent="0.25">
      <c r="B466" s="9"/>
      <c r="C466" s="14"/>
      <c r="D466" s="10"/>
      <c r="E466" s="10"/>
      <c r="F466" s="16"/>
      <c r="G466" s="34"/>
      <c r="H466" s="21"/>
      <c r="I466" s="21"/>
      <c r="J466" s="20"/>
      <c r="K466" s="35"/>
    </row>
    <row r="467" spans="2:11" ht="28.5" customHeight="1" x14ac:dyDescent="0.25">
      <c r="B467" s="9"/>
      <c r="C467" s="14"/>
      <c r="D467" s="10"/>
      <c r="E467" s="10"/>
      <c r="F467" s="16"/>
      <c r="G467" s="34"/>
      <c r="H467" s="21"/>
      <c r="I467" s="21"/>
      <c r="J467" s="20"/>
      <c r="K467" s="35"/>
    </row>
    <row r="468" spans="2:11" ht="28.5" customHeight="1" x14ac:dyDescent="0.25">
      <c r="B468" s="9"/>
      <c r="C468" s="14"/>
      <c r="D468" s="10"/>
      <c r="E468" s="10"/>
      <c r="F468" s="16"/>
      <c r="G468" s="34"/>
      <c r="H468" s="21"/>
      <c r="I468" s="21"/>
      <c r="J468" s="20"/>
      <c r="K468" s="35"/>
    </row>
    <row r="469" spans="2:11" ht="28.5" customHeight="1" x14ac:dyDescent="0.25">
      <c r="B469" s="9"/>
      <c r="C469" s="14"/>
      <c r="D469" s="10"/>
      <c r="E469" s="10"/>
      <c r="F469" s="16"/>
      <c r="G469" s="34"/>
      <c r="H469" s="21"/>
      <c r="I469" s="21"/>
      <c r="J469" s="20"/>
      <c r="K469" s="35"/>
    </row>
    <row r="470" spans="2:11" ht="28.5" customHeight="1" x14ac:dyDescent="0.25">
      <c r="B470" s="9"/>
      <c r="C470" s="14"/>
      <c r="D470" s="10"/>
      <c r="E470" s="10"/>
      <c r="F470" s="16"/>
      <c r="G470" s="34"/>
      <c r="H470" s="21"/>
      <c r="I470" s="21"/>
      <c r="J470" s="20"/>
      <c r="K470" s="35"/>
    </row>
    <row r="471" spans="2:11" ht="28.5" customHeight="1" x14ac:dyDescent="0.25">
      <c r="B471" s="9"/>
      <c r="C471" s="14"/>
      <c r="D471" s="10"/>
      <c r="E471" s="10"/>
      <c r="F471" s="16"/>
      <c r="G471" s="34"/>
      <c r="H471" s="21"/>
      <c r="I471" s="21"/>
      <c r="J471" s="20"/>
      <c r="K471" s="35"/>
    </row>
    <row r="472" spans="2:11" ht="28.5" customHeight="1" x14ac:dyDescent="0.25">
      <c r="B472" s="9"/>
      <c r="C472" s="14"/>
      <c r="D472" s="10"/>
      <c r="E472" s="10"/>
      <c r="F472" s="16"/>
      <c r="G472" s="34"/>
      <c r="H472" s="21"/>
      <c r="I472" s="21"/>
      <c r="J472" s="20"/>
      <c r="K472" s="35"/>
    </row>
    <row r="473" spans="2:11" ht="28.5" customHeight="1" x14ac:dyDescent="0.25">
      <c r="B473" s="9"/>
      <c r="C473" s="14"/>
      <c r="D473" s="10"/>
      <c r="E473" s="10"/>
      <c r="F473" s="16"/>
      <c r="G473" s="34"/>
      <c r="H473" s="21"/>
      <c r="I473" s="21"/>
      <c r="J473" s="20"/>
      <c r="K473" s="35"/>
    </row>
    <row r="474" spans="2:11" ht="28.5" customHeight="1" x14ac:dyDescent="0.25">
      <c r="B474" s="9"/>
      <c r="C474" s="14"/>
      <c r="D474" s="10"/>
      <c r="E474" s="10"/>
      <c r="F474" s="16"/>
      <c r="G474" s="34"/>
      <c r="H474" s="21"/>
      <c r="I474" s="21"/>
      <c r="J474" s="20"/>
      <c r="K474" s="35"/>
    </row>
    <row r="475" spans="2:11" ht="28.5" customHeight="1" x14ac:dyDescent="0.25">
      <c r="B475" s="9"/>
      <c r="C475" s="14"/>
      <c r="D475" s="10"/>
      <c r="E475" s="10"/>
      <c r="F475" s="16"/>
      <c r="G475" s="34"/>
      <c r="H475" s="21"/>
      <c r="I475" s="21"/>
      <c r="J475" s="20"/>
      <c r="K475" s="35"/>
    </row>
    <row r="476" spans="2:11" ht="28.5" customHeight="1" x14ac:dyDescent="0.25">
      <c r="B476" s="9"/>
      <c r="C476" s="14"/>
      <c r="D476" s="10"/>
      <c r="E476" s="10"/>
      <c r="F476" s="16"/>
      <c r="G476" s="34"/>
      <c r="H476" s="21"/>
      <c r="I476" s="21"/>
      <c r="J476" s="20"/>
      <c r="K476" s="35"/>
    </row>
    <row r="477" spans="2:11" ht="28.5" customHeight="1" x14ac:dyDescent="0.25">
      <c r="B477" s="9"/>
      <c r="C477" s="14"/>
      <c r="D477" s="10"/>
      <c r="E477" s="10"/>
      <c r="F477" s="16"/>
      <c r="G477" s="34"/>
      <c r="H477" s="21"/>
      <c r="I477" s="21"/>
      <c r="J477" s="20"/>
      <c r="K477" s="35"/>
    </row>
    <row r="478" spans="2:11" ht="28.5" customHeight="1" x14ac:dyDescent="0.25">
      <c r="B478" s="9"/>
      <c r="C478" s="14"/>
      <c r="D478" s="10"/>
      <c r="E478" s="10"/>
      <c r="F478" s="16"/>
      <c r="G478" s="34"/>
      <c r="H478" s="21"/>
      <c r="I478" s="21"/>
      <c r="J478" s="20"/>
      <c r="K478" s="35"/>
    </row>
    <row r="479" spans="2:11" ht="28.5" customHeight="1" x14ac:dyDescent="0.25">
      <c r="B479" s="9"/>
      <c r="C479" s="14"/>
      <c r="D479" s="10"/>
      <c r="E479" s="10"/>
      <c r="F479" s="16"/>
      <c r="G479" s="34"/>
      <c r="H479" s="21"/>
      <c r="I479" s="21"/>
      <c r="J479" s="20"/>
      <c r="K479" s="35"/>
    </row>
    <row r="480" spans="2:11" ht="28.5" customHeight="1" x14ac:dyDescent="0.25">
      <c r="B480" s="9"/>
      <c r="C480" s="14"/>
      <c r="D480" s="10"/>
      <c r="E480" s="10"/>
      <c r="F480" s="16"/>
      <c r="G480" s="34"/>
      <c r="H480" s="21"/>
      <c r="I480" s="21"/>
      <c r="J480" s="20"/>
      <c r="K480" s="35"/>
    </row>
    <row r="481" spans="2:11" ht="28.5" customHeight="1" x14ac:dyDescent="0.25">
      <c r="B481" s="9"/>
      <c r="C481" s="14"/>
      <c r="D481" s="10"/>
      <c r="E481" s="10"/>
      <c r="F481" s="16"/>
      <c r="G481" s="34"/>
      <c r="H481" s="21"/>
      <c r="I481" s="21"/>
      <c r="J481" s="20"/>
      <c r="K481" s="35"/>
    </row>
    <row r="482" spans="2:11" ht="28.5" customHeight="1" x14ac:dyDescent="0.25">
      <c r="B482" s="9"/>
      <c r="C482" s="14"/>
      <c r="D482" s="10"/>
      <c r="E482" s="10"/>
      <c r="F482" s="16"/>
      <c r="G482" s="34"/>
      <c r="H482" s="21"/>
      <c r="I482" s="21"/>
      <c r="J482" s="20"/>
      <c r="K482" s="35"/>
    </row>
    <row r="483" spans="2:11" ht="28.5" customHeight="1" x14ac:dyDescent="0.25">
      <c r="B483" s="9"/>
      <c r="C483" s="14"/>
      <c r="D483" s="10"/>
      <c r="E483" s="10"/>
      <c r="F483" s="16"/>
      <c r="G483" s="34"/>
      <c r="H483" s="21"/>
      <c r="I483" s="21"/>
      <c r="J483" s="20"/>
      <c r="K483" s="35"/>
    </row>
    <row r="484" spans="2:11" ht="28.5" customHeight="1" x14ac:dyDescent="0.25">
      <c r="B484" s="9"/>
      <c r="C484" s="14"/>
      <c r="D484" s="10"/>
      <c r="E484" s="10"/>
      <c r="F484" s="16"/>
      <c r="G484" s="34"/>
      <c r="H484" s="21"/>
      <c r="I484" s="21"/>
      <c r="J484" s="20"/>
      <c r="K484" s="35"/>
    </row>
    <row r="485" spans="2:11" ht="28.5" customHeight="1" x14ac:dyDescent="0.25">
      <c r="B485" s="9"/>
      <c r="C485" s="14"/>
      <c r="D485" s="10"/>
      <c r="E485" s="10"/>
      <c r="F485" s="16"/>
      <c r="G485" s="34"/>
      <c r="H485" s="21"/>
      <c r="I485" s="21"/>
      <c r="J485" s="20"/>
      <c r="K485" s="35"/>
    </row>
    <row r="486" spans="2:11" ht="28.5" customHeight="1" x14ac:dyDescent="0.25">
      <c r="B486" s="9"/>
      <c r="C486" s="14"/>
      <c r="D486" s="10"/>
      <c r="E486" s="10"/>
      <c r="F486" s="16"/>
      <c r="G486" s="34"/>
      <c r="H486" s="21"/>
      <c r="I486" s="21"/>
      <c r="J486" s="20"/>
      <c r="K486" s="35"/>
    </row>
    <row r="487" spans="2:11" ht="28.5" customHeight="1" x14ac:dyDescent="0.25">
      <c r="B487" s="9"/>
      <c r="C487" s="14"/>
      <c r="D487" s="10"/>
      <c r="E487" s="10"/>
      <c r="F487" s="16"/>
      <c r="G487" s="34"/>
      <c r="H487" s="21"/>
      <c r="I487" s="21"/>
      <c r="J487" s="20"/>
      <c r="K487" s="35"/>
    </row>
    <row r="488" spans="2:11" ht="28.5" customHeight="1" x14ac:dyDescent="0.25">
      <c r="B488" s="9"/>
      <c r="C488" s="14"/>
      <c r="D488" s="10"/>
      <c r="E488" s="10"/>
      <c r="F488" s="16"/>
      <c r="G488" s="34"/>
      <c r="H488" s="21"/>
      <c r="I488" s="21"/>
      <c r="J488" s="20"/>
      <c r="K488" s="35"/>
    </row>
    <row r="489" spans="2:11" ht="28.5" customHeight="1" x14ac:dyDescent="0.25">
      <c r="B489" s="9"/>
      <c r="C489" s="14"/>
      <c r="D489" s="10"/>
      <c r="E489" s="10"/>
      <c r="F489" s="16"/>
      <c r="G489" s="34"/>
      <c r="H489" s="21"/>
      <c r="I489" s="21"/>
      <c r="J489" s="20"/>
      <c r="K489" s="35"/>
    </row>
    <row r="490" spans="2:11" ht="28.5" customHeight="1" x14ac:dyDescent="0.25">
      <c r="B490" s="9"/>
      <c r="C490" s="14"/>
      <c r="D490" s="10"/>
      <c r="E490" s="10"/>
      <c r="F490" s="16"/>
      <c r="G490" s="34"/>
      <c r="H490" s="21"/>
      <c r="I490" s="21"/>
      <c r="J490" s="20"/>
      <c r="K490" s="35"/>
    </row>
    <row r="491" spans="2:11" ht="28.5" customHeight="1" x14ac:dyDescent="0.25">
      <c r="B491" s="9"/>
      <c r="C491" s="14"/>
      <c r="D491" s="10"/>
      <c r="E491" s="10"/>
      <c r="F491" s="16"/>
      <c r="G491" s="34"/>
      <c r="H491" s="21"/>
      <c r="I491" s="21"/>
      <c r="J491" s="20"/>
      <c r="K491" s="35"/>
    </row>
    <row r="492" spans="2:11" ht="28.5" customHeight="1" x14ac:dyDescent="0.25">
      <c r="B492" s="9"/>
      <c r="C492" s="14"/>
      <c r="D492" s="10"/>
      <c r="E492" s="10"/>
      <c r="F492" s="16"/>
      <c r="G492" s="34"/>
      <c r="H492" s="21"/>
      <c r="I492" s="21"/>
      <c r="J492" s="20"/>
      <c r="K492" s="35"/>
    </row>
    <row r="493" spans="2:11" ht="28.5" customHeight="1" x14ac:dyDescent="0.25">
      <c r="B493" s="9"/>
      <c r="C493" s="14"/>
      <c r="D493" s="10"/>
      <c r="E493" s="10"/>
      <c r="F493" s="16"/>
      <c r="G493" s="34"/>
      <c r="H493" s="21"/>
      <c r="I493" s="21"/>
      <c r="J493" s="20"/>
      <c r="K493" s="35"/>
    </row>
    <row r="494" spans="2:11" ht="28.5" customHeight="1" x14ac:dyDescent="0.25">
      <c r="B494" s="9"/>
      <c r="C494" s="14"/>
      <c r="D494" s="10"/>
      <c r="E494" s="10"/>
      <c r="F494" s="16"/>
      <c r="G494" s="34"/>
      <c r="H494" s="21"/>
      <c r="I494" s="21"/>
      <c r="J494" s="20"/>
      <c r="K494" s="35"/>
    </row>
    <row r="495" spans="2:11" ht="28.5" customHeight="1" x14ac:dyDescent="0.25">
      <c r="B495" s="9"/>
      <c r="C495" s="14"/>
      <c r="D495" s="10"/>
      <c r="E495" s="10"/>
      <c r="F495" s="16"/>
      <c r="G495" s="34"/>
      <c r="H495" s="21"/>
      <c r="I495" s="21"/>
      <c r="J495" s="20"/>
      <c r="K495" s="35"/>
    </row>
    <row r="496" spans="2:11" ht="28.5" customHeight="1" x14ac:dyDescent="0.25">
      <c r="B496" s="9"/>
      <c r="C496" s="14"/>
      <c r="D496" s="10"/>
      <c r="E496" s="10"/>
      <c r="F496" s="16"/>
      <c r="G496" s="34"/>
      <c r="H496" s="21"/>
      <c r="I496" s="21"/>
      <c r="J496" s="20"/>
      <c r="K496" s="35"/>
    </row>
    <row r="497" spans="2:11" ht="28.5" customHeight="1" x14ac:dyDescent="0.25">
      <c r="B497" s="9"/>
      <c r="C497" s="14"/>
      <c r="D497" s="10"/>
      <c r="E497" s="10"/>
      <c r="F497" s="16"/>
      <c r="G497" s="34"/>
      <c r="H497" s="21"/>
      <c r="I497" s="21"/>
      <c r="J497" s="20"/>
      <c r="K497" s="35"/>
    </row>
    <row r="498" spans="2:11" ht="28.5" customHeight="1" x14ac:dyDescent="0.25">
      <c r="B498" s="9"/>
      <c r="C498" s="14"/>
      <c r="D498" s="10"/>
      <c r="E498" s="10"/>
      <c r="F498" s="16"/>
      <c r="G498" s="34"/>
      <c r="H498" s="21"/>
      <c r="I498" s="21"/>
      <c r="J498" s="20"/>
      <c r="K498" s="35"/>
    </row>
    <row r="499" spans="2:11" ht="28.5" customHeight="1" x14ac:dyDescent="0.25">
      <c r="B499" s="9"/>
      <c r="C499" s="14"/>
      <c r="D499" s="10"/>
      <c r="E499" s="10"/>
      <c r="F499" s="16"/>
      <c r="G499" s="34"/>
      <c r="H499" s="21"/>
      <c r="I499" s="21"/>
      <c r="J499" s="20"/>
      <c r="K499" s="35"/>
    </row>
    <row r="500" spans="2:11" ht="28.5" customHeight="1" x14ac:dyDescent="0.25">
      <c r="B500" s="9"/>
      <c r="C500" s="14"/>
      <c r="D500" s="10"/>
      <c r="E500" s="10"/>
      <c r="F500" s="16"/>
      <c r="G500" s="34"/>
      <c r="H500" s="21"/>
      <c r="I500" s="21"/>
      <c r="J500" s="20"/>
      <c r="K500" s="35"/>
    </row>
    <row r="501" spans="2:11" ht="28.5" customHeight="1" x14ac:dyDescent="0.25">
      <c r="B501" s="9"/>
      <c r="C501" s="14"/>
      <c r="D501" s="10"/>
      <c r="E501" s="10"/>
      <c r="F501" s="16"/>
      <c r="G501" s="34"/>
      <c r="H501" s="21"/>
      <c r="I501" s="21"/>
      <c r="J501" s="20"/>
      <c r="K501" s="35"/>
    </row>
    <row r="502" spans="2:11" ht="28.5" customHeight="1" x14ac:dyDescent="0.25">
      <c r="B502" s="9"/>
      <c r="C502" s="14"/>
      <c r="D502" s="10"/>
      <c r="E502" s="10"/>
      <c r="F502" s="16"/>
      <c r="G502" s="34"/>
      <c r="H502" s="21"/>
      <c r="I502" s="21"/>
      <c r="J502" s="20"/>
      <c r="K502" s="35"/>
    </row>
    <row r="503" spans="2:11" ht="28.5" customHeight="1" x14ac:dyDescent="0.25">
      <c r="B503" s="9"/>
      <c r="C503" s="14"/>
      <c r="D503" s="10"/>
      <c r="E503" s="10"/>
      <c r="F503" s="16"/>
      <c r="G503" s="34"/>
      <c r="H503" s="21"/>
      <c r="I503" s="21"/>
      <c r="J503" s="20"/>
      <c r="K503" s="35"/>
    </row>
    <row r="504" spans="2:11" ht="28.5" customHeight="1" x14ac:dyDescent="0.25">
      <c r="B504" s="9"/>
      <c r="C504" s="14"/>
      <c r="D504" s="10"/>
      <c r="E504" s="10"/>
      <c r="F504" s="16"/>
      <c r="G504" s="34"/>
      <c r="H504" s="21"/>
      <c r="I504" s="21"/>
      <c r="J504" s="20"/>
      <c r="K504" s="35"/>
    </row>
    <row r="505" spans="2:11" ht="28.5" customHeight="1" x14ac:dyDescent="0.25">
      <c r="B505" s="9"/>
      <c r="C505" s="14"/>
      <c r="D505" s="10"/>
      <c r="E505" s="10"/>
      <c r="F505" s="16"/>
      <c r="G505" s="34"/>
      <c r="H505" s="21"/>
      <c r="I505" s="21"/>
      <c r="J505" s="20"/>
      <c r="K505" s="35"/>
    </row>
    <row r="506" spans="2:11" ht="28.5" customHeight="1" x14ac:dyDescent="0.25">
      <c r="B506" s="9"/>
      <c r="C506" s="14"/>
      <c r="D506" s="10"/>
      <c r="E506" s="10"/>
      <c r="F506" s="16"/>
      <c r="G506" s="34"/>
      <c r="H506" s="21"/>
      <c r="I506" s="21"/>
      <c r="J506" s="20"/>
      <c r="K506" s="35"/>
    </row>
    <row r="507" spans="2:11" ht="28.5" customHeight="1" x14ac:dyDescent="0.25">
      <c r="B507" s="9"/>
      <c r="C507" s="14"/>
      <c r="D507" s="10"/>
      <c r="E507" s="10"/>
      <c r="F507" s="16"/>
      <c r="G507" s="34"/>
      <c r="H507" s="21"/>
      <c r="I507" s="21"/>
      <c r="J507" s="20"/>
      <c r="K507" s="35"/>
    </row>
    <row r="508" spans="2:11" ht="28.5" customHeight="1" x14ac:dyDescent="0.25">
      <c r="B508" s="9"/>
      <c r="C508" s="14"/>
      <c r="D508" s="10"/>
      <c r="E508" s="10"/>
      <c r="F508" s="16"/>
      <c r="G508" s="34"/>
      <c r="H508" s="21"/>
      <c r="I508" s="21"/>
      <c r="J508" s="20"/>
      <c r="K508" s="35"/>
    </row>
    <row r="509" spans="2:11" ht="28.5" customHeight="1" x14ac:dyDescent="0.25">
      <c r="B509" s="9"/>
      <c r="C509" s="14"/>
      <c r="D509" s="10"/>
      <c r="E509" s="10"/>
      <c r="F509" s="16"/>
      <c r="G509" s="34"/>
      <c r="H509" s="21"/>
      <c r="I509" s="21"/>
      <c r="J509" s="20"/>
      <c r="K509" s="35"/>
    </row>
    <row r="510" spans="2:11" ht="28.5" customHeight="1" x14ac:dyDescent="0.25">
      <c r="B510" s="9"/>
      <c r="C510" s="14"/>
      <c r="D510" s="10"/>
      <c r="E510" s="10"/>
      <c r="F510" s="16"/>
      <c r="G510" s="34"/>
      <c r="H510" s="21"/>
      <c r="I510" s="21"/>
      <c r="J510" s="20"/>
      <c r="K510" s="35"/>
    </row>
    <row r="511" spans="2:11" ht="28.5" customHeight="1" x14ac:dyDescent="0.25">
      <c r="B511" s="9"/>
      <c r="C511" s="14"/>
      <c r="D511" s="10"/>
      <c r="E511" s="10"/>
      <c r="F511" s="16"/>
      <c r="G511" s="34"/>
      <c r="H511" s="21"/>
      <c r="I511" s="21"/>
      <c r="J511" s="20"/>
      <c r="K511" s="35"/>
    </row>
    <row r="512" spans="2:11" ht="28.5" customHeight="1" x14ac:dyDescent="0.25">
      <c r="B512" s="9"/>
      <c r="C512" s="14"/>
      <c r="D512" s="10"/>
      <c r="E512" s="10"/>
      <c r="F512" s="16"/>
      <c r="G512" s="34"/>
      <c r="H512" s="21"/>
      <c r="I512" s="21"/>
      <c r="J512" s="20"/>
      <c r="K512" s="35"/>
    </row>
    <row r="513" spans="2:11" ht="28.5" customHeight="1" x14ac:dyDescent="0.25">
      <c r="B513" s="9"/>
      <c r="C513" s="14"/>
      <c r="D513" s="10"/>
      <c r="E513" s="10"/>
      <c r="F513" s="16"/>
      <c r="G513" s="34"/>
      <c r="H513" s="21"/>
      <c r="I513" s="21"/>
      <c r="J513" s="20"/>
      <c r="K513" s="35"/>
    </row>
    <row r="514" spans="2:11" ht="28.5" customHeight="1" x14ac:dyDescent="0.25">
      <c r="B514" s="9"/>
      <c r="C514" s="14"/>
      <c r="D514" s="10"/>
      <c r="E514" s="10"/>
      <c r="F514" s="16"/>
      <c r="G514" s="34"/>
      <c r="H514" s="21"/>
      <c r="I514" s="21"/>
      <c r="J514" s="20"/>
      <c r="K514" s="35"/>
    </row>
    <row r="515" spans="2:11" ht="28.5" customHeight="1" x14ac:dyDescent="0.25">
      <c r="B515" s="9"/>
      <c r="C515" s="14"/>
      <c r="D515" s="10"/>
      <c r="E515" s="10"/>
      <c r="F515" s="16"/>
      <c r="G515" s="34"/>
      <c r="H515" s="21"/>
      <c r="I515" s="21"/>
      <c r="J515" s="20"/>
      <c r="K515" s="35"/>
    </row>
    <row r="516" spans="2:11" ht="28.5" customHeight="1" x14ac:dyDescent="0.25">
      <c r="B516" s="9"/>
      <c r="C516" s="14"/>
      <c r="D516" s="10"/>
      <c r="E516" s="10"/>
      <c r="F516" s="16"/>
      <c r="G516" s="34"/>
      <c r="H516" s="21"/>
      <c r="I516" s="21"/>
      <c r="J516" s="20"/>
      <c r="K516" s="35"/>
    </row>
    <row r="517" spans="2:11" ht="28.5" customHeight="1" x14ac:dyDescent="0.25">
      <c r="B517" s="9"/>
      <c r="C517" s="14"/>
      <c r="D517" s="10"/>
      <c r="E517" s="10"/>
      <c r="F517" s="16"/>
      <c r="G517" s="34"/>
      <c r="H517" s="21"/>
      <c r="I517" s="21"/>
      <c r="J517" s="20"/>
      <c r="K517" s="35"/>
    </row>
    <row r="518" spans="2:11" ht="28.5" customHeight="1" x14ac:dyDescent="0.25">
      <c r="B518" s="9"/>
      <c r="C518" s="14"/>
      <c r="D518" s="10"/>
      <c r="E518" s="10"/>
      <c r="F518" s="16"/>
      <c r="G518" s="34"/>
      <c r="H518" s="21"/>
      <c r="I518" s="21"/>
      <c r="J518" s="20"/>
      <c r="K518" s="35"/>
    </row>
    <row r="519" spans="2:11" ht="28.5" customHeight="1" x14ac:dyDescent="0.25">
      <c r="B519" s="9"/>
      <c r="C519" s="14"/>
      <c r="D519" s="10"/>
      <c r="E519" s="10"/>
      <c r="F519" s="16"/>
      <c r="G519" s="34"/>
      <c r="H519" s="21"/>
      <c r="I519" s="21"/>
      <c r="J519" s="20"/>
      <c r="K519" s="35"/>
    </row>
    <row r="520" spans="2:11" ht="28.5" customHeight="1" x14ac:dyDescent="0.25">
      <c r="B520" s="9"/>
      <c r="C520" s="14"/>
      <c r="D520" s="10"/>
      <c r="E520" s="10"/>
      <c r="F520" s="16"/>
      <c r="G520" s="34"/>
      <c r="H520" s="21"/>
      <c r="I520" s="21"/>
      <c r="J520" s="20"/>
      <c r="K520" s="35"/>
    </row>
    <row r="521" spans="2:11" ht="28.5" customHeight="1" x14ac:dyDescent="0.25">
      <c r="B521" s="9"/>
      <c r="C521" s="14"/>
      <c r="D521" s="10"/>
      <c r="E521" s="10"/>
      <c r="F521" s="16"/>
      <c r="G521" s="34"/>
      <c r="H521" s="21"/>
      <c r="I521" s="21"/>
      <c r="J521" s="20"/>
      <c r="K521" s="35"/>
    </row>
    <row r="522" spans="2:11" ht="28.5" customHeight="1" x14ac:dyDescent="0.25">
      <c r="B522" s="9"/>
      <c r="C522" s="14"/>
      <c r="D522" s="10"/>
      <c r="E522" s="10"/>
      <c r="F522" s="16"/>
      <c r="G522" s="34"/>
      <c r="H522" s="21"/>
      <c r="I522" s="21"/>
      <c r="J522" s="20"/>
      <c r="K522" s="35"/>
    </row>
    <row r="523" spans="2:11" ht="28.5" customHeight="1" x14ac:dyDescent="0.25">
      <c r="B523" s="9"/>
      <c r="C523" s="14"/>
      <c r="D523" s="10"/>
      <c r="E523" s="10"/>
      <c r="F523" s="16"/>
      <c r="G523" s="34"/>
      <c r="H523" s="21"/>
      <c r="I523" s="21"/>
      <c r="J523" s="20"/>
      <c r="K523" s="35"/>
    </row>
    <row r="524" spans="2:11" ht="28.5" customHeight="1" x14ac:dyDescent="0.25">
      <c r="B524" s="9"/>
      <c r="C524" s="14"/>
      <c r="D524" s="10"/>
      <c r="E524" s="10"/>
      <c r="F524" s="16"/>
      <c r="G524" s="34"/>
      <c r="H524" s="21"/>
      <c r="I524" s="21"/>
      <c r="J524" s="20"/>
      <c r="K524" s="35"/>
    </row>
    <row r="525" spans="2:11" ht="28.5" customHeight="1" x14ac:dyDescent="0.25">
      <c r="B525" s="9"/>
      <c r="C525" s="14"/>
      <c r="D525" s="10"/>
      <c r="E525" s="10"/>
      <c r="F525" s="16"/>
      <c r="G525" s="34"/>
      <c r="H525" s="21"/>
      <c r="I525" s="21"/>
      <c r="J525" s="20"/>
      <c r="K525" s="35"/>
    </row>
    <row r="526" spans="2:11" ht="28.5" customHeight="1" x14ac:dyDescent="0.25">
      <c r="B526" s="9"/>
      <c r="C526" s="14"/>
      <c r="D526" s="10"/>
      <c r="E526" s="10"/>
      <c r="F526" s="16"/>
      <c r="G526" s="34"/>
      <c r="H526" s="21"/>
      <c r="I526" s="21"/>
      <c r="J526" s="20"/>
      <c r="K526" s="35"/>
    </row>
    <row r="527" spans="2:11" ht="28.5" customHeight="1" x14ac:dyDescent="0.25">
      <c r="B527" s="9"/>
      <c r="C527" s="14"/>
      <c r="D527" s="10"/>
      <c r="E527" s="10"/>
      <c r="F527" s="16"/>
      <c r="G527" s="34"/>
      <c r="H527" s="21"/>
      <c r="I527" s="21"/>
      <c r="J527" s="20"/>
      <c r="K527" s="35"/>
    </row>
    <row r="528" spans="2:11" ht="28.5" customHeight="1" x14ac:dyDescent="0.25">
      <c r="B528" s="9"/>
      <c r="C528" s="14"/>
      <c r="D528" s="10"/>
      <c r="E528" s="10"/>
      <c r="F528" s="16"/>
      <c r="G528" s="34"/>
      <c r="H528" s="21"/>
      <c r="I528" s="21"/>
      <c r="J528" s="20"/>
      <c r="K528" s="35"/>
    </row>
    <row r="529" spans="2:11" ht="28.5" customHeight="1" x14ac:dyDescent="0.25">
      <c r="B529" s="9"/>
      <c r="C529" s="14"/>
      <c r="D529" s="10"/>
      <c r="E529" s="10"/>
      <c r="F529" s="16"/>
      <c r="G529" s="34"/>
      <c r="H529" s="21"/>
      <c r="I529" s="21"/>
      <c r="J529" s="20"/>
      <c r="K529" s="35"/>
    </row>
    <row r="530" spans="2:11" ht="28.5" customHeight="1" x14ac:dyDescent="0.25">
      <c r="B530" s="9"/>
      <c r="C530" s="14"/>
      <c r="D530" s="10"/>
      <c r="E530" s="10"/>
      <c r="F530" s="16"/>
      <c r="G530" s="34"/>
      <c r="H530" s="21"/>
      <c r="I530" s="21"/>
      <c r="J530" s="20"/>
      <c r="K530" s="35"/>
    </row>
    <row r="531" spans="2:11" ht="28.5" customHeight="1" x14ac:dyDescent="0.25">
      <c r="B531" s="9"/>
      <c r="C531" s="14"/>
      <c r="D531" s="10"/>
      <c r="E531" s="10"/>
      <c r="F531" s="16"/>
      <c r="G531" s="34"/>
      <c r="H531" s="21"/>
      <c r="I531" s="21"/>
      <c r="J531" s="20"/>
      <c r="K531" s="35"/>
    </row>
    <row r="532" spans="2:11" ht="28.5" customHeight="1" x14ac:dyDescent="0.25">
      <c r="B532" s="9"/>
      <c r="C532" s="14"/>
      <c r="D532" s="10"/>
      <c r="E532" s="10"/>
      <c r="F532" s="16"/>
      <c r="G532" s="34"/>
      <c r="H532" s="21"/>
      <c r="I532" s="21"/>
      <c r="J532" s="20"/>
      <c r="K532" s="35"/>
    </row>
    <row r="533" spans="2:11" ht="28.5" customHeight="1" x14ac:dyDescent="0.25">
      <c r="B533" s="9"/>
      <c r="C533" s="14"/>
      <c r="D533" s="10"/>
      <c r="E533" s="10"/>
      <c r="F533" s="16"/>
      <c r="G533" s="34"/>
      <c r="H533" s="21"/>
      <c r="I533" s="21"/>
      <c r="J533" s="20"/>
      <c r="K533" s="35"/>
    </row>
    <row r="534" spans="2:11" ht="28.5" customHeight="1" x14ac:dyDescent="0.25">
      <c r="B534" s="9"/>
      <c r="C534" s="14"/>
      <c r="D534" s="10"/>
      <c r="E534" s="10"/>
      <c r="F534" s="16"/>
      <c r="G534" s="34"/>
      <c r="H534" s="21"/>
      <c r="I534" s="21"/>
      <c r="J534" s="20"/>
      <c r="K534" s="35"/>
    </row>
    <row r="535" spans="2:11" ht="28.5" customHeight="1" x14ac:dyDescent="0.25">
      <c r="B535" s="9"/>
      <c r="C535" s="14"/>
      <c r="D535" s="10"/>
      <c r="E535" s="10"/>
      <c r="F535" s="16"/>
      <c r="G535" s="34"/>
      <c r="H535" s="21"/>
      <c r="I535" s="21"/>
      <c r="J535" s="20"/>
      <c r="K535" s="35"/>
    </row>
    <row r="536" spans="2:11" ht="28.5" customHeight="1" x14ac:dyDescent="0.25">
      <c r="B536" s="9"/>
      <c r="C536" s="14"/>
      <c r="D536" s="10"/>
      <c r="E536" s="10"/>
      <c r="F536" s="16"/>
      <c r="G536" s="34"/>
      <c r="H536" s="21"/>
      <c r="I536" s="21"/>
      <c r="J536" s="20"/>
      <c r="K536" s="35"/>
    </row>
    <row r="537" spans="2:11" ht="28.5" customHeight="1" x14ac:dyDescent="0.25">
      <c r="B537" s="9"/>
      <c r="C537" s="14"/>
      <c r="D537" s="10"/>
      <c r="E537" s="10"/>
      <c r="F537" s="16"/>
      <c r="G537" s="34"/>
      <c r="H537" s="21"/>
      <c r="I537" s="21"/>
      <c r="J537" s="20"/>
      <c r="K537" s="35"/>
    </row>
    <row r="538" spans="2:11" ht="28.5" customHeight="1" x14ac:dyDescent="0.25">
      <c r="B538" s="9"/>
      <c r="C538" s="14"/>
      <c r="D538" s="10"/>
      <c r="E538" s="10"/>
      <c r="F538" s="16"/>
      <c r="G538" s="34"/>
      <c r="H538" s="21"/>
      <c r="I538" s="21"/>
      <c r="J538" s="20"/>
      <c r="K538" s="35"/>
    </row>
    <row r="539" spans="2:11" ht="28.5" customHeight="1" x14ac:dyDescent="0.25">
      <c r="B539" s="9"/>
      <c r="C539" s="14"/>
      <c r="D539" s="10"/>
      <c r="E539" s="10"/>
      <c r="F539" s="16"/>
      <c r="G539" s="34"/>
      <c r="H539" s="21"/>
      <c r="I539" s="21"/>
      <c r="J539" s="20"/>
      <c r="K539" s="35"/>
    </row>
    <row r="540" spans="2:11" ht="28.5" customHeight="1" x14ac:dyDescent="0.25">
      <c r="B540" s="9"/>
      <c r="C540" s="14"/>
      <c r="D540" s="10"/>
      <c r="E540" s="10"/>
      <c r="F540" s="16"/>
      <c r="G540" s="34"/>
      <c r="H540" s="21"/>
      <c r="I540" s="21"/>
      <c r="J540" s="20"/>
      <c r="K540" s="35"/>
    </row>
    <row r="541" spans="2:11" ht="28.5" customHeight="1" x14ac:dyDescent="0.25">
      <c r="B541" s="9"/>
      <c r="C541" s="14"/>
      <c r="D541" s="10"/>
      <c r="E541" s="10"/>
      <c r="F541" s="16"/>
      <c r="G541" s="34"/>
      <c r="H541" s="21"/>
      <c r="I541" s="21"/>
      <c r="J541" s="20"/>
      <c r="K541" s="35"/>
    </row>
    <row r="542" spans="2:11" ht="28.5" customHeight="1" x14ac:dyDescent="0.25">
      <c r="B542" s="9"/>
      <c r="C542" s="14"/>
      <c r="D542" s="10"/>
      <c r="E542" s="10"/>
      <c r="F542" s="16"/>
      <c r="G542" s="34"/>
      <c r="H542" s="21"/>
      <c r="I542" s="21"/>
      <c r="J542" s="20"/>
      <c r="K542" s="35"/>
    </row>
    <row r="543" spans="2:11" ht="28.5" customHeight="1" x14ac:dyDescent="0.25">
      <c r="B543" s="9"/>
      <c r="C543" s="14"/>
      <c r="D543" s="10"/>
      <c r="E543" s="10"/>
      <c r="F543" s="16"/>
      <c r="G543" s="34"/>
      <c r="H543" s="21"/>
      <c r="I543" s="21"/>
      <c r="J543" s="20"/>
      <c r="K543" s="35"/>
    </row>
    <row r="544" spans="2:11" ht="28.5" customHeight="1" x14ac:dyDescent="0.25">
      <c r="B544" s="9"/>
      <c r="C544" s="14"/>
      <c r="D544" s="10"/>
      <c r="E544" s="10"/>
      <c r="F544" s="16"/>
      <c r="G544" s="34"/>
      <c r="H544" s="21"/>
      <c r="I544" s="21"/>
      <c r="J544" s="20"/>
      <c r="K544" s="35"/>
    </row>
    <row r="545" spans="2:11" ht="28.5" customHeight="1" x14ac:dyDescent="0.25">
      <c r="B545" s="9"/>
      <c r="C545" s="14"/>
      <c r="D545" s="10"/>
      <c r="E545" s="10"/>
      <c r="F545" s="16"/>
      <c r="G545" s="34"/>
      <c r="H545" s="21"/>
      <c r="I545" s="21"/>
      <c r="J545" s="20"/>
      <c r="K545" s="35"/>
    </row>
    <row r="546" spans="2:11" ht="28.5" customHeight="1" x14ac:dyDescent="0.25">
      <c r="B546" s="9"/>
      <c r="C546" s="14"/>
      <c r="D546" s="10"/>
      <c r="E546" s="10"/>
      <c r="F546" s="16"/>
      <c r="G546" s="34"/>
      <c r="H546" s="21"/>
      <c r="I546" s="21"/>
      <c r="J546" s="20"/>
      <c r="K546" s="35"/>
    </row>
    <row r="547" spans="2:11" ht="28.5" customHeight="1" x14ac:dyDescent="0.25">
      <c r="B547" s="9"/>
      <c r="C547" s="14"/>
      <c r="D547" s="10"/>
      <c r="E547" s="10"/>
      <c r="F547" s="16"/>
      <c r="G547" s="34"/>
      <c r="H547" s="21"/>
      <c r="I547" s="21"/>
      <c r="J547" s="20"/>
      <c r="K547" s="35"/>
    </row>
    <row r="548" spans="2:11" ht="28.5" customHeight="1" x14ac:dyDescent="0.25">
      <c r="B548" s="9"/>
      <c r="C548" s="14"/>
      <c r="D548" s="10"/>
      <c r="E548" s="10"/>
      <c r="F548" s="16"/>
      <c r="G548" s="34"/>
      <c r="H548" s="21"/>
      <c r="I548" s="21"/>
      <c r="J548" s="20"/>
      <c r="K548" s="35"/>
    </row>
    <row r="549" spans="2:11" ht="28.5" customHeight="1" x14ac:dyDescent="0.25">
      <c r="B549" s="9"/>
      <c r="C549" s="14"/>
      <c r="D549" s="10"/>
      <c r="E549" s="10"/>
      <c r="F549" s="16"/>
      <c r="G549" s="34"/>
      <c r="H549" s="21"/>
      <c r="I549" s="21"/>
      <c r="J549" s="20"/>
      <c r="K549" s="35"/>
    </row>
    <row r="550" spans="2:11" ht="28.5" customHeight="1" x14ac:dyDescent="0.25">
      <c r="B550" s="9"/>
      <c r="C550" s="14"/>
      <c r="D550" s="10"/>
      <c r="E550" s="10"/>
      <c r="F550" s="16"/>
      <c r="G550" s="34"/>
      <c r="H550" s="21"/>
      <c r="I550" s="21"/>
      <c r="J550" s="20"/>
      <c r="K550" s="35"/>
    </row>
    <row r="551" spans="2:11" ht="28.5" customHeight="1" x14ac:dyDescent="0.25">
      <c r="B551" s="9"/>
      <c r="C551" s="14"/>
      <c r="D551" s="10"/>
      <c r="E551" s="10"/>
      <c r="F551" s="16"/>
      <c r="G551" s="34"/>
      <c r="H551" s="21"/>
      <c r="I551" s="21"/>
      <c r="J551" s="20"/>
      <c r="K551" s="35"/>
    </row>
    <row r="552" spans="2:11" ht="28.5" customHeight="1" x14ac:dyDescent="0.25">
      <c r="B552" s="9"/>
      <c r="C552" s="14"/>
      <c r="D552" s="10"/>
      <c r="E552" s="10"/>
      <c r="F552" s="16"/>
      <c r="G552" s="34"/>
      <c r="H552" s="21"/>
      <c r="I552" s="21"/>
      <c r="J552" s="20"/>
      <c r="K552" s="35"/>
    </row>
    <row r="553" spans="2:11" ht="28.5" customHeight="1" x14ac:dyDescent="0.25">
      <c r="B553" s="9"/>
      <c r="C553" s="14"/>
      <c r="D553" s="10"/>
      <c r="E553" s="10"/>
      <c r="F553" s="16"/>
      <c r="G553" s="34"/>
      <c r="H553" s="21"/>
      <c r="I553" s="21"/>
      <c r="J553" s="20"/>
      <c r="K553" s="35"/>
    </row>
    <row r="554" spans="2:11" ht="28.5" customHeight="1" x14ac:dyDescent="0.25">
      <c r="B554" s="9"/>
      <c r="C554" s="14"/>
      <c r="D554" s="10"/>
      <c r="E554" s="10"/>
      <c r="F554" s="16"/>
      <c r="G554" s="34"/>
      <c r="H554" s="21"/>
      <c r="I554" s="21"/>
      <c r="J554" s="20"/>
      <c r="K554" s="35"/>
    </row>
    <row r="555" spans="2:11" ht="28.5" customHeight="1" x14ac:dyDescent="0.25">
      <c r="B555" s="9"/>
      <c r="C555" s="14"/>
      <c r="D555" s="10"/>
      <c r="E555" s="10"/>
      <c r="F555" s="16"/>
      <c r="G555" s="34"/>
      <c r="H555" s="21"/>
      <c r="I555" s="21"/>
      <c r="J555" s="20"/>
      <c r="K555" s="35"/>
    </row>
    <row r="556" spans="2:11" ht="28.5" customHeight="1" x14ac:dyDescent="0.25">
      <c r="B556" s="9"/>
      <c r="C556" s="14"/>
      <c r="D556" s="10"/>
      <c r="E556" s="10"/>
      <c r="F556" s="16"/>
      <c r="G556" s="34"/>
      <c r="H556" s="21"/>
      <c r="I556" s="21"/>
      <c r="J556" s="20"/>
      <c r="K556" s="35"/>
    </row>
    <row r="557" spans="2:11" ht="28.5" customHeight="1" x14ac:dyDescent="0.25">
      <c r="B557" s="9"/>
      <c r="C557" s="14"/>
      <c r="D557" s="10"/>
      <c r="E557" s="10"/>
      <c r="F557" s="16"/>
      <c r="G557" s="34"/>
      <c r="H557" s="21"/>
      <c r="I557" s="21"/>
      <c r="J557" s="20"/>
      <c r="K557" s="35"/>
    </row>
    <row r="558" spans="2:11" ht="28.5" customHeight="1" x14ac:dyDescent="0.25">
      <c r="B558" s="9"/>
      <c r="C558" s="14"/>
      <c r="D558" s="10"/>
      <c r="E558" s="10"/>
      <c r="F558" s="16"/>
      <c r="G558" s="34"/>
      <c r="H558" s="21"/>
      <c r="I558" s="21"/>
      <c r="J558" s="20"/>
      <c r="K558" s="35"/>
    </row>
    <row r="559" spans="2:11" ht="28.5" customHeight="1" x14ac:dyDescent="0.25">
      <c r="B559" s="9"/>
      <c r="C559" s="14"/>
      <c r="D559" s="10"/>
      <c r="E559" s="10"/>
      <c r="F559" s="16"/>
      <c r="G559" s="34"/>
      <c r="H559" s="21"/>
      <c r="I559" s="21"/>
      <c r="J559" s="20"/>
      <c r="K559" s="35"/>
    </row>
    <row r="560" spans="2:11" ht="28.5" customHeight="1" x14ac:dyDescent="0.25">
      <c r="B560" s="9"/>
      <c r="C560" s="14"/>
      <c r="D560" s="10"/>
      <c r="E560" s="10"/>
      <c r="F560" s="16"/>
      <c r="G560" s="34"/>
      <c r="H560" s="21"/>
      <c r="I560" s="21"/>
      <c r="J560" s="20"/>
      <c r="K560" s="35"/>
    </row>
    <row r="561" spans="2:11" ht="28.5" customHeight="1" x14ac:dyDescent="0.25">
      <c r="B561" s="9"/>
      <c r="C561" s="14"/>
      <c r="D561" s="10"/>
      <c r="E561" s="10"/>
      <c r="F561" s="16"/>
      <c r="G561" s="34"/>
      <c r="H561" s="21"/>
      <c r="I561" s="21"/>
      <c r="J561" s="20"/>
      <c r="K561" s="35"/>
    </row>
    <row r="562" spans="2:11" ht="28.5" customHeight="1" x14ac:dyDescent="0.25">
      <c r="B562" s="9"/>
      <c r="C562" s="14"/>
      <c r="D562" s="10"/>
      <c r="E562" s="10"/>
      <c r="F562" s="16"/>
      <c r="G562" s="34"/>
      <c r="H562" s="21"/>
      <c r="I562" s="21"/>
      <c r="J562" s="20"/>
      <c r="K562" s="35"/>
    </row>
    <row r="563" spans="2:11" ht="28.5" customHeight="1" x14ac:dyDescent="0.25">
      <c r="B563" s="9"/>
      <c r="C563" s="14"/>
      <c r="D563" s="10"/>
      <c r="E563" s="10"/>
      <c r="F563" s="16"/>
      <c r="G563" s="34"/>
      <c r="H563" s="21"/>
      <c r="I563" s="21"/>
      <c r="J563" s="20"/>
      <c r="K563" s="35"/>
    </row>
    <row r="564" spans="2:11" ht="28.5" customHeight="1" x14ac:dyDescent="0.25">
      <c r="B564" s="9"/>
      <c r="C564" s="14"/>
      <c r="D564" s="10"/>
      <c r="E564" s="10"/>
      <c r="F564" s="16"/>
      <c r="G564" s="34"/>
      <c r="H564" s="21"/>
      <c r="I564" s="21"/>
      <c r="J564" s="20"/>
      <c r="K564" s="35"/>
    </row>
    <row r="565" spans="2:11" ht="28.5" customHeight="1" x14ac:dyDescent="0.25">
      <c r="B565" s="9"/>
      <c r="C565" s="14"/>
      <c r="D565" s="10"/>
      <c r="E565" s="10"/>
      <c r="F565" s="16"/>
      <c r="G565" s="34"/>
      <c r="H565" s="21"/>
      <c r="I565" s="21"/>
      <c r="J565" s="20"/>
      <c r="K565" s="35"/>
    </row>
    <row r="566" spans="2:11" ht="28.5" customHeight="1" x14ac:dyDescent="0.25">
      <c r="B566" s="9"/>
      <c r="C566" s="14"/>
      <c r="D566" s="10"/>
      <c r="E566" s="10"/>
      <c r="F566" s="16"/>
      <c r="G566" s="34"/>
      <c r="H566" s="21"/>
      <c r="I566" s="21"/>
      <c r="J566" s="20"/>
      <c r="K566" s="35"/>
    </row>
    <row r="567" spans="2:11" ht="28.5" customHeight="1" x14ac:dyDescent="0.25">
      <c r="B567" s="9"/>
      <c r="C567" s="14"/>
      <c r="D567" s="10"/>
      <c r="E567" s="10"/>
      <c r="F567" s="16"/>
      <c r="G567" s="34"/>
      <c r="H567" s="21"/>
      <c r="I567" s="21"/>
      <c r="J567" s="20"/>
      <c r="K567" s="35"/>
    </row>
    <row r="568" spans="2:11" ht="28.5" customHeight="1" x14ac:dyDescent="0.25">
      <c r="B568" s="9"/>
      <c r="C568" s="14"/>
      <c r="D568" s="10"/>
      <c r="E568" s="10"/>
      <c r="F568" s="16"/>
      <c r="G568" s="34"/>
      <c r="H568" s="21"/>
      <c r="I568" s="21"/>
      <c r="J568" s="20"/>
      <c r="K568" s="35"/>
    </row>
    <row r="569" spans="2:11" ht="28.5" customHeight="1" x14ac:dyDescent="0.25">
      <c r="B569" s="9"/>
      <c r="C569" s="14"/>
      <c r="D569" s="10"/>
      <c r="E569" s="10"/>
      <c r="F569" s="16"/>
      <c r="G569" s="34"/>
      <c r="H569" s="21"/>
      <c r="I569" s="21"/>
      <c r="J569" s="20"/>
      <c r="K569" s="35"/>
    </row>
    <row r="570" spans="2:11" ht="28.5" customHeight="1" x14ac:dyDescent="0.25">
      <c r="B570" s="9"/>
      <c r="C570" s="14"/>
      <c r="D570" s="10"/>
      <c r="E570" s="10"/>
      <c r="F570" s="16"/>
      <c r="G570" s="34"/>
      <c r="H570" s="21"/>
      <c r="I570" s="21"/>
      <c r="J570" s="20"/>
      <c r="K570" s="35"/>
    </row>
    <row r="571" spans="2:11" ht="28.5" customHeight="1" x14ac:dyDescent="0.25">
      <c r="B571" s="9"/>
      <c r="C571" s="14"/>
      <c r="D571" s="10"/>
      <c r="E571" s="10"/>
      <c r="F571" s="16"/>
      <c r="G571" s="34"/>
      <c r="H571" s="21"/>
      <c r="I571" s="21"/>
      <c r="J571" s="20"/>
      <c r="K571" s="35"/>
    </row>
    <row r="572" spans="2:11" ht="28.5" customHeight="1" x14ac:dyDescent="0.25">
      <c r="B572" s="9"/>
      <c r="C572" s="14"/>
      <c r="D572" s="10"/>
      <c r="E572" s="10"/>
      <c r="F572" s="16"/>
      <c r="G572" s="34"/>
      <c r="H572" s="21"/>
      <c r="I572" s="21"/>
      <c r="J572" s="20"/>
      <c r="K572" s="35"/>
    </row>
    <row r="573" spans="2:11" ht="28.5" customHeight="1" x14ac:dyDescent="0.25">
      <c r="B573" s="9"/>
      <c r="C573" s="14"/>
      <c r="D573" s="10"/>
      <c r="E573" s="10"/>
      <c r="F573" s="16"/>
      <c r="G573" s="34"/>
      <c r="H573" s="21"/>
      <c r="I573" s="21"/>
      <c r="J573" s="20"/>
      <c r="K573" s="35"/>
    </row>
    <row r="574" spans="2:11" ht="28.5" customHeight="1" x14ac:dyDescent="0.25">
      <c r="B574" s="9"/>
      <c r="C574" s="14"/>
      <c r="D574" s="10"/>
      <c r="E574" s="10"/>
      <c r="F574" s="16"/>
      <c r="G574" s="34"/>
      <c r="H574" s="21"/>
      <c r="I574" s="21"/>
      <c r="J574" s="20"/>
      <c r="K574" s="35"/>
    </row>
    <row r="575" spans="2:11" ht="28.5" customHeight="1" x14ac:dyDescent="0.25">
      <c r="B575" s="9"/>
      <c r="C575" s="14"/>
      <c r="D575" s="10"/>
      <c r="E575" s="10"/>
      <c r="F575" s="16"/>
      <c r="G575" s="34"/>
      <c r="H575" s="21"/>
      <c r="I575" s="21"/>
      <c r="J575" s="20"/>
      <c r="K575" s="35"/>
    </row>
    <row r="576" spans="2:11" ht="28.5" customHeight="1" x14ac:dyDescent="0.25">
      <c r="B576" s="9"/>
      <c r="C576" s="14"/>
      <c r="D576" s="10"/>
      <c r="E576" s="10"/>
      <c r="F576" s="16"/>
      <c r="G576" s="34"/>
      <c r="H576" s="21"/>
      <c r="I576" s="21"/>
      <c r="J576" s="20"/>
      <c r="K576" s="35"/>
    </row>
    <row r="577" spans="2:11" ht="28.5" customHeight="1" x14ac:dyDescent="0.25">
      <c r="B577" s="9"/>
      <c r="C577" s="14"/>
      <c r="D577" s="10"/>
      <c r="E577" s="10"/>
      <c r="F577" s="16"/>
      <c r="G577" s="34"/>
      <c r="H577" s="21"/>
      <c r="I577" s="21"/>
      <c r="J577" s="20"/>
      <c r="K577" s="35"/>
    </row>
    <row r="578" spans="2:11" ht="28.5" customHeight="1" x14ac:dyDescent="0.25">
      <c r="B578" s="9"/>
      <c r="C578" s="14"/>
      <c r="D578" s="10"/>
      <c r="E578" s="10"/>
      <c r="F578" s="16"/>
      <c r="G578" s="34"/>
      <c r="H578" s="21"/>
      <c r="I578" s="21"/>
      <c r="J578" s="20"/>
      <c r="K578" s="35"/>
    </row>
    <row r="579" spans="2:11" ht="28.5" customHeight="1" x14ac:dyDescent="0.25">
      <c r="B579" s="9"/>
      <c r="C579" s="14"/>
      <c r="D579" s="10"/>
      <c r="E579" s="10"/>
      <c r="F579" s="16"/>
      <c r="G579" s="34"/>
      <c r="H579" s="21"/>
      <c r="I579" s="21"/>
      <c r="J579" s="20"/>
      <c r="K579" s="35"/>
    </row>
    <row r="580" spans="2:11" ht="28.5" customHeight="1" x14ac:dyDescent="0.25">
      <c r="B580" s="9"/>
      <c r="C580" s="14"/>
      <c r="D580" s="10"/>
      <c r="E580" s="10"/>
      <c r="F580" s="16"/>
      <c r="G580" s="34"/>
      <c r="H580" s="21"/>
      <c r="I580" s="21"/>
      <c r="J580" s="20"/>
      <c r="K580" s="35"/>
    </row>
    <row r="581" spans="2:11" ht="28.5" customHeight="1" x14ac:dyDescent="0.25">
      <c r="B581" s="9"/>
      <c r="C581" s="14"/>
      <c r="D581" s="10"/>
      <c r="E581" s="10"/>
      <c r="F581" s="16"/>
      <c r="G581" s="34"/>
      <c r="H581" s="21"/>
      <c r="I581" s="21"/>
      <c r="J581" s="20"/>
      <c r="K581" s="35"/>
    </row>
    <row r="582" spans="2:11" ht="28.5" customHeight="1" x14ac:dyDescent="0.25">
      <c r="B582" s="9"/>
      <c r="C582" s="14"/>
      <c r="D582" s="10"/>
      <c r="E582" s="10"/>
      <c r="F582" s="16"/>
      <c r="G582" s="34"/>
      <c r="H582" s="21"/>
      <c r="I582" s="21"/>
      <c r="J582" s="20"/>
      <c r="K582" s="35"/>
    </row>
    <row r="583" spans="2:11" ht="28.5" customHeight="1" x14ac:dyDescent="0.25">
      <c r="B583" s="9"/>
      <c r="C583" s="14"/>
      <c r="D583" s="10"/>
      <c r="E583" s="10"/>
      <c r="F583" s="16"/>
      <c r="G583" s="34"/>
      <c r="H583" s="21"/>
      <c r="I583" s="21"/>
      <c r="J583" s="20"/>
      <c r="K583" s="35"/>
    </row>
    <row r="584" spans="2:11" ht="28.5" customHeight="1" x14ac:dyDescent="0.25">
      <c r="B584" s="9"/>
      <c r="C584" s="14"/>
      <c r="D584" s="10"/>
      <c r="E584" s="10"/>
      <c r="F584" s="16"/>
      <c r="G584" s="34"/>
      <c r="H584" s="21"/>
      <c r="I584" s="21"/>
      <c r="J584" s="20"/>
      <c r="K584" s="35"/>
    </row>
    <row r="585" spans="2:11" ht="28.5" customHeight="1" x14ac:dyDescent="0.25">
      <c r="B585" s="9"/>
      <c r="C585" s="14"/>
      <c r="D585" s="10"/>
      <c r="E585" s="10"/>
      <c r="F585" s="16"/>
      <c r="G585" s="34"/>
      <c r="H585" s="21"/>
      <c r="I585" s="21"/>
      <c r="J585" s="20"/>
      <c r="K585" s="35"/>
    </row>
    <row r="586" spans="2:11" ht="28.5" customHeight="1" x14ac:dyDescent="0.25">
      <c r="B586" s="9"/>
      <c r="C586" s="14"/>
      <c r="D586" s="10"/>
      <c r="E586" s="10"/>
      <c r="F586" s="16"/>
      <c r="G586" s="34"/>
      <c r="H586" s="21"/>
      <c r="I586" s="21"/>
      <c r="J586" s="20"/>
      <c r="K586" s="35"/>
    </row>
    <row r="587" spans="2:11" ht="28.5" customHeight="1" x14ac:dyDescent="0.25">
      <c r="B587" s="9"/>
      <c r="C587" s="14"/>
      <c r="D587" s="10"/>
      <c r="E587" s="10"/>
      <c r="F587" s="16"/>
      <c r="G587" s="34"/>
      <c r="H587" s="21"/>
      <c r="I587" s="21"/>
      <c r="J587" s="20"/>
      <c r="K587" s="35"/>
    </row>
    <row r="588" spans="2:11" ht="28.5" customHeight="1" x14ac:dyDescent="0.25">
      <c r="B588" s="9"/>
      <c r="C588" s="14"/>
      <c r="D588" s="10"/>
      <c r="E588" s="10"/>
      <c r="F588" s="16"/>
      <c r="G588" s="34"/>
      <c r="H588" s="21"/>
      <c r="I588" s="21"/>
      <c r="J588" s="20"/>
      <c r="K588" s="35"/>
    </row>
    <row r="589" spans="2:11" ht="28.5" customHeight="1" x14ac:dyDescent="0.25">
      <c r="B589" s="9"/>
      <c r="C589" s="14"/>
      <c r="D589" s="10"/>
      <c r="E589" s="10"/>
      <c r="F589" s="16"/>
      <c r="G589" s="34"/>
      <c r="H589" s="21"/>
      <c r="I589" s="21"/>
      <c r="J589" s="20"/>
      <c r="K589" s="35"/>
    </row>
    <row r="590" spans="2:11" ht="28.5" customHeight="1" x14ac:dyDescent="0.25">
      <c r="B590" s="9"/>
      <c r="C590" s="14"/>
      <c r="D590" s="10"/>
      <c r="E590" s="10"/>
      <c r="F590" s="16"/>
      <c r="G590" s="34"/>
      <c r="H590" s="21"/>
      <c r="I590" s="21"/>
      <c r="J590" s="20"/>
      <c r="K590" s="35"/>
    </row>
    <row r="591" spans="2:11" ht="28.5" customHeight="1" x14ac:dyDescent="0.25">
      <c r="B591" s="9"/>
      <c r="C591" s="14"/>
      <c r="D591" s="10"/>
      <c r="E591" s="10"/>
      <c r="F591" s="16"/>
      <c r="G591" s="34"/>
      <c r="H591" s="21"/>
      <c r="I591" s="21"/>
      <c r="J591" s="20"/>
      <c r="K591" s="35"/>
    </row>
    <row r="592" spans="2:11" ht="28.5" customHeight="1" x14ac:dyDescent="0.25">
      <c r="B592" s="9"/>
      <c r="C592" s="14"/>
      <c r="D592" s="10"/>
      <c r="E592" s="10"/>
      <c r="F592" s="16"/>
      <c r="G592" s="34"/>
      <c r="H592" s="21"/>
      <c r="I592" s="21"/>
      <c r="J592" s="20"/>
      <c r="K592" s="35"/>
    </row>
    <row r="593" spans="2:11" ht="28.5" customHeight="1" x14ac:dyDescent="0.25">
      <c r="B593" s="9"/>
      <c r="C593" s="14"/>
      <c r="D593" s="10"/>
      <c r="E593" s="10"/>
      <c r="F593" s="16"/>
      <c r="G593" s="34"/>
      <c r="H593" s="21"/>
      <c r="I593" s="21"/>
      <c r="J593" s="20"/>
      <c r="K593" s="35"/>
    </row>
    <row r="594" spans="2:11" ht="28.5" customHeight="1" x14ac:dyDescent="0.25">
      <c r="B594" s="9"/>
      <c r="C594" s="14"/>
      <c r="D594" s="10"/>
      <c r="E594" s="10"/>
      <c r="F594" s="16"/>
      <c r="G594" s="34"/>
      <c r="H594" s="21"/>
      <c r="I594" s="21"/>
      <c r="J594" s="20"/>
      <c r="K594" s="35"/>
    </row>
    <row r="595" spans="2:11" ht="28.5" customHeight="1" x14ac:dyDescent="0.25">
      <c r="B595" s="9"/>
      <c r="C595" s="14"/>
      <c r="D595" s="10"/>
      <c r="E595" s="10"/>
      <c r="F595" s="16"/>
      <c r="G595" s="34"/>
      <c r="H595" s="21"/>
      <c r="I595" s="21"/>
      <c r="J595" s="20"/>
      <c r="K595" s="35"/>
    </row>
    <row r="596" spans="2:11" ht="28.5" customHeight="1" x14ac:dyDescent="0.25">
      <c r="B596" s="9"/>
      <c r="C596" s="14"/>
      <c r="D596" s="10"/>
      <c r="E596" s="10"/>
      <c r="F596" s="16"/>
      <c r="G596" s="34"/>
      <c r="H596" s="21"/>
      <c r="I596" s="21"/>
      <c r="J596" s="20"/>
      <c r="K596" s="35"/>
    </row>
    <row r="597" spans="2:11" ht="28.5" customHeight="1" x14ac:dyDescent="0.25">
      <c r="B597" s="9"/>
      <c r="C597" s="14"/>
      <c r="D597" s="10"/>
      <c r="E597" s="10"/>
      <c r="F597" s="16"/>
      <c r="G597" s="34"/>
      <c r="H597" s="21"/>
      <c r="I597" s="21"/>
      <c r="J597" s="20"/>
      <c r="K597" s="35"/>
    </row>
    <row r="598" spans="2:11" ht="28.5" customHeight="1" x14ac:dyDescent="0.25">
      <c r="B598" s="9"/>
      <c r="C598" s="14"/>
      <c r="D598" s="10"/>
      <c r="E598" s="10"/>
      <c r="F598" s="16"/>
      <c r="G598" s="34"/>
      <c r="H598" s="21"/>
      <c r="I598" s="21"/>
      <c r="J598" s="20"/>
      <c r="K598" s="35"/>
    </row>
    <row r="599" spans="2:11" ht="28.5" customHeight="1" x14ac:dyDescent="0.25">
      <c r="B599" s="9"/>
      <c r="C599" s="14"/>
      <c r="D599" s="10"/>
      <c r="E599" s="10"/>
      <c r="F599" s="16"/>
      <c r="G599" s="34"/>
      <c r="H599" s="21"/>
      <c r="I599" s="21"/>
      <c r="J599" s="20"/>
      <c r="K599" s="35"/>
    </row>
    <row r="600" spans="2:11" ht="28.5" customHeight="1" x14ac:dyDescent="0.25">
      <c r="B600" s="9"/>
      <c r="C600" s="14"/>
      <c r="D600" s="10"/>
      <c r="E600" s="10"/>
      <c r="F600" s="16"/>
      <c r="G600" s="34"/>
      <c r="H600" s="21"/>
      <c r="I600" s="21"/>
      <c r="J600" s="20"/>
      <c r="K600" s="35"/>
    </row>
    <row r="601" spans="2:11" ht="28.5" customHeight="1" x14ac:dyDescent="0.25">
      <c r="B601" s="9"/>
      <c r="C601" s="14"/>
      <c r="D601" s="10"/>
      <c r="E601" s="10"/>
      <c r="F601" s="16"/>
      <c r="G601" s="34"/>
      <c r="H601" s="21"/>
      <c r="I601" s="21"/>
      <c r="J601" s="20"/>
      <c r="K601" s="35"/>
    </row>
    <row r="602" spans="2:11" ht="28.5" customHeight="1" x14ac:dyDescent="0.25">
      <c r="B602" s="9"/>
      <c r="C602" s="14"/>
      <c r="D602" s="10"/>
      <c r="E602" s="10"/>
      <c r="F602" s="16"/>
      <c r="G602" s="34"/>
      <c r="H602" s="21"/>
      <c r="I602" s="21"/>
      <c r="J602" s="20"/>
      <c r="K602" s="35"/>
    </row>
    <row r="603" spans="2:11" ht="28.5" customHeight="1" x14ac:dyDescent="0.25">
      <c r="B603" s="9"/>
      <c r="C603" s="14"/>
      <c r="D603" s="10"/>
      <c r="E603" s="10"/>
      <c r="F603" s="16"/>
      <c r="G603" s="34"/>
      <c r="H603" s="21"/>
      <c r="I603" s="21"/>
      <c r="J603" s="20"/>
      <c r="K603" s="35"/>
    </row>
    <row r="604" spans="2:11" ht="28.5" customHeight="1" x14ac:dyDescent="0.25">
      <c r="B604" s="9"/>
      <c r="C604" s="14"/>
      <c r="D604" s="10"/>
      <c r="E604" s="10"/>
      <c r="F604" s="16"/>
      <c r="G604" s="34"/>
      <c r="H604" s="21"/>
      <c r="I604" s="21"/>
      <c r="J604" s="20"/>
      <c r="K604" s="35"/>
    </row>
    <row r="605" spans="2:11" ht="28.5" customHeight="1" x14ac:dyDescent="0.25">
      <c r="B605" s="9"/>
      <c r="C605" s="14"/>
      <c r="D605" s="10"/>
      <c r="E605" s="10"/>
      <c r="F605" s="16"/>
      <c r="G605" s="34"/>
      <c r="H605" s="21"/>
      <c r="I605" s="21"/>
      <c r="J605" s="20"/>
      <c r="K605" s="35"/>
    </row>
    <row r="606" spans="2:11" ht="28.5" customHeight="1" x14ac:dyDescent="0.25">
      <c r="B606" s="9"/>
      <c r="C606" s="14"/>
      <c r="D606" s="10"/>
      <c r="E606" s="10"/>
      <c r="F606" s="16"/>
      <c r="G606" s="34"/>
      <c r="H606" s="21"/>
      <c r="I606" s="21"/>
      <c r="J606" s="20"/>
      <c r="K606" s="35"/>
    </row>
    <row r="607" spans="2:11" ht="28.5" customHeight="1" x14ac:dyDescent="0.25">
      <c r="B607" s="9"/>
      <c r="C607" s="14"/>
      <c r="D607" s="10"/>
      <c r="E607" s="10"/>
      <c r="F607" s="16"/>
      <c r="G607" s="34"/>
      <c r="H607" s="21"/>
      <c r="I607" s="21"/>
      <c r="J607" s="20"/>
      <c r="K607" s="35"/>
    </row>
    <row r="608" spans="2:11" ht="28.5" customHeight="1" x14ac:dyDescent="0.25">
      <c r="B608" s="9"/>
      <c r="C608" s="14"/>
      <c r="D608" s="10"/>
      <c r="E608" s="10"/>
      <c r="F608" s="16"/>
      <c r="G608" s="34"/>
      <c r="H608" s="21"/>
      <c r="I608" s="21"/>
      <c r="J608" s="20"/>
      <c r="K608" s="35"/>
    </row>
    <row r="609" spans="2:11" ht="28.5" customHeight="1" x14ac:dyDescent="0.25">
      <c r="B609" s="9"/>
      <c r="C609" s="14"/>
      <c r="D609" s="10"/>
      <c r="E609" s="10"/>
      <c r="F609" s="16"/>
      <c r="G609" s="34"/>
      <c r="H609" s="21"/>
      <c r="I609" s="21"/>
      <c r="J609" s="20"/>
      <c r="K609" s="35"/>
    </row>
    <row r="610" spans="2:11" ht="28.5" customHeight="1" x14ac:dyDescent="0.25">
      <c r="B610" s="9"/>
      <c r="C610" s="14"/>
      <c r="D610" s="10"/>
      <c r="E610" s="10"/>
      <c r="F610" s="16"/>
      <c r="G610" s="34"/>
      <c r="H610" s="21"/>
      <c r="I610" s="21"/>
      <c r="J610" s="20"/>
      <c r="K610" s="35"/>
    </row>
    <row r="611" spans="2:11" ht="28.5" customHeight="1" x14ac:dyDescent="0.25">
      <c r="B611" s="9"/>
      <c r="C611" s="14"/>
      <c r="D611" s="10"/>
      <c r="E611" s="10"/>
      <c r="F611" s="16"/>
      <c r="G611" s="34"/>
      <c r="H611" s="21"/>
      <c r="I611" s="21"/>
      <c r="J611" s="20"/>
      <c r="K611" s="35"/>
    </row>
    <row r="612" spans="2:11" ht="28.5" customHeight="1" x14ac:dyDescent="0.25">
      <c r="B612" s="9"/>
      <c r="C612" s="14"/>
      <c r="D612" s="10"/>
      <c r="E612" s="10"/>
      <c r="F612" s="16"/>
      <c r="G612" s="34"/>
      <c r="H612" s="21"/>
      <c r="I612" s="21"/>
      <c r="J612" s="20"/>
      <c r="K612" s="35"/>
    </row>
    <row r="613" spans="2:11" ht="28.5" customHeight="1" x14ac:dyDescent="0.25">
      <c r="B613" s="9"/>
      <c r="C613" s="14"/>
      <c r="D613" s="10"/>
      <c r="E613" s="10"/>
      <c r="F613" s="16"/>
      <c r="G613" s="34"/>
      <c r="H613" s="21"/>
      <c r="I613" s="21"/>
      <c r="J613" s="20"/>
      <c r="K613" s="35"/>
    </row>
    <row r="614" spans="2:11" ht="28.5" customHeight="1" x14ac:dyDescent="0.25">
      <c r="B614" s="9"/>
      <c r="C614" s="14"/>
      <c r="D614" s="10"/>
      <c r="E614" s="10"/>
      <c r="F614" s="16"/>
      <c r="G614" s="34"/>
      <c r="H614" s="21"/>
      <c r="I614" s="21"/>
      <c r="J614" s="20"/>
      <c r="K614" s="35"/>
    </row>
    <row r="615" spans="2:11" ht="28.5" customHeight="1" x14ac:dyDescent="0.25">
      <c r="B615" s="9"/>
      <c r="C615" s="14"/>
      <c r="D615" s="10"/>
      <c r="E615" s="10"/>
      <c r="F615" s="16"/>
      <c r="G615" s="34"/>
      <c r="H615" s="21"/>
      <c r="I615" s="21"/>
      <c r="J615" s="20"/>
      <c r="K615" s="35"/>
    </row>
    <row r="616" spans="2:11" ht="28.5" customHeight="1" x14ac:dyDescent="0.25">
      <c r="B616" s="9"/>
      <c r="C616" s="14"/>
      <c r="D616" s="10"/>
      <c r="E616" s="10"/>
      <c r="F616" s="16"/>
      <c r="G616" s="34"/>
      <c r="H616" s="21"/>
      <c r="I616" s="21"/>
      <c r="J616" s="20"/>
      <c r="K616" s="35"/>
    </row>
    <row r="617" spans="2:11" ht="28.5" customHeight="1" x14ac:dyDescent="0.25">
      <c r="B617" s="9"/>
      <c r="C617" s="14"/>
      <c r="D617" s="10"/>
      <c r="E617" s="10"/>
      <c r="F617" s="16"/>
      <c r="G617" s="34"/>
      <c r="H617" s="21"/>
      <c r="I617" s="21"/>
      <c r="J617" s="20"/>
      <c r="K617" s="35"/>
    </row>
    <row r="618" spans="2:11" ht="28.5" customHeight="1" x14ac:dyDescent="0.25">
      <c r="B618" s="9"/>
      <c r="C618" s="14"/>
      <c r="D618" s="10"/>
      <c r="E618" s="10"/>
      <c r="F618" s="16"/>
      <c r="G618" s="34"/>
      <c r="H618" s="21"/>
      <c r="I618" s="21"/>
      <c r="J618" s="20"/>
      <c r="K618" s="35"/>
    </row>
    <row r="619" spans="2:11" ht="28.5" customHeight="1" x14ac:dyDescent="0.25">
      <c r="B619" s="9"/>
      <c r="C619" s="14"/>
      <c r="D619" s="10"/>
      <c r="E619" s="10"/>
      <c r="F619" s="16"/>
      <c r="G619" s="34"/>
      <c r="H619" s="21"/>
      <c r="I619" s="21"/>
      <c r="J619" s="20"/>
      <c r="K619" s="35"/>
    </row>
    <row r="620" spans="2:11" ht="28.5" customHeight="1" x14ac:dyDescent="0.25">
      <c r="B620" s="9"/>
      <c r="C620" s="14"/>
      <c r="D620" s="10"/>
      <c r="E620" s="10"/>
      <c r="F620" s="16"/>
      <c r="G620" s="34"/>
      <c r="H620" s="21"/>
      <c r="I620" s="21"/>
      <c r="J620" s="20"/>
      <c r="K620" s="35"/>
    </row>
    <row r="621" spans="2:11" ht="28.5" customHeight="1" x14ac:dyDescent="0.25">
      <c r="B621" s="9"/>
      <c r="C621" s="14"/>
      <c r="D621" s="10"/>
      <c r="E621" s="10"/>
      <c r="F621" s="16"/>
      <c r="G621" s="34"/>
      <c r="H621" s="21"/>
      <c r="I621" s="21"/>
      <c r="J621" s="20"/>
      <c r="K621" s="35"/>
    </row>
    <row r="622" spans="2:11" ht="28.5" customHeight="1" x14ac:dyDescent="0.25">
      <c r="B622" s="9"/>
      <c r="C622" s="14"/>
      <c r="D622" s="10"/>
      <c r="E622" s="10"/>
      <c r="F622" s="16"/>
      <c r="G622" s="34"/>
      <c r="H622" s="21"/>
      <c r="I622" s="21"/>
      <c r="J622" s="20"/>
      <c r="K622" s="35"/>
    </row>
    <row r="623" spans="2:11" ht="28.5" customHeight="1" x14ac:dyDescent="0.25">
      <c r="B623" s="9"/>
      <c r="C623" s="14"/>
      <c r="D623" s="10"/>
      <c r="E623" s="10"/>
      <c r="F623" s="16"/>
      <c r="G623" s="34"/>
      <c r="H623" s="21"/>
      <c r="I623" s="21"/>
      <c r="J623" s="20"/>
      <c r="K623" s="35"/>
    </row>
    <row r="624" spans="2:11" ht="28.5" customHeight="1" x14ac:dyDescent="0.25">
      <c r="B624" s="9"/>
      <c r="C624" s="14"/>
      <c r="D624" s="10"/>
      <c r="E624" s="10"/>
      <c r="F624" s="16"/>
      <c r="G624" s="34"/>
      <c r="H624" s="21"/>
      <c r="I624" s="21"/>
      <c r="J624" s="20"/>
      <c r="K624" s="35"/>
    </row>
    <row r="625" spans="2:11" ht="28.5" customHeight="1" x14ac:dyDescent="0.25">
      <c r="B625" s="9"/>
      <c r="C625" s="14"/>
      <c r="D625" s="10"/>
      <c r="E625" s="10"/>
      <c r="F625" s="16"/>
      <c r="G625" s="34"/>
      <c r="H625" s="21"/>
      <c r="I625" s="21"/>
      <c r="J625" s="20"/>
      <c r="K625" s="35"/>
    </row>
    <row r="626" spans="2:11" ht="28.5" customHeight="1" x14ac:dyDescent="0.25">
      <c r="B626" s="9"/>
      <c r="C626" s="14"/>
      <c r="D626" s="10"/>
      <c r="E626" s="10"/>
      <c r="F626" s="16"/>
      <c r="G626" s="34"/>
      <c r="H626" s="21"/>
      <c r="I626" s="21"/>
      <c r="J626" s="20"/>
      <c r="K626" s="35"/>
    </row>
    <row r="627" spans="2:11" ht="28.5" customHeight="1" x14ac:dyDescent="0.25">
      <c r="B627" s="9"/>
      <c r="C627" s="14"/>
      <c r="D627" s="10"/>
      <c r="E627" s="10"/>
      <c r="F627" s="16"/>
      <c r="G627" s="34"/>
      <c r="H627" s="21"/>
      <c r="I627" s="21"/>
      <c r="J627" s="20"/>
      <c r="K627" s="35"/>
    </row>
    <row r="628" spans="2:11" ht="28.5" customHeight="1" x14ac:dyDescent="0.25">
      <c r="B628" s="9"/>
      <c r="C628" s="14"/>
      <c r="D628" s="10"/>
      <c r="E628" s="10"/>
      <c r="F628" s="16"/>
      <c r="G628" s="34"/>
      <c r="H628" s="21"/>
      <c r="I628" s="21"/>
      <c r="J628" s="20"/>
      <c r="K628" s="35"/>
    </row>
    <row r="629" spans="2:11" ht="28.5" customHeight="1" x14ac:dyDescent="0.25">
      <c r="B629" s="9"/>
      <c r="C629" s="14"/>
      <c r="D629" s="10"/>
      <c r="E629" s="10"/>
      <c r="F629" s="16"/>
      <c r="G629" s="34"/>
      <c r="H629" s="21"/>
      <c r="I629" s="21"/>
      <c r="J629" s="20"/>
      <c r="K629" s="35"/>
    </row>
    <row r="630" spans="2:11" ht="28.5" customHeight="1" x14ac:dyDescent="0.25">
      <c r="B630" s="9"/>
      <c r="C630" s="14"/>
      <c r="D630" s="10"/>
      <c r="E630" s="10"/>
      <c r="F630" s="16"/>
      <c r="G630" s="34"/>
      <c r="H630" s="21"/>
      <c r="I630" s="21"/>
      <c r="J630" s="20"/>
      <c r="K630" s="35"/>
    </row>
    <row r="631" spans="2:11" ht="28.5" customHeight="1" x14ac:dyDescent="0.25">
      <c r="B631" s="9"/>
      <c r="C631" s="14"/>
      <c r="D631" s="10"/>
      <c r="E631" s="10"/>
      <c r="F631" s="16"/>
      <c r="G631" s="34"/>
      <c r="H631" s="21"/>
      <c r="I631" s="21"/>
      <c r="J631" s="20"/>
      <c r="K631" s="35"/>
    </row>
    <row r="632" spans="2:11" ht="28.5" customHeight="1" x14ac:dyDescent="0.25">
      <c r="B632" s="9"/>
      <c r="C632" s="14"/>
      <c r="D632" s="10"/>
      <c r="E632" s="10"/>
      <c r="F632" s="16"/>
      <c r="G632" s="34"/>
      <c r="H632" s="21"/>
      <c r="I632" s="21"/>
      <c r="J632" s="20"/>
      <c r="K632" s="35"/>
    </row>
    <row r="633" spans="2:11" ht="28.5" customHeight="1" x14ac:dyDescent="0.25">
      <c r="B633" s="9"/>
      <c r="C633" s="14"/>
      <c r="D633" s="10"/>
      <c r="E633" s="10"/>
      <c r="F633" s="16"/>
      <c r="G633" s="34"/>
      <c r="H633" s="21"/>
      <c r="I633" s="21"/>
      <c r="J633" s="20"/>
      <c r="K633" s="35"/>
    </row>
    <row r="634" spans="2:11" ht="28.5" customHeight="1" x14ac:dyDescent="0.25">
      <c r="B634" s="9"/>
      <c r="C634" s="14"/>
      <c r="D634" s="10"/>
      <c r="E634" s="10"/>
      <c r="F634" s="16"/>
      <c r="G634" s="34"/>
      <c r="H634" s="21"/>
      <c r="I634" s="21"/>
      <c r="J634" s="20"/>
      <c r="K634" s="35"/>
    </row>
    <row r="635" spans="2:11" ht="28.5" customHeight="1" x14ac:dyDescent="0.25">
      <c r="B635" s="9"/>
      <c r="C635" s="14"/>
      <c r="D635" s="10"/>
      <c r="E635" s="10"/>
      <c r="F635" s="16"/>
      <c r="G635" s="34"/>
      <c r="H635" s="21"/>
      <c r="I635" s="21"/>
      <c r="J635" s="20"/>
      <c r="K635" s="35"/>
    </row>
    <row r="636" spans="2:11" ht="28.5" customHeight="1" x14ac:dyDescent="0.25">
      <c r="B636" s="9"/>
      <c r="C636" s="14"/>
      <c r="D636" s="10"/>
      <c r="E636" s="10"/>
      <c r="F636" s="16"/>
      <c r="G636" s="34"/>
      <c r="H636" s="21"/>
      <c r="I636" s="21"/>
      <c r="J636" s="20"/>
      <c r="K636" s="35"/>
    </row>
    <row r="637" spans="2:11" ht="28.5" customHeight="1" x14ac:dyDescent="0.25">
      <c r="B637" s="9"/>
      <c r="C637" s="14"/>
      <c r="D637" s="10"/>
      <c r="E637" s="10"/>
      <c r="F637" s="16"/>
      <c r="G637" s="34"/>
      <c r="H637" s="21"/>
      <c r="I637" s="21"/>
      <c r="J637" s="20"/>
      <c r="K637" s="35"/>
    </row>
    <row r="638" spans="2:11" ht="28.5" customHeight="1" x14ac:dyDescent="0.25">
      <c r="B638" s="9"/>
      <c r="C638" s="14"/>
      <c r="D638" s="10"/>
      <c r="E638" s="10"/>
      <c r="F638" s="16"/>
      <c r="G638" s="34"/>
      <c r="H638" s="21"/>
      <c r="I638" s="21"/>
      <c r="J638" s="20"/>
      <c r="K638" s="35"/>
    </row>
    <row r="639" spans="2:11" ht="28.5" customHeight="1" x14ac:dyDescent="0.25">
      <c r="B639" s="9"/>
      <c r="C639" s="14"/>
      <c r="D639" s="10"/>
      <c r="E639" s="10"/>
      <c r="F639" s="16"/>
      <c r="G639" s="34"/>
      <c r="H639" s="21"/>
      <c r="I639" s="21"/>
      <c r="J639" s="20"/>
      <c r="K639" s="35"/>
    </row>
    <row r="640" spans="2:11" ht="28.5" customHeight="1" x14ac:dyDescent="0.25">
      <c r="B640" s="9"/>
      <c r="C640" s="14"/>
      <c r="D640" s="10"/>
      <c r="E640" s="10"/>
      <c r="F640" s="16"/>
      <c r="G640" s="34"/>
      <c r="H640" s="21"/>
      <c r="I640" s="21"/>
      <c r="J640" s="20"/>
      <c r="K640" s="35"/>
    </row>
    <row r="641" spans="2:11" ht="28.5" customHeight="1" x14ac:dyDescent="0.25">
      <c r="B641" s="9"/>
      <c r="C641" s="14"/>
      <c r="D641" s="10"/>
      <c r="E641" s="10"/>
      <c r="F641" s="16"/>
      <c r="G641" s="34"/>
      <c r="H641" s="21"/>
      <c r="I641" s="21"/>
      <c r="J641" s="20"/>
      <c r="K641" s="35"/>
    </row>
    <row r="642" spans="2:11" ht="28.5" customHeight="1" x14ac:dyDescent="0.25">
      <c r="B642" s="9"/>
      <c r="C642" s="14"/>
      <c r="D642" s="10"/>
      <c r="E642" s="10"/>
      <c r="F642" s="16"/>
      <c r="G642" s="34"/>
      <c r="H642" s="21"/>
      <c r="I642" s="21"/>
      <c r="J642" s="20"/>
      <c r="K642" s="35"/>
    </row>
    <row r="643" spans="2:11" ht="28.5" customHeight="1" x14ac:dyDescent="0.25">
      <c r="B643" s="9"/>
      <c r="C643" s="14"/>
      <c r="D643" s="10"/>
      <c r="E643" s="10"/>
      <c r="F643" s="16"/>
      <c r="G643" s="34"/>
      <c r="H643" s="21"/>
      <c r="I643" s="21"/>
      <c r="J643" s="20"/>
      <c r="K643" s="35"/>
    </row>
    <row r="644" spans="2:11" ht="28.5" customHeight="1" x14ac:dyDescent="0.25">
      <c r="B644" s="9"/>
      <c r="C644" s="14"/>
      <c r="D644" s="10"/>
      <c r="E644" s="10"/>
      <c r="F644" s="16"/>
      <c r="G644" s="34"/>
      <c r="H644" s="21"/>
      <c r="I644" s="21"/>
      <c r="J644" s="20"/>
      <c r="K644" s="35"/>
    </row>
    <row r="645" spans="2:11" ht="28.5" customHeight="1" x14ac:dyDescent="0.25">
      <c r="B645" s="9"/>
      <c r="C645" s="14"/>
      <c r="D645" s="10"/>
      <c r="E645" s="10"/>
      <c r="F645" s="16"/>
      <c r="G645" s="34"/>
      <c r="H645" s="21"/>
      <c r="I645" s="21"/>
      <c r="J645" s="20"/>
      <c r="K645" s="35"/>
    </row>
    <row r="646" spans="2:11" ht="28.5" customHeight="1" x14ac:dyDescent="0.25">
      <c r="B646" s="9"/>
      <c r="C646" s="14"/>
      <c r="D646" s="10"/>
      <c r="E646" s="10"/>
      <c r="F646" s="16"/>
      <c r="G646" s="34"/>
      <c r="H646" s="21"/>
      <c r="I646" s="21"/>
      <c r="J646" s="20"/>
      <c r="K646" s="35"/>
    </row>
    <row r="647" spans="2:11" ht="28.5" customHeight="1" x14ac:dyDescent="0.25">
      <c r="B647" s="9"/>
      <c r="C647" s="14"/>
      <c r="D647" s="10"/>
      <c r="E647" s="10"/>
      <c r="F647" s="16"/>
      <c r="G647" s="34"/>
      <c r="H647" s="21"/>
      <c r="I647" s="21"/>
      <c r="J647" s="20"/>
      <c r="K647" s="35"/>
    </row>
    <row r="648" spans="2:11" ht="28.5" customHeight="1" x14ac:dyDescent="0.25">
      <c r="B648" s="9"/>
      <c r="C648" s="14"/>
      <c r="D648" s="10"/>
      <c r="E648" s="10"/>
      <c r="F648" s="16"/>
      <c r="G648" s="34"/>
      <c r="H648" s="21"/>
      <c r="I648" s="21"/>
      <c r="J648" s="20"/>
      <c r="K648" s="35"/>
    </row>
    <row r="649" spans="2:11" ht="28.5" customHeight="1" x14ac:dyDescent="0.25">
      <c r="B649" s="9"/>
      <c r="C649" s="14"/>
      <c r="D649" s="10"/>
      <c r="E649" s="10"/>
      <c r="F649" s="16"/>
      <c r="G649" s="34"/>
      <c r="H649" s="21"/>
      <c r="I649" s="21"/>
      <c r="J649" s="20"/>
      <c r="K649" s="35"/>
    </row>
    <row r="650" spans="2:11" ht="28.5" customHeight="1" x14ac:dyDescent="0.25">
      <c r="B650" s="9"/>
      <c r="C650" s="14"/>
      <c r="D650" s="10"/>
      <c r="E650" s="10"/>
      <c r="F650" s="16"/>
      <c r="G650" s="34"/>
      <c r="H650" s="21"/>
      <c r="I650" s="21"/>
      <c r="J650" s="20"/>
      <c r="K650" s="35"/>
    </row>
    <row r="651" spans="2:11" ht="28.5" customHeight="1" x14ac:dyDescent="0.25">
      <c r="B651" s="9"/>
      <c r="C651" s="14"/>
      <c r="D651" s="10"/>
      <c r="E651" s="10"/>
      <c r="F651" s="16"/>
      <c r="G651" s="34"/>
      <c r="H651" s="21"/>
      <c r="I651" s="21"/>
      <c r="J651" s="20"/>
      <c r="K651" s="35"/>
    </row>
    <row r="652" spans="2:11" ht="28.5" customHeight="1" x14ac:dyDescent="0.25">
      <c r="B652" s="9"/>
      <c r="C652" s="14"/>
      <c r="D652" s="10"/>
      <c r="E652" s="10"/>
      <c r="F652" s="16"/>
      <c r="G652" s="34"/>
      <c r="H652" s="21"/>
      <c r="I652" s="21"/>
      <c r="J652" s="20"/>
      <c r="K652" s="35"/>
    </row>
    <row r="653" spans="2:11" ht="28.5" customHeight="1" x14ac:dyDescent="0.25">
      <c r="B653" s="9"/>
      <c r="C653" s="14"/>
      <c r="D653" s="10"/>
      <c r="E653" s="10"/>
      <c r="F653" s="16"/>
      <c r="G653" s="34"/>
      <c r="H653" s="21"/>
      <c r="I653" s="21"/>
      <c r="J653" s="20"/>
      <c r="K653" s="35"/>
    </row>
    <row r="654" spans="2:11" ht="28.5" customHeight="1" x14ac:dyDescent="0.25">
      <c r="B654" s="9"/>
      <c r="C654" s="14"/>
      <c r="D654" s="10"/>
      <c r="E654" s="10"/>
      <c r="F654" s="16"/>
      <c r="G654" s="34"/>
      <c r="H654" s="21"/>
      <c r="I654" s="21"/>
      <c r="J654" s="20"/>
      <c r="K654" s="35"/>
    </row>
    <row r="655" spans="2:11" ht="28.5" customHeight="1" x14ac:dyDescent="0.25">
      <c r="B655" s="9"/>
      <c r="C655" s="14"/>
      <c r="D655" s="10"/>
      <c r="E655" s="10"/>
      <c r="F655" s="16"/>
      <c r="G655" s="34"/>
      <c r="H655" s="21"/>
      <c r="I655" s="21"/>
      <c r="J655" s="20"/>
      <c r="K655" s="35"/>
    </row>
    <row r="656" spans="2:11" ht="28.5" customHeight="1" x14ac:dyDescent="0.25">
      <c r="B656" s="9"/>
      <c r="C656" s="14"/>
      <c r="D656" s="10"/>
      <c r="E656" s="10"/>
      <c r="F656" s="16"/>
      <c r="G656" s="34"/>
      <c r="H656" s="21"/>
      <c r="I656" s="21"/>
      <c r="J656" s="20"/>
      <c r="K656" s="35"/>
    </row>
    <row r="657" spans="2:11" ht="28.5" customHeight="1" x14ac:dyDescent="0.25">
      <c r="B657" s="9"/>
      <c r="C657" s="14"/>
      <c r="D657" s="10"/>
      <c r="E657" s="10"/>
      <c r="F657" s="16"/>
      <c r="G657" s="34"/>
      <c r="H657" s="21"/>
      <c r="I657" s="21"/>
      <c r="J657" s="20"/>
      <c r="K657" s="35"/>
    </row>
    <row r="658" spans="2:11" ht="28.5" customHeight="1" x14ac:dyDescent="0.25">
      <c r="B658" s="9"/>
      <c r="C658" s="14"/>
      <c r="D658" s="10"/>
      <c r="E658" s="10"/>
      <c r="F658" s="16"/>
      <c r="G658" s="34"/>
      <c r="H658" s="21"/>
      <c r="I658" s="21"/>
      <c r="J658" s="20"/>
      <c r="K658" s="35"/>
    </row>
    <row r="659" spans="2:11" ht="28.5" customHeight="1" x14ac:dyDescent="0.25">
      <c r="B659" s="9"/>
      <c r="C659" s="14"/>
      <c r="D659" s="10"/>
      <c r="E659" s="10"/>
      <c r="F659" s="16"/>
      <c r="G659" s="34"/>
      <c r="H659" s="21"/>
      <c r="I659" s="21"/>
      <c r="J659" s="20"/>
      <c r="K659" s="35"/>
    </row>
    <row r="660" spans="2:11" ht="28.5" customHeight="1" x14ac:dyDescent="0.25">
      <c r="B660" s="9"/>
      <c r="C660" s="14"/>
      <c r="D660" s="10"/>
      <c r="E660" s="10"/>
      <c r="F660" s="16"/>
      <c r="G660" s="34"/>
      <c r="H660" s="21"/>
      <c r="I660" s="21"/>
      <c r="J660" s="20"/>
      <c r="K660" s="35"/>
    </row>
    <row r="661" spans="2:11" ht="28.5" customHeight="1" x14ac:dyDescent="0.25">
      <c r="B661" s="9"/>
      <c r="C661" s="14"/>
      <c r="D661" s="10"/>
      <c r="E661" s="10"/>
      <c r="F661" s="16"/>
      <c r="G661" s="34"/>
      <c r="H661" s="21"/>
      <c r="I661" s="21"/>
      <c r="J661" s="20"/>
      <c r="K661" s="35"/>
    </row>
    <row r="662" spans="2:11" ht="28.5" customHeight="1" x14ac:dyDescent="0.25">
      <c r="B662" s="9"/>
      <c r="C662" s="14"/>
      <c r="D662" s="10"/>
      <c r="E662" s="10"/>
      <c r="F662" s="16"/>
      <c r="G662" s="34"/>
      <c r="H662" s="21"/>
      <c r="I662" s="21"/>
      <c r="J662" s="20"/>
      <c r="K662" s="35"/>
    </row>
    <row r="663" spans="2:11" ht="28.5" customHeight="1" x14ac:dyDescent="0.25">
      <c r="B663" s="9"/>
      <c r="C663" s="14"/>
      <c r="D663" s="10"/>
      <c r="E663" s="10"/>
      <c r="F663" s="16"/>
      <c r="G663" s="34"/>
      <c r="H663" s="21"/>
      <c r="I663" s="21"/>
      <c r="J663" s="20"/>
      <c r="K663" s="35"/>
    </row>
    <row r="664" spans="2:11" ht="28.5" customHeight="1" x14ac:dyDescent="0.25">
      <c r="B664" s="9"/>
      <c r="C664" s="14"/>
      <c r="D664" s="10"/>
      <c r="E664" s="10"/>
      <c r="F664" s="16"/>
      <c r="G664" s="34"/>
      <c r="H664" s="21"/>
      <c r="I664" s="21"/>
      <c r="J664" s="20"/>
      <c r="K664" s="35"/>
    </row>
    <row r="665" spans="2:11" ht="28.5" customHeight="1" x14ac:dyDescent="0.25">
      <c r="B665" s="9"/>
      <c r="C665" s="14"/>
      <c r="D665" s="10"/>
      <c r="E665" s="10"/>
      <c r="F665" s="16"/>
      <c r="G665" s="34"/>
      <c r="H665" s="21"/>
      <c r="I665" s="21"/>
      <c r="J665" s="20"/>
      <c r="K665" s="35"/>
    </row>
    <row r="666" spans="2:11" ht="28.5" customHeight="1" x14ac:dyDescent="0.25">
      <c r="B666" s="9"/>
      <c r="C666" s="14"/>
      <c r="D666" s="10"/>
      <c r="E666" s="10"/>
      <c r="F666" s="16"/>
      <c r="G666" s="34"/>
      <c r="H666" s="21"/>
      <c r="I666" s="21"/>
      <c r="J666" s="20"/>
      <c r="K666" s="35"/>
    </row>
    <row r="667" spans="2:11" ht="28.5" customHeight="1" x14ac:dyDescent="0.25">
      <c r="B667" s="9"/>
      <c r="C667" s="14"/>
      <c r="D667" s="10"/>
      <c r="E667" s="10"/>
      <c r="F667" s="16"/>
      <c r="G667" s="34"/>
      <c r="H667" s="21"/>
      <c r="I667" s="21"/>
      <c r="J667" s="20"/>
      <c r="K667" s="35"/>
    </row>
    <row r="668" spans="2:11" ht="28.5" customHeight="1" x14ac:dyDescent="0.25">
      <c r="B668" s="9"/>
      <c r="C668" s="14"/>
      <c r="D668" s="10"/>
      <c r="E668" s="10"/>
      <c r="F668" s="16"/>
      <c r="G668" s="34"/>
      <c r="H668" s="21"/>
      <c r="I668" s="21"/>
      <c r="J668" s="20"/>
      <c r="K668" s="35"/>
    </row>
    <row r="669" spans="2:11" ht="28.5" customHeight="1" x14ac:dyDescent="0.25">
      <c r="B669" s="9"/>
      <c r="C669" s="14"/>
      <c r="D669" s="10"/>
      <c r="E669" s="10"/>
      <c r="F669" s="16"/>
      <c r="G669" s="34"/>
      <c r="H669" s="21"/>
      <c r="I669" s="21"/>
      <c r="J669" s="20"/>
      <c r="K669" s="35"/>
    </row>
    <row r="670" spans="2:11" ht="28.5" customHeight="1" x14ac:dyDescent="0.25">
      <c r="B670" s="9"/>
      <c r="C670" s="14"/>
      <c r="D670" s="10"/>
      <c r="E670" s="10"/>
      <c r="F670" s="16"/>
      <c r="G670" s="34"/>
      <c r="H670" s="21"/>
      <c r="I670" s="21"/>
      <c r="J670" s="20"/>
      <c r="K670" s="35"/>
    </row>
    <row r="671" spans="2:11" ht="28.5" customHeight="1" x14ac:dyDescent="0.25">
      <c r="B671" s="9"/>
      <c r="C671" s="14"/>
      <c r="D671" s="10"/>
      <c r="E671" s="10"/>
      <c r="F671" s="16"/>
      <c r="G671" s="34"/>
      <c r="H671" s="21"/>
      <c r="I671" s="21"/>
      <c r="J671" s="20"/>
      <c r="K671" s="35"/>
    </row>
    <row r="672" spans="2:11" ht="28.5" customHeight="1" x14ac:dyDescent="0.25">
      <c r="B672" s="9"/>
      <c r="C672" s="14"/>
      <c r="D672" s="10"/>
      <c r="E672" s="10"/>
      <c r="F672" s="16"/>
      <c r="G672" s="34"/>
      <c r="H672" s="21"/>
      <c r="I672" s="21"/>
      <c r="J672" s="20"/>
      <c r="K672" s="35"/>
    </row>
    <row r="673" spans="2:11" ht="28.5" customHeight="1" x14ac:dyDescent="0.25">
      <c r="B673" s="9"/>
      <c r="C673" s="14"/>
      <c r="D673" s="10"/>
      <c r="E673" s="10"/>
      <c r="F673" s="16"/>
      <c r="G673" s="34"/>
      <c r="H673" s="21"/>
      <c r="I673" s="21"/>
      <c r="J673" s="20"/>
      <c r="K673" s="35"/>
    </row>
    <row r="674" spans="2:11" ht="28.5" customHeight="1" x14ac:dyDescent="0.25">
      <c r="B674" s="9"/>
      <c r="C674" s="14"/>
      <c r="D674" s="10"/>
      <c r="E674" s="10"/>
      <c r="F674" s="16"/>
      <c r="G674" s="34"/>
      <c r="H674" s="21"/>
      <c r="I674" s="21"/>
      <c r="J674" s="20"/>
      <c r="K674" s="35"/>
    </row>
    <row r="675" spans="2:11" ht="28.5" customHeight="1" x14ac:dyDescent="0.25">
      <c r="B675" s="9"/>
      <c r="C675" s="14"/>
      <c r="D675" s="10"/>
      <c r="E675" s="10"/>
      <c r="F675" s="16"/>
      <c r="G675" s="34"/>
      <c r="H675" s="21"/>
      <c r="I675" s="21"/>
      <c r="J675" s="20"/>
      <c r="K675" s="35"/>
    </row>
    <row r="676" spans="2:11" ht="28.5" customHeight="1" x14ac:dyDescent="0.25">
      <c r="B676" s="9"/>
      <c r="C676" s="14"/>
      <c r="D676" s="10"/>
      <c r="E676" s="10"/>
      <c r="F676" s="16"/>
      <c r="G676" s="34"/>
      <c r="H676" s="21"/>
      <c r="I676" s="21"/>
      <c r="J676" s="20"/>
      <c r="K676" s="35"/>
    </row>
    <row r="677" spans="2:11" ht="28.5" customHeight="1" x14ac:dyDescent="0.25">
      <c r="B677" s="9"/>
      <c r="C677" s="14"/>
      <c r="D677" s="10"/>
      <c r="E677" s="10"/>
      <c r="F677" s="16"/>
      <c r="G677" s="34"/>
      <c r="H677" s="21"/>
      <c r="I677" s="21"/>
      <c r="J677" s="20"/>
      <c r="K677" s="35"/>
    </row>
    <row r="678" spans="2:11" ht="28.5" customHeight="1" x14ac:dyDescent="0.25">
      <c r="B678" s="9"/>
      <c r="C678" s="14"/>
      <c r="D678" s="10"/>
      <c r="E678" s="10"/>
      <c r="F678" s="16"/>
      <c r="G678" s="34"/>
      <c r="H678" s="21"/>
      <c r="I678" s="21"/>
      <c r="J678" s="20"/>
      <c r="K678" s="35"/>
    </row>
    <row r="679" spans="2:11" ht="28.5" customHeight="1" x14ac:dyDescent="0.25">
      <c r="B679" s="9"/>
      <c r="C679" s="14"/>
      <c r="D679" s="10"/>
      <c r="E679" s="10"/>
      <c r="F679" s="16"/>
      <c r="G679" s="34"/>
      <c r="H679" s="21"/>
      <c r="I679" s="21"/>
      <c r="J679" s="20"/>
      <c r="K679" s="35"/>
    </row>
    <row r="680" spans="2:11" ht="28.5" customHeight="1" x14ac:dyDescent="0.25">
      <c r="B680" s="9"/>
      <c r="C680" s="14"/>
      <c r="D680" s="10"/>
      <c r="E680" s="10"/>
      <c r="F680" s="16"/>
      <c r="G680" s="34"/>
      <c r="H680" s="21"/>
      <c r="I680" s="21"/>
      <c r="J680" s="20"/>
      <c r="K680" s="35"/>
    </row>
    <row r="681" spans="2:11" ht="28.5" customHeight="1" x14ac:dyDescent="0.25">
      <c r="B681" s="9"/>
      <c r="C681" s="14"/>
      <c r="D681" s="10"/>
      <c r="E681" s="10"/>
      <c r="F681" s="16"/>
      <c r="G681" s="34"/>
      <c r="H681" s="21"/>
      <c r="I681" s="21"/>
      <c r="J681" s="20"/>
      <c r="K681" s="35"/>
    </row>
    <row r="682" spans="2:11" ht="28.5" customHeight="1" x14ac:dyDescent="0.25">
      <c r="B682" s="9"/>
      <c r="C682" s="14"/>
      <c r="D682" s="10"/>
      <c r="E682" s="10"/>
      <c r="F682" s="16"/>
      <c r="G682" s="34"/>
      <c r="H682" s="21"/>
      <c r="I682" s="21"/>
      <c r="J682" s="20"/>
      <c r="K682" s="35"/>
    </row>
    <row r="683" spans="2:11" ht="28.5" customHeight="1" x14ac:dyDescent="0.25">
      <c r="B683" s="9"/>
      <c r="C683" s="14"/>
      <c r="D683" s="10"/>
      <c r="E683" s="10"/>
      <c r="F683" s="16"/>
      <c r="G683" s="34"/>
      <c r="H683" s="21"/>
      <c r="I683" s="21"/>
      <c r="J683" s="20"/>
      <c r="K683" s="35"/>
    </row>
    <row r="684" spans="2:11" ht="28.5" customHeight="1" x14ac:dyDescent="0.25">
      <c r="B684" s="9"/>
      <c r="C684" s="14"/>
      <c r="D684" s="10"/>
      <c r="E684" s="10"/>
      <c r="F684" s="16"/>
      <c r="G684" s="34"/>
      <c r="H684" s="21"/>
      <c r="I684" s="21"/>
      <c r="J684" s="20"/>
      <c r="K684" s="35"/>
    </row>
    <row r="685" spans="2:11" ht="28.5" customHeight="1" x14ac:dyDescent="0.25">
      <c r="B685" s="9"/>
      <c r="C685" s="14"/>
      <c r="D685" s="10"/>
      <c r="E685" s="10"/>
      <c r="F685" s="16"/>
      <c r="G685" s="34"/>
      <c r="H685" s="21"/>
      <c r="I685" s="21"/>
      <c r="J685" s="20"/>
      <c r="K685" s="35"/>
    </row>
    <row r="686" spans="2:11" ht="28.5" customHeight="1" x14ac:dyDescent="0.25">
      <c r="B686" s="9"/>
      <c r="C686" s="14"/>
      <c r="D686" s="10"/>
      <c r="E686" s="10"/>
      <c r="F686" s="16"/>
      <c r="G686" s="34"/>
      <c r="H686" s="21"/>
      <c r="I686" s="21"/>
      <c r="J686" s="20"/>
      <c r="K686" s="35"/>
    </row>
    <row r="687" spans="2:11" ht="28.5" customHeight="1" x14ac:dyDescent="0.25">
      <c r="B687" s="9"/>
      <c r="C687" s="14"/>
      <c r="D687" s="10"/>
      <c r="E687" s="10"/>
      <c r="F687" s="16"/>
      <c r="G687" s="34"/>
      <c r="H687" s="21"/>
      <c r="I687" s="21"/>
      <c r="J687" s="20"/>
      <c r="K687" s="35"/>
    </row>
    <row r="688" spans="2:11" ht="28.5" customHeight="1" x14ac:dyDescent="0.25">
      <c r="B688" s="9"/>
      <c r="C688" s="14"/>
      <c r="D688" s="10"/>
      <c r="E688" s="10"/>
      <c r="F688" s="16"/>
      <c r="G688" s="34"/>
      <c r="H688" s="21"/>
      <c r="I688" s="21"/>
      <c r="J688" s="20"/>
      <c r="K688" s="35"/>
    </row>
    <row r="689" spans="2:11" ht="28.5" customHeight="1" x14ac:dyDescent="0.25">
      <c r="B689" s="9"/>
      <c r="C689" s="14"/>
      <c r="D689" s="10"/>
      <c r="E689" s="10"/>
      <c r="F689" s="16"/>
      <c r="G689" s="34"/>
      <c r="H689" s="21"/>
      <c r="I689" s="21"/>
      <c r="J689" s="20"/>
      <c r="K689" s="35"/>
    </row>
    <row r="690" spans="2:11" ht="28.5" customHeight="1" x14ac:dyDescent="0.25">
      <c r="B690" s="9"/>
      <c r="C690" s="14"/>
      <c r="D690" s="10"/>
      <c r="E690" s="10"/>
      <c r="F690" s="16"/>
      <c r="G690" s="34"/>
      <c r="H690" s="21"/>
      <c r="I690" s="21"/>
      <c r="J690" s="20"/>
      <c r="K690" s="35"/>
    </row>
    <row r="691" spans="2:11" ht="28.5" customHeight="1" x14ac:dyDescent="0.25">
      <c r="B691" s="9"/>
      <c r="C691" s="14"/>
      <c r="D691" s="10"/>
      <c r="E691" s="10"/>
      <c r="F691" s="16"/>
      <c r="G691" s="34"/>
      <c r="H691" s="21"/>
      <c r="I691" s="21"/>
      <c r="J691" s="20"/>
      <c r="K691" s="35"/>
    </row>
    <row r="692" spans="2:11" ht="28.5" customHeight="1" x14ac:dyDescent="0.25">
      <c r="B692" s="9"/>
      <c r="C692" s="14"/>
      <c r="D692" s="10"/>
      <c r="E692" s="10"/>
      <c r="F692" s="16"/>
      <c r="G692" s="34"/>
      <c r="H692" s="21"/>
      <c r="I692" s="21"/>
      <c r="J692" s="20"/>
      <c r="K692" s="35"/>
    </row>
    <row r="693" spans="2:11" ht="28.5" customHeight="1" x14ac:dyDescent="0.25">
      <c r="B693" s="9"/>
      <c r="C693" s="14"/>
      <c r="D693" s="10"/>
      <c r="E693" s="10"/>
      <c r="F693" s="16"/>
      <c r="G693" s="34"/>
      <c r="H693" s="21"/>
      <c r="I693" s="21"/>
      <c r="J693" s="20"/>
      <c r="K693" s="35"/>
    </row>
    <row r="694" spans="2:11" ht="28.5" customHeight="1" x14ac:dyDescent="0.25">
      <c r="B694" s="9"/>
      <c r="C694" s="14"/>
      <c r="D694" s="10"/>
      <c r="E694" s="10"/>
      <c r="F694" s="16"/>
      <c r="G694" s="34"/>
      <c r="H694" s="21"/>
      <c r="I694" s="21"/>
      <c r="J694" s="20"/>
      <c r="K694" s="35"/>
    </row>
    <row r="695" spans="2:11" ht="28.5" customHeight="1" x14ac:dyDescent="0.25">
      <c r="B695" s="9"/>
      <c r="C695" s="14"/>
      <c r="D695" s="10"/>
      <c r="E695" s="10"/>
      <c r="F695" s="16"/>
      <c r="G695" s="34"/>
      <c r="H695" s="21"/>
      <c r="I695" s="21"/>
      <c r="J695" s="20"/>
      <c r="K695" s="35"/>
    </row>
    <row r="696" spans="2:11" ht="28.5" customHeight="1" x14ac:dyDescent="0.25">
      <c r="B696" s="9"/>
      <c r="C696" s="14"/>
      <c r="D696" s="10"/>
      <c r="E696" s="10"/>
      <c r="F696" s="16"/>
      <c r="G696" s="34"/>
      <c r="H696" s="21"/>
      <c r="I696" s="21"/>
      <c r="J696" s="20"/>
      <c r="K696" s="35"/>
    </row>
    <row r="697" spans="2:11" ht="28.5" customHeight="1" x14ac:dyDescent="0.25">
      <c r="B697" s="9"/>
      <c r="C697" s="14"/>
      <c r="D697" s="10"/>
      <c r="E697" s="10"/>
      <c r="F697" s="16"/>
      <c r="G697" s="34"/>
      <c r="H697" s="21"/>
      <c r="I697" s="21"/>
      <c r="J697" s="20"/>
      <c r="K697" s="35"/>
    </row>
    <row r="698" spans="2:11" ht="28.5" customHeight="1" x14ac:dyDescent="0.25">
      <c r="B698" s="9"/>
      <c r="C698" s="14"/>
      <c r="D698" s="10"/>
      <c r="E698" s="10"/>
      <c r="F698" s="16"/>
      <c r="G698" s="34"/>
      <c r="H698" s="21"/>
      <c r="I698" s="21"/>
      <c r="J698" s="20"/>
      <c r="K698" s="35"/>
    </row>
    <row r="699" spans="2:11" ht="28.5" customHeight="1" x14ac:dyDescent="0.25">
      <c r="B699" s="9"/>
      <c r="C699" s="14"/>
      <c r="D699" s="10"/>
      <c r="E699" s="10"/>
      <c r="F699" s="16"/>
      <c r="G699" s="34"/>
      <c r="H699" s="21"/>
      <c r="I699" s="21"/>
      <c r="J699" s="20"/>
      <c r="K699" s="35"/>
    </row>
    <row r="700" spans="2:11" ht="28.5" customHeight="1" x14ac:dyDescent="0.25">
      <c r="B700" s="9"/>
      <c r="C700" s="14"/>
      <c r="D700" s="10"/>
      <c r="E700" s="10"/>
      <c r="F700" s="16"/>
      <c r="G700" s="34"/>
      <c r="H700" s="21"/>
      <c r="I700" s="21"/>
      <c r="J700" s="20"/>
      <c r="K700" s="35"/>
    </row>
    <row r="701" spans="2:11" ht="28.5" customHeight="1" x14ac:dyDescent="0.25">
      <c r="B701" s="9"/>
      <c r="C701" s="14"/>
      <c r="D701" s="10"/>
      <c r="E701" s="10"/>
      <c r="F701" s="16"/>
      <c r="G701" s="34"/>
      <c r="H701" s="21"/>
      <c r="I701" s="21"/>
      <c r="J701" s="20"/>
      <c r="K701" s="35"/>
    </row>
    <row r="702" spans="2:11" ht="28.5" customHeight="1" x14ac:dyDescent="0.25">
      <c r="B702" s="9"/>
      <c r="C702" s="14"/>
      <c r="D702" s="10"/>
      <c r="E702" s="10"/>
      <c r="F702" s="16"/>
      <c r="G702" s="34"/>
      <c r="H702" s="21"/>
      <c r="I702" s="21"/>
      <c r="J702" s="20"/>
      <c r="K702" s="35"/>
    </row>
    <row r="703" spans="2:11" ht="28.5" customHeight="1" x14ac:dyDescent="0.25">
      <c r="B703" s="9"/>
      <c r="C703" s="14"/>
      <c r="D703" s="10"/>
      <c r="E703" s="10"/>
      <c r="F703" s="16"/>
      <c r="G703" s="34"/>
      <c r="H703" s="21"/>
      <c r="I703" s="21"/>
      <c r="J703" s="20"/>
      <c r="K703" s="35"/>
    </row>
    <row r="704" spans="2:11" ht="28.5" customHeight="1" x14ac:dyDescent="0.25">
      <c r="B704" s="9"/>
      <c r="C704" s="14"/>
      <c r="D704" s="10"/>
      <c r="E704" s="10"/>
      <c r="F704" s="16"/>
      <c r="G704" s="34"/>
      <c r="H704" s="21"/>
      <c r="I704" s="21"/>
      <c r="J704" s="20"/>
      <c r="K704" s="35"/>
    </row>
    <row r="705" spans="2:11" ht="28.5" customHeight="1" x14ac:dyDescent="0.25">
      <c r="B705" s="9"/>
      <c r="C705" s="14"/>
      <c r="D705" s="10"/>
      <c r="E705" s="10"/>
      <c r="F705" s="16"/>
      <c r="G705" s="34"/>
      <c r="H705" s="21"/>
      <c r="I705" s="21"/>
      <c r="J705" s="20"/>
      <c r="K705" s="35"/>
    </row>
    <row r="706" spans="2:11" ht="28.5" customHeight="1" x14ac:dyDescent="0.25">
      <c r="B706" s="9"/>
      <c r="C706" s="14"/>
      <c r="D706" s="10"/>
      <c r="E706" s="10"/>
      <c r="F706" s="16"/>
      <c r="G706" s="34"/>
      <c r="H706" s="21"/>
      <c r="I706" s="21"/>
      <c r="J706" s="20"/>
      <c r="K706" s="35"/>
    </row>
    <row r="707" spans="2:11" ht="28.5" customHeight="1" x14ac:dyDescent="0.25">
      <c r="B707" s="9"/>
      <c r="C707" s="14"/>
      <c r="D707" s="10"/>
      <c r="E707" s="10"/>
      <c r="F707" s="16"/>
      <c r="G707" s="34"/>
      <c r="H707" s="21"/>
      <c r="I707" s="21"/>
      <c r="J707" s="20"/>
      <c r="K707" s="35"/>
    </row>
    <row r="708" spans="2:11" ht="28.5" customHeight="1" x14ac:dyDescent="0.25">
      <c r="B708" s="9"/>
      <c r="C708" s="14"/>
      <c r="D708" s="10"/>
      <c r="E708" s="10"/>
      <c r="F708" s="16"/>
      <c r="G708" s="34"/>
      <c r="H708" s="21"/>
      <c r="I708" s="21"/>
      <c r="J708" s="20"/>
      <c r="K708" s="35"/>
    </row>
    <row r="709" spans="2:11" ht="28.5" customHeight="1" x14ac:dyDescent="0.25">
      <c r="B709" s="9"/>
      <c r="C709" s="14"/>
      <c r="D709" s="10"/>
      <c r="E709" s="10"/>
      <c r="F709" s="16"/>
      <c r="G709" s="34"/>
      <c r="H709" s="21"/>
      <c r="I709" s="21"/>
      <c r="J709" s="20"/>
      <c r="K709" s="35"/>
    </row>
    <row r="710" spans="2:11" ht="28.5" customHeight="1" x14ac:dyDescent="0.25">
      <c r="B710" s="9"/>
      <c r="C710" s="14"/>
      <c r="D710" s="10"/>
      <c r="E710" s="10"/>
      <c r="F710" s="16"/>
      <c r="G710" s="34"/>
      <c r="H710" s="21"/>
      <c r="I710" s="21"/>
      <c r="J710" s="20"/>
      <c r="K710" s="35"/>
    </row>
    <row r="711" spans="2:11" ht="28.5" customHeight="1" x14ac:dyDescent="0.25">
      <c r="B711" s="9"/>
      <c r="C711" s="14"/>
      <c r="D711" s="10"/>
      <c r="E711" s="10"/>
      <c r="F711" s="16"/>
      <c r="G711" s="34"/>
      <c r="H711" s="21"/>
      <c r="I711" s="21"/>
      <c r="J711" s="20"/>
      <c r="K711" s="35"/>
    </row>
    <row r="712" spans="2:11" ht="28.5" customHeight="1" x14ac:dyDescent="0.25">
      <c r="B712" s="9"/>
      <c r="C712" s="14"/>
      <c r="D712" s="10"/>
      <c r="E712" s="10"/>
      <c r="F712" s="16"/>
      <c r="G712" s="34"/>
      <c r="H712" s="21"/>
      <c r="I712" s="21"/>
      <c r="J712" s="20"/>
      <c r="K712" s="35"/>
    </row>
    <row r="713" spans="2:11" ht="28.5" customHeight="1" x14ac:dyDescent="0.25">
      <c r="B713" s="9"/>
      <c r="C713" s="14"/>
      <c r="D713" s="10"/>
      <c r="E713" s="10"/>
      <c r="F713" s="16"/>
      <c r="G713" s="34"/>
      <c r="H713" s="21"/>
      <c r="I713" s="21"/>
      <c r="J713" s="20"/>
      <c r="K713" s="35"/>
    </row>
    <row r="714" spans="2:11" ht="28.5" customHeight="1" x14ac:dyDescent="0.25">
      <c r="B714" s="9"/>
      <c r="C714" s="14"/>
      <c r="D714" s="10"/>
      <c r="E714" s="10"/>
      <c r="F714" s="16"/>
      <c r="G714" s="34"/>
      <c r="H714" s="21"/>
      <c r="I714" s="21"/>
      <c r="J714" s="20"/>
      <c r="K714" s="35"/>
    </row>
    <row r="715" spans="2:11" ht="28.5" customHeight="1" x14ac:dyDescent="0.25">
      <c r="B715" s="9"/>
      <c r="C715" s="14"/>
      <c r="D715" s="10"/>
      <c r="E715" s="10"/>
      <c r="F715" s="16"/>
      <c r="G715" s="34"/>
      <c r="H715" s="21"/>
      <c r="I715" s="21"/>
      <c r="J715" s="20"/>
      <c r="K715" s="35"/>
    </row>
    <row r="716" spans="2:11" ht="28.5" customHeight="1" x14ac:dyDescent="0.25">
      <c r="B716" s="9"/>
      <c r="C716" s="14"/>
      <c r="D716" s="10"/>
      <c r="E716" s="10"/>
      <c r="F716" s="16"/>
      <c r="G716" s="34"/>
      <c r="H716" s="21"/>
      <c r="I716" s="21"/>
      <c r="J716" s="20"/>
      <c r="K716" s="35"/>
    </row>
    <row r="717" spans="2:11" ht="28.5" customHeight="1" x14ac:dyDescent="0.25">
      <c r="B717" s="9"/>
      <c r="C717" s="14"/>
      <c r="D717" s="10"/>
      <c r="E717" s="10"/>
      <c r="F717" s="16"/>
      <c r="G717" s="34"/>
      <c r="H717" s="21"/>
      <c r="I717" s="21"/>
      <c r="J717" s="20"/>
      <c r="K717" s="35"/>
    </row>
    <row r="718" spans="2:11" ht="28.5" customHeight="1" x14ac:dyDescent="0.25">
      <c r="B718" s="9"/>
      <c r="C718" s="14"/>
      <c r="D718" s="10"/>
      <c r="E718" s="10"/>
      <c r="F718" s="16"/>
      <c r="G718" s="34"/>
      <c r="H718" s="21"/>
      <c r="I718" s="21"/>
      <c r="J718" s="20"/>
      <c r="K718" s="35"/>
    </row>
    <row r="719" spans="2:11" ht="28.5" customHeight="1" x14ac:dyDescent="0.25">
      <c r="B719" s="9"/>
      <c r="C719" s="14"/>
      <c r="D719" s="10"/>
      <c r="E719" s="10"/>
      <c r="F719" s="16"/>
      <c r="G719" s="34"/>
      <c r="H719" s="21"/>
      <c r="I719" s="21"/>
      <c r="J719" s="20"/>
      <c r="K719" s="35"/>
    </row>
    <row r="720" spans="2:11" ht="28.5" customHeight="1" x14ac:dyDescent="0.25">
      <c r="B720" s="9"/>
      <c r="C720" s="14"/>
      <c r="D720" s="10"/>
      <c r="E720" s="10"/>
      <c r="F720" s="16"/>
      <c r="G720" s="34"/>
      <c r="H720" s="21"/>
      <c r="I720" s="21"/>
      <c r="J720" s="20"/>
      <c r="K720" s="35"/>
    </row>
    <row r="721" spans="2:11" ht="28.5" customHeight="1" x14ac:dyDescent="0.25">
      <c r="B721" s="9"/>
      <c r="C721" s="14"/>
      <c r="D721" s="10"/>
      <c r="E721" s="10"/>
      <c r="F721" s="16"/>
      <c r="G721" s="34"/>
      <c r="H721" s="21"/>
      <c r="I721" s="21"/>
      <c r="J721" s="20"/>
      <c r="K721" s="35"/>
    </row>
    <row r="722" spans="2:11" ht="28.5" customHeight="1" x14ac:dyDescent="0.25">
      <c r="B722" s="9"/>
      <c r="C722" s="14"/>
      <c r="D722" s="10"/>
      <c r="E722" s="10"/>
      <c r="F722" s="16"/>
      <c r="G722" s="34"/>
      <c r="H722" s="21"/>
      <c r="I722" s="21"/>
      <c r="J722" s="20"/>
      <c r="K722" s="35"/>
    </row>
    <row r="723" spans="2:11" ht="28.5" customHeight="1" x14ac:dyDescent="0.25">
      <c r="B723" s="9"/>
      <c r="C723" s="14"/>
      <c r="D723" s="10"/>
      <c r="E723" s="10"/>
      <c r="F723" s="16"/>
      <c r="G723" s="34"/>
      <c r="H723" s="21"/>
      <c r="I723" s="21"/>
      <c r="J723" s="20"/>
      <c r="K723" s="35"/>
    </row>
    <row r="724" spans="2:11" ht="28.5" customHeight="1" x14ac:dyDescent="0.25">
      <c r="B724" s="9"/>
      <c r="C724" s="14"/>
      <c r="D724" s="10"/>
      <c r="E724" s="10"/>
      <c r="F724" s="16"/>
      <c r="G724" s="34"/>
      <c r="H724" s="21"/>
      <c r="I724" s="21"/>
      <c r="J724" s="20"/>
      <c r="K724" s="35"/>
    </row>
    <row r="725" spans="2:11" ht="28.5" customHeight="1" x14ac:dyDescent="0.25">
      <c r="B725" s="9"/>
      <c r="C725" s="14"/>
      <c r="D725" s="10"/>
      <c r="E725" s="10"/>
      <c r="F725" s="16"/>
      <c r="G725" s="34"/>
      <c r="H725" s="21"/>
      <c r="I725" s="21"/>
      <c r="J725" s="20"/>
      <c r="K725" s="35"/>
    </row>
    <row r="726" spans="2:11" ht="28.5" customHeight="1" x14ac:dyDescent="0.25">
      <c r="B726" s="9"/>
      <c r="C726" s="14"/>
      <c r="D726" s="10"/>
      <c r="E726" s="10"/>
      <c r="F726" s="16"/>
      <c r="G726" s="34"/>
      <c r="H726" s="21"/>
      <c r="I726" s="21"/>
      <c r="J726" s="20"/>
      <c r="K726" s="35"/>
    </row>
    <row r="727" spans="2:11" ht="28.5" customHeight="1" x14ac:dyDescent="0.25">
      <c r="B727" s="9"/>
      <c r="C727" s="14"/>
      <c r="D727" s="10"/>
      <c r="E727" s="10"/>
      <c r="F727" s="16"/>
      <c r="G727" s="34"/>
      <c r="H727" s="21"/>
      <c r="I727" s="21"/>
      <c r="J727" s="20"/>
      <c r="K727" s="35"/>
    </row>
    <row r="728" spans="2:11" ht="28.5" customHeight="1" x14ac:dyDescent="0.25">
      <c r="B728" s="9"/>
      <c r="C728" s="14"/>
      <c r="D728" s="10"/>
      <c r="E728" s="10"/>
      <c r="F728" s="16"/>
      <c r="G728" s="34"/>
      <c r="H728" s="21"/>
      <c r="I728" s="21"/>
      <c r="J728" s="20"/>
      <c r="K728" s="35"/>
    </row>
    <row r="729" spans="2:11" ht="28.5" customHeight="1" x14ac:dyDescent="0.25">
      <c r="B729" s="9"/>
      <c r="C729" s="14"/>
      <c r="D729" s="10"/>
      <c r="E729" s="10"/>
      <c r="F729" s="16"/>
      <c r="G729" s="34"/>
      <c r="H729" s="21"/>
      <c r="I729" s="21"/>
      <c r="J729" s="20"/>
      <c r="K729" s="35"/>
    </row>
    <row r="730" spans="2:11" ht="28.5" customHeight="1" x14ac:dyDescent="0.25">
      <c r="B730" s="9"/>
      <c r="C730" s="14"/>
      <c r="D730" s="10"/>
      <c r="E730" s="10"/>
      <c r="F730" s="16"/>
      <c r="G730" s="34"/>
      <c r="H730" s="21"/>
      <c r="I730" s="21"/>
      <c r="J730" s="20"/>
      <c r="K730" s="35"/>
    </row>
    <row r="731" spans="2:11" ht="28.5" customHeight="1" x14ac:dyDescent="0.25">
      <c r="B731" s="9"/>
      <c r="C731" s="14"/>
      <c r="D731" s="10"/>
      <c r="E731" s="10"/>
      <c r="F731" s="16"/>
      <c r="G731" s="34"/>
      <c r="H731" s="21"/>
      <c r="I731" s="21"/>
      <c r="J731" s="20"/>
      <c r="K731" s="35"/>
    </row>
    <row r="732" spans="2:11" ht="28.5" customHeight="1" x14ac:dyDescent="0.25">
      <c r="B732" s="9"/>
      <c r="C732" s="14"/>
      <c r="D732" s="10"/>
      <c r="E732" s="10"/>
      <c r="F732" s="16"/>
      <c r="G732" s="34"/>
      <c r="H732" s="21"/>
      <c r="I732" s="21"/>
      <c r="J732" s="20"/>
      <c r="K732" s="35"/>
    </row>
    <row r="733" spans="2:11" ht="28.5" customHeight="1" x14ac:dyDescent="0.25">
      <c r="B733" s="9"/>
      <c r="C733" s="14"/>
      <c r="D733" s="10"/>
      <c r="E733" s="10"/>
      <c r="F733" s="16"/>
      <c r="G733" s="34"/>
      <c r="H733" s="21"/>
      <c r="I733" s="21"/>
      <c r="J733" s="20"/>
      <c r="K733" s="35"/>
    </row>
    <row r="734" spans="2:11" ht="28.5" customHeight="1" x14ac:dyDescent="0.25">
      <c r="B734" s="9"/>
      <c r="C734" s="14"/>
      <c r="D734" s="10"/>
      <c r="E734" s="10"/>
      <c r="F734" s="16"/>
      <c r="G734" s="34"/>
      <c r="H734" s="21"/>
      <c r="I734" s="21"/>
      <c r="J734" s="20"/>
      <c r="K734" s="35"/>
    </row>
    <row r="735" spans="2:11" ht="28.5" customHeight="1" x14ac:dyDescent="0.25">
      <c r="B735" s="9"/>
      <c r="C735" s="14"/>
      <c r="D735" s="10"/>
      <c r="E735" s="10"/>
      <c r="F735" s="16"/>
      <c r="G735" s="34"/>
      <c r="H735" s="21"/>
      <c r="I735" s="21"/>
      <c r="J735" s="20"/>
      <c r="K735" s="35"/>
    </row>
    <row r="736" spans="2:11" ht="28.5" customHeight="1" x14ac:dyDescent="0.25">
      <c r="B736" s="9"/>
      <c r="C736" s="14"/>
      <c r="D736" s="10"/>
      <c r="E736" s="10"/>
      <c r="F736" s="16"/>
      <c r="G736" s="34"/>
      <c r="H736" s="21"/>
      <c r="I736" s="21"/>
      <c r="J736" s="20"/>
      <c r="K736" s="35"/>
    </row>
    <row r="737" spans="2:11" ht="28.5" customHeight="1" x14ac:dyDescent="0.25">
      <c r="B737" s="9"/>
      <c r="C737" s="14"/>
      <c r="D737" s="10"/>
      <c r="E737" s="10"/>
      <c r="F737" s="16"/>
      <c r="G737" s="34"/>
      <c r="H737" s="21"/>
      <c r="I737" s="21"/>
      <c r="J737" s="20"/>
      <c r="K737" s="35"/>
    </row>
    <row r="738" spans="2:11" ht="28.5" customHeight="1" x14ac:dyDescent="0.25">
      <c r="B738" s="9"/>
      <c r="C738" s="14"/>
      <c r="D738" s="10"/>
      <c r="E738" s="10"/>
      <c r="F738" s="16"/>
      <c r="G738" s="34"/>
      <c r="H738" s="21"/>
      <c r="I738" s="21"/>
      <c r="J738" s="20"/>
      <c r="K738" s="35"/>
    </row>
    <row r="739" spans="2:11" ht="28.5" customHeight="1" x14ac:dyDescent="0.25">
      <c r="B739" s="9"/>
      <c r="C739" s="14"/>
      <c r="D739" s="10"/>
      <c r="E739" s="10"/>
      <c r="F739" s="16"/>
      <c r="G739" s="34"/>
      <c r="H739" s="21"/>
      <c r="I739" s="21"/>
      <c r="J739" s="20"/>
      <c r="K739" s="35"/>
    </row>
    <row r="740" spans="2:11" ht="28.5" customHeight="1" x14ac:dyDescent="0.25">
      <c r="B740" s="9"/>
      <c r="C740" s="14"/>
      <c r="D740" s="10"/>
      <c r="E740" s="10"/>
      <c r="F740" s="16"/>
      <c r="G740" s="34"/>
      <c r="H740" s="21"/>
      <c r="I740" s="21"/>
      <c r="J740" s="20"/>
      <c r="K740" s="35"/>
    </row>
    <row r="741" spans="2:11" ht="28.5" customHeight="1" x14ac:dyDescent="0.25">
      <c r="B741" s="9"/>
      <c r="C741" s="14"/>
      <c r="D741" s="10"/>
      <c r="E741" s="10"/>
      <c r="F741" s="16"/>
      <c r="G741" s="34"/>
      <c r="H741" s="21"/>
      <c r="I741" s="21"/>
      <c r="J741" s="20"/>
      <c r="K741" s="35"/>
    </row>
    <row r="742" spans="2:11" ht="28.5" customHeight="1" x14ac:dyDescent="0.25">
      <c r="B742" s="9"/>
      <c r="C742" s="14"/>
      <c r="D742" s="10"/>
      <c r="E742" s="10"/>
      <c r="F742" s="16"/>
      <c r="G742" s="34"/>
      <c r="H742" s="21"/>
      <c r="I742" s="21"/>
      <c r="J742" s="20"/>
      <c r="K742" s="35"/>
    </row>
    <row r="743" spans="2:11" ht="28.5" customHeight="1" x14ac:dyDescent="0.25">
      <c r="B743" s="9"/>
      <c r="C743" s="14"/>
      <c r="D743" s="10"/>
      <c r="E743" s="10"/>
      <c r="F743" s="16"/>
      <c r="G743" s="34"/>
      <c r="H743" s="21"/>
      <c r="I743" s="21"/>
      <c r="J743" s="20"/>
      <c r="K743" s="35"/>
    </row>
    <row r="744" spans="2:11" ht="28.5" customHeight="1" x14ac:dyDescent="0.25">
      <c r="B744" s="9"/>
      <c r="C744" s="14"/>
      <c r="D744" s="10"/>
      <c r="E744" s="10"/>
      <c r="F744" s="16"/>
      <c r="G744" s="34"/>
      <c r="H744" s="21"/>
      <c r="I744" s="21"/>
      <c r="J744" s="20"/>
      <c r="K744" s="35"/>
    </row>
    <row r="745" spans="2:11" ht="28.5" customHeight="1" x14ac:dyDescent="0.25">
      <c r="B745" s="9"/>
      <c r="C745" s="14"/>
      <c r="D745" s="10"/>
      <c r="E745" s="10"/>
      <c r="F745" s="16"/>
      <c r="G745" s="34"/>
      <c r="H745" s="21"/>
      <c r="I745" s="21"/>
      <c r="J745" s="20"/>
      <c r="K745" s="35"/>
    </row>
    <row r="746" spans="2:11" ht="28.5" customHeight="1" x14ac:dyDescent="0.25">
      <c r="B746" s="9"/>
      <c r="C746" s="14"/>
      <c r="D746" s="10"/>
      <c r="E746" s="10"/>
      <c r="F746" s="16"/>
      <c r="G746" s="34"/>
      <c r="H746" s="21"/>
      <c r="I746" s="21"/>
      <c r="J746" s="20"/>
      <c r="K746" s="35"/>
    </row>
    <row r="747" spans="2:11" ht="28.5" customHeight="1" x14ac:dyDescent="0.25">
      <c r="B747" s="9"/>
      <c r="C747" s="14"/>
      <c r="D747" s="10"/>
      <c r="E747" s="10"/>
      <c r="F747" s="16"/>
      <c r="G747" s="34"/>
      <c r="H747" s="21"/>
      <c r="I747" s="21"/>
      <c r="J747" s="20"/>
      <c r="K747" s="35"/>
    </row>
    <row r="748" spans="2:11" ht="28.5" customHeight="1" x14ac:dyDescent="0.25">
      <c r="B748" s="9"/>
      <c r="C748" s="14"/>
      <c r="D748" s="10"/>
      <c r="E748" s="10"/>
      <c r="F748" s="16"/>
      <c r="G748" s="34"/>
      <c r="H748" s="21"/>
      <c r="I748" s="21"/>
      <c r="J748" s="20"/>
      <c r="K748" s="35"/>
    </row>
    <row r="749" spans="2:11" ht="28.5" customHeight="1" x14ac:dyDescent="0.25">
      <c r="B749" s="9"/>
      <c r="C749" s="14"/>
      <c r="D749" s="10"/>
      <c r="E749" s="10"/>
      <c r="F749" s="16"/>
      <c r="G749" s="34"/>
      <c r="H749" s="21"/>
      <c r="I749" s="21"/>
      <c r="J749" s="20"/>
      <c r="K749" s="35"/>
    </row>
    <row r="750" spans="2:11" ht="28.5" customHeight="1" x14ac:dyDescent="0.25">
      <c r="B750" s="9"/>
      <c r="C750" s="14"/>
      <c r="D750" s="10"/>
      <c r="E750" s="10"/>
      <c r="F750" s="16"/>
      <c r="G750" s="34"/>
      <c r="H750" s="21"/>
      <c r="I750" s="21"/>
      <c r="J750" s="20"/>
      <c r="K750" s="35"/>
    </row>
    <row r="751" spans="2:11" ht="28.5" customHeight="1" x14ac:dyDescent="0.25">
      <c r="B751" s="9"/>
      <c r="C751" s="14"/>
      <c r="D751" s="10"/>
      <c r="E751" s="10"/>
      <c r="F751" s="16"/>
      <c r="G751" s="34"/>
      <c r="H751" s="21"/>
      <c r="I751" s="21"/>
      <c r="J751" s="20"/>
      <c r="K751" s="35"/>
    </row>
    <row r="752" spans="2:11" ht="28.5" customHeight="1" x14ac:dyDescent="0.25">
      <c r="B752" s="9"/>
      <c r="C752" s="14"/>
      <c r="D752" s="10"/>
      <c r="E752" s="10"/>
      <c r="F752" s="16"/>
      <c r="G752" s="34"/>
      <c r="H752" s="21"/>
      <c r="I752" s="21"/>
      <c r="J752" s="20"/>
      <c r="K752" s="35"/>
    </row>
    <row r="753" spans="2:11" ht="28.5" customHeight="1" x14ac:dyDescent="0.25">
      <c r="B753" s="9"/>
      <c r="C753" s="14"/>
      <c r="D753" s="10"/>
      <c r="E753" s="10"/>
      <c r="F753" s="16"/>
      <c r="G753" s="34"/>
      <c r="H753" s="21"/>
      <c r="I753" s="21"/>
      <c r="J753" s="20"/>
      <c r="K753" s="35"/>
    </row>
    <row r="754" spans="2:11" ht="28.5" customHeight="1" x14ac:dyDescent="0.25">
      <c r="B754" s="9"/>
      <c r="C754" s="14"/>
      <c r="D754" s="10"/>
      <c r="E754" s="10"/>
      <c r="F754" s="16"/>
      <c r="G754" s="34"/>
      <c r="H754" s="21"/>
      <c r="I754" s="21"/>
      <c r="J754" s="20"/>
      <c r="K754" s="35"/>
    </row>
    <row r="755" spans="2:11" ht="28.5" customHeight="1" x14ac:dyDescent="0.25">
      <c r="B755" s="9"/>
      <c r="C755" s="14"/>
      <c r="D755" s="10"/>
      <c r="E755" s="10"/>
      <c r="F755" s="16"/>
      <c r="G755" s="34"/>
      <c r="H755" s="21"/>
      <c r="I755" s="21"/>
      <c r="J755" s="20"/>
      <c r="K755" s="35"/>
    </row>
    <row r="756" spans="2:11" ht="28.5" customHeight="1" x14ac:dyDescent="0.25">
      <c r="B756" s="9"/>
      <c r="C756" s="14"/>
      <c r="D756" s="10"/>
      <c r="E756" s="10"/>
      <c r="F756" s="16"/>
      <c r="G756" s="34"/>
      <c r="H756" s="21"/>
      <c r="I756" s="21"/>
      <c r="J756" s="20"/>
      <c r="K756" s="35"/>
    </row>
    <row r="757" spans="2:11" ht="28.5" customHeight="1" x14ac:dyDescent="0.25">
      <c r="B757" s="9"/>
      <c r="C757" s="14"/>
      <c r="D757" s="10"/>
      <c r="E757" s="10"/>
      <c r="F757" s="16"/>
      <c r="G757" s="34"/>
      <c r="H757" s="21"/>
      <c r="I757" s="21"/>
      <c r="J757" s="20"/>
      <c r="K757" s="35"/>
    </row>
    <row r="758" spans="2:11" ht="28.5" customHeight="1" x14ac:dyDescent="0.25">
      <c r="B758" s="9"/>
      <c r="C758" s="14"/>
      <c r="D758" s="10"/>
      <c r="E758" s="10"/>
      <c r="F758" s="16"/>
      <c r="G758" s="34"/>
      <c r="H758" s="21"/>
      <c r="I758" s="21"/>
      <c r="J758" s="20"/>
      <c r="K758" s="35"/>
    </row>
    <row r="759" spans="2:11" ht="28.5" customHeight="1" x14ac:dyDescent="0.25">
      <c r="B759" s="9"/>
      <c r="C759" s="14"/>
      <c r="D759" s="10"/>
      <c r="E759" s="10"/>
      <c r="F759" s="16"/>
      <c r="G759" s="34"/>
      <c r="H759" s="21"/>
      <c r="I759" s="21"/>
      <c r="J759" s="20"/>
      <c r="K759" s="35"/>
    </row>
    <row r="760" spans="2:11" ht="28.5" customHeight="1" x14ac:dyDescent="0.25">
      <c r="B760" s="9"/>
      <c r="C760" s="14"/>
      <c r="D760" s="10"/>
      <c r="E760" s="10"/>
      <c r="F760" s="16"/>
      <c r="G760" s="34"/>
      <c r="H760" s="21"/>
      <c r="I760" s="21"/>
      <c r="J760" s="20"/>
      <c r="K760" s="35"/>
    </row>
    <row r="761" spans="2:11" ht="28.5" customHeight="1" x14ac:dyDescent="0.25">
      <c r="B761" s="9"/>
      <c r="C761" s="14"/>
      <c r="D761" s="10"/>
      <c r="E761" s="10"/>
      <c r="F761" s="16"/>
      <c r="G761" s="34"/>
      <c r="H761" s="21"/>
      <c r="I761" s="21"/>
      <c r="J761" s="20"/>
      <c r="K761" s="35"/>
    </row>
    <row r="762" spans="2:11" ht="28.5" customHeight="1" x14ac:dyDescent="0.25">
      <c r="B762" s="9"/>
      <c r="C762" s="14"/>
      <c r="D762" s="10"/>
      <c r="E762" s="10"/>
      <c r="F762" s="16"/>
      <c r="G762" s="34"/>
      <c r="H762" s="21"/>
      <c r="I762" s="21"/>
      <c r="J762" s="20"/>
      <c r="K762" s="35"/>
    </row>
    <row r="763" spans="2:11" ht="28.5" customHeight="1" x14ac:dyDescent="0.25">
      <c r="B763" s="9"/>
      <c r="C763" s="14"/>
      <c r="D763" s="10"/>
      <c r="E763" s="10"/>
      <c r="F763" s="16"/>
      <c r="G763" s="34"/>
      <c r="H763" s="21"/>
      <c r="I763" s="21"/>
      <c r="J763" s="20"/>
      <c r="K763" s="35"/>
    </row>
    <row r="764" spans="2:11" ht="28.5" customHeight="1" x14ac:dyDescent="0.25">
      <c r="B764" s="9"/>
      <c r="C764" s="14"/>
      <c r="D764" s="10"/>
      <c r="E764" s="10"/>
      <c r="F764" s="16"/>
      <c r="G764" s="34"/>
      <c r="H764" s="21"/>
      <c r="I764" s="21"/>
      <c r="J764" s="20"/>
      <c r="K764" s="35"/>
    </row>
    <row r="765" spans="2:11" ht="28.5" customHeight="1" x14ac:dyDescent="0.25">
      <c r="B765" s="9"/>
      <c r="C765" s="14"/>
      <c r="D765" s="10"/>
      <c r="E765" s="10"/>
      <c r="F765" s="16"/>
      <c r="G765" s="34"/>
      <c r="H765" s="21"/>
      <c r="I765" s="21"/>
      <c r="J765" s="20"/>
      <c r="K765" s="35"/>
    </row>
    <row r="766" spans="2:11" ht="28.5" customHeight="1" x14ac:dyDescent="0.25">
      <c r="B766" s="9"/>
      <c r="C766" s="14"/>
      <c r="D766" s="10"/>
      <c r="E766" s="10"/>
      <c r="F766" s="16"/>
      <c r="G766" s="34"/>
      <c r="H766" s="21"/>
      <c r="I766" s="21"/>
      <c r="J766" s="20"/>
      <c r="K766" s="35"/>
    </row>
    <row r="767" spans="2:11" ht="28.5" customHeight="1" x14ac:dyDescent="0.25">
      <c r="B767" s="9"/>
      <c r="C767" s="14"/>
      <c r="D767" s="10"/>
      <c r="E767" s="10"/>
      <c r="F767" s="16"/>
      <c r="G767" s="34"/>
      <c r="H767" s="21"/>
      <c r="I767" s="21"/>
      <c r="J767" s="20"/>
      <c r="K767" s="35"/>
    </row>
    <row r="768" spans="2:11" ht="28.5" customHeight="1" x14ac:dyDescent="0.25">
      <c r="B768" s="9"/>
      <c r="C768" s="14"/>
      <c r="D768" s="10"/>
      <c r="E768" s="10"/>
      <c r="F768" s="16"/>
      <c r="G768" s="34"/>
      <c r="H768" s="21"/>
      <c r="I768" s="21"/>
      <c r="J768" s="20"/>
      <c r="K768" s="35"/>
    </row>
    <row r="769" spans="2:11" ht="28.5" customHeight="1" x14ac:dyDescent="0.25">
      <c r="B769" s="9"/>
      <c r="C769" s="14"/>
      <c r="D769" s="10"/>
      <c r="E769" s="10"/>
      <c r="F769" s="16"/>
      <c r="G769" s="34"/>
      <c r="H769" s="21"/>
      <c r="I769" s="21"/>
      <c r="J769" s="20"/>
      <c r="K769" s="35"/>
    </row>
    <row r="770" spans="2:11" ht="28.5" customHeight="1" x14ac:dyDescent="0.25">
      <c r="B770" s="9"/>
      <c r="C770" s="14"/>
      <c r="D770" s="10"/>
      <c r="E770" s="10"/>
      <c r="F770" s="16"/>
      <c r="G770" s="34"/>
      <c r="H770" s="21"/>
      <c r="I770" s="21"/>
      <c r="J770" s="20"/>
      <c r="K770" s="35"/>
    </row>
    <row r="771" spans="2:11" ht="28.5" customHeight="1" x14ac:dyDescent="0.25">
      <c r="B771" s="9"/>
      <c r="C771" s="14"/>
      <c r="D771" s="10"/>
      <c r="E771" s="10"/>
      <c r="F771" s="16"/>
      <c r="G771" s="34"/>
      <c r="H771" s="21"/>
      <c r="I771" s="21"/>
      <c r="J771" s="20"/>
      <c r="K771" s="35"/>
    </row>
    <row r="772" spans="2:11" ht="28.5" customHeight="1" x14ac:dyDescent="0.25">
      <c r="B772" s="9"/>
      <c r="C772" s="14"/>
      <c r="D772" s="10"/>
      <c r="E772" s="10"/>
      <c r="F772" s="16"/>
      <c r="G772" s="34"/>
      <c r="H772" s="21"/>
      <c r="I772" s="21"/>
      <c r="J772" s="20"/>
      <c r="K772" s="35"/>
    </row>
    <row r="773" spans="2:11" ht="28.5" customHeight="1" x14ac:dyDescent="0.25">
      <c r="B773" s="9"/>
      <c r="C773" s="14"/>
      <c r="D773" s="10"/>
      <c r="E773" s="10"/>
      <c r="F773" s="16"/>
      <c r="G773" s="34"/>
      <c r="H773" s="21"/>
      <c r="I773" s="21"/>
      <c r="J773" s="20"/>
      <c r="K773" s="35"/>
    </row>
    <row r="774" spans="2:11" ht="28.5" customHeight="1" x14ac:dyDescent="0.25">
      <c r="B774" s="9"/>
      <c r="C774" s="14"/>
      <c r="D774" s="10"/>
      <c r="E774" s="10"/>
      <c r="F774" s="16"/>
      <c r="G774" s="34"/>
      <c r="H774" s="21"/>
      <c r="I774" s="21"/>
      <c r="J774" s="20"/>
      <c r="K774" s="35"/>
    </row>
    <row r="775" spans="2:11" ht="28.5" customHeight="1" x14ac:dyDescent="0.25">
      <c r="B775" s="9"/>
      <c r="C775" s="14"/>
      <c r="D775" s="10"/>
      <c r="E775" s="10"/>
      <c r="F775" s="16"/>
      <c r="G775" s="34"/>
      <c r="H775" s="21"/>
      <c r="I775" s="21"/>
      <c r="J775" s="20"/>
      <c r="K775" s="35"/>
    </row>
    <row r="776" spans="2:11" ht="28.5" customHeight="1" x14ac:dyDescent="0.25">
      <c r="B776" s="9"/>
      <c r="C776" s="14"/>
      <c r="D776" s="10"/>
      <c r="E776" s="10"/>
      <c r="F776" s="16"/>
      <c r="G776" s="34"/>
      <c r="H776" s="21"/>
      <c r="I776" s="21"/>
      <c r="J776" s="20"/>
      <c r="K776" s="35"/>
    </row>
    <row r="777" spans="2:11" ht="28.5" customHeight="1" x14ac:dyDescent="0.25">
      <c r="B777" s="9"/>
      <c r="C777" s="14"/>
      <c r="D777" s="10"/>
      <c r="E777" s="10"/>
      <c r="F777" s="16"/>
      <c r="G777" s="34"/>
      <c r="H777" s="21"/>
      <c r="I777" s="21"/>
      <c r="J777" s="20"/>
      <c r="K777" s="35"/>
    </row>
    <row r="778" spans="2:11" ht="28.5" customHeight="1" x14ac:dyDescent="0.25">
      <c r="B778" s="9"/>
      <c r="C778" s="14"/>
      <c r="D778" s="10"/>
      <c r="E778" s="10"/>
      <c r="F778" s="16"/>
      <c r="G778" s="34"/>
      <c r="H778" s="21"/>
      <c r="I778" s="21"/>
      <c r="J778" s="20"/>
      <c r="K778" s="35"/>
    </row>
    <row r="779" spans="2:11" ht="28.5" customHeight="1" x14ac:dyDescent="0.25">
      <c r="B779" s="9"/>
      <c r="C779" s="14"/>
      <c r="D779" s="10"/>
      <c r="E779" s="10"/>
      <c r="F779" s="16"/>
      <c r="G779" s="34"/>
      <c r="H779" s="21"/>
      <c r="I779" s="21"/>
      <c r="J779" s="20"/>
      <c r="K779" s="35"/>
    </row>
    <row r="780" spans="2:11" ht="28.5" customHeight="1" x14ac:dyDescent="0.25">
      <c r="B780" s="9"/>
      <c r="C780" s="14"/>
      <c r="D780" s="10"/>
      <c r="E780" s="10"/>
      <c r="F780" s="16"/>
      <c r="G780" s="34"/>
      <c r="H780" s="21"/>
      <c r="I780" s="21"/>
      <c r="J780" s="20"/>
      <c r="K780" s="35"/>
    </row>
    <row r="781" spans="2:11" ht="28.5" customHeight="1" x14ac:dyDescent="0.25">
      <c r="B781" s="9"/>
      <c r="C781" s="14"/>
      <c r="D781" s="10"/>
      <c r="E781" s="10"/>
      <c r="F781" s="16"/>
      <c r="G781" s="34"/>
      <c r="H781" s="21"/>
      <c r="I781" s="21"/>
      <c r="J781" s="20"/>
      <c r="K781" s="35"/>
    </row>
    <row r="782" spans="2:11" ht="28.5" customHeight="1" x14ac:dyDescent="0.25">
      <c r="B782" s="9"/>
      <c r="C782" s="14"/>
      <c r="D782" s="10"/>
      <c r="E782" s="10"/>
      <c r="F782" s="16"/>
      <c r="G782" s="34"/>
      <c r="H782" s="21"/>
      <c r="I782" s="21"/>
      <c r="J782" s="20"/>
      <c r="K782" s="35"/>
    </row>
    <row r="783" spans="2:11" ht="28.5" customHeight="1" x14ac:dyDescent="0.25">
      <c r="B783" s="9"/>
      <c r="C783" s="14"/>
      <c r="D783" s="10"/>
      <c r="E783" s="10"/>
      <c r="F783" s="16"/>
      <c r="G783" s="34"/>
      <c r="H783" s="21"/>
      <c r="I783" s="21"/>
      <c r="J783" s="20"/>
      <c r="K783" s="35"/>
    </row>
    <row r="784" spans="2:11" ht="28.5" customHeight="1" x14ac:dyDescent="0.25">
      <c r="B784" s="9"/>
      <c r="C784" s="14"/>
      <c r="D784" s="10"/>
      <c r="E784" s="10"/>
      <c r="F784" s="16"/>
      <c r="G784" s="34"/>
      <c r="H784" s="21"/>
      <c r="I784" s="21"/>
      <c r="J784" s="20"/>
      <c r="K784" s="35"/>
    </row>
    <row r="785" spans="2:11" ht="28.5" customHeight="1" x14ac:dyDescent="0.25">
      <c r="B785" s="9"/>
      <c r="C785" s="14"/>
      <c r="D785" s="10"/>
      <c r="E785" s="10"/>
      <c r="F785" s="16"/>
      <c r="G785" s="34"/>
      <c r="H785" s="21"/>
      <c r="I785" s="21"/>
      <c r="J785" s="20"/>
      <c r="K785" s="35"/>
    </row>
    <row r="786" spans="2:11" ht="28.5" customHeight="1" x14ac:dyDescent="0.25">
      <c r="B786" s="9"/>
      <c r="C786" s="14"/>
      <c r="D786" s="10"/>
      <c r="E786" s="10"/>
      <c r="F786" s="16"/>
      <c r="G786" s="34"/>
      <c r="H786" s="21"/>
      <c r="I786" s="21"/>
      <c r="J786" s="20"/>
      <c r="K786" s="35"/>
    </row>
    <row r="787" spans="2:11" ht="28.5" customHeight="1" x14ac:dyDescent="0.25">
      <c r="B787" s="9"/>
      <c r="C787" s="14"/>
      <c r="D787" s="10"/>
      <c r="E787" s="10"/>
      <c r="F787" s="16"/>
      <c r="G787" s="34"/>
      <c r="H787" s="21"/>
      <c r="I787" s="21"/>
      <c r="J787" s="20"/>
      <c r="K787" s="35"/>
    </row>
    <row r="788" spans="2:11" ht="28.5" customHeight="1" x14ac:dyDescent="0.25">
      <c r="B788" s="9"/>
      <c r="C788" s="14"/>
      <c r="D788" s="10"/>
      <c r="E788" s="10"/>
      <c r="F788" s="16"/>
      <c r="G788" s="34"/>
      <c r="H788" s="21"/>
      <c r="I788" s="21"/>
      <c r="J788" s="20"/>
      <c r="K788" s="35"/>
    </row>
    <row r="789" spans="2:11" ht="28.5" customHeight="1" x14ac:dyDescent="0.25">
      <c r="B789" s="9"/>
      <c r="C789" s="14"/>
      <c r="D789" s="10"/>
      <c r="E789" s="10"/>
      <c r="F789" s="16"/>
      <c r="G789" s="34"/>
      <c r="H789" s="21"/>
      <c r="I789" s="21"/>
      <c r="J789" s="20"/>
      <c r="K789" s="35"/>
    </row>
    <row r="790" spans="2:11" ht="28.5" customHeight="1" x14ac:dyDescent="0.25">
      <c r="B790" s="9"/>
      <c r="C790" s="14"/>
      <c r="D790" s="10"/>
      <c r="E790" s="10"/>
      <c r="F790" s="16"/>
      <c r="G790" s="34"/>
      <c r="H790" s="21"/>
      <c r="I790" s="21"/>
      <c r="J790" s="20"/>
      <c r="K790" s="35"/>
    </row>
    <row r="791" spans="2:11" ht="28.5" customHeight="1" x14ac:dyDescent="0.25">
      <c r="B791" s="9"/>
      <c r="C791" s="14"/>
      <c r="D791" s="10"/>
      <c r="E791" s="10"/>
      <c r="F791" s="16"/>
      <c r="G791" s="34"/>
      <c r="H791" s="21"/>
      <c r="I791" s="21"/>
      <c r="J791" s="20"/>
      <c r="K791" s="35"/>
    </row>
    <row r="792" spans="2:11" ht="28.5" customHeight="1" x14ac:dyDescent="0.25">
      <c r="B792" s="9"/>
      <c r="C792" s="14"/>
      <c r="D792" s="10"/>
      <c r="E792" s="10"/>
      <c r="F792" s="16"/>
      <c r="G792" s="34"/>
      <c r="H792" s="21"/>
      <c r="I792" s="21"/>
      <c r="J792" s="20"/>
      <c r="K792" s="35"/>
    </row>
    <row r="793" spans="2:11" ht="28.5" customHeight="1" x14ac:dyDescent="0.25">
      <c r="B793" s="9"/>
      <c r="C793" s="14"/>
      <c r="D793" s="10"/>
      <c r="E793" s="10"/>
      <c r="F793" s="16"/>
      <c r="G793" s="34"/>
      <c r="H793" s="21"/>
      <c r="I793" s="21"/>
      <c r="J793" s="20"/>
      <c r="K793" s="35"/>
    </row>
    <row r="794" spans="2:11" ht="28.5" customHeight="1" x14ac:dyDescent="0.25">
      <c r="B794" s="9"/>
      <c r="C794" s="14"/>
      <c r="D794" s="10"/>
      <c r="E794" s="10"/>
      <c r="F794" s="16"/>
      <c r="G794" s="34"/>
      <c r="H794" s="21"/>
      <c r="I794" s="21"/>
      <c r="J794" s="20"/>
      <c r="K794" s="35"/>
    </row>
    <row r="795" spans="2:11" ht="28.5" customHeight="1" x14ac:dyDescent="0.25">
      <c r="B795" s="9"/>
      <c r="C795" s="14"/>
      <c r="D795" s="10"/>
      <c r="E795" s="10"/>
      <c r="F795" s="16"/>
      <c r="G795" s="34"/>
      <c r="H795" s="21"/>
      <c r="I795" s="21"/>
      <c r="J795" s="20"/>
      <c r="K795" s="35"/>
    </row>
    <row r="796" spans="2:11" ht="28.5" customHeight="1" x14ac:dyDescent="0.25">
      <c r="B796" s="9"/>
      <c r="C796" s="14"/>
      <c r="D796" s="10"/>
      <c r="E796" s="10"/>
      <c r="F796" s="16"/>
      <c r="G796" s="34"/>
      <c r="H796" s="21"/>
      <c r="I796" s="21"/>
      <c r="J796" s="20"/>
      <c r="K796" s="35"/>
    </row>
    <row r="797" spans="2:11" ht="28.5" customHeight="1" x14ac:dyDescent="0.25">
      <c r="B797" s="9"/>
      <c r="C797" s="14"/>
      <c r="D797" s="10"/>
      <c r="E797" s="10"/>
      <c r="F797" s="16"/>
      <c r="G797" s="34"/>
      <c r="H797" s="21"/>
      <c r="I797" s="21"/>
      <c r="J797" s="20"/>
      <c r="K797" s="35"/>
    </row>
    <row r="798" spans="2:11" ht="28.5" customHeight="1" x14ac:dyDescent="0.25">
      <c r="B798" s="9"/>
      <c r="C798" s="14"/>
      <c r="D798" s="10"/>
      <c r="E798" s="10"/>
      <c r="F798" s="16"/>
      <c r="G798" s="34"/>
      <c r="H798" s="21"/>
      <c r="I798" s="21"/>
      <c r="J798" s="20"/>
      <c r="K798" s="35"/>
    </row>
    <row r="799" spans="2:11" ht="28.5" customHeight="1" x14ac:dyDescent="0.25">
      <c r="B799" s="9"/>
      <c r="C799" s="14"/>
      <c r="D799" s="10"/>
      <c r="E799" s="10"/>
      <c r="F799" s="16"/>
      <c r="G799" s="34"/>
      <c r="H799" s="21"/>
      <c r="I799" s="21"/>
      <c r="J799" s="20"/>
      <c r="K799" s="35"/>
    </row>
    <row r="800" spans="2:11" ht="28.5" customHeight="1" x14ac:dyDescent="0.25">
      <c r="B800" s="9"/>
      <c r="C800" s="14"/>
      <c r="D800" s="10"/>
      <c r="E800" s="10"/>
      <c r="F800" s="16"/>
      <c r="G800" s="34"/>
      <c r="H800" s="21"/>
      <c r="I800" s="21"/>
      <c r="J800" s="20"/>
      <c r="K800" s="35"/>
    </row>
    <row r="801" spans="2:11" ht="28.5" customHeight="1" x14ac:dyDescent="0.25">
      <c r="B801" s="9"/>
      <c r="C801" s="14"/>
      <c r="D801" s="10"/>
      <c r="E801" s="10"/>
      <c r="F801" s="16"/>
      <c r="G801" s="34"/>
      <c r="H801" s="21"/>
      <c r="I801" s="21"/>
      <c r="J801" s="20"/>
      <c r="K801" s="35"/>
    </row>
    <row r="802" spans="2:11" ht="28.5" customHeight="1" x14ac:dyDescent="0.25">
      <c r="B802" s="9"/>
      <c r="C802" s="14"/>
      <c r="D802" s="10"/>
      <c r="E802" s="10"/>
      <c r="F802" s="16"/>
      <c r="G802" s="34"/>
      <c r="H802" s="21"/>
      <c r="I802" s="21"/>
      <c r="J802" s="20"/>
      <c r="K802" s="35"/>
    </row>
    <row r="803" spans="2:11" ht="28.5" customHeight="1" x14ac:dyDescent="0.25">
      <c r="B803" s="9"/>
      <c r="C803" s="14"/>
      <c r="D803" s="10"/>
      <c r="E803" s="10"/>
      <c r="F803" s="16"/>
      <c r="G803" s="34"/>
      <c r="H803" s="21"/>
      <c r="I803" s="21"/>
      <c r="J803" s="20"/>
      <c r="K803" s="35"/>
    </row>
    <row r="804" spans="2:11" ht="28.5" customHeight="1" x14ac:dyDescent="0.25">
      <c r="B804" s="9"/>
      <c r="C804" s="14"/>
      <c r="D804" s="10"/>
      <c r="E804" s="10"/>
      <c r="F804" s="16"/>
      <c r="G804" s="34"/>
      <c r="H804" s="21"/>
      <c r="I804" s="21"/>
      <c r="J804" s="20"/>
      <c r="K804" s="35"/>
    </row>
    <row r="805" spans="2:11" ht="28.5" customHeight="1" x14ac:dyDescent="0.25">
      <c r="B805" s="9"/>
      <c r="C805" s="14"/>
      <c r="D805" s="10"/>
      <c r="E805" s="10"/>
      <c r="F805" s="16"/>
      <c r="G805" s="34"/>
      <c r="H805" s="21"/>
      <c r="I805" s="21"/>
      <c r="J805" s="20"/>
      <c r="K805" s="35"/>
    </row>
    <row r="806" spans="2:11" ht="28.5" customHeight="1" x14ac:dyDescent="0.25">
      <c r="B806" s="9"/>
      <c r="C806" s="14"/>
      <c r="D806" s="10"/>
      <c r="E806" s="10"/>
      <c r="F806" s="16"/>
      <c r="G806" s="34"/>
      <c r="H806" s="21"/>
      <c r="I806" s="21"/>
      <c r="J806" s="20"/>
      <c r="K806" s="35"/>
    </row>
    <row r="807" spans="2:11" ht="28.5" customHeight="1" x14ac:dyDescent="0.25">
      <c r="B807" s="9"/>
      <c r="C807" s="14"/>
      <c r="D807" s="10"/>
      <c r="E807" s="10"/>
      <c r="F807" s="16"/>
      <c r="G807" s="34"/>
      <c r="H807" s="21"/>
      <c r="I807" s="21"/>
      <c r="J807" s="20"/>
      <c r="K807" s="35"/>
    </row>
    <row r="808" spans="2:11" ht="28.5" customHeight="1" x14ac:dyDescent="0.25">
      <c r="B808" s="9"/>
      <c r="C808" s="14"/>
      <c r="D808" s="10"/>
      <c r="E808" s="10"/>
      <c r="F808" s="16"/>
      <c r="G808" s="34"/>
      <c r="H808" s="21"/>
      <c r="I808" s="21"/>
      <c r="J808" s="20"/>
      <c r="K808" s="35"/>
    </row>
    <row r="809" spans="2:11" ht="28.5" customHeight="1" x14ac:dyDescent="0.25">
      <c r="B809" s="9"/>
      <c r="C809" s="14"/>
      <c r="D809" s="10"/>
      <c r="E809" s="10"/>
      <c r="F809" s="16"/>
      <c r="G809" s="34"/>
      <c r="H809" s="21"/>
      <c r="I809" s="21"/>
      <c r="J809" s="20"/>
      <c r="K809" s="35"/>
    </row>
    <row r="810" spans="2:11" ht="28.5" customHeight="1" x14ac:dyDescent="0.25">
      <c r="B810" s="9"/>
      <c r="C810" s="14"/>
      <c r="D810" s="10"/>
      <c r="E810" s="10"/>
      <c r="F810" s="16"/>
      <c r="G810" s="34"/>
      <c r="H810" s="21"/>
      <c r="I810" s="21"/>
      <c r="J810" s="20"/>
      <c r="K810" s="35"/>
    </row>
    <row r="811" spans="2:11" ht="28.5" customHeight="1" x14ac:dyDescent="0.25">
      <c r="B811" s="9"/>
      <c r="C811" s="14"/>
      <c r="D811" s="10"/>
      <c r="E811" s="10"/>
      <c r="F811" s="16"/>
      <c r="G811" s="34"/>
      <c r="H811" s="21"/>
      <c r="I811" s="21"/>
      <c r="J811" s="20"/>
      <c r="K811" s="35"/>
    </row>
    <row r="812" spans="2:11" ht="28.5" customHeight="1" x14ac:dyDescent="0.25">
      <c r="B812" s="9"/>
      <c r="C812" s="14"/>
      <c r="D812" s="10"/>
      <c r="E812" s="10"/>
      <c r="F812" s="16"/>
      <c r="G812" s="34"/>
      <c r="H812" s="21"/>
      <c r="I812" s="21"/>
      <c r="J812" s="20"/>
      <c r="K812" s="35"/>
    </row>
    <row r="813" spans="2:11" ht="28.5" customHeight="1" x14ac:dyDescent="0.25">
      <c r="B813" s="9"/>
      <c r="C813" s="14"/>
      <c r="D813" s="10"/>
      <c r="E813" s="10"/>
      <c r="F813" s="16"/>
      <c r="G813" s="34"/>
      <c r="H813" s="21"/>
      <c r="I813" s="21"/>
      <c r="J813" s="20"/>
      <c r="K813" s="35"/>
    </row>
    <row r="814" spans="2:11" ht="28.5" customHeight="1" x14ac:dyDescent="0.25">
      <c r="B814" s="9"/>
      <c r="C814" s="14"/>
      <c r="D814" s="10"/>
      <c r="E814" s="10"/>
      <c r="F814" s="16"/>
      <c r="G814" s="34"/>
      <c r="H814" s="21"/>
      <c r="I814" s="21"/>
      <c r="J814" s="20"/>
      <c r="K814" s="35"/>
    </row>
    <row r="815" spans="2:11" ht="28.5" customHeight="1" x14ac:dyDescent="0.25">
      <c r="B815" s="9"/>
      <c r="C815" s="14"/>
      <c r="D815" s="10"/>
      <c r="E815" s="10"/>
      <c r="F815" s="16"/>
      <c r="G815" s="34"/>
      <c r="H815" s="21"/>
      <c r="I815" s="21"/>
      <c r="J815" s="20"/>
      <c r="K815" s="35"/>
    </row>
    <row r="816" spans="2:11" ht="28.5" customHeight="1" x14ac:dyDescent="0.25">
      <c r="B816" s="9"/>
      <c r="C816" s="14"/>
      <c r="D816" s="10"/>
      <c r="E816" s="10"/>
      <c r="F816" s="16"/>
      <c r="G816" s="34"/>
      <c r="H816" s="21"/>
      <c r="I816" s="21"/>
      <c r="J816" s="20"/>
      <c r="K816" s="35"/>
    </row>
    <row r="817" spans="2:11" ht="28.5" customHeight="1" x14ac:dyDescent="0.25">
      <c r="B817" s="9"/>
      <c r="C817" s="14"/>
      <c r="D817" s="10"/>
      <c r="E817" s="10"/>
      <c r="F817" s="16"/>
      <c r="G817" s="34"/>
      <c r="H817" s="21"/>
      <c r="I817" s="21"/>
      <c r="J817" s="20"/>
      <c r="K817" s="35"/>
    </row>
    <row r="818" spans="2:11" ht="28.5" customHeight="1" x14ac:dyDescent="0.25">
      <c r="B818" s="9"/>
      <c r="C818" s="14"/>
      <c r="D818" s="10"/>
      <c r="E818" s="10"/>
      <c r="F818" s="16"/>
      <c r="G818" s="34"/>
      <c r="H818" s="21"/>
      <c r="I818" s="21"/>
      <c r="J818" s="20"/>
      <c r="K818" s="35"/>
    </row>
    <row r="819" spans="2:11" ht="28.5" customHeight="1" x14ac:dyDescent="0.25">
      <c r="B819" s="9"/>
      <c r="C819" s="14"/>
      <c r="D819" s="10"/>
      <c r="E819" s="10"/>
      <c r="F819" s="16"/>
      <c r="G819" s="34"/>
      <c r="H819" s="21"/>
      <c r="I819" s="21"/>
      <c r="J819" s="20"/>
      <c r="K819" s="35"/>
    </row>
    <row r="820" spans="2:11" ht="28.5" customHeight="1" x14ac:dyDescent="0.25">
      <c r="B820" s="9"/>
      <c r="C820" s="14"/>
      <c r="D820" s="10"/>
      <c r="E820" s="10"/>
      <c r="F820" s="16"/>
      <c r="G820" s="34"/>
      <c r="H820" s="21"/>
      <c r="I820" s="21"/>
      <c r="J820" s="20"/>
      <c r="K820" s="35"/>
    </row>
    <row r="821" spans="2:11" ht="28.5" customHeight="1" x14ac:dyDescent="0.25">
      <c r="B821" s="9"/>
      <c r="C821" s="14"/>
      <c r="D821" s="10"/>
      <c r="E821" s="10"/>
      <c r="F821" s="16"/>
      <c r="G821" s="34"/>
      <c r="H821" s="21"/>
      <c r="I821" s="21"/>
      <c r="J821" s="20"/>
      <c r="K821" s="35"/>
    </row>
    <row r="822" spans="2:11" ht="28.5" customHeight="1" x14ac:dyDescent="0.25">
      <c r="B822" s="9"/>
      <c r="C822" s="14"/>
      <c r="D822" s="10"/>
      <c r="E822" s="10"/>
      <c r="F822" s="16"/>
      <c r="G822" s="34"/>
      <c r="H822" s="21"/>
      <c r="I822" s="21"/>
      <c r="J822" s="20"/>
      <c r="K822" s="35"/>
    </row>
    <row r="823" spans="2:11" ht="28.5" customHeight="1" x14ac:dyDescent="0.25">
      <c r="B823" s="9"/>
      <c r="C823" s="14"/>
      <c r="D823" s="10"/>
      <c r="E823" s="10"/>
      <c r="F823" s="16"/>
      <c r="G823" s="34"/>
      <c r="H823" s="21"/>
      <c r="I823" s="21"/>
      <c r="J823" s="20"/>
      <c r="K823" s="35"/>
    </row>
    <row r="824" spans="2:11" ht="28.5" customHeight="1" x14ac:dyDescent="0.25">
      <c r="B824" s="9"/>
      <c r="C824" s="14"/>
      <c r="D824" s="10"/>
      <c r="E824" s="10"/>
      <c r="F824" s="16"/>
      <c r="G824" s="34"/>
      <c r="H824" s="21"/>
      <c r="I824" s="21"/>
      <c r="J824" s="20"/>
      <c r="K824" s="35"/>
    </row>
    <row r="825" spans="2:11" ht="28.5" customHeight="1" x14ac:dyDescent="0.25">
      <c r="B825" s="9"/>
      <c r="C825" s="14"/>
      <c r="D825" s="10"/>
      <c r="E825" s="10"/>
      <c r="F825" s="16"/>
      <c r="G825" s="34"/>
      <c r="H825" s="21"/>
      <c r="I825" s="21"/>
      <c r="J825" s="20"/>
      <c r="K825" s="35"/>
    </row>
    <row r="826" spans="2:11" ht="28.5" customHeight="1" x14ac:dyDescent="0.25">
      <c r="B826" s="9"/>
      <c r="C826" s="14"/>
      <c r="D826" s="10"/>
      <c r="E826" s="10"/>
      <c r="F826" s="16"/>
      <c r="G826" s="34"/>
      <c r="H826" s="21"/>
      <c r="I826" s="21"/>
      <c r="J826" s="20"/>
      <c r="K826" s="35"/>
    </row>
    <row r="827" spans="2:11" ht="28.5" customHeight="1" x14ac:dyDescent="0.25">
      <c r="B827" s="9"/>
      <c r="C827" s="14"/>
      <c r="D827" s="10"/>
      <c r="E827" s="10"/>
      <c r="F827" s="16"/>
      <c r="G827" s="34"/>
      <c r="H827" s="21"/>
      <c r="I827" s="21"/>
      <c r="J827" s="20"/>
      <c r="K827" s="35"/>
    </row>
    <row r="828" spans="2:11" ht="28.5" customHeight="1" x14ac:dyDescent="0.25">
      <c r="B828" s="9"/>
      <c r="C828" s="14"/>
      <c r="D828" s="10"/>
      <c r="E828" s="10"/>
      <c r="F828" s="16"/>
      <c r="G828" s="34"/>
      <c r="H828" s="21"/>
      <c r="I828" s="21"/>
      <c r="J828" s="20"/>
      <c r="K828" s="35"/>
    </row>
    <row r="829" spans="2:11" ht="28.5" customHeight="1" x14ac:dyDescent="0.25">
      <c r="B829" s="9"/>
      <c r="C829" s="14"/>
      <c r="D829" s="10"/>
      <c r="E829" s="10"/>
      <c r="F829" s="16"/>
      <c r="G829" s="34"/>
      <c r="H829" s="21"/>
      <c r="I829" s="21"/>
      <c r="J829" s="20"/>
      <c r="K829" s="35"/>
    </row>
    <row r="830" spans="2:11" ht="28.5" customHeight="1" x14ac:dyDescent="0.25">
      <c r="B830" s="9"/>
      <c r="C830" s="14"/>
      <c r="D830" s="10"/>
      <c r="E830" s="10"/>
      <c r="F830" s="16"/>
      <c r="G830" s="34"/>
      <c r="H830" s="21"/>
      <c r="I830" s="21"/>
      <c r="J830" s="20"/>
      <c r="K830" s="35"/>
    </row>
    <row r="831" spans="2:11" ht="28.5" customHeight="1" x14ac:dyDescent="0.25">
      <c r="B831" s="9"/>
      <c r="C831" s="14"/>
      <c r="D831" s="10"/>
      <c r="E831" s="10"/>
      <c r="F831" s="16"/>
      <c r="G831" s="34"/>
      <c r="H831" s="21"/>
      <c r="I831" s="21"/>
      <c r="J831" s="20"/>
      <c r="K831" s="35"/>
    </row>
    <row r="832" spans="2:11" ht="28.5" customHeight="1" x14ac:dyDescent="0.25">
      <c r="B832" s="9"/>
      <c r="C832" s="14"/>
      <c r="D832" s="10"/>
      <c r="E832" s="10"/>
      <c r="F832" s="16"/>
      <c r="G832" s="34"/>
      <c r="H832" s="21"/>
      <c r="I832" s="21"/>
      <c r="J832" s="20"/>
      <c r="K832" s="35"/>
    </row>
    <row r="833" spans="2:11" ht="28.5" customHeight="1" x14ac:dyDescent="0.25">
      <c r="B833" s="9"/>
      <c r="C833" s="14"/>
      <c r="D833" s="10"/>
      <c r="E833" s="10"/>
      <c r="F833" s="16"/>
      <c r="G833" s="34"/>
      <c r="H833" s="21"/>
      <c r="I833" s="21"/>
      <c r="J833" s="20"/>
      <c r="K833" s="35"/>
    </row>
    <row r="834" spans="2:11" ht="28.5" customHeight="1" x14ac:dyDescent="0.25">
      <c r="B834" s="9"/>
      <c r="C834" s="14"/>
      <c r="D834" s="10"/>
      <c r="E834" s="10"/>
      <c r="F834" s="16"/>
      <c r="G834" s="34"/>
      <c r="H834" s="21"/>
      <c r="I834" s="21"/>
      <c r="J834" s="20"/>
      <c r="K834" s="35"/>
    </row>
    <row r="835" spans="2:11" ht="28.5" customHeight="1" x14ac:dyDescent="0.25">
      <c r="B835" s="9"/>
      <c r="C835" s="14"/>
      <c r="D835" s="10"/>
      <c r="E835" s="10"/>
      <c r="F835" s="16"/>
      <c r="G835" s="34"/>
      <c r="H835" s="21"/>
      <c r="I835" s="21"/>
      <c r="J835" s="20"/>
      <c r="K835" s="35"/>
    </row>
    <row r="836" spans="2:11" ht="28.5" customHeight="1" x14ac:dyDescent="0.25">
      <c r="B836" s="9"/>
      <c r="C836" s="14"/>
      <c r="D836" s="10"/>
      <c r="E836" s="10"/>
      <c r="F836" s="16"/>
      <c r="G836" s="34"/>
      <c r="H836" s="21"/>
      <c r="I836" s="21"/>
      <c r="J836" s="20"/>
      <c r="K836" s="35"/>
    </row>
    <row r="837" spans="2:11" ht="28.5" customHeight="1" x14ac:dyDescent="0.25">
      <c r="B837" s="9"/>
      <c r="C837" s="14"/>
      <c r="D837" s="10"/>
      <c r="E837" s="10"/>
      <c r="F837" s="16"/>
      <c r="G837" s="34"/>
      <c r="H837" s="21"/>
      <c r="I837" s="21"/>
      <c r="J837" s="20"/>
      <c r="K837" s="35"/>
    </row>
    <row r="838" spans="2:11" ht="28.5" customHeight="1" x14ac:dyDescent="0.25">
      <c r="B838" s="9"/>
      <c r="C838" s="14"/>
      <c r="D838" s="10"/>
      <c r="E838" s="10"/>
      <c r="F838" s="16"/>
      <c r="G838" s="34"/>
      <c r="H838" s="21"/>
      <c r="I838" s="21"/>
      <c r="J838" s="20"/>
      <c r="K838" s="35"/>
    </row>
    <row r="839" spans="2:11" ht="28.5" customHeight="1" x14ac:dyDescent="0.25">
      <c r="B839" s="9"/>
      <c r="C839" s="14"/>
      <c r="D839" s="10"/>
      <c r="E839" s="10"/>
      <c r="F839" s="16"/>
      <c r="G839" s="34"/>
      <c r="H839" s="21"/>
      <c r="I839" s="21"/>
      <c r="J839" s="20"/>
      <c r="K839" s="35"/>
    </row>
    <row r="840" spans="2:11" ht="28.5" customHeight="1" x14ac:dyDescent="0.25">
      <c r="B840" s="9"/>
      <c r="C840" s="14"/>
      <c r="D840" s="10"/>
      <c r="E840" s="10"/>
      <c r="F840" s="16"/>
      <c r="G840" s="34"/>
      <c r="H840" s="21"/>
      <c r="I840" s="21"/>
      <c r="J840" s="20"/>
      <c r="K840" s="35"/>
    </row>
    <row r="841" spans="2:11" ht="28.5" customHeight="1" x14ac:dyDescent="0.25">
      <c r="B841" s="9"/>
      <c r="C841" s="14"/>
      <c r="D841" s="10"/>
      <c r="E841" s="10"/>
      <c r="F841" s="16"/>
      <c r="G841" s="34"/>
      <c r="H841" s="21"/>
      <c r="I841" s="21"/>
      <c r="J841" s="20"/>
      <c r="K841" s="35"/>
    </row>
    <row r="842" spans="2:11" ht="28.5" customHeight="1" x14ac:dyDescent="0.25">
      <c r="B842" s="9"/>
      <c r="C842" s="14"/>
      <c r="D842" s="10"/>
      <c r="E842" s="10"/>
      <c r="F842" s="16"/>
      <c r="G842" s="34"/>
      <c r="H842" s="21"/>
      <c r="I842" s="21"/>
      <c r="J842" s="20"/>
      <c r="K842" s="35"/>
    </row>
    <row r="843" spans="2:11" ht="28.5" customHeight="1" x14ac:dyDescent="0.25">
      <c r="B843" s="9"/>
      <c r="C843" s="14"/>
      <c r="D843" s="10"/>
      <c r="E843" s="10"/>
      <c r="F843" s="16"/>
      <c r="G843" s="34"/>
      <c r="H843" s="21"/>
      <c r="I843" s="21"/>
      <c r="J843" s="20"/>
      <c r="K843" s="35"/>
    </row>
    <row r="844" spans="2:11" ht="28.5" customHeight="1" x14ac:dyDescent="0.25">
      <c r="B844" s="9"/>
      <c r="C844" s="14"/>
      <c r="D844" s="10"/>
      <c r="E844" s="10"/>
      <c r="F844" s="16"/>
      <c r="G844" s="34"/>
      <c r="H844" s="21"/>
      <c r="I844" s="21"/>
      <c r="J844" s="20"/>
      <c r="K844" s="35"/>
    </row>
    <row r="845" spans="2:11" ht="28.5" customHeight="1" x14ac:dyDescent="0.25">
      <c r="B845" s="9"/>
      <c r="C845" s="14"/>
      <c r="D845" s="10"/>
      <c r="E845" s="10"/>
      <c r="F845" s="16"/>
      <c r="G845" s="34"/>
      <c r="H845" s="21"/>
      <c r="I845" s="21"/>
      <c r="J845" s="20"/>
      <c r="K845" s="35"/>
    </row>
    <row r="846" spans="2:11" ht="28.5" customHeight="1" x14ac:dyDescent="0.25">
      <c r="B846" s="9"/>
      <c r="C846" s="14"/>
      <c r="D846" s="10"/>
      <c r="E846" s="10"/>
      <c r="F846" s="16"/>
      <c r="G846" s="34"/>
      <c r="H846" s="21"/>
      <c r="I846" s="21"/>
      <c r="J846" s="20"/>
      <c r="K846" s="35"/>
    </row>
    <row r="847" spans="2:11" ht="28.5" customHeight="1" x14ac:dyDescent="0.25">
      <c r="B847" s="9"/>
      <c r="C847" s="14"/>
      <c r="D847" s="10"/>
      <c r="E847" s="10"/>
      <c r="F847" s="16"/>
      <c r="G847" s="34"/>
      <c r="H847" s="21"/>
      <c r="I847" s="21"/>
      <c r="J847" s="20"/>
      <c r="K847" s="35"/>
    </row>
    <row r="848" spans="2:11" ht="28.5" customHeight="1" x14ac:dyDescent="0.25">
      <c r="B848" s="9"/>
      <c r="C848" s="14"/>
      <c r="D848" s="10"/>
      <c r="E848" s="10"/>
      <c r="F848" s="16"/>
      <c r="G848" s="34"/>
      <c r="H848" s="21"/>
      <c r="I848" s="21"/>
      <c r="J848" s="20"/>
      <c r="K848" s="35"/>
    </row>
    <row r="849" spans="2:11" ht="28.5" customHeight="1" x14ac:dyDescent="0.25">
      <c r="B849" s="9"/>
      <c r="C849" s="14"/>
      <c r="D849" s="10"/>
      <c r="E849" s="10"/>
      <c r="F849" s="16"/>
      <c r="G849" s="34"/>
      <c r="H849" s="21"/>
      <c r="I849" s="21"/>
      <c r="J849" s="20"/>
      <c r="K849" s="35"/>
    </row>
    <row r="850" spans="2:11" ht="28.5" customHeight="1" x14ac:dyDescent="0.25">
      <c r="B850" s="9"/>
      <c r="C850" s="14"/>
      <c r="D850" s="10"/>
      <c r="E850" s="10"/>
      <c r="F850" s="16"/>
      <c r="G850" s="34"/>
      <c r="H850" s="21"/>
      <c r="I850" s="21"/>
      <c r="J850" s="20"/>
      <c r="K850" s="35"/>
    </row>
    <row r="851" spans="2:11" ht="28.5" customHeight="1" x14ac:dyDescent="0.25">
      <c r="B851" s="9"/>
      <c r="C851" s="14"/>
      <c r="D851" s="10"/>
      <c r="E851" s="10"/>
      <c r="F851" s="16"/>
      <c r="G851" s="34"/>
      <c r="H851" s="21"/>
      <c r="I851" s="21"/>
      <c r="J851" s="20"/>
      <c r="K851" s="35"/>
    </row>
    <row r="852" spans="2:11" ht="28.5" customHeight="1" x14ac:dyDescent="0.25">
      <c r="B852" s="9"/>
      <c r="C852" s="14"/>
      <c r="D852" s="10"/>
      <c r="E852" s="10"/>
      <c r="F852" s="16"/>
      <c r="G852" s="34"/>
      <c r="H852" s="21"/>
      <c r="I852" s="21"/>
      <c r="J852" s="20"/>
      <c r="K852" s="35"/>
    </row>
    <row r="853" spans="2:11" ht="28.5" customHeight="1" x14ac:dyDescent="0.25">
      <c r="B853" s="9"/>
      <c r="C853" s="14"/>
      <c r="D853" s="10"/>
      <c r="E853" s="10"/>
      <c r="F853" s="16"/>
      <c r="G853" s="34"/>
      <c r="H853" s="21"/>
      <c r="I853" s="21"/>
      <c r="J853" s="20"/>
      <c r="K853" s="35"/>
    </row>
    <row r="854" spans="2:11" ht="28.5" customHeight="1" x14ac:dyDescent="0.25">
      <c r="B854" s="9"/>
      <c r="C854" s="14"/>
      <c r="D854" s="10"/>
      <c r="E854" s="10"/>
      <c r="F854" s="16"/>
      <c r="G854" s="34"/>
      <c r="H854" s="21"/>
      <c r="I854" s="21"/>
      <c r="J854" s="20"/>
      <c r="K854" s="35"/>
    </row>
    <row r="855" spans="2:11" ht="28.5" customHeight="1" x14ac:dyDescent="0.25">
      <c r="B855" s="9"/>
      <c r="C855" s="14"/>
      <c r="D855" s="10"/>
      <c r="E855" s="10"/>
      <c r="F855" s="16"/>
      <c r="G855" s="34"/>
      <c r="H855" s="21"/>
      <c r="I855" s="21"/>
      <c r="J855" s="20"/>
      <c r="K855" s="35"/>
    </row>
    <row r="856" spans="2:11" ht="28.5" customHeight="1" x14ac:dyDescent="0.25">
      <c r="B856" s="9"/>
      <c r="C856" s="14"/>
      <c r="D856" s="10"/>
      <c r="E856" s="10"/>
      <c r="F856" s="16"/>
      <c r="G856" s="34"/>
      <c r="H856" s="21"/>
      <c r="I856" s="21"/>
      <c r="J856" s="20"/>
      <c r="K856" s="35"/>
    </row>
    <row r="857" spans="2:11" ht="28.5" customHeight="1" x14ac:dyDescent="0.25">
      <c r="B857" s="9"/>
      <c r="C857" s="14"/>
      <c r="D857" s="10"/>
      <c r="E857" s="10"/>
      <c r="F857" s="16"/>
      <c r="G857" s="34"/>
      <c r="H857" s="21"/>
      <c r="I857" s="21"/>
      <c r="J857" s="20"/>
      <c r="K857" s="35"/>
    </row>
    <row r="858" spans="2:11" ht="28.5" customHeight="1" x14ac:dyDescent="0.25">
      <c r="B858" s="9"/>
      <c r="C858" s="14"/>
      <c r="D858" s="10"/>
      <c r="E858" s="10"/>
      <c r="F858" s="16"/>
      <c r="G858" s="34"/>
      <c r="H858" s="21"/>
      <c r="I858" s="21"/>
      <c r="J858" s="20"/>
      <c r="K858" s="35"/>
    </row>
    <row r="859" spans="2:11" ht="28.5" customHeight="1" x14ac:dyDescent="0.25">
      <c r="B859" s="9"/>
      <c r="C859" s="14"/>
      <c r="D859" s="10"/>
      <c r="E859" s="10"/>
      <c r="F859" s="16"/>
      <c r="G859" s="34"/>
      <c r="H859" s="21"/>
      <c r="I859" s="21"/>
      <c r="J859" s="20"/>
      <c r="K859" s="35"/>
    </row>
    <row r="860" spans="2:11" ht="28.5" customHeight="1" x14ac:dyDescent="0.25">
      <c r="B860" s="9"/>
      <c r="C860" s="14"/>
      <c r="D860" s="10"/>
      <c r="E860" s="10"/>
      <c r="F860" s="16"/>
      <c r="G860" s="34"/>
      <c r="H860" s="21"/>
      <c r="I860" s="21"/>
      <c r="J860" s="20"/>
      <c r="K860" s="35"/>
    </row>
    <row r="861" spans="2:11" ht="28.5" customHeight="1" x14ac:dyDescent="0.25">
      <c r="B861" s="9"/>
      <c r="C861" s="14"/>
      <c r="D861" s="10"/>
      <c r="E861" s="10"/>
      <c r="F861" s="16"/>
      <c r="G861" s="34"/>
      <c r="H861" s="21"/>
      <c r="I861" s="21"/>
      <c r="J861" s="20"/>
      <c r="K861" s="35"/>
    </row>
    <row r="862" spans="2:11" ht="28.5" customHeight="1" x14ac:dyDescent="0.25">
      <c r="B862" s="9"/>
      <c r="C862" s="14"/>
      <c r="D862" s="10"/>
      <c r="E862" s="10"/>
      <c r="F862" s="16"/>
      <c r="G862" s="34"/>
      <c r="H862" s="21"/>
      <c r="I862" s="21"/>
      <c r="J862" s="20"/>
      <c r="K862" s="35"/>
    </row>
    <row r="863" spans="2:11" ht="28.5" customHeight="1" x14ac:dyDescent="0.25">
      <c r="B863" s="9"/>
      <c r="C863" s="14"/>
      <c r="D863" s="10"/>
      <c r="E863" s="10"/>
      <c r="F863" s="16"/>
      <c r="G863" s="34"/>
      <c r="H863" s="21"/>
      <c r="I863" s="21"/>
      <c r="J863" s="20"/>
      <c r="K863" s="35"/>
    </row>
    <row r="864" spans="2:11" ht="28.5" customHeight="1" x14ac:dyDescent="0.25">
      <c r="B864" s="9"/>
      <c r="C864" s="14"/>
      <c r="D864" s="10"/>
      <c r="E864" s="10"/>
      <c r="F864" s="16"/>
      <c r="G864" s="34"/>
      <c r="H864" s="21"/>
      <c r="I864" s="21"/>
      <c r="J864" s="20"/>
      <c r="K864" s="35"/>
    </row>
    <row r="865" spans="2:11" ht="28.5" customHeight="1" x14ac:dyDescent="0.25">
      <c r="B865" s="9"/>
      <c r="C865" s="14"/>
      <c r="D865" s="10"/>
      <c r="E865" s="10"/>
      <c r="F865" s="16"/>
      <c r="G865" s="34"/>
      <c r="H865" s="21"/>
      <c r="I865" s="21"/>
      <c r="J865" s="20"/>
      <c r="K865" s="35"/>
    </row>
    <row r="866" spans="2:11" ht="28.5" customHeight="1" x14ac:dyDescent="0.25">
      <c r="B866" s="9"/>
      <c r="C866" s="14"/>
      <c r="D866" s="10"/>
      <c r="E866" s="10"/>
      <c r="F866" s="16"/>
      <c r="G866" s="34"/>
      <c r="H866" s="21"/>
      <c r="I866" s="21"/>
      <c r="J866" s="20"/>
      <c r="K866" s="35"/>
    </row>
    <row r="867" spans="2:11" ht="28.5" customHeight="1" x14ac:dyDescent="0.25">
      <c r="B867" s="9"/>
      <c r="C867" s="14"/>
      <c r="D867" s="10"/>
      <c r="E867" s="10"/>
      <c r="F867" s="16"/>
      <c r="G867" s="34"/>
      <c r="H867" s="21"/>
      <c r="I867" s="21"/>
      <c r="J867" s="20"/>
      <c r="K867" s="35"/>
    </row>
    <row r="868" spans="2:11" ht="28.5" customHeight="1" x14ac:dyDescent="0.25">
      <c r="B868" s="9"/>
      <c r="C868" s="14"/>
      <c r="D868" s="10"/>
      <c r="E868" s="10"/>
      <c r="F868" s="16"/>
      <c r="G868" s="34"/>
      <c r="H868" s="21"/>
      <c r="I868" s="21"/>
      <c r="J868" s="20"/>
      <c r="K868" s="35"/>
    </row>
    <row r="869" spans="2:11" ht="28.5" customHeight="1" x14ac:dyDescent="0.25">
      <c r="B869" s="9"/>
      <c r="C869" s="14"/>
      <c r="D869" s="10"/>
      <c r="E869" s="10"/>
      <c r="F869" s="16"/>
      <c r="G869" s="34"/>
      <c r="H869" s="21"/>
      <c r="I869" s="21"/>
      <c r="J869" s="20"/>
      <c r="K869" s="35"/>
    </row>
    <row r="870" spans="2:11" ht="28.5" customHeight="1" x14ac:dyDescent="0.25">
      <c r="B870" s="9"/>
      <c r="C870" s="14"/>
      <c r="D870" s="10"/>
      <c r="E870" s="10"/>
      <c r="F870" s="16"/>
      <c r="G870" s="34"/>
      <c r="H870" s="21"/>
      <c r="I870" s="21"/>
      <c r="J870" s="20"/>
      <c r="K870" s="35"/>
    </row>
    <row r="871" spans="2:11" ht="28.5" customHeight="1" x14ac:dyDescent="0.25">
      <c r="B871" s="9"/>
      <c r="C871" s="14"/>
      <c r="D871" s="10"/>
      <c r="E871" s="10"/>
      <c r="F871" s="16"/>
      <c r="G871" s="34"/>
      <c r="H871" s="21"/>
      <c r="I871" s="21"/>
      <c r="J871" s="20"/>
      <c r="K871" s="35"/>
    </row>
    <row r="872" spans="2:11" ht="28.5" customHeight="1" x14ac:dyDescent="0.25">
      <c r="B872" s="9"/>
      <c r="C872" s="14"/>
      <c r="D872" s="10"/>
      <c r="E872" s="10"/>
      <c r="F872" s="16"/>
      <c r="G872" s="34"/>
      <c r="H872" s="21"/>
      <c r="I872" s="21"/>
      <c r="J872" s="20"/>
      <c r="K872" s="35"/>
    </row>
    <row r="873" spans="2:11" ht="28.5" customHeight="1" x14ac:dyDescent="0.25">
      <c r="B873" s="9"/>
      <c r="C873" s="14"/>
      <c r="D873" s="10"/>
      <c r="E873" s="10"/>
      <c r="F873" s="16"/>
      <c r="G873" s="34"/>
      <c r="H873" s="21"/>
      <c r="I873" s="21"/>
      <c r="J873" s="20"/>
      <c r="K873" s="35"/>
    </row>
    <row r="874" spans="2:11" ht="28.5" customHeight="1" x14ac:dyDescent="0.25">
      <c r="B874" s="9"/>
      <c r="C874" s="14"/>
      <c r="D874" s="10"/>
      <c r="E874" s="10"/>
      <c r="F874" s="16"/>
      <c r="G874" s="34"/>
      <c r="H874" s="21"/>
      <c r="I874" s="21"/>
      <c r="J874" s="20"/>
      <c r="K874" s="35"/>
    </row>
    <row r="875" spans="2:11" ht="28.5" customHeight="1" x14ac:dyDescent="0.25">
      <c r="B875" s="9"/>
      <c r="C875" s="14"/>
      <c r="D875" s="10"/>
      <c r="E875" s="10"/>
      <c r="F875" s="16"/>
      <c r="G875" s="34"/>
      <c r="H875" s="21"/>
      <c r="I875" s="21"/>
      <c r="J875" s="20"/>
      <c r="K875" s="35"/>
    </row>
    <row r="876" spans="2:11" ht="28.5" customHeight="1" x14ac:dyDescent="0.25">
      <c r="B876" s="9"/>
      <c r="C876" s="14"/>
      <c r="D876" s="10"/>
      <c r="E876" s="10"/>
      <c r="F876" s="16"/>
      <c r="G876" s="34"/>
      <c r="H876" s="21"/>
      <c r="I876" s="21"/>
      <c r="J876" s="20"/>
      <c r="K876" s="35"/>
    </row>
    <row r="877" spans="2:11" ht="28.5" customHeight="1" x14ac:dyDescent="0.25">
      <c r="B877" s="9"/>
      <c r="C877" s="14"/>
      <c r="D877" s="10"/>
      <c r="E877" s="10"/>
      <c r="F877" s="16"/>
      <c r="G877" s="34"/>
      <c r="H877" s="21"/>
      <c r="I877" s="21"/>
      <c r="J877" s="20"/>
      <c r="K877" s="35"/>
    </row>
    <row r="878" spans="2:11" ht="28.5" customHeight="1" x14ac:dyDescent="0.25">
      <c r="B878" s="9"/>
      <c r="C878" s="14"/>
      <c r="D878" s="10"/>
      <c r="E878" s="10"/>
      <c r="F878" s="16"/>
      <c r="G878" s="34"/>
      <c r="H878" s="21"/>
      <c r="I878" s="21"/>
      <c r="J878" s="20"/>
      <c r="K878" s="35"/>
    </row>
    <row r="879" spans="2:11" ht="28.5" customHeight="1" x14ac:dyDescent="0.25">
      <c r="B879" s="9"/>
      <c r="C879" s="14"/>
      <c r="D879" s="10"/>
      <c r="E879" s="10"/>
      <c r="F879" s="16"/>
      <c r="G879" s="34"/>
      <c r="H879" s="21"/>
      <c r="I879" s="21"/>
      <c r="J879" s="20"/>
      <c r="K879" s="35"/>
    </row>
    <row r="880" spans="2:11" ht="28.5" customHeight="1" x14ac:dyDescent="0.25">
      <c r="B880" s="9"/>
      <c r="C880" s="14"/>
      <c r="D880" s="10"/>
      <c r="E880" s="10"/>
      <c r="F880" s="16"/>
      <c r="G880" s="34"/>
      <c r="H880" s="21"/>
      <c r="I880" s="21"/>
      <c r="J880" s="20"/>
      <c r="K880" s="35"/>
    </row>
    <row r="881" spans="2:11" ht="28.5" customHeight="1" x14ac:dyDescent="0.25">
      <c r="B881" s="9"/>
      <c r="C881" s="14"/>
      <c r="D881" s="10"/>
      <c r="E881" s="10"/>
      <c r="F881" s="16"/>
      <c r="G881" s="34"/>
      <c r="H881" s="21"/>
      <c r="I881" s="21"/>
      <c r="J881" s="20"/>
      <c r="K881" s="35"/>
    </row>
    <row r="882" spans="2:11" ht="28.5" customHeight="1" x14ac:dyDescent="0.25">
      <c r="B882" s="9"/>
      <c r="C882" s="14"/>
      <c r="D882" s="10"/>
      <c r="E882" s="10"/>
      <c r="F882" s="16"/>
      <c r="G882" s="34"/>
      <c r="H882" s="21"/>
      <c r="I882" s="21"/>
      <c r="J882" s="20"/>
      <c r="K882" s="35"/>
    </row>
    <row r="883" spans="2:11" ht="28.5" customHeight="1" x14ac:dyDescent="0.25">
      <c r="B883" s="9"/>
      <c r="C883" s="14"/>
      <c r="D883" s="10"/>
      <c r="E883" s="10"/>
      <c r="F883" s="16"/>
      <c r="G883" s="34"/>
      <c r="H883" s="21"/>
      <c r="I883" s="21"/>
      <c r="J883" s="20"/>
      <c r="K883" s="35"/>
    </row>
    <row r="884" spans="2:11" ht="28.5" customHeight="1" x14ac:dyDescent="0.25">
      <c r="B884" s="9"/>
      <c r="C884" s="14"/>
      <c r="D884" s="10"/>
      <c r="E884" s="10"/>
      <c r="F884" s="16"/>
      <c r="G884" s="34"/>
      <c r="H884" s="21"/>
      <c r="I884" s="21"/>
      <c r="J884" s="20"/>
      <c r="K884" s="35"/>
    </row>
    <row r="885" spans="2:11" ht="28.5" customHeight="1" x14ac:dyDescent="0.25">
      <c r="B885" s="9"/>
      <c r="C885" s="14"/>
      <c r="D885" s="10"/>
      <c r="E885" s="10"/>
      <c r="F885" s="16"/>
      <c r="G885" s="34"/>
      <c r="H885" s="21"/>
      <c r="I885" s="21"/>
      <c r="J885" s="20"/>
      <c r="K885" s="35"/>
    </row>
    <row r="886" spans="2:11" ht="28.5" customHeight="1" x14ac:dyDescent="0.25">
      <c r="B886" s="9"/>
      <c r="C886" s="14"/>
      <c r="D886" s="10"/>
      <c r="E886" s="10"/>
      <c r="F886" s="16"/>
      <c r="G886" s="34"/>
      <c r="H886" s="21"/>
      <c r="I886" s="21"/>
      <c r="J886" s="20"/>
      <c r="K886" s="35"/>
    </row>
    <row r="887" spans="2:11" ht="28.5" customHeight="1" x14ac:dyDescent="0.25">
      <c r="B887" s="9"/>
      <c r="C887" s="14"/>
      <c r="D887" s="10"/>
      <c r="E887" s="10"/>
      <c r="F887" s="16"/>
      <c r="G887" s="34"/>
      <c r="H887" s="21"/>
      <c r="I887" s="21"/>
      <c r="J887" s="20"/>
      <c r="K887" s="35"/>
    </row>
    <row r="888" spans="2:11" ht="28.5" customHeight="1" x14ac:dyDescent="0.25">
      <c r="B888" s="9"/>
      <c r="C888" s="14"/>
      <c r="D888" s="10"/>
      <c r="E888" s="10"/>
      <c r="F888" s="16"/>
      <c r="G888" s="34"/>
      <c r="H888" s="21"/>
      <c r="I888" s="21"/>
      <c r="J888" s="20"/>
      <c r="K888" s="35"/>
    </row>
    <row r="889" spans="2:11" ht="28.5" customHeight="1" x14ac:dyDescent="0.25">
      <c r="B889" s="9"/>
      <c r="C889" s="14"/>
      <c r="D889" s="10"/>
      <c r="E889" s="10"/>
      <c r="F889" s="16"/>
      <c r="G889" s="34"/>
      <c r="H889" s="21"/>
      <c r="I889" s="21"/>
      <c r="J889" s="20"/>
      <c r="K889" s="35"/>
    </row>
    <row r="890" spans="2:11" ht="28.5" customHeight="1" x14ac:dyDescent="0.25">
      <c r="B890" s="9"/>
      <c r="C890" s="14"/>
      <c r="D890" s="10"/>
      <c r="E890" s="10"/>
      <c r="F890" s="16"/>
      <c r="G890" s="34"/>
      <c r="H890" s="21"/>
      <c r="I890" s="21"/>
      <c r="J890" s="20"/>
      <c r="K890" s="35"/>
    </row>
    <row r="891" spans="2:11" ht="28.5" customHeight="1" x14ac:dyDescent="0.25">
      <c r="B891" s="9"/>
      <c r="C891" s="14"/>
      <c r="D891" s="10"/>
      <c r="E891" s="10"/>
      <c r="F891" s="16"/>
      <c r="G891" s="34"/>
      <c r="H891" s="21"/>
      <c r="I891" s="21"/>
      <c r="J891" s="20"/>
      <c r="K891" s="35"/>
    </row>
    <row r="892" spans="2:11" ht="28.5" customHeight="1" x14ac:dyDescent="0.25">
      <c r="B892" s="9"/>
      <c r="C892" s="14"/>
      <c r="D892" s="10"/>
      <c r="E892" s="10"/>
      <c r="F892" s="16"/>
      <c r="G892" s="34"/>
      <c r="H892" s="21"/>
      <c r="I892" s="21"/>
      <c r="J892" s="20"/>
      <c r="K892" s="35"/>
    </row>
    <row r="893" spans="2:11" ht="28.5" customHeight="1" x14ac:dyDescent="0.25">
      <c r="B893" s="9"/>
      <c r="C893" s="14"/>
      <c r="D893" s="10"/>
      <c r="E893" s="10"/>
      <c r="F893" s="16"/>
      <c r="G893" s="34"/>
      <c r="H893" s="21"/>
      <c r="I893" s="21"/>
      <c r="J893" s="20"/>
      <c r="K893" s="35"/>
    </row>
    <row r="894" spans="2:11" ht="28.5" customHeight="1" x14ac:dyDescent="0.25">
      <c r="B894" s="9"/>
      <c r="C894" s="14"/>
      <c r="D894" s="10"/>
      <c r="E894" s="10"/>
      <c r="F894" s="16"/>
      <c r="G894" s="34"/>
      <c r="H894" s="21"/>
      <c r="I894" s="21"/>
      <c r="J894" s="20"/>
      <c r="K894" s="35"/>
    </row>
    <row r="895" spans="2:11" ht="28.5" customHeight="1" x14ac:dyDescent="0.25">
      <c r="B895" s="9"/>
      <c r="C895" s="14"/>
      <c r="D895" s="10"/>
      <c r="E895" s="10"/>
      <c r="F895" s="16"/>
      <c r="G895" s="34"/>
      <c r="H895" s="21"/>
      <c r="I895" s="21"/>
      <c r="J895" s="20"/>
      <c r="K895" s="35"/>
    </row>
    <row r="896" spans="2:11" ht="28.5" customHeight="1" x14ac:dyDescent="0.25">
      <c r="B896" s="9"/>
      <c r="C896" s="14"/>
      <c r="D896" s="10"/>
      <c r="E896" s="10"/>
      <c r="F896" s="16"/>
      <c r="G896" s="34"/>
      <c r="H896" s="21"/>
      <c r="I896" s="21"/>
      <c r="J896" s="20"/>
      <c r="K896" s="35"/>
    </row>
    <row r="897" spans="2:11" ht="28.5" customHeight="1" x14ac:dyDescent="0.25">
      <c r="B897" s="9"/>
      <c r="C897" s="14"/>
      <c r="D897" s="10"/>
      <c r="E897" s="10"/>
      <c r="F897" s="16"/>
      <c r="G897" s="34"/>
      <c r="H897" s="21"/>
      <c r="I897" s="21"/>
      <c r="J897" s="20"/>
      <c r="K897" s="35"/>
    </row>
    <row r="898" spans="2:11" ht="28.5" customHeight="1" x14ac:dyDescent="0.25">
      <c r="B898" s="9"/>
      <c r="C898" s="14"/>
      <c r="D898" s="10"/>
      <c r="E898" s="10"/>
      <c r="F898" s="16"/>
      <c r="G898" s="34"/>
      <c r="H898" s="21"/>
      <c r="I898" s="21"/>
      <c r="J898" s="20"/>
      <c r="K898" s="35"/>
    </row>
    <row r="899" spans="2:11" ht="28.5" customHeight="1" x14ac:dyDescent="0.25">
      <c r="B899" s="9"/>
      <c r="C899" s="14"/>
      <c r="D899" s="10"/>
      <c r="E899" s="10"/>
      <c r="F899" s="16"/>
      <c r="G899" s="34"/>
      <c r="H899" s="21"/>
      <c r="I899" s="21"/>
      <c r="J899" s="20"/>
      <c r="K899" s="35"/>
    </row>
    <row r="900" spans="2:11" ht="28.5" customHeight="1" x14ac:dyDescent="0.25">
      <c r="B900" s="9"/>
      <c r="C900" s="14"/>
      <c r="D900" s="10"/>
      <c r="E900" s="10"/>
      <c r="F900" s="16"/>
      <c r="G900" s="34"/>
      <c r="H900" s="21"/>
      <c r="I900" s="21"/>
      <c r="J900" s="20"/>
      <c r="K900" s="35"/>
    </row>
    <row r="901" spans="2:11" ht="28.5" customHeight="1" x14ac:dyDescent="0.25">
      <c r="B901" s="9"/>
      <c r="C901" s="14"/>
      <c r="D901" s="10"/>
      <c r="E901" s="10"/>
      <c r="F901" s="16"/>
      <c r="G901" s="34"/>
      <c r="H901" s="21"/>
      <c r="I901" s="21"/>
      <c r="J901" s="20"/>
      <c r="K901" s="35"/>
    </row>
    <row r="902" spans="2:11" ht="28.5" customHeight="1" x14ac:dyDescent="0.25">
      <c r="B902" s="9"/>
      <c r="C902" s="14"/>
      <c r="D902" s="10"/>
      <c r="E902" s="10"/>
      <c r="F902" s="16"/>
      <c r="G902" s="34"/>
      <c r="H902" s="21"/>
      <c r="I902" s="21"/>
      <c r="J902" s="20"/>
      <c r="K902" s="35"/>
    </row>
    <row r="903" spans="2:11" ht="28.5" customHeight="1" x14ac:dyDescent="0.25">
      <c r="B903" s="9"/>
      <c r="C903" s="14"/>
      <c r="D903" s="10"/>
      <c r="E903" s="10"/>
      <c r="F903" s="16"/>
      <c r="G903" s="34"/>
      <c r="H903" s="21"/>
      <c r="I903" s="21"/>
      <c r="J903" s="20"/>
      <c r="K903" s="35"/>
    </row>
    <row r="904" spans="2:11" ht="28.5" customHeight="1" x14ac:dyDescent="0.25">
      <c r="B904" s="9"/>
      <c r="C904" s="14"/>
      <c r="D904" s="10"/>
      <c r="E904" s="10"/>
      <c r="F904" s="16"/>
      <c r="G904" s="34"/>
      <c r="H904" s="21"/>
      <c r="I904" s="21"/>
      <c r="J904" s="20"/>
      <c r="K904" s="35"/>
    </row>
    <row r="905" spans="2:11" ht="28.5" customHeight="1" x14ac:dyDescent="0.25">
      <c r="B905" s="9"/>
      <c r="C905" s="14"/>
      <c r="D905" s="10"/>
      <c r="E905" s="10"/>
      <c r="F905" s="16"/>
      <c r="G905" s="34"/>
      <c r="H905" s="21"/>
      <c r="I905" s="21"/>
      <c r="J905" s="20"/>
      <c r="K905" s="35"/>
    </row>
    <row r="906" spans="2:11" ht="28.5" customHeight="1" x14ac:dyDescent="0.25">
      <c r="B906" s="9"/>
      <c r="C906" s="14"/>
      <c r="D906" s="10"/>
      <c r="E906" s="10"/>
      <c r="F906" s="16"/>
      <c r="G906" s="34"/>
      <c r="H906" s="21"/>
      <c r="I906" s="21"/>
      <c r="J906" s="20"/>
      <c r="K906" s="35"/>
    </row>
    <row r="907" spans="2:11" ht="28.5" customHeight="1" x14ac:dyDescent="0.25">
      <c r="B907" s="9"/>
      <c r="C907" s="14"/>
      <c r="D907" s="10"/>
      <c r="E907" s="10"/>
      <c r="F907" s="16"/>
      <c r="G907" s="34"/>
      <c r="H907" s="21"/>
      <c r="I907" s="21"/>
      <c r="J907" s="20"/>
      <c r="K907" s="35"/>
    </row>
    <row r="908" spans="2:11" ht="28.5" customHeight="1" x14ac:dyDescent="0.25">
      <c r="B908" s="9"/>
      <c r="C908" s="14"/>
      <c r="D908" s="10"/>
      <c r="E908" s="10"/>
      <c r="F908" s="16"/>
      <c r="G908" s="34"/>
      <c r="H908" s="21"/>
      <c r="I908" s="21"/>
      <c r="J908" s="20"/>
      <c r="K908" s="35"/>
    </row>
    <row r="909" spans="2:11" ht="28.5" customHeight="1" x14ac:dyDescent="0.25">
      <c r="B909" s="9"/>
      <c r="C909" s="14"/>
      <c r="D909" s="10"/>
      <c r="E909" s="10"/>
      <c r="F909" s="16"/>
      <c r="G909" s="34"/>
      <c r="H909" s="21"/>
      <c r="I909" s="21"/>
      <c r="J909" s="20"/>
      <c r="K909" s="35"/>
    </row>
    <row r="910" spans="2:11" ht="28.5" customHeight="1" x14ac:dyDescent="0.25">
      <c r="B910" s="9"/>
      <c r="C910" s="14"/>
      <c r="D910" s="10"/>
      <c r="E910" s="10"/>
      <c r="F910" s="16"/>
      <c r="G910" s="34"/>
      <c r="H910" s="21"/>
      <c r="I910" s="21"/>
      <c r="J910" s="20"/>
      <c r="K910" s="35"/>
    </row>
    <row r="911" spans="2:11" ht="28.5" customHeight="1" x14ac:dyDescent="0.25">
      <c r="B911" s="9"/>
      <c r="C911" s="14"/>
      <c r="D911" s="10"/>
      <c r="E911" s="10"/>
      <c r="F911" s="16"/>
      <c r="G911" s="34"/>
      <c r="H911" s="21"/>
      <c r="I911" s="21"/>
      <c r="J911" s="20"/>
      <c r="K911" s="35"/>
    </row>
    <row r="912" spans="2:11" ht="28.5" customHeight="1" x14ac:dyDescent="0.25">
      <c r="B912" s="9"/>
      <c r="C912" s="14"/>
      <c r="D912" s="10"/>
      <c r="E912" s="10"/>
      <c r="F912" s="16"/>
      <c r="G912" s="34"/>
      <c r="H912" s="21"/>
      <c r="I912" s="21"/>
      <c r="J912" s="20"/>
      <c r="K912" s="35"/>
    </row>
    <row r="913" spans="2:11" ht="28.5" customHeight="1" x14ac:dyDescent="0.25">
      <c r="B913" s="9"/>
      <c r="C913" s="14"/>
      <c r="D913" s="10"/>
      <c r="E913" s="10"/>
      <c r="F913" s="16"/>
      <c r="G913" s="34"/>
      <c r="H913" s="21"/>
      <c r="I913" s="21"/>
      <c r="J913" s="20"/>
      <c r="K913" s="35"/>
    </row>
    <row r="914" spans="2:11" ht="28.5" customHeight="1" x14ac:dyDescent="0.25">
      <c r="B914" s="9"/>
      <c r="C914" s="14"/>
      <c r="D914" s="10"/>
      <c r="E914" s="10"/>
      <c r="F914" s="16"/>
      <c r="G914" s="34"/>
      <c r="H914" s="21"/>
      <c r="I914" s="21"/>
      <c r="J914" s="20"/>
      <c r="K914" s="35"/>
    </row>
    <row r="915" spans="2:11" ht="28.5" customHeight="1" x14ac:dyDescent="0.25">
      <c r="B915" s="9"/>
      <c r="C915" s="14"/>
      <c r="D915" s="10"/>
      <c r="E915" s="10"/>
      <c r="F915" s="16"/>
      <c r="G915" s="34"/>
      <c r="H915" s="21"/>
      <c r="I915" s="21"/>
      <c r="J915" s="20"/>
      <c r="K915" s="35"/>
    </row>
    <row r="916" spans="2:11" ht="28.5" customHeight="1" x14ac:dyDescent="0.25">
      <c r="B916" s="9"/>
      <c r="C916" s="14"/>
      <c r="D916" s="10"/>
      <c r="E916" s="10"/>
      <c r="F916" s="16"/>
      <c r="G916" s="34"/>
      <c r="H916" s="21"/>
      <c r="I916" s="21"/>
      <c r="J916" s="20"/>
      <c r="K916" s="35"/>
    </row>
    <row r="917" spans="2:11" ht="28.5" customHeight="1" x14ac:dyDescent="0.25">
      <c r="B917" s="9"/>
      <c r="C917" s="14"/>
      <c r="D917" s="10"/>
      <c r="E917" s="10"/>
      <c r="F917" s="16"/>
      <c r="G917" s="34"/>
      <c r="H917" s="21"/>
      <c r="I917" s="21"/>
      <c r="J917" s="20"/>
      <c r="K917" s="35"/>
    </row>
    <row r="918" spans="2:11" ht="28.5" customHeight="1" x14ac:dyDescent="0.25">
      <c r="B918" s="9"/>
      <c r="C918" s="14"/>
      <c r="D918" s="10"/>
      <c r="E918" s="10"/>
      <c r="F918" s="16"/>
      <c r="G918" s="34"/>
      <c r="H918" s="21"/>
      <c r="I918" s="21"/>
      <c r="J918" s="20"/>
      <c r="K918" s="35"/>
    </row>
    <row r="919" spans="2:11" ht="28.5" customHeight="1" x14ac:dyDescent="0.25">
      <c r="B919" s="9"/>
      <c r="C919" s="14"/>
      <c r="D919" s="10"/>
      <c r="E919" s="10"/>
      <c r="F919" s="16"/>
      <c r="G919" s="34"/>
      <c r="H919" s="21"/>
      <c r="I919" s="21"/>
      <c r="J919" s="20"/>
      <c r="K919" s="35"/>
    </row>
    <row r="920" spans="2:11" ht="28.5" customHeight="1" x14ac:dyDescent="0.25">
      <c r="B920" s="9"/>
      <c r="C920" s="14"/>
      <c r="D920" s="10"/>
      <c r="E920" s="10"/>
      <c r="F920" s="16"/>
      <c r="G920" s="34"/>
      <c r="H920" s="21"/>
      <c r="I920" s="21"/>
      <c r="J920" s="20"/>
      <c r="K920" s="35"/>
    </row>
    <row r="921" spans="2:11" ht="28.5" customHeight="1" x14ac:dyDescent="0.25">
      <c r="B921" s="9"/>
      <c r="C921" s="14"/>
      <c r="D921" s="10"/>
      <c r="E921" s="10"/>
      <c r="F921" s="16"/>
      <c r="G921" s="34"/>
      <c r="H921" s="21"/>
      <c r="I921" s="21"/>
      <c r="J921" s="20"/>
      <c r="K921" s="35"/>
    </row>
    <row r="922" spans="2:11" ht="28.5" customHeight="1" x14ac:dyDescent="0.25">
      <c r="B922" s="9"/>
      <c r="C922" s="14"/>
      <c r="D922" s="10"/>
      <c r="E922" s="10"/>
      <c r="F922" s="16"/>
      <c r="G922" s="34"/>
      <c r="H922" s="21"/>
      <c r="I922" s="21"/>
      <c r="J922" s="20"/>
      <c r="K922" s="35"/>
    </row>
    <row r="923" spans="2:11" ht="28.5" customHeight="1" x14ac:dyDescent="0.25">
      <c r="B923" s="9"/>
      <c r="C923" s="14"/>
      <c r="D923" s="10"/>
      <c r="E923" s="10"/>
      <c r="F923" s="16"/>
      <c r="G923" s="34"/>
      <c r="H923" s="21"/>
      <c r="I923" s="21"/>
      <c r="J923" s="20"/>
      <c r="K923" s="35"/>
    </row>
    <row r="924" spans="2:11" ht="28.5" customHeight="1" x14ac:dyDescent="0.25">
      <c r="B924" s="9"/>
      <c r="C924" s="14"/>
      <c r="D924" s="10"/>
      <c r="E924" s="10"/>
      <c r="F924" s="16"/>
      <c r="G924" s="34"/>
      <c r="H924" s="21"/>
      <c r="I924" s="21"/>
      <c r="J924" s="20"/>
      <c r="K924" s="35"/>
    </row>
    <row r="925" spans="2:11" ht="28.5" customHeight="1" x14ac:dyDescent="0.25">
      <c r="B925" s="9"/>
      <c r="C925" s="14"/>
      <c r="D925" s="10"/>
      <c r="E925" s="10"/>
      <c r="F925" s="16"/>
      <c r="G925" s="34"/>
      <c r="H925" s="21"/>
      <c r="I925" s="21"/>
      <c r="J925" s="20"/>
      <c r="K925" s="35"/>
    </row>
    <row r="926" spans="2:11" ht="28.5" customHeight="1" x14ac:dyDescent="0.25">
      <c r="B926" s="9"/>
      <c r="C926" s="14"/>
      <c r="D926" s="10"/>
      <c r="E926" s="10"/>
      <c r="F926" s="16"/>
      <c r="G926" s="34"/>
      <c r="H926" s="21"/>
      <c r="I926" s="21"/>
      <c r="J926" s="20"/>
      <c r="K926" s="35"/>
    </row>
    <row r="927" spans="2:11" ht="28.5" customHeight="1" x14ac:dyDescent="0.25">
      <c r="B927" s="9"/>
      <c r="C927" s="14"/>
      <c r="D927" s="10"/>
      <c r="E927" s="10"/>
      <c r="F927" s="16"/>
      <c r="G927" s="34"/>
      <c r="H927" s="21"/>
      <c r="I927" s="21"/>
      <c r="J927" s="20"/>
      <c r="K927" s="35"/>
    </row>
    <row r="928" spans="2:11" ht="28.5" customHeight="1" x14ac:dyDescent="0.25">
      <c r="B928" s="9"/>
      <c r="C928" s="14"/>
      <c r="D928" s="10"/>
      <c r="E928" s="10"/>
      <c r="F928" s="16"/>
      <c r="G928" s="34"/>
      <c r="H928" s="21"/>
      <c r="I928" s="21"/>
      <c r="J928" s="20"/>
      <c r="K928" s="35"/>
    </row>
    <row r="929" spans="2:11" ht="28.5" customHeight="1" x14ac:dyDescent="0.25">
      <c r="B929" s="9"/>
      <c r="C929" s="14"/>
      <c r="D929" s="10"/>
      <c r="E929" s="10"/>
      <c r="F929" s="16"/>
      <c r="G929" s="34"/>
      <c r="H929" s="21"/>
      <c r="I929" s="21"/>
      <c r="J929" s="20"/>
      <c r="K929" s="35"/>
    </row>
    <row r="930" spans="2:11" ht="28.5" customHeight="1" x14ac:dyDescent="0.25">
      <c r="B930" s="9"/>
      <c r="C930" s="14"/>
      <c r="D930" s="10"/>
      <c r="E930" s="10"/>
      <c r="F930" s="16"/>
      <c r="G930" s="34"/>
      <c r="H930" s="21"/>
      <c r="I930" s="21"/>
      <c r="J930" s="20"/>
      <c r="K930" s="35"/>
    </row>
    <row r="931" spans="2:11" ht="28.5" customHeight="1" x14ac:dyDescent="0.25">
      <c r="B931" s="9"/>
      <c r="C931" s="14"/>
      <c r="D931" s="10"/>
      <c r="E931" s="10"/>
      <c r="F931" s="16"/>
      <c r="G931" s="34"/>
      <c r="H931" s="21"/>
      <c r="I931" s="21"/>
      <c r="J931" s="20"/>
      <c r="K931" s="35"/>
    </row>
    <row r="932" spans="2:11" ht="28.5" customHeight="1" x14ac:dyDescent="0.25">
      <c r="B932" s="9"/>
      <c r="C932" s="14"/>
      <c r="D932" s="10"/>
      <c r="E932" s="10"/>
      <c r="F932" s="16"/>
      <c r="G932" s="34"/>
      <c r="H932" s="21"/>
      <c r="I932" s="21"/>
      <c r="J932" s="20"/>
      <c r="K932" s="35"/>
    </row>
    <row r="933" spans="2:11" ht="28.5" customHeight="1" x14ac:dyDescent="0.25">
      <c r="B933" s="9"/>
      <c r="C933" s="14"/>
      <c r="D933" s="10"/>
      <c r="E933" s="10"/>
      <c r="F933" s="16"/>
      <c r="G933" s="34"/>
      <c r="H933" s="21"/>
      <c r="I933" s="21"/>
      <c r="J933" s="20"/>
      <c r="K933" s="35"/>
    </row>
    <row r="934" spans="2:11" ht="28.5" customHeight="1" x14ac:dyDescent="0.25">
      <c r="B934" s="9"/>
      <c r="C934" s="14"/>
      <c r="D934" s="10"/>
      <c r="E934" s="10"/>
      <c r="F934" s="16"/>
      <c r="G934" s="34"/>
      <c r="H934" s="21"/>
      <c r="I934" s="21"/>
      <c r="J934" s="20"/>
      <c r="K934" s="35"/>
    </row>
    <row r="935" spans="2:11" ht="28.5" customHeight="1" x14ac:dyDescent="0.25">
      <c r="B935" s="9"/>
      <c r="C935" s="14"/>
      <c r="D935" s="10"/>
      <c r="E935" s="10"/>
      <c r="F935" s="16"/>
      <c r="G935" s="34"/>
      <c r="H935" s="21"/>
      <c r="I935" s="21"/>
      <c r="J935" s="20"/>
      <c r="K935" s="35"/>
    </row>
    <row r="936" spans="2:11" ht="28.5" customHeight="1" x14ac:dyDescent="0.25">
      <c r="B936" s="9"/>
      <c r="C936" s="14"/>
      <c r="D936" s="10"/>
      <c r="E936" s="10"/>
      <c r="F936" s="16"/>
      <c r="G936" s="34"/>
      <c r="H936" s="21"/>
      <c r="I936" s="21"/>
      <c r="J936" s="20"/>
      <c r="K936" s="35"/>
    </row>
    <row r="937" spans="2:11" ht="28.5" customHeight="1" x14ac:dyDescent="0.25">
      <c r="B937" s="9"/>
      <c r="C937" s="14"/>
      <c r="D937" s="10"/>
      <c r="E937" s="10"/>
      <c r="F937" s="16"/>
      <c r="G937" s="34"/>
      <c r="H937" s="21"/>
      <c r="I937" s="21"/>
      <c r="J937" s="20"/>
      <c r="K937" s="35"/>
    </row>
    <row r="938" spans="2:11" ht="28.5" customHeight="1" x14ac:dyDescent="0.25">
      <c r="B938" s="9"/>
      <c r="C938" s="14"/>
      <c r="D938" s="10"/>
      <c r="E938" s="10"/>
      <c r="F938" s="16"/>
      <c r="G938" s="34"/>
      <c r="H938" s="21"/>
      <c r="I938" s="21"/>
      <c r="J938" s="20"/>
      <c r="K938" s="35"/>
    </row>
    <row r="939" spans="2:11" ht="28.5" customHeight="1" x14ac:dyDescent="0.25">
      <c r="B939" s="9"/>
      <c r="C939" s="14"/>
      <c r="D939" s="10"/>
      <c r="E939" s="10"/>
      <c r="F939" s="16"/>
      <c r="G939" s="34"/>
      <c r="H939" s="21"/>
      <c r="I939" s="21"/>
      <c r="J939" s="20"/>
      <c r="K939" s="35"/>
    </row>
    <row r="940" spans="2:11" ht="28.5" customHeight="1" x14ac:dyDescent="0.25">
      <c r="B940" s="9"/>
      <c r="C940" s="14"/>
      <c r="D940" s="10"/>
      <c r="E940" s="10"/>
      <c r="F940" s="16"/>
      <c r="G940" s="34"/>
      <c r="H940" s="21"/>
      <c r="I940" s="21"/>
      <c r="J940" s="20"/>
      <c r="K940" s="35"/>
    </row>
    <row r="941" spans="2:11" ht="28.5" customHeight="1" x14ac:dyDescent="0.25">
      <c r="B941" s="9"/>
      <c r="C941" s="14"/>
      <c r="D941" s="10"/>
      <c r="E941" s="10"/>
      <c r="F941" s="16"/>
      <c r="G941" s="34"/>
      <c r="H941" s="21"/>
      <c r="I941" s="21"/>
      <c r="J941" s="20"/>
      <c r="K941" s="35"/>
    </row>
    <row r="942" spans="2:11" ht="28.5" customHeight="1" x14ac:dyDescent="0.25">
      <c r="B942" s="9"/>
      <c r="C942" s="14"/>
      <c r="D942" s="10"/>
      <c r="E942" s="10"/>
      <c r="F942" s="16"/>
      <c r="G942" s="34"/>
      <c r="H942" s="21"/>
      <c r="I942" s="21"/>
      <c r="J942" s="20"/>
      <c r="K942" s="35"/>
    </row>
    <row r="943" spans="2:11" ht="28.5" customHeight="1" x14ac:dyDescent="0.25">
      <c r="B943" s="9"/>
      <c r="C943" s="14"/>
      <c r="D943" s="10"/>
      <c r="E943" s="10"/>
      <c r="F943" s="16"/>
      <c r="G943" s="34"/>
      <c r="H943" s="21"/>
      <c r="I943" s="21"/>
      <c r="J943" s="20"/>
      <c r="K943" s="35"/>
    </row>
    <row r="944" spans="2:11" ht="28.5" customHeight="1" x14ac:dyDescent="0.25">
      <c r="B944" s="9"/>
      <c r="C944" s="14"/>
      <c r="D944" s="10"/>
      <c r="E944" s="10"/>
      <c r="F944" s="16"/>
      <c r="G944" s="34"/>
      <c r="H944" s="21"/>
      <c r="I944" s="21"/>
      <c r="J944" s="20"/>
      <c r="K944" s="35"/>
    </row>
    <row r="945" spans="2:11" ht="28.5" customHeight="1" x14ac:dyDescent="0.25">
      <c r="B945" s="9"/>
      <c r="C945" s="14"/>
      <c r="D945" s="10"/>
      <c r="E945" s="10"/>
      <c r="F945" s="16"/>
      <c r="G945" s="34"/>
      <c r="H945" s="21"/>
      <c r="I945" s="21"/>
      <c r="J945" s="20"/>
      <c r="K945" s="35"/>
    </row>
    <row r="946" spans="2:11" ht="28.5" customHeight="1" x14ac:dyDescent="0.25">
      <c r="B946" s="9"/>
      <c r="C946" s="14"/>
      <c r="D946" s="10"/>
      <c r="E946" s="10"/>
      <c r="F946" s="16"/>
      <c r="G946" s="34"/>
      <c r="H946" s="21"/>
      <c r="I946" s="21"/>
      <c r="J946" s="20"/>
      <c r="K946" s="35"/>
    </row>
    <row r="947" spans="2:11" ht="28.5" customHeight="1" x14ac:dyDescent="0.25">
      <c r="B947" s="9"/>
      <c r="C947" s="14"/>
      <c r="D947" s="10"/>
      <c r="E947" s="10"/>
      <c r="F947" s="16"/>
      <c r="G947" s="34"/>
      <c r="H947" s="21"/>
      <c r="I947" s="21"/>
      <c r="J947" s="20"/>
      <c r="K947" s="35"/>
    </row>
    <row r="948" spans="2:11" ht="28.5" customHeight="1" x14ac:dyDescent="0.25">
      <c r="B948" s="9"/>
      <c r="C948" s="14"/>
      <c r="D948" s="10"/>
      <c r="E948" s="10"/>
      <c r="F948" s="16"/>
      <c r="G948" s="34"/>
      <c r="H948" s="21"/>
      <c r="I948" s="21"/>
      <c r="J948" s="20"/>
      <c r="K948" s="35"/>
    </row>
    <row r="949" spans="2:11" ht="28.5" customHeight="1" x14ac:dyDescent="0.25">
      <c r="B949" s="9"/>
      <c r="C949" s="14"/>
      <c r="D949" s="10"/>
      <c r="E949" s="10"/>
      <c r="F949" s="16"/>
      <c r="G949" s="34"/>
      <c r="H949" s="21"/>
      <c r="I949" s="21"/>
      <c r="J949" s="20"/>
      <c r="K949" s="35"/>
    </row>
    <row r="950" spans="2:11" ht="28.5" customHeight="1" x14ac:dyDescent="0.25">
      <c r="B950" s="9"/>
      <c r="C950" s="14"/>
      <c r="D950" s="10"/>
      <c r="E950" s="10"/>
      <c r="F950" s="16"/>
      <c r="G950" s="34"/>
      <c r="H950" s="21"/>
      <c r="I950" s="21"/>
      <c r="J950" s="20"/>
      <c r="K950" s="35"/>
    </row>
    <row r="951" spans="2:11" ht="28.5" customHeight="1" x14ac:dyDescent="0.25">
      <c r="B951" s="9"/>
      <c r="C951" s="14"/>
      <c r="D951" s="10"/>
      <c r="E951" s="10"/>
      <c r="F951" s="16"/>
      <c r="G951" s="34"/>
      <c r="H951" s="21"/>
      <c r="I951" s="21"/>
      <c r="J951" s="20"/>
      <c r="K951" s="35"/>
    </row>
    <row r="952" spans="2:11" ht="28.5" customHeight="1" x14ac:dyDescent="0.25">
      <c r="B952" s="9"/>
      <c r="C952" s="14"/>
      <c r="D952" s="10"/>
      <c r="E952" s="10"/>
      <c r="F952" s="16"/>
      <c r="G952" s="34"/>
      <c r="H952" s="21"/>
      <c r="I952" s="21"/>
      <c r="J952" s="20"/>
      <c r="K952" s="35"/>
    </row>
    <row r="953" spans="2:11" ht="28.5" customHeight="1" x14ac:dyDescent="0.25">
      <c r="B953" s="9"/>
      <c r="C953" s="14"/>
      <c r="D953" s="10"/>
      <c r="E953" s="10"/>
      <c r="F953" s="16"/>
      <c r="G953" s="34"/>
      <c r="H953" s="21"/>
      <c r="I953" s="21"/>
      <c r="J953" s="20"/>
      <c r="K953" s="35"/>
    </row>
    <row r="954" spans="2:11" ht="28.5" customHeight="1" x14ac:dyDescent="0.25">
      <c r="B954" s="9"/>
      <c r="C954" s="14"/>
      <c r="D954" s="10"/>
      <c r="E954" s="10"/>
      <c r="F954" s="16"/>
      <c r="G954" s="34"/>
      <c r="H954" s="21"/>
      <c r="I954" s="21"/>
      <c r="J954" s="20"/>
      <c r="K954" s="35"/>
    </row>
    <row r="955" spans="2:11" ht="28.5" customHeight="1" x14ac:dyDescent="0.25">
      <c r="B955" s="9"/>
      <c r="C955" s="14"/>
      <c r="D955" s="10"/>
      <c r="E955" s="10"/>
      <c r="F955" s="16"/>
      <c r="G955" s="34"/>
      <c r="H955" s="21"/>
      <c r="I955" s="21"/>
      <c r="J955" s="20"/>
      <c r="K955" s="35"/>
    </row>
    <row r="956" spans="2:11" ht="28.5" customHeight="1" x14ac:dyDescent="0.25">
      <c r="B956" s="9"/>
      <c r="C956" s="14"/>
      <c r="D956" s="10"/>
      <c r="E956" s="10"/>
      <c r="F956" s="16"/>
      <c r="G956" s="34"/>
      <c r="H956" s="21"/>
      <c r="I956" s="21"/>
      <c r="J956" s="20"/>
      <c r="K956" s="35"/>
    </row>
    <row r="957" spans="2:11" ht="28.5" customHeight="1" x14ac:dyDescent="0.25">
      <c r="B957" s="9"/>
      <c r="C957" s="14"/>
      <c r="D957" s="10"/>
      <c r="E957" s="10"/>
      <c r="F957" s="16"/>
      <c r="G957" s="34"/>
      <c r="H957" s="21"/>
      <c r="I957" s="21"/>
      <c r="J957" s="20"/>
      <c r="K957" s="35"/>
    </row>
    <row r="958" spans="2:11" ht="28.5" customHeight="1" x14ac:dyDescent="0.25">
      <c r="B958" s="9"/>
      <c r="C958" s="14"/>
      <c r="D958" s="10"/>
      <c r="E958" s="10"/>
      <c r="F958" s="16"/>
      <c r="G958" s="34"/>
      <c r="H958" s="21"/>
      <c r="I958" s="21"/>
      <c r="J958" s="20"/>
      <c r="K958" s="35"/>
    </row>
    <row r="959" spans="2:11" ht="28.5" customHeight="1" x14ac:dyDescent="0.25">
      <c r="B959" s="9"/>
      <c r="C959" s="14"/>
      <c r="D959" s="10"/>
      <c r="E959" s="10"/>
      <c r="F959" s="16"/>
      <c r="G959" s="34"/>
      <c r="H959" s="21"/>
      <c r="I959" s="21"/>
      <c r="J959" s="20"/>
      <c r="K959" s="35"/>
    </row>
    <row r="960" spans="2:11" ht="28.5" customHeight="1" x14ac:dyDescent="0.25">
      <c r="B960" s="9"/>
      <c r="C960" s="14"/>
      <c r="D960" s="10"/>
      <c r="E960" s="10"/>
      <c r="F960" s="16"/>
      <c r="G960" s="34"/>
      <c r="H960" s="21"/>
      <c r="I960" s="21"/>
      <c r="J960" s="20"/>
      <c r="K960" s="35"/>
    </row>
    <row r="961" spans="2:11" ht="28.5" customHeight="1" x14ac:dyDescent="0.25">
      <c r="B961" s="9"/>
      <c r="C961" s="14"/>
      <c r="D961" s="10"/>
      <c r="E961" s="10"/>
      <c r="F961" s="16"/>
      <c r="G961" s="34"/>
      <c r="H961" s="21"/>
      <c r="I961" s="21"/>
      <c r="J961" s="20"/>
      <c r="K961" s="35"/>
    </row>
    <row r="962" spans="2:11" ht="28.5" customHeight="1" x14ac:dyDescent="0.25">
      <c r="B962" s="9"/>
      <c r="C962" s="14"/>
      <c r="D962" s="10"/>
      <c r="E962" s="10"/>
      <c r="F962" s="16"/>
      <c r="G962" s="34"/>
      <c r="H962" s="21"/>
      <c r="I962" s="21"/>
      <c r="J962" s="20"/>
      <c r="K962" s="35"/>
    </row>
    <row r="963" spans="2:11" ht="28.5" customHeight="1" x14ac:dyDescent="0.25">
      <c r="B963" s="9"/>
      <c r="C963" s="14"/>
      <c r="D963" s="10"/>
      <c r="E963" s="10"/>
      <c r="F963" s="16"/>
      <c r="G963" s="34"/>
      <c r="H963" s="21"/>
      <c r="I963" s="21"/>
      <c r="J963" s="20"/>
      <c r="K963" s="35"/>
    </row>
    <row r="964" spans="2:11" ht="28.5" customHeight="1" x14ac:dyDescent="0.25">
      <c r="B964" s="9"/>
      <c r="C964" s="14"/>
      <c r="D964" s="10"/>
      <c r="E964" s="10"/>
      <c r="F964" s="16"/>
      <c r="G964" s="34"/>
      <c r="H964" s="21"/>
      <c r="I964" s="21"/>
      <c r="J964" s="20"/>
      <c r="K964" s="35"/>
    </row>
    <row r="965" spans="2:11" ht="28.5" customHeight="1" x14ac:dyDescent="0.25">
      <c r="B965" s="9"/>
      <c r="C965" s="14"/>
      <c r="D965" s="10"/>
      <c r="E965" s="10"/>
      <c r="F965" s="16"/>
      <c r="G965" s="34"/>
      <c r="H965" s="21"/>
      <c r="I965" s="21"/>
      <c r="J965" s="20"/>
      <c r="K965" s="35"/>
    </row>
    <row r="966" spans="2:11" ht="28.5" customHeight="1" x14ac:dyDescent="0.25">
      <c r="B966" s="9"/>
      <c r="C966" s="14"/>
      <c r="D966" s="10"/>
      <c r="E966" s="10"/>
      <c r="F966" s="16"/>
      <c r="G966" s="34"/>
      <c r="H966" s="21"/>
      <c r="I966" s="21"/>
      <c r="J966" s="20"/>
      <c r="K966" s="35"/>
    </row>
    <row r="967" spans="2:11" ht="28.5" customHeight="1" x14ac:dyDescent="0.25">
      <c r="B967" s="9"/>
      <c r="C967" s="14"/>
      <c r="D967" s="10"/>
      <c r="E967" s="10"/>
      <c r="F967" s="16"/>
      <c r="G967" s="34"/>
      <c r="H967" s="21"/>
      <c r="I967" s="21"/>
      <c r="J967" s="20"/>
      <c r="K967" s="35"/>
    </row>
    <row r="968" spans="2:11" ht="28.5" customHeight="1" x14ac:dyDescent="0.25">
      <c r="B968" s="9"/>
      <c r="C968" s="14"/>
      <c r="D968" s="10"/>
      <c r="E968" s="10"/>
      <c r="F968" s="16"/>
      <c r="G968" s="34"/>
      <c r="H968" s="21"/>
      <c r="I968" s="21"/>
      <c r="J968" s="20"/>
      <c r="K968" s="35"/>
    </row>
    <row r="969" spans="2:11" ht="28.5" customHeight="1" x14ac:dyDescent="0.25">
      <c r="B969" s="9"/>
      <c r="C969" s="14"/>
      <c r="D969" s="10"/>
      <c r="E969" s="10"/>
      <c r="F969" s="16"/>
      <c r="G969" s="34"/>
      <c r="H969" s="21"/>
      <c r="I969" s="21"/>
      <c r="J969" s="20"/>
      <c r="K969" s="35"/>
    </row>
    <row r="970" spans="2:11" ht="28.5" customHeight="1" x14ac:dyDescent="0.25">
      <c r="B970" s="9"/>
      <c r="C970" s="14"/>
      <c r="D970" s="10"/>
      <c r="E970" s="10"/>
      <c r="F970" s="16"/>
      <c r="G970" s="34"/>
      <c r="H970" s="21"/>
      <c r="I970" s="21"/>
      <c r="J970" s="20"/>
      <c r="K970" s="35"/>
    </row>
    <row r="971" spans="2:11" ht="28.5" customHeight="1" x14ac:dyDescent="0.25">
      <c r="B971" s="9"/>
      <c r="C971" s="14"/>
      <c r="D971" s="10"/>
      <c r="E971" s="10"/>
      <c r="F971" s="16"/>
      <c r="G971" s="34"/>
      <c r="H971" s="21"/>
      <c r="I971" s="21"/>
      <c r="J971" s="20"/>
      <c r="K971" s="35"/>
    </row>
    <row r="972" spans="2:11" ht="28.5" customHeight="1" x14ac:dyDescent="0.25">
      <c r="B972" s="9"/>
      <c r="C972" s="14"/>
      <c r="D972" s="10"/>
      <c r="E972" s="10"/>
      <c r="F972" s="16"/>
      <c r="G972" s="34"/>
      <c r="H972" s="21"/>
      <c r="I972" s="21"/>
      <c r="J972" s="20"/>
      <c r="K972" s="35"/>
    </row>
    <row r="973" spans="2:11" ht="28.5" customHeight="1" x14ac:dyDescent="0.25">
      <c r="B973" s="9"/>
      <c r="C973" s="14"/>
      <c r="D973" s="10"/>
      <c r="E973" s="10"/>
      <c r="F973" s="16"/>
      <c r="G973" s="34"/>
      <c r="H973" s="21"/>
      <c r="I973" s="21"/>
      <c r="J973" s="20"/>
      <c r="K973" s="35"/>
    </row>
    <row r="974" spans="2:11" ht="28.5" customHeight="1" x14ac:dyDescent="0.25">
      <c r="B974" s="9"/>
      <c r="C974" s="14"/>
      <c r="D974" s="10"/>
      <c r="E974" s="10"/>
      <c r="F974" s="16"/>
      <c r="G974" s="34"/>
      <c r="H974" s="21"/>
      <c r="I974" s="21"/>
      <c r="J974" s="20"/>
      <c r="K974" s="35"/>
    </row>
    <row r="975" spans="2:11" ht="28.5" customHeight="1" x14ac:dyDescent="0.25">
      <c r="B975" s="9"/>
      <c r="C975" s="14"/>
      <c r="D975" s="10"/>
      <c r="E975" s="10"/>
      <c r="F975" s="16"/>
      <c r="G975" s="34"/>
      <c r="H975" s="21"/>
      <c r="I975" s="21"/>
      <c r="J975" s="20"/>
      <c r="K975" s="35"/>
    </row>
    <row r="976" spans="2:11" ht="28.5" customHeight="1" x14ac:dyDescent="0.25">
      <c r="B976" s="9"/>
      <c r="C976" s="14"/>
      <c r="D976" s="10"/>
      <c r="E976" s="10"/>
      <c r="F976" s="16"/>
      <c r="G976" s="34"/>
      <c r="H976" s="21"/>
      <c r="I976" s="21"/>
      <c r="J976" s="20"/>
      <c r="K976" s="35"/>
    </row>
    <row r="977" spans="2:11" ht="28.5" customHeight="1" x14ac:dyDescent="0.25">
      <c r="B977" s="9"/>
      <c r="C977" s="14"/>
      <c r="D977" s="10"/>
      <c r="E977" s="10"/>
      <c r="F977" s="16"/>
      <c r="G977" s="34"/>
      <c r="H977" s="21"/>
      <c r="I977" s="21"/>
      <c r="J977" s="20"/>
      <c r="K977" s="35"/>
    </row>
    <row r="978" spans="2:11" ht="28.5" customHeight="1" x14ac:dyDescent="0.25">
      <c r="B978" s="9"/>
      <c r="C978" s="14"/>
      <c r="D978" s="10"/>
      <c r="E978" s="10"/>
      <c r="F978" s="16"/>
      <c r="G978" s="34"/>
      <c r="H978" s="21"/>
      <c r="I978" s="21"/>
      <c r="J978" s="20"/>
      <c r="K978" s="35"/>
    </row>
    <row r="979" spans="2:11" ht="28.5" customHeight="1" x14ac:dyDescent="0.25">
      <c r="B979" s="9"/>
      <c r="C979" s="14"/>
      <c r="D979" s="10"/>
      <c r="E979" s="10"/>
      <c r="F979" s="16"/>
      <c r="G979" s="34"/>
      <c r="H979" s="21"/>
      <c r="I979" s="21"/>
      <c r="J979" s="20"/>
      <c r="K979" s="35"/>
    </row>
    <row r="980" spans="2:11" ht="28.5" customHeight="1" x14ac:dyDescent="0.25">
      <c r="B980" s="9"/>
      <c r="C980" s="14"/>
      <c r="D980" s="10"/>
      <c r="E980" s="10"/>
      <c r="F980" s="16"/>
      <c r="G980" s="34"/>
      <c r="H980" s="21"/>
      <c r="I980" s="21"/>
      <c r="J980" s="20"/>
      <c r="K980" s="35"/>
    </row>
    <row r="981" spans="2:11" ht="28.5" customHeight="1" x14ac:dyDescent="0.25">
      <c r="B981" s="9"/>
      <c r="C981" s="14"/>
      <c r="D981" s="10"/>
      <c r="E981" s="10"/>
      <c r="F981" s="16"/>
      <c r="G981" s="34"/>
      <c r="H981" s="21"/>
      <c r="I981" s="21"/>
      <c r="J981" s="20"/>
      <c r="K981" s="35"/>
    </row>
    <row r="982" spans="2:11" ht="28.5" customHeight="1" x14ac:dyDescent="0.25">
      <c r="B982" s="9"/>
      <c r="C982" s="14"/>
      <c r="D982" s="10"/>
      <c r="E982" s="10"/>
      <c r="F982" s="16"/>
      <c r="G982" s="34"/>
      <c r="H982" s="21"/>
      <c r="I982" s="21"/>
      <c r="J982" s="20"/>
      <c r="K982" s="35"/>
    </row>
    <row r="983" spans="2:11" ht="28.5" customHeight="1" x14ac:dyDescent="0.25">
      <c r="B983" s="9"/>
      <c r="C983" s="14"/>
      <c r="D983" s="10"/>
      <c r="E983" s="10"/>
      <c r="F983" s="16"/>
      <c r="G983" s="34"/>
      <c r="H983" s="21"/>
      <c r="I983" s="21"/>
      <c r="J983" s="20"/>
      <c r="K983" s="35"/>
    </row>
    <row r="984" spans="2:11" ht="28.5" customHeight="1" x14ac:dyDescent="0.25">
      <c r="B984" s="9"/>
      <c r="C984" s="14"/>
      <c r="D984" s="10"/>
      <c r="E984" s="10"/>
      <c r="F984" s="16"/>
      <c r="G984" s="34"/>
      <c r="H984" s="21"/>
      <c r="I984" s="21"/>
      <c r="J984" s="20"/>
      <c r="K984" s="35"/>
    </row>
    <row r="985" spans="2:11" ht="28.5" customHeight="1" x14ac:dyDescent="0.25">
      <c r="B985" s="9"/>
      <c r="C985" s="14"/>
      <c r="D985" s="10"/>
      <c r="E985" s="10"/>
      <c r="F985" s="16"/>
      <c r="G985" s="34"/>
      <c r="H985" s="21"/>
      <c r="I985" s="21"/>
      <c r="J985" s="20"/>
      <c r="K985" s="35"/>
    </row>
    <row r="986" spans="2:11" ht="28.5" customHeight="1" x14ac:dyDescent="0.25">
      <c r="B986" s="9"/>
      <c r="C986" s="14"/>
      <c r="D986" s="10"/>
      <c r="E986" s="10"/>
      <c r="F986" s="16"/>
      <c r="G986" s="34"/>
      <c r="H986" s="21"/>
      <c r="I986" s="21"/>
      <c r="J986" s="20"/>
      <c r="K986" s="35"/>
    </row>
    <row r="987" spans="2:11" ht="28.5" customHeight="1" x14ac:dyDescent="0.25">
      <c r="B987" s="9"/>
      <c r="C987" s="14"/>
      <c r="D987" s="10"/>
      <c r="E987" s="10"/>
      <c r="F987" s="16"/>
      <c r="G987" s="34"/>
      <c r="H987" s="21"/>
      <c r="I987" s="21"/>
      <c r="J987" s="20"/>
      <c r="K987" s="35"/>
    </row>
    <row r="988" spans="2:11" ht="28.5" customHeight="1" x14ac:dyDescent="0.25">
      <c r="B988" s="9"/>
      <c r="C988" s="14"/>
      <c r="D988" s="10"/>
      <c r="E988" s="10"/>
      <c r="F988" s="16"/>
      <c r="G988" s="34"/>
      <c r="H988" s="21"/>
      <c r="I988" s="21"/>
      <c r="J988" s="20"/>
      <c r="K988" s="35"/>
    </row>
    <row r="989" spans="2:11" ht="28.5" customHeight="1" x14ac:dyDescent="0.25">
      <c r="B989" s="9"/>
      <c r="C989" s="14"/>
      <c r="D989" s="10"/>
      <c r="E989" s="10"/>
      <c r="F989" s="16"/>
      <c r="G989" s="34"/>
      <c r="H989" s="21"/>
      <c r="I989" s="21"/>
      <c r="J989" s="20"/>
      <c r="K989" s="35"/>
    </row>
    <row r="990" spans="2:11" ht="28.5" customHeight="1" x14ac:dyDescent="0.25">
      <c r="B990" s="9"/>
      <c r="C990" s="14"/>
      <c r="D990" s="10"/>
      <c r="E990" s="10"/>
      <c r="F990" s="16"/>
      <c r="G990" s="34"/>
      <c r="H990" s="21"/>
      <c r="I990" s="21"/>
      <c r="J990" s="20"/>
      <c r="K990" s="35"/>
    </row>
    <row r="991" spans="2:11" ht="28.5" customHeight="1" x14ac:dyDescent="0.25">
      <c r="B991" s="9"/>
      <c r="C991" s="14"/>
      <c r="D991" s="10"/>
      <c r="E991" s="10"/>
      <c r="F991" s="16"/>
      <c r="G991" s="34"/>
      <c r="H991" s="21"/>
      <c r="I991" s="21"/>
      <c r="J991" s="20"/>
      <c r="K991" s="35"/>
    </row>
    <row r="992" spans="2:11" ht="28.5" customHeight="1" x14ac:dyDescent="0.25">
      <c r="B992" s="9"/>
      <c r="C992" s="14"/>
      <c r="D992" s="10"/>
      <c r="E992" s="10"/>
      <c r="F992" s="16"/>
      <c r="G992" s="34"/>
      <c r="H992" s="21"/>
      <c r="I992" s="21"/>
      <c r="J992" s="20"/>
      <c r="K992" s="35"/>
    </row>
    <row r="993" spans="2:11" ht="28.5" customHeight="1" x14ac:dyDescent="0.25">
      <c r="B993" s="9"/>
      <c r="C993" s="14"/>
      <c r="D993" s="10"/>
      <c r="E993" s="10"/>
      <c r="F993" s="16"/>
      <c r="G993" s="34"/>
      <c r="H993" s="21"/>
      <c r="I993" s="21"/>
      <c r="J993" s="20"/>
      <c r="K993" s="35"/>
    </row>
    <row r="994" spans="2:11" ht="28.5" customHeight="1" x14ac:dyDescent="0.25">
      <c r="B994" s="9"/>
      <c r="C994" s="14"/>
      <c r="D994" s="10"/>
      <c r="E994" s="10"/>
      <c r="F994" s="16"/>
      <c r="G994" s="34"/>
      <c r="H994" s="21"/>
      <c r="I994" s="21"/>
      <c r="J994" s="20"/>
      <c r="K994" s="35"/>
    </row>
    <row r="995" spans="2:11" ht="28.5" customHeight="1" x14ac:dyDescent="0.25">
      <c r="B995" s="9"/>
      <c r="C995" s="14"/>
      <c r="D995" s="10"/>
      <c r="E995" s="10"/>
      <c r="F995" s="16"/>
      <c r="G995" s="34"/>
      <c r="H995" s="21"/>
      <c r="I995" s="21"/>
      <c r="J995" s="20"/>
      <c r="K995" s="35"/>
    </row>
    <row r="996" spans="2:11" ht="28.5" customHeight="1" x14ac:dyDescent="0.25">
      <c r="B996" s="9"/>
      <c r="C996" s="14"/>
      <c r="D996" s="10"/>
      <c r="E996" s="10"/>
      <c r="F996" s="16"/>
      <c r="G996" s="34"/>
      <c r="H996" s="21"/>
      <c r="I996" s="21"/>
      <c r="J996" s="20"/>
      <c r="K996" s="35"/>
    </row>
    <row r="997" spans="2:11" ht="28.5" customHeight="1" x14ac:dyDescent="0.25">
      <c r="B997" s="9"/>
      <c r="C997" s="14"/>
      <c r="D997" s="10"/>
      <c r="E997" s="10"/>
      <c r="F997" s="16"/>
      <c r="G997" s="34"/>
      <c r="H997" s="21"/>
      <c r="I997" s="21"/>
      <c r="J997" s="20"/>
      <c r="K997" s="35"/>
    </row>
    <row r="998" spans="2:11" ht="28.5" customHeight="1" x14ac:dyDescent="0.25">
      <c r="B998" s="9"/>
      <c r="C998" s="14"/>
      <c r="D998" s="10"/>
      <c r="E998" s="10"/>
      <c r="F998" s="16"/>
      <c r="G998" s="34"/>
      <c r="H998" s="21"/>
      <c r="I998" s="21"/>
      <c r="J998" s="20"/>
      <c r="K998" s="35"/>
    </row>
    <row r="999" spans="2:11" ht="28.5" customHeight="1" x14ac:dyDescent="0.25">
      <c r="B999" s="9"/>
      <c r="C999" s="14"/>
      <c r="D999" s="10"/>
      <c r="E999" s="10"/>
      <c r="F999" s="16"/>
      <c r="G999" s="34"/>
      <c r="H999" s="21"/>
      <c r="I999" s="21"/>
      <c r="J999" s="20"/>
      <c r="K999" s="35"/>
    </row>
    <row r="1000" spans="2:11" ht="28.5" customHeight="1" x14ac:dyDescent="0.25">
      <c r="B1000" s="9"/>
      <c r="C1000" s="14"/>
      <c r="D1000" s="10"/>
      <c r="E1000" s="10"/>
      <c r="F1000" s="16"/>
      <c r="G1000" s="34"/>
      <c r="H1000" s="21"/>
      <c r="I1000" s="21"/>
      <c r="J1000" s="20"/>
      <c r="K1000" s="35"/>
    </row>
    <row r="1001" spans="2:11" ht="28.5" customHeight="1" x14ac:dyDescent="0.25">
      <c r="B1001" s="9"/>
      <c r="C1001" s="14"/>
      <c r="D1001" s="10"/>
      <c r="E1001" s="10"/>
      <c r="F1001" s="16"/>
      <c r="G1001" s="34"/>
      <c r="H1001" s="21"/>
      <c r="I1001" s="21"/>
      <c r="J1001" s="20"/>
      <c r="K1001" s="35"/>
    </row>
    <row r="1002" spans="2:11" ht="28.5" customHeight="1" x14ac:dyDescent="0.25">
      <c r="B1002" s="9"/>
      <c r="C1002" s="14"/>
      <c r="D1002" s="10"/>
      <c r="E1002" s="10"/>
      <c r="F1002" s="16"/>
      <c r="G1002" s="34"/>
      <c r="H1002" s="21"/>
      <c r="I1002" s="21"/>
      <c r="J1002" s="20"/>
      <c r="K1002" s="35"/>
    </row>
    <row r="1003" spans="2:11" ht="28.5" customHeight="1" x14ac:dyDescent="0.25">
      <c r="B1003" s="9"/>
      <c r="C1003" s="14"/>
      <c r="D1003" s="10"/>
      <c r="E1003" s="10"/>
      <c r="F1003" s="16"/>
      <c r="G1003" s="34"/>
      <c r="H1003" s="21"/>
      <c r="I1003" s="21"/>
      <c r="J1003" s="20"/>
      <c r="K1003" s="35"/>
    </row>
    <row r="1004" spans="2:11" ht="28.5" customHeight="1" x14ac:dyDescent="0.25">
      <c r="B1004" s="9"/>
      <c r="C1004" s="14"/>
      <c r="D1004" s="10"/>
      <c r="E1004" s="10"/>
      <c r="F1004" s="16"/>
      <c r="G1004" s="34"/>
      <c r="H1004" s="21"/>
      <c r="I1004" s="21"/>
      <c r="J1004" s="20"/>
      <c r="K1004" s="35"/>
    </row>
    <row r="1005" spans="2:11" ht="28.5" customHeight="1" x14ac:dyDescent="0.25">
      <c r="B1005" s="9"/>
      <c r="C1005" s="14"/>
      <c r="D1005" s="10"/>
      <c r="E1005" s="10"/>
      <c r="F1005" s="16"/>
      <c r="G1005" s="34"/>
      <c r="H1005" s="21"/>
      <c r="I1005" s="21"/>
      <c r="J1005" s="20"/>
      <c r="K1005" s="35"/>
    </row>
    <row r="1006" spans="2:11" ht="28.5" customHeight="1" x14ac:dyDescent="0.25">
      <c r="B1006" s="9"/>
      <c r="C1006" s="14"/>
      <c r="D1006" s="10"/>
      <c r="E1006" s="10"/>
      <c r="F1006" s="16"/>
      <c r="G1006" s="34"/>
      <c r="H1006" s="21"/>
      <c r="I1006" s="21"/>
      <c r="J1006" s="20"/>
      <c r="K1006" s="35"/>
    </row>
    <row r="1007" spans="2:11" ht="28.5" customHeight="1" x14ac:dyDescent="0.25">
      <c r="B1007" s="9"/>
      <c r="C1007" s="14"/>
      <c r="D1007" s="10"/>
      <c r="E1007" s="10"/>
      <c r="F1007" s="16"/>
      <c r="G1007" s="34"/>
      <c r="H1007" s="21"/>
      <c r="I1007" s="21"/>
      <c r="J1007" s="20"/>
      <c r="K1007" s="35"/>
    </row>
    <row r="1008" spans="2:11" ht="28.5" customHeight="1" x14ac:dyDescent="0.25">
      <c r="B1008" s="9"/>
      <c r="C1008" s="14"/>
      <c r="D1008" s="10"/>
      <c r="E1008" s="10"/>
      <c r="F1008" s="16"/>
      <c r="G1008" s="34"/>
      <c r="H1008" s="21"/>
      <c r="I1008" s="21"/>
      <c r="J1008" s="20"/>
      <c r="K1008" s="35"/>
    </row>
    <row r="1009" spans="2:11" ht="28.5" customHeight="1" x14ac:dyDescent="0.25">
      <c r="B1009" s="9"/>
      <c r="C1009" s="14"/>
      <c r="D1009" s="10"/>
      <c r="E1009" s="10"/>
      <c r="F1009" s="16"/>
      <c r="G1009" s="34"/>
      <c r="H1009" s="21"/>
      <c r="I1009" s="21"/>
      <c r="J1009" s="20"/>
      <c r="K1009" s="35"/>
    </row>
    <row r="1010" spans="2:11" ht="28.5" customHeight="1" x14ac:dyDescent="0.25">
      <c r="B1010" s="9"/>
      <c r="C1010" s="14"/>
      <c r="D1010" s="10"/>
      <c r="E1010" s="10"/>
      <c r="F1010" s="16"/>
      <c r="G1010" s="34"/>
      <c r="H1010" s="21"/>
      <c r="I1010" s="21"/>
      <c r="J1010" s="20"/>
      <c r="K1010" s="35"/>
    </row>
    <row r="1011" spans="2:11" ht="28.5" customHeight="1" x14ac:dyDescent="0.25">
      <c r="B1011" s="9"/>
      <c r="C1011" s="14"/>
      <c r="D1011" s="10"/>
      <c r="E1011" s="10"/>
      <c r="F1011" s="16"/>
      <c r="G1011" s="34"/>
      <c r="H1011" s="21"/>
      <c r="I1011" s="21"/>
      <c r="J1011" s="20"/>
      <c r="K1011" s="35"/>
    </row>
    <row r="1012" spans="2:11" ht="28.5" customHeight="1" x14ac:dyDescent="0.25">
      <c r="B1012" s="9"/>
      <c r="C1012" s="14"/>
      <c r="D1012" s="10"/>
      <c r="E1012" s="10"/>
      <c r="F1012" s="16"/>
      <c r="G1012" s="34"/>
      <c r="H1012" s="21"/>
      <c r="I1012" s="21"/>
      <c r="J1012" s="20"/>
      <c r="K1012" s="35"/>
    </row>
    <row r="1013" spans="2:11" ht="28.5" customHeight="1" x14ac:dyDescent="0.25">
      <c r="B1013" s="9"/>
      <c r="C1013" s="14"/>
      <c r="D1013" s="10"/>
      <c r="E1013" s="10"/>
      <c r="F1013" s="16"/>
      <c r="G1013" s="34"/>
      <c r="H1013" s="21"/>
      <c r="I1013" s="21"/>
      <c r="J1013" s="20"/>
      <c r="K1013" s="35"/>
    </row>
    <row r="1014" spans="2:11" ht="28.5" customHeight="1" x14ac:dyDescent="0.25">
      <c r="B1014" s="9"/>
      <c r="C1014" s="14"/>
      <c r="D1014" s="10"/>
      <c r="E1014" s="10"/>
      <c r="F1014" s="16"/>
      <c r="G1014" s="34"/>
      <c r="H1014" s="21"/>
      <c r="I1014" s="21"/>
      <c r="J1014" s="20"/>
      <c r="K1014" s="35"/>
    </row>
    <row r="1015" spans="2:11" ht="28.5" customHeight="1" x14ac:dyDescent="0.25">
      <c r="B1015" s="9"/>
      <c r="C1015" s="14"/>
      <c r="D1015" s="10"/>
      <c r="E1015" s="10"/>
      <c r="F1015" s="16"/>
      <c r="G1015" s="34"/>
      <c r="H1015" s="21"/>
      <c r="I1015" s="21"/>
      <c r="J1015" s="20"/>
      <c r="K1015" s="35"/>
    </row>
    <row r="1016" spans="2:11" ht="28.5" customHeight="1" x14ac:dyDescent="0.25">
      <c r="B1016" s="9"/>
      <c r="C1016" s="14"/>
      <c r="D1016" s="10"/>
      <c r="E1016" s="10"/>
      <c r="F1016" s="16"/>
      <c r="G1016" s="34"/>
      <c r="H1016" s="21"/>
      <c r="I1016" s="21"/>
      <c r="J1016" s="20"/>
      <c r="K1016" s="35"/>
    </row>
    <row r="1017" spans="2:11" ht="28.5" customHeight="1" x14ac:dyDescent="0.25">
      <c r="B1017" s="9"/>
      <c r="C1017" s="14"/>
      <c r="D1017" s="10"/>
      <c r="E1017" s="10"/>
      <c r="F1017" s="16"/>
      <c r="G1017" s="34"/>
      <c r="H1017" s="21"/>
      <c r="I1017" s="21"/>
      <c r="J1017" s="20"/>
      <c r="K1017" s="35"/>
    </row>
    <row r="1018" spans="2:11" ht="28.5" customHeight="1" x14ac:dyDescent="0.25">
      <c r="B1018" s="9"/>
      <c r="C1018" s="14"/>
      <c r="D1018" s="10"/>
      <c r="E1018" s="10"/>
      <c r="F1018" s="16"/>
      <c r="G1018" s="34"/>
      <c r="H1018" s="21"/>
      <c r="I1018" s="21"/>
      <c r="J1018" s="20"/>
      <c r="K1018" s="35"/>
    </row>
    <row r="1019" spans="2:11" ht="28.5" customHeight="1" x14ac:dyDescent="0.25">
      <c r="B1019" s="9"/>
      <c r="C1019" s="14"/>
      <c r="D1019" s="10"/>
      <c r="E1019" s="10"/>
      <c r="F1019" s="16"/>
      <c r="G1019" s="34"/>
      <c r="H1019" s="21"/>
      <c r="I1019" s="21"/>
      <c r="J1019" s="20"/>
      <c r="K1019" s="35"/>
    </row>
    <row r="1020" spans="2:11" ht="28.5" customHeight="1" x14ac:dyDescent="0.25">
      <c r="B1020" s="9"/>
      <c r="C1020" s="14"/>
      <c r="D1020" s="10"/>
      <c r="E1020" s="10"/>
      <c r="F1020" s="16"/>
      <c r="G1020" s="34"/>
      <c r="H1020" s="21"/>
      <c r="I1020" s="21"/>
      <c r="J1020" s="20"/>
      <c r="K1020" s="35"/>
    </row>
    <row r="1021" spans="2:11" ht="28.5" customHeight="1" x14ac:dyDescent="0.25">
      <c r="B1021" s="9"/>
      <c r="C1021" s="14"/>
      <c r="D1021" s="10"/>
      <c r="E1021" s="10"/>
      <c r="F1021" s="16"/>
      <c r="G1021" s="34"/>
      <c r="H1021" s="21"/>
      <c r="I1021" s="21"/>
      <c r="J1021" s="20"/>
      <c r="K1021" s="35"/>
    </row>
    <row r="1022" spans="2:11" ht="28.5" customHeight="1" x14ac:dyDescent="0.25">
      <c r="B1022" s="9"/>
      <c r="C1022" s="14"/>
      <c r="D1022" s="10"/>
      <c r="E1022" s="10"/>
      <c r="F1022" s="16"/>
      <c r="G1022" s="34"/>
      <c r="H1022" s="21"/>
      <c r="I1022" s="21"/>
      <c r="J1022" s="20"/>
      <c r="K1022" s="35"/>
    </row>
    <row r="1023" spans="2:11" ht="28.5" customHeight="1" x14ac:dyDescent="0.25">
      <c r="B1023" s="9"/>
      <c r="C1023" s="14"/>
      <c r="D1023" s="10"/>
      <c r="E1023" s="10"/>
      <c r="F1023" s="16"/>
      <c r="G1023" s="34"/>
      <c r="H1023" s="21"/>
      <c r="I1023" s="21"/>
      <c r="J1023" s="20"/>
      <c r="K1023" s="35"/>
    </row>
    <row r="1024" spans="2:11" ht="28.5" customHeight="1" x14ac:dyDescent="0.25">
      <c r="B1024" s="9"/>
      <c r="C1024" s="14"/>
      <c r="D1024" s="10"/>
      <c r="E1024" s="10"/>
      <c r="F1024" s="16"/>
      <c r="G1024" s="34"/>
      <c r="H1024" s="21"/>
      <c r="I1024" s="21"/>
      <c r="J1024" s="20"/>
      <c r="K1024" s="35"/>
    </row>
    <row r="1025" spans="2:11" ht="28.5" customHeight="1" x14ac:dyDescent="0.25">
      <c r="B1025" s="9"/>
      <c r="C1025" s="14"/>
      <c r="D1025" s="10"/>
      <c r="E1025" s="10"/>
      <c r="F1025" s="16"/>
      <c r="G1025" s="34"/>
      <c r="H1025" s="21"/>
      <c r="I1025" s="21"/>
      <c r="J1025" s="20"/>
      <c r="K1025" s="35"/>
    </row>
    <row r="1026" spans="2:11" ht="28.5" customHeight="1" x14ac:dyDescent="0.25">
      <c r="B1026" s="9"/>
      <c r="C1026" s="14"/>
      <c r="D1026" s="10"/>
      <c r="E1026" s="10"/>
      <c r="F1026" s="16"/>
      <c r="G1026" s="34"/>
      <c r="H1026" s="21"/>
      <c r="I1026" s="21"/>
      <c r="J1026" s="20"/>
      <c r="K1026" s="35"/>
    </row>
    <row r="1027" spans="2:11" ht="28.5" customHeight="1" x14ac:dyDescent="0.25">
      <c r="B1027" s="9"/>
      <c r="C1027" s="14"/>
      <c r="D1027" s="10"/>
      <c r="E1027" s="10"/>
      <c r="F1027" s="16"/>
      <c r="G1027" s="34"/>
      <c r="H1027" s="21"/>
      <c r="I1027" s="21"/>
      <c r="J1027" s="20"/>
      <c r="K1027" s="35"/>
    </row>
    <row r="1028" spans="2:11" ht="28.5" customHeight="1" x14ac:dyDescent="0.25">
      <c r="B1028" s="9"/>
      <c r="C1028" s="14"/>
      <c r="D1028" s="10"/>
      <c r="E1028" s="10"/>
      <c r="F1028" s="16"/>
      <c r="G1028" s="34"/>
      <c r="H1028" s="21"/>
      <c r="I1028" s="21"/>
      <c r="J1028" s="20"/>
      <c r="K1028" s="35"/>
    </row>
    <row r="1029" spans="2:11" ht="28.5" customHeight="1" x14ac:dyDescent="0.25">
      <c r="B1029" s="9"/>
      <c r="C1029" s="14"/>
      <c r="D1029" s="10"/>
      <c r="E1029" s="10"/>
      <c r="F1029" s="16"/>
      <c r="G1029" s="34"/>
      <c r="H1029" s="21"/>
      <c r="I1029" s="21"/>
      <c r="J1029" s="20"/>
      <c r="K1029" s="35"/>
    </row>
    <row r="1030" spans="2:11" ht="28.5" customHeight="1" x14ac:dyDescent="0.25">
      <c r="B1030" s="9"/>
      <c r="C1030" s="14"/>
      <c r="D1030" s="10"/>
      <c r="E1030" s="10"/>
      <c r="F1030" s="16"/>
      <c r="G1030" s="34"/>
      <c r="H1030" s="21"/>
      <c r="I1030" s="21"/>
      <c r="J1030" s="20"/>
      <c r="K1030" s="35"/>
    </row>
    <row r="1031" spans="2:11" ht="28.5" customHeight="1" x14ac:dyDescent="0.25">
      <c r="B1031" s="9"/>
      <c r="C1031" s="14"/>
      <c r="D1031" s="10"/>
      <c r="E1031" s="10"/>
      <c r="F1031" s="16"/>
      <c r="G1031" s="34"/>
      <c r="H1031" s="21"/>
      <c r="I1031" s="21"/>
      <c r="J1031" s="20"/>
      <c r="K1031" s="35"/>
    </row>
    <row r="1032" spans="2:11" ht="28.5" customHeight="1" x14ac:dyDescent="0.25">
      <c r="B1032" s="9"/>
      <c r="C1032" s="14"/>
      <c r="D1032" s="10"/>
      <c r="E1032" s="10"/>
      <c r="F1032" s="16"/>
      <c r="G1032" s="34"/>
      <c r="H1032" s="21"/>
      <c r="I1032" s="21"/>
      <c r="J1032" s="20"/>
      <c r="K1032" s="35"/>
    </row>
    <row r="1033" spans="2:11" ht="28.5" customHeight="1" x14ac:dyDescent="0.25">
      <c r="B1033" s="9"/>
      <c r="C1033" s="14"/>
      <c r="D1033" s="10"/>
      <c r="E1033" s="10"/>
      <c r="F1033" s="16"/>
      <c r="G1033" s="34"/>
      <c r="H1033" s="21"/>
      <c r="I1033" s="21"/>
      <c r="J1033" s="20"/>
      <c r="K1033" s="35"/>
    </row>
    <row r="1034" spans="2:11" ht="28.5" customHeight="1" x14ac:dyDescent="0.25">
      <c r="B1034" s="9"/>
      <c r="C1034" s="14"/>
      <c r="D1034" s="10"/>
      <c r="E1034" s="10"/>
      <c r="F1034" s="16"/>
      <c r="G1034" s="34"/>
      <c r="H1034" s="21"/>
      <c r="I1034" s="21"/>
      <c r="J1034" s="20"/>
      <c r="K1034" s="35"/>
    </row>
    <row r="1035" spans="2:11" ht="28.5" customHeight="1" x14ac:dyDescent="0.25">
      <c r="B1035" s="9"/>
      <c r="C1035" s="14"/>
      <c r="D1035" s="10"/>
      <c r="E1035" s="10"/>
      <c r="F1035" s="16"/>
      <c r="G1035" s="34"/>
      <c r="H1035" s="21"/>
      <c r="I1035" s="21"/>
      <c r="J1035" s="20"/>
      <c r="K1035" s="35"/>
    </row>
    <row r="1036" spans="2:11" ht="28.5" customHeight="1" x14ac:dyDescent="0.25">
      <c r="B1036" s="9"/>
      <c r="C1036" s="14"/>
      <c r="D1036" s="10"/>
      <c r="E1036" s="10"/>
      <c r="F1036" s="16"/>
      <c r="G1036" s="34"/>
      <c r="H1036" s="21"/>
      <c r="I1036" s="21"/>
      <c r="J1036" s="20"/>
      <c r="K1036" s="35"/>
    </row>
    <row r="1037" spans="2:11" ht="28.5" customHeight="1" x14ac:dyDescent="0.25">
      <c r="B1037" s="9"/>
      <c r="C1037" s="14"/>
      <c r="D1037" s="10"/>
      <c r="E1037" s="10"/>
      <c r="F1037" s="16"/>
      <c r="G1037" s="34"/>
      <c r="H1037" s="21"/>
      <c r="I1037" s="21"/>
      <c r="J1037" s="20"/>
      <c r="K1037" s="35"/>
    </row>
    <row r="1038" spans="2:11" ht="28.5" customHeight="1" x14ac:dyDescent="0.25">
      <c r="B1038" s="9"/>
      <c r="C1038" s="14"/>
      <c r="D1038" s="10"/>
      <c r="E1038" s="10"/>
      <c r="F1038" s="16"/>
      <c r="G1038" s="34"/>
      <c r="H1038" s="21"/>
      <c r="I1038" s="21"/>
      <c r="J1038" s="20"/>
      <c r="K1038" s="35"/>
    </row>
    <row r="1039" spans="2:11" ht="28.5" customHeight="1" x14ac:dyDescent="0.25">
      <c r="B1039" s="9"/>
      <c r="C1039" s="14"/>
      <c r="D1039" s="10"/>
      <c r="E1039" s="10"/>
      <c r="F1039" s="16"/>
      <c r="G1039" s="34"/>
      <c r="H1039" s="21"/>
      <c r="I1039" s="21"/>
      <c r="J1039" s="20"/>
      <c r="K1039" s="35"/>
    </row>
    <row r="1040" spans="2:11" ht="28.5" customHeight="1" x14ac:dyDescent="0.25">
      <c r="B1040" s="9"/>
      <c r="C1040" s="14"/>
      <c r="D1040" s="10"/>
      <c r="E1040" s="10"/>
      <c r="F1040" s="16"/>
      <c r="G1040" s="34"/>
      <c r="H1040" s="21"/>
      <c r="I1040" s="21"/>
      <c r="J1040" s="20"/>
      <c r="K1040" s="35"/>
    </row>
    <row r="1041" spans="2:11" ht="28.5" customHeight="1" x14ac:dyDescent="0.25">
      <c r="B1041" s="9"/>
      <c r="C1041" s="14"/>
      <c r="D1041" s="10"/>
      <c r="E1041" s="10"/>
      <c r="F1041" s="16"/>
      <c r="G1041" s="34"/>
      <c r="H1041" s="21"/>
      <c r="I1041" s="21"/>
      <c r="J1041" s="20"/>
      <c r="K1041" s="35"/>
    </row>
    <row r="1042" spans="2:11" ht="28.5" customHeight="1" x14ac:dyDescent="0.25">
      <c r="B1042" s="9"/>
      <c r="C1042" s="14"/>
      <c r="D1042" s="10"/>
      <c r="E1042" s="10"/>
      <c r="F1042" s="16"/>
      <c r="G1042" s="34"/>
      <c r="H1042" s="21"/>
      <c r="I1042" s="21"/>
      <c r="J1042" s="20"/>
      <c r="K1042" s="35"/>
    </row>
    <row r="1043" spans="2:11" ht="28.5" customHeight="1" x14ac:dyDescent="0.25">
      <c r="B1043" s="9"/>
      <c r="C1043" s="14"/>
      <c r="D1043" s="10"/>
      <c r="E1043" s="10"/>
      <c r="F1043" s="16"/>
      <c r="G1043" s="34"/>
      <c r="H1043" s="21"/>
      <c r="I1043" s="21"/>
      <c r="J1043" s="20"/>
      <c r="K1043" s="35"/>
    </row>
    <row r="1044" spans="2:11" ht="28.5" customHeight="1" x14ac:dyDescent="0.25">
      <c r="B1044" s="9"/>
      <c r="C1044" s="14"/>
      <c r="D1044" s="10"/>
      <c r="E1044" s="10"/>
      <c r="F1044" s="16"/>
      <c r="G1044" s="34"/>
      <c r="H1044" s="21"/>
      <c r="I1044" s="21"/>
      <c r="J1044" s="20"/>
      <c r="K1044" s="35"/>
    </row>
    <row r="1045" spans="2:11" ht="28.5" customHeight="1" x14ac:dyDescent="0.25">
      <c r="B1045" s="9"/>
      <c r="C1045" s="14"/>
      <c r="D1045" s="10"/>
      <c r="E1045" s="10"/>
      <c r="F1045" s="16"/>
      <c r="G1045" s="34"/>
      <c r="H1045" s="21"/>
      <c r="I1045" s="21"/>
      <c r="J1045" s="20"/>
      <c r="K1045" s="35"/>
    </row>
    <row r="1046" spans="2:11" ht="28.5" customHeight="1" x14ac:dyDescent="0.25">
      <c r="B1046" s="9"/>
      <c r="C1046" s="14"/>
      <c r="D1046" s="10"/>
      <c r="E1046" s="10"/>
      <c r="F1046" s="16"/>
      <c r="G1046" s="34"/>
      <c r="H1046" s="21"/>
      <c r="I1046" s="21"/>
      <c r="J1046" s="20"/>
      <c r="K1046" s="35"/>
    </row>
    <row r="1047" spans="2:11" ht="28.5" customHeight="1" x14ac:dyDescent="0.25">
      <c r="B1047" s="9"/>
      <c r="C1047" s="14"/>
      <c r="D1047" s="10"/>
      <c r="E1047" s="10"/>
      <c r="F1047" s="16"/>
      <c r="G1047" s="34"/>
      <c r="H1047" s="21"/>
      <c r="I1047" s="21"/>
      <c r="J1047" s="20"/>
      <c r="K1047" s="35"/>
    </row>
    <row r="1048" spans="2:11" ht="28.5" customHeight="1" x14ac:dyDescent="0.25">
      <c r="B1048" s="9"/>
      <c r="C1048" s="14"/>
      <c r="D1048" s="10"/>
      <c r="E1048" s="10"/>
      <c r="F1048" s="16"/>
      <c r="G1048" s="34"/>
      <c r="H1048" s="21"/>
      <c r="I1048" s="21"/>
      <c r="J1048" s="20"/>
      <c r="K1048" s="35"/>
    </row>
    <row r="1049" spans="2:11" ht="28.5" customHeight="1" x14ac:dyDescent="0.25">
      <c r="B1049" s="9"/>
      <c r="C1049" s="14"/>
      <c r="D1049" s="10"/>
      <c r="E1049" s="10"/>
      <c r="F1049" s="16"/>
      <c r="G1049" s="34"/>
      <c r="H1049" s="21"/>
      <c r="I1049" s="21"/>
      <c r="J1049" s="20"/>
      <c r="K1049" s="35"/>
    </row>
    <row r="1050" spans="2:11" ht="28.5" customHeight="1" x14ac:dyDescent="0.25">
      <c r="B1050" s="9"/>
      <c r="C1050" s="14"/>
      <c r="D1050" s="10"/>
      <c r="E1050" s="10"/>
      <c r="F1050" s="16"/>
      <c r="G1050" s="34"/>
      <c r="H1050" s="21"/>
      <c r="I1050" s="21"/>
      <c r="J1050" s="20"/>
      <c r="K1050" s="35"/>
    </row>
    <row r="1051" spans="2:11" ht="28.5" customHeight="1" x14ac:dyDescent="0.25">
      <c r="B1051" s="9"/>
      <c r="C1051" s="14"/>
      <c r="D1051" s="10"/>
      <c r="E1051" s="10"/>
      <c r="F1051" s="16"/>
      <c r="G1051" s="34"/>
      <c r="H1051" s="21"/>
      <c r="I1051" s="21"/>
      <c r="J1051" s="20"/>
      <c r="K1051" s="35"/>
    </row>
    <row r="1052" spans="2:11" ht="28.5" customHeight="1" x14ac:dyDescent="0.25">
      <c r="B1052" s="9"/>
      <c r="C1052" s="14"/>
      <c r="D1052" s="10"/>
      <c r="E1052" s="10"/>
      <c r="F1052" s="16"/>
      <c r="G1052" s="34"/>
      <c r="H1052" s="21"/>
      <c r="I1052" s="21"/>
      <c r="J1052" s="20"/>
      <c r="K1052" s="35"/>
    </row>
    <row r="1053" spans="2:11" ht="28.5" customHeight="1" x14ac:dyDescent="0.25">
      <c r="B1053" s="9"/>
      <c r="C1053" s="14"/>
      <c r="D1053" s="10"/>
      <c r="E1053" s="10"/>
      <c r="F1053" s="16"/>
      <c r="G1053" s="34"/>
      <c r="H1053" s="21"/>
      <c r="I1053" s="21"/>
      <c r="J1053" s="20"/>
      <c r="K1053" s="35"/>
    </row>
  </sheetData>
  <conditionalFormatting sqref="B6:K1048">
    <cfRule type="expression" dxfId="2" priority="2">
      <formula>$B6&lt;&gt;""</formula>
    </cfRule>
  </conditionalFormatting>
  <conditionalFormatting sqref="F5">
    <cfRule type="expression" dxfId="1" priority="1">
      <formula>$B5&lt;&gt;""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FCFD-91FB-4CE4-9E6B-78ACAE3680B3}">
  <dimension ref="A1:AB1053"/>
  <sheetViews>
    <sheetView showGridLines="0" topLeftCell="D1" zoomScaleNormal="100" workbookViewId="0">
      <selection activeCell="Z7" sqref="Z7"/>
    </sheetView>
  </sheetViews>
  <sheetFormatPr defaultRowHeight="15" x14ac:dyDescent="0.25"/>
  <cols>
    <col min="2" max="2" width="18.85546875" style="3" bestFit="1" customWidth="1"/>
    <col min="3" max="3" width="3" style="3" customWidth="1"/>
    <col min="4" max="4" width="18.42578125" style="3" bestFit="1" customWidth="1"/>
    <col min="5" max="5" width="3" style="3" customWidth="1"/>
    <col min="6" max="6" width="18.7109375" style="3" bestFit="1" customWidth="1"/>
    <col min="7" max="7" width="3" style="3" customWidth="1"/>
    <col min="8" max="8" width="17.5703125" style="3" bestFit="1" customWidth="1"/>
    <col min="9" max="9" width="3" style="3" customWidth="1"/>
    <col min="10" max="10" width="13.7109375" style="3" bestFit="1" customWidth="1"/>
    <col min="11" max="11" width="3" style="3" customWidth="1"/>
    <col min="12" max="12" width="13.5703125" style="3" bestFit="1" customWidth="1"/>
    <col min="13" max="13" width="10.42578125" bestFit="1" customWidth="1"/>
    <col min="14" max="14" width="3" style="3" customWidth="1"/>
    <col min="15" max="15" width="18.7109375" style="3" bestFit="1" customWidth="1"/>
    <col min="16" max="16" width="18.85546875" bestFit="1" customWidth="1"/>
    <col min="17" max="17" width="3" style="3" customWidth="1"/>
    <col min="18" max="18" width="25.85546875" customWidth="1"/>
    <col min="19" max="19" width="12.5703125" customWidth="1"/>
    <col min="21" max="21" width="3" style="3" customWidth="1"/>
    <col min="22" max="22" width="13.5703125" style="3" bestFit="1" customWidth="1"/>
    <col min="23" max="23" width="18.85546875" bestFit="1" customWidth="1"/>
    <col min="24" max="24" width="3.5703125" customWidth="1"/>
    <col min="26" max="26" width="12.140625" bestFit="1" customWidth="1"/>
  </cols>
  <sheetData>
    <row r="1" spans="1:28" ht="31.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7"/>
      <c r="N1" s="5"/>
      <c r="O1" s="5"/>
      <c r="P1" s="7"/>
      <c r="Q1" s="5"/>
      <c r="R1" s="7"/>
      <c r="S1" s="7"/>
      <c r="T1" s="7"/>
      <c r="U1" s="5"/>
      <c r="V1" s="5"/>
      <c r="W1" s="7"/>
      <c r="X1" s="7"/>
      <c r="Y1" s="7"/>
      <c r="Z1" s="7"/>
      <c r="AA1" s="7"/>
      <c r="AB1" s="7"/>
    </row>
    <row r="2" spans="1:28" x14ac:dyDescent="0.25">
      <c r="B2"/>
      <c r="C2"/>
      <c r="D2"/>
      <c r="E2"/>
      <c r="F2"/>
      <c r="G2"/>
      <c r="H2"/>
      <c r="I2"/>
      <c r="J2"/>
      <c r="K2"/>
      <c r="L2"/>
      <c r="N2"/>
      <c r="O2"/>
      <c r="Q2"/>
      <c r="U2"/>
      <c r="V2"/>
    </row>
    <row r="3" spans="1:28" x14ac:dyDescent="0.25">
      <c r="B3"/>
      <c r="C3"/>
      <c r="D3"/>
      <c r="E3"/>
      <c r="F3"/>
      <c r="G3"/>
      <c r="H3"/>
      <c r="I3"/>
      <c r="J3"/>
      <c r="K3"/>
      <c r="L3"/>
      <c r="N3"/>
      <c r="O3"/>
      <c r="Q3"/>
      <c r="U3"/>
      <c r="V3"/>
    </row>
    <row r="4" spans="1:28" x14ac:dyDescent="0.25">
      <c r="B4" s="46" t="s">
        <v>91</v>
      </c>
      <c r="C4"/>
      <c r="D4" s="46" t="s">
        <v>93</v>
      </c>
      <c r="E4"/>
      <c r="F4" s="46" t="s">
        <v>66</v>
      </c>
      <c r="G4"/>
      <c r="H4" s="46" t="s">
        <v>67</v>
      </c>
      <c r="I4"/>
      <c r="J4" s="46" t="s">
        <v>98</v>
      </c>
      <c r="K4"/>
      <c r="L4" s="46" t="s">
        <v>100</v>
      </c>
      <c r="N4"/>
      <c r="O4" s="46" t="s">
        <v>102</v>
      </c>
      <c r="Q4"/>
      <c r="U4"/>
      <c r="V4" s="46" t="s">
        <v>104</v>
      </c>
    </row>
    <row r="5" spans="1:28" s="1" customFormat="1" ht="3.75" customHeight="1" x14ac:dyDescent="0.25">
      <c r="P5" s="49"/>
      <c r="Q5" s="49"/>
      <c r="R5" s="51"/>
      <c r="S5" s="51"/>
      <c r="T5" s="51"/>
      <c r="W5" s="49"/>
      <c r="X5" s="49"/>
      <c r="Y5" s="49"/>
      <c r="Z5" s="49"/>
    </row>
    <row r="6" spans="1:28" ht="28.5" customHeight="1" x14ac:dyDescent="0.25">
      <c r="A6" s="1"/>
      <c r="B6" t="s">
        <v>92</v>
      </c>
      <c r="C6"/>
      <c r="D6" t="s">
        <v>94</v>
      </c>
      <c r="E6"/>
      <c r="F6" t="s">
        <v>95</v>
      </c>
      <c r="G6"/>
      <c r="H6" t="s">
        <v>96</v>
      </c>
      <c r="I6"/>
      <c r="J6" t="s">
        <v>99</v>
      </c>
      <c r="K6"/>
      <c r="L6" s="45" t="s">
        <v>61</v>
      </c>
      <c r="M6" t="s">
        <v>101</v>
      </c>
      <c r="N6"/>
      <c r="O6" s="45" t="s">
        <v>61</v>
      </c>
      <c r="P6" t="s">
        <v>92</v>
      </c>
      <c r="Q6"/>
      <c r="R6" s="52" t="s">
        <v>35</v>
      </c>
      <c r="S6" s="53" t="s">
        <v>2</v>
      </c>
      <c r="T6" s="53" t="s">
        <v>103</v>
      </c>
      <c r="U6"/>
      <c r="V6" s="45" t="s">
        <v>61</v>
      </c>
      <c r="W6" t="s">
        <v>92</v>
      </c>
      <c r="Y6" s="55" t="s">
        <v>105</v>
      </c>
      <c r="Z6" s="55" t="s">
        <v>2</v>
      </c>
    </row>
    <row r="7" spans="1:28" ht="28.5" customHeight="1" x14ac:dyDescent="0.25">
      <c r="A7" s="1"/>
      <c r="B7" s="15">
        <v>65326</v>
      </c>
      <c r="C7"/>
      <c r="D7" s="15">
        <v>17183.750000000011</v>
      </c>
      <c r="E7"/>
      <c r="F7" s="15">
        <v>41652</v>
      </c>
      <c r="G7"/>
      <c r="H7" s="15">
        <v>23674</v>
      </c>
      <c r="I7"/>
      <c r="J7" s="48">
        <v>1238</v>
      </c>
      <c r="K7"/>
      <c r="L7" s="47" t="s">
        <v>16</v>
      </c>
      <c r="M7" s="48">
        <v>5186.5999999999995</v>
      </c>
      <c r="N7"/>
      <c r="O7" s="47" t="s">
        <v>50</v>
      </c>
      <c r="P7" s="50">
        <v>13000</v>
      </c>
      <c r="Q7"/>
      <c r="R7" s="25" t="str">
        <f>IF(O7="","",O7)</f>
        <v>Perfume Importado</v>
      </c>
      <c r="S7" s="54">
        <f t="shared" ref="S7:S16" si="0">IF(P7="","",P7)</f>
        <v>13000</v>
      </c>
      <c r="T7" s="39">
        <f>IF(P7="","",S7/SUM($P$7:$P$1048576))</f>
        <v>0.19900192878792516</v>
      </c>
      <c r="U7"/>
      <c r="V7" s="47" t="s">
        <v>97</v>
      </c>
      <c r="W7" s="48">
        <v>5665</v>
      </c>
      <c r="Y7" s="2" t="s">
        <v>106</v>
      </c>
      <c r="Z7" s="56">
        <f>SUMIFS($W$7:$W$20,$V$7:$V$20,$Y7)</f>
        <v>5665</v>
      </c>
    </row>
    <row r="8" spans="1:28" ht="28.5" customHeight="1" x14ac:dyDescent="0.25">
      <c r="A8" s="1"/>
      <c r="B8"/>
      <c r="C8"/>
      <c r="D8"/>
      <c r="E8"/>
      <c r="F8"/>
      <c r="G8"/>
      <c r="H8"/>
      <c r="I8"/>
      <c r="J8"/>
      <c r="K8"/>
      <c r="L8" s="47" t="s">
        <v>4</v>
      </c>
      <c r="M8" s="48">
        <v>4642.25</v>
      </c>
      <c r="N8"/>
      <c r="O8" s="47" t="s">
        <v>39</v>
      </c>
      <c r="P8" s="50">
        <v>9000</v>
      </c>
      <c r="Q8"/>
      <c r="R8" s="25" t="str">
        <f t="shared" ref="R8:R16" si="1">IF(O8="","",O8)</f>
        <v>Perfume Feminino</v>
      </c>
      <c r="S8" s="54">
        <f t="shared" si="0"/>
        <v>9000</v>
      </c>
      <c r="T8" s="39">
        <f t="shared" ref="T8:T16" si="2">IF(P8="","",S8/SUM($P$7:$P$1048576))</f>
        <v>0.13777056608394819</v>
      </c>
      <c r="U8"/>
      <c r="V8" s="47" t="s">
        <v>119</v>
      </c>
      <c r="W8" s="48">
        <v>5839</v>
      </c>
      <c r="Y8" s="2" t="s">
        <v>107</v>
      </c>
      <c r="Z8" s="56">
        <f t="shared" ref="Z8:Z18" si="3">SUMIFS($W$7:$W$20,$V$7:$V$20,$Y8)</f>
        <v>5839</v>
      </c>
    </row>
    <row r="9" spans="1:28" ht="28.5" customHeight="1" x14ac:dyDescent="0.25">
      <c r="A9" s="1"/>
      <c r="B9"/>
      <c r="C9"/>
      <c r="D9"/>
      <c r="E9"/>
      <c r="F9"/>
      <c r="G9"/>
      <c r="H9"/>
      <c r="I9"/>
      <c r="J9"/>
      <c r="K9"/>
      <c r="L9" s="47" t="s">
        <v>7</v>
      </c>
      <c r="M9" s="48">
        <v>3871.4999999999982</v>
      </c>
      <c r="N9"/>
      <c r="O9" s="47" t="s">
        <v>38</v>
      </c>
      <c r="P9" s="50">
        <v>6800</v>
      </c>
      <c r="Q9"/>
      <c r="R9" s="25" t="str">
        <f t="shared" si="1"/>
        <v>Perfume Masculino</v>
      </c>
      <c r="S9" s="54">
        <f t="shared" si="0"/>
        <v>6800</v>
      </c>
      <c r="T9" s="39">
        <f t="shared" si="2"/>
        <v>0.10409331659676085</v>
      </c>
      <c r="U9"/>
      <c r="V9" s="47" t="s">
        <v>120</v>
      </c>
      <c r="W9" s="48">
        <v>6153</v>
      </c>
      <c r="Y9" s="2" t="s">
        <v>108</v>
      </c>
      <c r="Z9" s="56">
        <f t="shared" si="3"/>
        <v>6153</v>
      </c>
    </row>
    <row r="10" spans="1:28" ht="28.5" customHeight="1" x14ac:dyDescent="0.25">
      <c r="A10" s="1"/>
      <c r="B10"/>
      <c r="C10"/>
      <c r="D10"/>
      <c r="E10"/>
      <c r="F10"/>
      <c r="G10"/>
      <c r="H10"/>
      <c r="I10"/>
      <c r="J10"/>
      <c r="K10"/>
      <c r="L10" s="47" t="s">
        <v>13</v>
      </c>
      <c r="M10" s="48">
        <v>2536.4000000000005</v>
      </c>
      <c r="N10"/>
      <c r="O10" s="47" t="s">
        <v>41</v>
      </c>
      <c r="P10" s="50">
        <v>5840</v>
      </c>
      <c r="Q10"/>
      <c r="R10" s="25" t="str">
        <f t="shared" si="1"/>
        <v>Base Líquida</v>
      </c>
      <c r="S10" s="54">
        <f t="shared" si="0"/>
        <v>5840</v>
      </c>
      <c r="T10" s="39">
        <f t="shared" si="2"/>
        <v>8.9397789547806389E-2</v>
      </c>
      <c r="U10"/>
      <c r="V10" s="47" t="s">
        <v>121</v>
      </c>
      <c r="W10" s="48">
        <v>5183</v>
      </c>
      <c r="Y10" s="2" t="s">
        <v>109</v>
      </c>
      <c r="Z10" s="56">
        <f t="shared" si="3"/>
        <v>5183</v>
      </c>
    </row>
    <row r="11" spans="1:28" ht="28.5" customHeight="1" x14ac:dyDescent="0.25">
      <c r="A11" s="1"/>
      <c r="B11"/>
      <c r="C11"/>
      <c r="D11"/>
      <c r="E11"/>
      <c r="F11"/>
      <c r="G11"/>
      <c r="H11"/>
      <c r="I11"/>
      <c r="J11"/>
      <c r="K11"/>
      <c r="L11" s="47" t="s">
        <v>10</v>
      </c>
      <c r="M11" s="48">
        <v>947</v>
      </c>
      <c r="N11"/>
      <c r="O11" s="47" t="s">
        <v>52</v>
      </c>
      <c r="P11" s="50">
        <v>4480</v>
      </c>
      <c r="Q11"/>
      <c r="R11" s="25" t="str">
        <f t="shared" si="1"/>
        <v>Creme Facial</v>
      </c>
      <c r="S11" s="54">
        <f t="shared" si="0"/>
        <v>4480</v>
      </c>
      <c r="T11" s="39">
        <f t="shared" si="2"/>
        <v>6.8579126228454218E-2</v>
      </c>
      <c r="U11"/>
      <c r="V11" s="47" t="s">
        <v>122</v>
      </c>
      <c r="W11" s="48">
        <v>5865</v>
      </c>
      <c r="Y11" s="2" t="s">
        <v>110</v>
      </c>
      <c r="Z11" s="56">
        <f t="shared" si="3"/>
        <v>5865</v>
      </c>
    </row>
    <row r="12" spans="1:28" ht="28.5" customHeight="1" x14ac:dyDescent="0.25">
      <c r="A12" s="1"/>
      <c r="B12"/>
      <c r="C12"/>
      <c r="D12"/>
      <c r="E12"/>
      <c r="F12"/>
      <c r="G12"/>
      <c r="H12"/>
      <c r="I12"/>
      <c r="J12"/>
      <c r="K12"/>
      <c r="L12"/>
      <c r="N12"/>
      <c r="O12" s="47" t="s">
        <v>51</v>
      </c>
      <c r="P12" s="50">
        <v>3600</v>
      </c>
      <c r="Q12"/>
      <c r="R12" s="25" t="str">
        <f t="shared" si="1"/>
        <v>Loção Pós-Barba</v>
      </c>
      <c r="S12" s="54">
        <f t="shared" si="0"/>
        <v>3600</v>
      </c>
      <c r="T12" s="39">
        <f t="shared" si="2"/>
        <v>5.510822643357928E-2</v>
      </c>
      <c r="U12"/>
      <c r="V12" s="47" t="s">
        <v>123</v>
      </c>
      <c r="W12" s="48">
        <v>5320</v>
      </c>
      <c r="Y12" s="2" t="s">
        <v>111</v>
      </c>
      <c r="Z12" s="56">
        <f t="shared" si="3"/>
        <v>5320</v>
      </c>
    </row>
    <row r="13" spans="1:28" ht="28.5" customHeight="1" x14ac:dyDescent="0.25">
      <c r="A13" s="1"/>
      <c r="B13"/>
      <c r="C13"/>
      <c r="D13"/>
      <c r="E13"/>
      <c r="F13"/>
      <c r="G13"/>
      <c r="H13"/>
      <c r="I13"/>
      <c r="J13"/>
      <c r="K13"/>
      <c r="L13"/>
      <c r="N13"/>
      <c r="O13" s="47" t="s">
        <v>49</v>
      </c>
      <c r="P13" s="50">
        <v>2880</v>
      </c>
      <c r="Q13"/>
      <c r="R13" s="25" t="str">
        <f t="shared" si="1"/>
        <v>Hidratante Corporal</v>
      </c>
      <c r="S13" s="54">
        <f t="shared" si="0"/>
        <v>2880</v>
      </c>
      <c r="T13" s="39">
        <f t="shared" si="2"/>
        <v>4.4086581146863424E-2</v>
      </c>
      <c r="U13"/>
      <c r="V13" s="47" t="s">
        <v>124</v>
      </c>
      <c r="W13" s="48">
        <v>4799</v>
      </c>
      <c r="Y13" s="2" t="s">
        <v>112</v>
      </c>
      <c r="Z13" s="56">
        <f t="shared" si="3"/>
        <v>4799</v>
      </c>
    </row>
    <row r="14" spans="1:28" ht="28.5" customHeight="1" x14ac:dyDescent="0.25">
      <c r="A14" s="1"/>
      <c r="B14"/>
      <c r="C14"/>
      <c r="D14"/>
      <c r="E14"/>
      <c r="F14"/>
      <c r="G14"/>
      <c r="H14"/>
      <c r="I14"/>
      <c r="J14"/>
      <c r="K14"/>
      <c r="L14"/>
      <c r="N14"/>
      <c r="O14" s="47" t="s">
        <v>43</v>
      </c>
      <c r="P14" s="50">
        <v>2555</v>
      </c>
      <c r="Q14"/>
      <c r="R14" s="25" t="str">
        <f t="shared" si="1"/>
        <v>Batom Cremoso</v>
      </c>
      <c r="S14" s="54">
        <f t="shared" si="0"/>
        <v>2555</v>
      </c>
      <c r="T14" s="39">
        <f t="shared" si="2"/>
        <v>3.9111532927165293E-2</v>
      </c>
      <c r="U14"/>
      <c r="V14" s="47" t="s">
        <v>125</v>
      </c>
      <c r="W14" s="48">
        <v>4562</v>
      </c>
      <c r="Y14" s="2" t="s">
        <v>113</v>
      </c>
      <c r="Z14" s="56">
        <f t="shared" si="3"/>
        <v>4562</v>
      </c>
    </row>
    <row r="15" spans="1:28" ht="28.5" customHeight="1" x14ac:dyDescent="0.25">
      <c r="A15" s="1"/>
      <c r="B15"/>
      <c r="C15"/>
      <c r="D15"/>
      <c r="E15"/>
      <c r="F15"/>
      <c r="G15"/>
      <c r="H15"/>
      <c r="I15"/>
      <c r="J15"/>
      <c r="K15"/>
      <c r="L15"/>
      <c r="N15"/>
      <c r="O15" s="47" t="s">
        <v>42</v>
      </c>
      <c r="P15" s="50">
        <v>2400</v>
      </c>
      <c r="Q15"/>
      <c r="R15" s="25" t="str">
        <f t="shared" si="1"/>
        <v>Sombra Compacta</v>
      </c>
      <c r="S15" s="54">
        <f t="shared" si="0"/>
        <v>2400</v>
      </c>
      <c r="T15" s="39">
        <f t="shared" si="2"/>
        <v>3.6738817622386184E-2</v>
      </c>
      <c r="U15"/>
      <c r="V15" s="47" t="s">
        <v>126</v>
      </c>
      <c r="W15" s="48">
        <v>6183</v>
      </c>
      <c r="Y15" s="2" t="s">
        <v>114</v>
      </c>
      <c r="Z15" s="56">
        <f t="shared" si="3"/>
        <v>6183</v>
      </c>
    </row>
    <row r="16" spans="1:28" ht="28.5" customHeight="1" x14ac:dyDescent="0.25">
      <c r="B16"/>
      <c r="C16"/>
      <c r="D16"/>
      <c r="E16"/>
      <c r="F16"/>
      <c r="G16"/>
      <c r="H16"/>
      <c r="I16"/>
      <c r="J16"/>
      <c r="K16"/>
      <c r="L16"/>
      <c r="N16"/>
      <c r="O16" s="47" t="s">
        <v>47</v>
      </c>
      <c r="P16" s="50">
        <v>1800</v>
      </c>
      <c r="Q16"/>
      <c r="R16" s="25" t="str">
        <f t="shared" si="1"/>
        <v>Shampoo</v>
      </c>
      <c r="S16" s="54">
        <f t="shared" si="0"/>
        <v>1800</v>
      </c>
      <c r="T16" s="39">
        <f t="shared" si="2"/>
        <v>2.755411321678964E-2</v>
      </c>
      <c r="U16"/>
      <c r="V16" s="47" t="s">
        <v>127</v>
      </c>
      <c r="W16" s="48">
        <v>5414</v>
      </c>
      <c r="Y16" s="2" t="s">
        <v>115</v>
      </c>
      <c r="Z16" s="56">
        <f t="shared" si="3"/>
        <v>5414</v>
      </c>
    </row>
    <row r="17" spans="2:26" ht="28.5" customHeight="1" x14ac:dyDescent="0.25">
      <c r="B17"/>
      <c r="C17"/>
      <c r="D17"/>
      <c r="E17"/>
      <c r="F17"/>
      <c r="G17"/>
      <c r="H17"/>
      <c r="I17"/>
      <c r="J17"/>
      <c r="K17"/>
      <c r="L17"/>
      <c r="N17"/>
      <c r="O17" s="47" t="s">
        <v>48</v>
      </c>
      <c r="P17" s="50">
        <v>1800</v>
      </c>
      <c r="Q17"/>
      <c r="U17"/>
      <c r="V17" s="47" t="s">
        <v>128</v>
      </c>
      <c r="W17" s="48">
        <v>5073</v>
      </c>
      <c r="Y17" s="2" t="s">
        <v>116</v>
      </c>
      <c r="Z17" s="56">
        <f t="shared" si="3"/>
        <v>5073</v>
      </c>
    </row>
    <row r="18" spans="2:26" ht="28.5" customHeight="1" x14ac:dyDescent="0.25">
      <c r="B18"/>
      <c r="C18"/>
      <c r="D18"/>
      <c r="E18"/>
      <c r="F18"/>
      <c r="G18"/>
      <c r="H18"/>
      <c r="I18"/>
      <c r="J18"/>
      <c r="K18"/>
      <c r="L18"/>
      <c r="N18"/>
      <c r="O18" s="47" t="s">
        <v>54</v>
      </c>
      <c r="P18" s="50">
        <v>1800</v>
      </c>
      <c r="Q18"/>
      <c r="U18"/>
      <c r="V18" s="47" t="s">
        <v>129</v>
      </c>
      <c r="W18" s="48">
        <v>5270</v>
      </c>
      <c r="Y18" s="2" t="s">
        <v>117</v>
      </c>
      <c r="Z18" s="56">
        <f t="shared" si="3"/>
        <v>5270</v>
      </c>
    </row>
    <row r="19" spans="2:26" ht="28.5" customHeight="1" x14ac:dyDescent="0.25">
      <c r="B19"/>
      <c r="C19"/>
      <c r="D19"/>
      <c r="E19"/>
      <c r="F19"/>
      <c r="G19"/>
      <c r="H19"/>
      <c r="I19"/>
      <c r="J19"/>
      <c r="K19"/>
      <c r="L19"/>
      <c r="N19"/>
      <c r="O19" s="47" t="s">
        <v>40</v>
      </c>
      <c r="P19" s="50">
        <v>1525</v>
      </c>
      <c r="Q19"/>
      <c r="U19"/>
      <c r="V19"/>
    </row>
    <row r="20" spans="2:26" ht="28.5" customHeight="1" x14ac:dyDescent="0.25">
      <c r="B20"/>
      <c r="C20"/>
      <c r="D20"/>
      <c r="E20"/>
      <c r="F20"/>
      <c r="G20"/>
      <c r="H20"/>
      <c r="I20"/>
      <c r="J20"/>
      <c r="K20"/>
      <c r="L20"/>
      <c r="N20"/>
      <c r="O20" s="47" t="s">
        <v>46</v>
      </c>
      <c r="P20" s="50">
        <v>1400</v>
      </c>
      <c r="Q20"/>
      <c r="U20"/>
      <c r="V20"/>
    </row>
    <row r="21" spans="2:26" ht="28.5" customHeight="1" x14ac:dyDescent="0.25">
      <c r="B21"/>
      <c r="C21"/>
      <c r="D21"/>
      <c r="E21"/>
      <c r="F21"/>
      <c r="G21"/>
      <c r="H21"/>
      <c r="I21"/>
      <c r="J21"/>
      <c r="K21"/>
      <c r="L21"/>
      <c r="N21"/>
      <c r="O21" s="47" t="s">
        <v>57</v>
      </c>
      <c r="P21" s="50">
        <v>1400</v>
      </c>
      <c r="Q21"/>
      <c r="U21"/>
      <c r="V21"/>
    </row>
    <row r="22" spans="2:26" ht="28.5" customHeight="1" x14ac:dyDescent="0.25">
      <c r="B22"/>
      <c r="C22"/>
      <c r="D22"/>
      <c r="E22"/>
      <c r="F22"/>
      <c r="G22"/>
      <c r="H22"/>
      <c r="I22"/>
      <c r="J22"/>
      <c r="K22"/>
      <c r="L22"/>
      <c r="N22"/>
      <c r="O22" s="47" t="s">
        <v>55</v>
      </c>
      <c r="P22" s="50">
        <v>1350</v>
      </c>
      <c r="Q22"/>
      <c r="U22"/>
      <c r="V22"/>
    </row>
    <row r="23" spans="2:26" ht="28.5" customHeight="1" x14ac:dyDescent="0.25">
      <c r="B23"/>
      <c r="C23"/>
      <c r="D23"/>
      <c r="E23"/>
      <c r="F23"/>
      <c r="G23"/>
      <c r="H23"/>
      <c r="I23"/>
      <c r="J23"/>
      <c r="K23"/>
      <c r="L23"/>
      <c r="N23"/>
      <c r="O23" s="47" t="s">
        <v>44</v>
      </c>
      <c r="P23" s="50">
        <v>1170</v>
      </c>
      <c r="Q23"/>
      <c r="U23"/>
      <c r="V23"/>
    </row>
    <row r="24" spans="2:26" ht="28.5" customHeight="1" x14ac:dyDescent="0.25">
      <c r="B24" s="9"/>
      <c r="C24" s="14"/>
      <c r="D24" s="10"/>
      <c r="E24" s="14"/>
      <c r="F24" s="10"/>
      <c r="G24" s="14"/>
      <c r="H24" s="10"/>
      <c r="I24" s="14"/>
      <c r="J24" s="10"/>
      <c r="K24" s="14"/>
      <c r="L24" s="10"/>
      <c r="N24" s="14"/>
      <c r="O24" s="47" t="s">
        <v>58</v>
      </c>
      <c r="P24" s="50">
        <v>1110</v>
      </c>
      <c r="Q24" s="14"/>
      <c r="U24" s="14"/>
      <c r="V24" s="10"/>
    </row>
    <row r="25" spans="2:26" ht="28.5" customHeight="1" x14ac:dyDescent="0.25">
      <c r="B25" s="9"/>
      <c r="C25" s="14"/>
      <c r="D25" s="10"/>
      <c r="E25" s="14"/>
      <c r="F25" s="10"/>
      <c r="G25" s="14"/>
      <c r="H25" s="10"/>
      <c r="I25" s="14"/>
      <c r="J25" s="10"/>
      <c r="K25" s="14"/>
      <c r="L25" s="10"/>
      <c r="N25" s="14"/>
      <c r="O25" s="47" t="s">
        <v>45</v>
      </c>
      <c r="P25" s="50">
        <v>750</v>
      </c>
      <c r="Q25" s="14"/>
      <c r="U25" s="14"/>
      <c r="V25" s="10"/>
    </row>
    <row r="26" spans="2:26" ht="28.5" customHeight="1" x14ac:dyDescent="0.25">
      <c r="B26" s="9"/>
      <c r="C26" s="14"/>
      <c r="D26" s="10"/>
      <c r="E26" s="14"/>
      <c r="F26" s="10"/>
      <c r="G26" s="14"/>
      <c r="H26" s="10"/>
      <c r="I26" s="14"/>
      <c r="J26" s="10"/>
      <c r="K26" s="14"/>
      <c r="L26" s="10"/>
      <c r="N26" s="14"/>
      <c r="O26" s="47" t="s">
        <v>56</v>
      </c>
      <c r="P26" s="50">
        <v>666</v>
      </c>
      <c r="Q26" s="14"/>
      <c r="U26" s="14"/>
      <c r="V26" s="10"/>
    </row>
    <row r="27" spans="2:26" ht="28.5" customHeight="1" x14ac:dyDescent="0.25">
      <c r="B27" s="9"/>
      <c r="C27" s="14"/>
      <c r="D27" s="10"/>
      <c r="E27" s="14"/>
      <c r="F27" s="10"/>
      <c r="G27" s="14"/>
      <c r="H27" s="10"/>
      <c r="I27" s="14"/>
      <c r="J27" s="10"/>
      <c r="K27" s="14"/>
      <c r="L27" s="10"/>
      <c r="N27" s="14"/>
      <c r="O27" s="10"/>
      <c r="Q27" s="14"/>
      <c r="U27" s="14"/>
      <c r="V27" s="10"/>
    </row>
    <row r="28" spans="2:26" ht="28.5" customHeight="1" x14ac:dyDescent="0.25">
      <c r="B28" s="9"/>
      <c r="C28" s="14"/>
      <c r="D28" s="10"/>
      <c r="E28" s="14"/>
      <c r="F28" s="10"/>
      <c r="G28" s="14"/>
      <c r="H28" s="10"/>
      <c r="I28" s="14"/>
      <c r="J28" s="10"/>
      <c r="K28" s="14"/>
      <c r="L28" s="10"/>
      <c r="N28" s="14"/>
      <c r="O28" s="10"/>
      <c r="Q28" s="14"/>
      <c r="U28" s="14"/>
      <c r="V28" s="10"/>
    </row>
    <row r="29" spans="2:26" ht="28.5" customHeight="1" x14ac:dyDescent="0.25">
      <c r="B29" s="9"/>
      <c r="C29" s="14"/>
      <c r="D29" s="10"/>
      <c r="E29" s="14"/>
      <c r="F29" s="10"/>
      <c r="G29" s="14"/>
      <c r="H29" s="10"/>
      <c r="I29" s="14"/>
      <c r="J29" s="10"/>
      <c r="K29" s="14"/>
      <c r="L29" s="10"/>
      <c r="N29" s="14"/>
      <c r="O29" s="10"/>
      <c r="Q29" s="14"/>
      <c r="U29" s="14"/>
      <c r="V29" s="10"/>
    </row>
    <row r="30" spans="2:26" ht="28.5" customHeight="1" x14ac:dyDescent="0.25">
      <c r="B30" s="9"/>
      <c r="C30" s="14"/>
      <c r="D30" s="10"/>
      <c r="E30" s="14"/>
      <c r="F30" s="10"/>
      <c r="G30" s="14"/>
      <c r="H30" s="10"/>
      <c r="I30" s="14"/>
      <c r="J30" s="10"/>
      <c r="K30" s="14"/>
      <c r="L30" s="10"/>
      <c r="N30" s="14"/>
      <c r="O30" s="10"/>
      <c r="Q30" s="14"/>
      <c r="U30" s="14"/>
      <c r="V30" s="10"/>
    </row>
    <row r="31" spans="2:26" ht="28.5" customHeight="1" x14ac:dyDescent="0.25">
      <c r="B31" s="9"/>
      <c r="C31" s="14"/>
      <c r="D31" s="10"/>
      <c r="E31" s="14"/>
      <c r="F31" s="10"/>
      <c r="G31" s="14"/>
      <c r="H31" s="10"/>
      <c r="I31" s="14"/>
      <c r="J31" s="10"/>
      <c r="K31" s="14"/>
      <c r="L31" s="10"/>
      <c r="N31" s="14"/>
      <c r="O31" s="10"/>
      <c r="Q31" s="14"/>
      <c r="U31" s="14"/>
      <c r="V31" s="10"/>
    </row>
    <row r="32" spans="2:26" ht="28.5" customHeight="1" x14ac:dyDescent="0.25">
      <c r="B32" s="9"/>
      <c r="C32" s="14"/>
      <c r="D32" s="10"/>
      <c r="E32" s="14"/>
      <c r="F32" s="10"/>
      <c r="G32" s="14"/>
      <c r="H32" s="10"/>
      <c r="I32" s="14"/>
      <c r="J32" s="10"/>
      <c r="K32" s="14"/>
      <c r="L32" s="10"/>
      <c r="N32" s="14"/>
      <c r="O32" s="10"/>
      <c r="Q32" s="14"/>
      <c r="U32" s="14"/>
      <c r="V32" s="10"/>
    </row>
    <row r="33" spans="2:22" ht="28.5" customHeight="1" x14ac:dyDescent="0.25">
      <c r="B33" s="9"/>
      <c r="C33" s="14"/>
      <c r="D33" s="10"/>
      <c r="E33" s="14"/>
      <c r="F33" s="10"/>
      <c r="G33" s="14"/>
      <c r="H33" s="10"/>
      <c r="I33" s="14"/>
      <c r="J33" s="10"/>
      <c r="K33" s="14"/>
      <c r="L33" s="10"/>
      <c r="N33" s="14"/>
      <c r="O33" s="10"/>
      <c r="Q33" s="14"/>
      <c r="U33" s="14"/>
      <c r="V33" s="10"/>
    </row>
    <row r="34" spans="2:22" ht="28.5" customHeight="1" x14ac:dyDescent="0.25">
      <c r="B34" s="9"/>
      <c r="C34" s="14"/>
      <c r="D34" s="10"/>
      <c r="E34" s="14"/>
      <c r="F34" s="10"/>
      <c r="G34" s="14"/>
      <c r="H34" s="10"/>
      <c r="I34" s="14"/>
      <c r="J34" s="10"/>
      <c r="K34" s="14"/>
      <c r="L34" s="10"/>
      <c r="N34" s="14"/>
      <c r="O34" s="10"/>
      <c r="Q34" s="14"/>
      <c r="U34" s="14"/>
      <c r="V34" s="10"/>
    </row>
    <row r="35" spans="2:22" ht="28.5" customHeight="1" x14ac:dyDescent="0.25">
      <c r="B35" s="9"/>
      <c r="C35" s="14"/>
      <c r="D35" s="10"/>
      <c r="E35" s="14"/>
      <c r="F35" s="10"/>
      <c r="G35" s="14"/>
      <c r="H35" s="10"/>
      <c r="I35" s="14"/>
      <c r="J35" s="10"/>
      <c r="K35" s="14"/>
      <c r="L35" s="10"/>
      <c r="N35" s="14"/>
      <c r="O35" s="10"/>
      <c r="Q35" s="14"/>
      <c r="U35" s="14"/>
      <c r="V35" s="10"/>
    </row>
    <row r="36" spans="2:22" ht="28.5" customHeight="1" x14ac:dyDescent="0.25">
      <c r="B36" s="9"/>
      <c r="C36" s="14"/>
      <c r="D36" s="10"/>
      <c r="E36" s="14"/>
      <c r="F36" s="10"/>
      <c r="G36" s="14"/>
      <c r="H36" s="10"/>
      <c r="I36" s="14"/>
      <c r="J36" s="10"/>
      <c r="K36" s="14"/>
      <c r="L36" s="10"/>
      <c r="N36" s="14"/>
      <c r="O36" s="10"/>
      <c r="Q36" s="14"/>
      <c r="U36" s="14"/>
      <c r="V36" s="10"/>
    </row>
    <row r="37" spans="2:22" ht="28.5" customHeight="1" x14ac:dyDescent="0.25">
      <c r="B37" s="9"/>
      <c r="C37" s="14"/>
      <c r="D37" s="10"/>
      <c r="E37" s="14"/>
      <c r="F37" s="10"/>
      <c r="G37" s="14"/>
      <c r="H37" s="10"/>
      <c r="I37" s="14"/>
      <c r="J37" s="10"/>
      <c r="K37" s="14"/>
      <c r="L37" s="10"/>
      <c r="N37" s="14"/>
      <c r="O37" s="10"/>
      <c r="Q37" s="14"/>
      <c r="U37" s="14"/>
      <c r="V37" s="10"/>
    </row>
    <row r="38" spans="2:22" ht="28.5" customHeight="1" x14ac:dyDescent="0.25">
      <c r="B38" s="9"/>
      <c r="C38" s="14"/>
      <c r="D38" s="10"/>
      <c r="E38" s="14"/>
      <c r="F38" s="10"/>
      <c r="G38" s="14"/>
      <c r="H38" s="10"/>
      <c r="I38" s="14"/>
      <c r="J38" s="10"/>
      <c r="K38" s="14"/>
      <c r="L38" s="10"/>
      <c r="N38" s="14"/>
      <c r="O38" s="10"/>
      <c r="Q38" s="14"/>
      <c r="U38" s="14"/>
      <c r="V38" s="10"/>
    </row>
    <row r="39" spans="2:22" ht="28.5" customHeight="1" x14ac:dyDescent="0.25">
      <c r="B39" s="9"/>
      <c r="C39" s="14"/>
      <c r="D39" s="10"/>
      <c r="E39" s="14"/>
      <c r="F39" s="10"/>
      <c r="G39" s="14"/>
      <c r="H39" s="10"/>
      <c r="I39" s="14"/>
      <c r="J39" s="10"/>
      <c r="K39" s="14"/>
      <c r="L39" s="10"/>
      <c r="N39" s="14"/>
      <c r="O39" s="10"/>
      <c r="Q39" s="14"/>
      <c r="U39" s="14"/>
      <c r="V39" s="10"/>
    </row>
    <row r="40" spans="2:22" ht="28.5" customHeight="1" x14ac:dyDescent="0.25">
      <c r="B40" s="9"/>
      <c r="C40" s="14"/>
      <c r="D40" s="10"/>
      <c r="E40" s="14"/>
      <c r="F40" s="10"/>
      <c r="G40" s="14"/>
      <c r="H40" s="10"/>
      <c r="I40" s="14"/>
      <c r="J40" s="10"/>
      <c r="K40" s="14"/>
      <c r="L40" s="10"/>
      <c r="N40" s="14"/>
      <c r="O40" s="10"/>
      <c r="Q40" s="14"/>
      <c r="U40" s="14"/>
      <c r="V40" s="10"/>
    </row>
    <row r="41" spans="2:22" ht="28.5" customHeight="1" x14ac:dyDescent="0.25">
      <c r="B41" s="9"/>
      <c r="C41" s="14"/>
      <c r="D41" s="10"/>
      <c r="E41" s="14"/>
      <c r="F41" s="10"/>
      <c r="G41" s="14"/>
      <c r="H41" s="10"/>
      <c r="I41" s="14"/>
      <c r="J41" s="10"/>
      <c r="K41" s="14"/>
      <c r="L41" s="10"/>
      <c r="N41" s="14"/>
      <c r="O41" s="10"/>
      <c r="Q41" s="14"/>
      <c r="U41" s="14"/>
      <c r="V41" s="10"/>
    </row>
    <row r="42" spans="2:22" ht="28.5" customHeight="1" x14ac:dyDescent="0.25">
      <c r="B42" s="9"/>
      <c r="C42" s="14"/>
      <c r="D42" s="10"/>
      <c r="E42" s="14"/>
      <c r="F42" s="10"/>
      <c r="G42" s="14"/>
      <c r="H42" s="10"/>
      <c r="I42" s="14"/>
      <c r="J42" s="10"/>
      <c r="K42" s="14"/>
      <c r="L42" s="10"/>
      <c r="N42" s="14"/>
      <c r="O42" s="10"/>
      <c r="Q42" s="14"/>
      <c r="U42" s="14"/>
      <c r="V42" s="10"/>
    </row>
    <row r="43" spans="2:22" ht="28.5" customHeight="1" x14ac:dyDescent="0.25">
      <c r="B43" s="9"/>
      <c r="C43" s="14"/>
      <c r="D43" s="10"/>
      <c r="E43" s="14"/>
      <c r="F43" s="10"/>
      <c r="G43" s="14"/>
      <c r="H43" s="10"/>
      <c r="I43" s="14"/>
      <c r="J43" s="10"/>
      <c r="K43" s="14"/>
      <c r="L43" s="10"/>
      <c r="N43" s="14"/>
      <c r="O43" s="10"/>
      <c r="Q43" s="14"/>
      <c r="U43" s="14"/>
      <c r="V43" s="10"/>
    </row>
    <row r="44" spans="2:22" ht="28.5" customHeight="1" x14ac:dyDescent="0.25">
      <c r="B44" s="9"/>
      <c r="C44" s="14"/>
      <c r="D44" s="10"/>
      <c r="E44" s="14"/>
      <c r="F44" s="10"/>
      <c r="G44" s="14"/>
      <c r="H44" s="10"/>
      <c r="I44" s="14"/>
      <c r="J44" s="10"/>
      <c r="K44" s="14"/>
      <c r="L44" s="10"/>
      <c r="N44" s="14"/>
      <c r="O44" s="10"/>
      <c r="Q44" s="14"/>
      <c r="U44" s="14"/>
      <c r="V44" s="10"/>
    </row>
    <row r="45" spans="2:22" ht="28.5" customHeight="1" x14ac:dyDescent="0.25">
      <c r="B45" s="9"/>
      <c r="C45" s="14"/>
      <c r="D45" s="10"/>
      <c r="E45" s="14"/>
      <c r="F45" s="10"/>
      <c r="G45" s="14"/>
      <c r="H45" s="10"/>
      <c r="I45" s="14"/>
      <c r="J45" s="10"/>
      <c r="K45" s="14"/>
      <c r="L45" s="10"/>
      <c r="N45" s="14"/>
      <c r="O45" s="10"/>
      <c r="Q45" s="14"/>
      <c r="U45" s="14"/>
      <c r="V45" s="10"/>
    </row>
    <row r="46" spans="2:22" ht="28.5" customHeight="1" x14ac:dyDescent="0.25">
      <c r="B46" s="9"/>
      <c r="C46" s="14"/>
      <c r="D46" s="10"/>
      <c r="E46" s="14"/>
      <c r="F46" s="10"/>
      <c r="G46" s="14"/>
      <c r="H46" s="10"/>
      <c r="I46" s="14"/>
      <c r="J46" s="10"/>
      <c r="K46" s="14"/>
      <c r="L46" s="10"/>
      <c r="N46" s="14"/>
      <c r="O46" s="10"/>
      <c r="Q46" s="14"/>
      <c r="U46" s="14"/>
      <c r="V46" s="10"/>
    </row>
    <row r="47" spans="2:22" ht="28.5" customHeight="1" x14ac:dyDescent="0.25">
      <c r="B47" s="9"/>
      <c r="C47" s="14"/>
      <c r="D47" s="10"/>
      <c r="E47" s="14"/>
      <c r="F47" s="10"/>
      <c r="G47" s="14"/>
      <c r="H47" s="10"/>
      <c r="I47" s="14"/>
      <c r="J47" s="10"/>
      <c r="K47" s="14"/>
      <c r="L47" s="10"/>
      <c r="N47" s="14"/>
      <c r="O47" s="10"/>
      <c r="Q47" s="14"/>
      <c r="U47" s="14"/>
      <c r="V47" s="10"/>
    </row>
    <row r="48" spans="2:22" ht="28.5" customHeight="1" x14ac:dyDescent="0.25">
      <c r="B48" s="9"/>
      <c r="C48" s="14"/>
      <c r="D48" s="10"/>
      <c r="E48" s="14"/>
      <c r="F48" s="10"/>
      <c r="G48" s="14"/>
      <c r="H48" s="10"/>
      <c r="I48" s="14"/>
      <c r="J48" s="10"/>
      <c r="K48" s="14"/>
      <c r="L48" s="10"/>
      <c r="N48" s="14"/>
      <c r="O48" s="10"/>
      <c r="Q48" s="14"/>
      <c r="U48" s="14"/>
      <c r="V48" s="10"/>
    </row>
    <row r="49" spans="2:22" ht="28.5" customHeight="1" x14ac:dyDescent="0.25">
      <c r="B49" s="9"/>
      <c r="C49" s="14"/>
      <c r="D49" s="10"/>
      <c r="E49" s="14"/>
      <c r="F49" s="10"/>
      <c r="G49" s="14"/>
      <c r="H49" s="10"/>
      <c r="I49" s="14"/>
      <c r="J49" s="10"/>
      <c r="K49" s="14"/>
      <c r="L49" s="10"/>
      <c r="N49" s="14"/>
      <c r="O49" s="10"/>
      <c r="Q49" s="14"/>
      <c r="U49" s="14"/>
      <c r="V49" s="10"/>
    </row>
    <row r="50" spans="2:22" ht="28.5" customHeight="1" x14ac:dyDescent="0.25">
      <c r="B50" s="9"/>
      <c r="C50" s="14"/>
      <c r="D50" s="10"/>
      <c r="E50" s="14"/>
      <c r="F50" s="10"/>
      <c r="G50" s="14"/>
      <c r="H50" s="10"/>
      <c r="I50" s="14"/>
      <c r="J50" s="10"/>
      <c r="K50" s="14"/>
      <c r="L50" s="10"/>
      <c r="N50" s="14"/>
      <c r="O50" s="10"/>
      <c r="Q50" s="14"/>
      <c r="U50" s="14"/>
      <c r="V50" s="10"/>
    </row>
    <row r="51" spans="2:22" ht="28.5" customHeight="1" x14ac:dyDescent="0.25">
      <c r="B51" s="9"/>
      <c r="C51" s="14"/>
      <c r="D51" s="10"/>
      <c r="E51" s="14"/>
      <c r="F51" s="10"/>
      <c r="G51" s="14"/>
      <c r="H51" s="10"/>
      <c r="I51" s="14"/>
      <c r="J51" s="10"/>
      <c r="K51" s="14"/>
      <c r="L51" s="10"/>
      <c r="N51" s="14"/>
      <c r="O51" s="10"/>
      <c r="Q51" s="14"/>
      <c r="U51" s="14"/>
      <c r="V51" s="10"/>
    </row>
    <row r="52" spans="2:22" ht="28.5" customHeight="1" x14ac:dyDescent="0.25">
      <c r="B52" s="9"/>
      <c r="C52" s="14"/>
      <c r="D52" s="10"/>
      <c r="E52" s="14"/>
      <c r="F52" s="10"/>
      <c r="G52" s="14"/>
      <c r="H52" s="10"/>
      <c r="I52" s="14"/>
      <c r="J52" s="10"/>
      <c r="K52" s="14"/>
      <c r="L52" s="10"/>
      <c r="N52" s="14"/>
      <c r="O52" s="10"/>
      <c r="Q52" s="14"/>
      <c r="U52" s="14"/>
      <c r="V52" s="10"/>
    </row>
    <row r="53" spans="2:22" ht="28.5" customHeight="1" x14ac:dyDescent="0.25">
      <c r="B53" s="9"/>
      <c r="C53" s="14"/>
      <c r="D53" s="10"/>
      <c r="E53" s="14"/>
      <c r="F53" s="10"/>
      <c r="G53" s="14"/>
      <c r="H53" s="10"/>
      <c r="I53" s="14"/>
      <c r="J53" s="10"/>
      <c r="K53" s="14"/>
      <c r="L53" s="10"/>
      <c r="N53" s="14"/>
      <c r="O53" s="10"/>
      <c r="Q53" s="14"/>
      <c r="U53" s="14"/>
      <c r="V53" s="10"/>
    </row>
    <row r="54" spans="2:22" ht="28.5" customHeight="1" x14ac:dyDescent="0.25">
      <c r="B54" s="9"/>
      <c r="C54" s="14"/>
      <c r="D54" s="10"/>
      <c r="E54" s="14"/>
      <c r="F54" s="10"/>
      <c r="G54" s="14"/>
      <c r="H54" s="10"/>
      <c r="I54" s="14"/>
      <c r="J54" s="10"/>
      <c r="K54" s="14"/>
      <c r="L54" s="10"/>
      <c r="N54" s="14"/>
      <c r="O54" s="10"/>
      <c r="Q54" s="14"/>
      <c r="U54" s="14"/>
      <c r="V54" s="10"/>
    </row>
    <row r="55" spans="2:22" ht="28.5" customHeight="1" x14ac:dyDescent="0.25">
      <c r="B55" s="9"/>
      <c r="C55" s="14"/>
      <c r="D55" s="10"/>
      <c r="E55" s="14"/>
      <c r="F55" s="10"/>
      <c r="G55" s="14"/>
      <c r="H55" s="10"/>
      <c r="I55" s="14"/>
      <c r="J55" s="10"/>
      <c r="K55" s="14"/>
      <c r="L55" s="10"/>
      <c r="N55" s="14"/>
      <c r="O55" s="10"/>
      <c r="Q55" s="14"/>
      <c r="U55" s="14"/>
      <c r="V55" s="10"/>
    </row>
    <row r="56" spans="2:22" ht="28.5" customHeight="1" x14ac:dyDescent="0.25">
      <c r="B56" s="9"/>
      <c r="C56" s="14"/>
      <c r="D56" s="10"/>
      <c r="E56" s="14"/>
      <c r="F56" s="10"/>
      <c r="G56" s="14"/>
      <c r="H56" s="10"/>
      <c r="I56" s="14"/>
      <c r="J56" s="10"/>
      <c r="K56" s="14"/>
      <c r="L56" s="10"/>
      <c r="N56" s="14"/>
      <c r="O56" s="10"/>
      <c r="Q56" s="14"/>
      <c r="U56" s="14"/>
      <c r="V56" s="10"/>
    </row>
    <row r="57" spans="2:22" ht="28.5" customHeight="1" x14ac:dyDescent="0.25">
      <c r="B57" s="9"/>
      <c r="C57" s="14"/>
      <c r="D57" s="10"/>
      <c r="E57" s="14"/>
      <c r="F57" s="10"/>
      <c r="G57" s="14"/>
      <c r="H57" s="10"/>
      <c r="I57" s="14"/>
      <c r="J57" s="10"/>
      <c r="K57" s="14"/>
      <c r="L57" s="10"/>
      <c r="N57" s="14"/>
      <c r="O57" s="10"/>
      <c r="Q57" s="14"/>
      <c r="U57" s="14"/>
      <c r="V57" s="10"/>
    </row>
    <row r="58" spans="2:22" ht="28.5" customHeight="1" x14ac:dyDescent="0.25">
      <c r="B58" s="9"/>
      <c r="C58" s="14"/>
      <c r="D58" s="10"/>
      <c r="E58" s="14"/>
      <c r="F58" s="10"/>
      <c r="G58" s="14"/>
      <c r="H58" s="10"/>
      <c r="I58" s="14"/>
      <c r="J58" s="10"/>
      <c r="K58" s="14"/>
      <c r="L58" s="10"/>
      <c r="N58" s="14"/>
      <c r="O58" s="10"/>
      <c r="Q58" s="14"/>
      <c r="U58" s="14"/>
      <c r="V58" s="10"/>
    </row>
    <row r="59" spans="2:22" ht="28.5" customHeight="1" x14ac:dyDescent="0.25">
      <c r="B59" s="9"/>
      <c r="C59" s="14"/>
      <c r="D59" s="10"/>
      <c r="E59" s="14"/>
      <c r="F59" s="10"/>
      <c r="G59" s="14"/>
      <c r="H59" s="10"/>
      <c r="I59" s="14"/>
      <c r="J59" s="10"/>
      <c r="K59" s="14"/>
      <c r="L59" s="10"/>
      <c r="N59" s="14"/>
      <c r="O59" s="10"/>
      <c r="Q59" s="14"/>
      <c r="U59" s="14"/>
      <c r="V59" s="10"/>
    </row>
    <row r="60" spans="2:22" ht="28.5" customHeight="1" x14ac:dyDescent="0.25">
      <c r="B60" s="9"/>
      <c r="C60" s="14"/>
      <c r="D60" s="10"/>
      <c r="E60" s="14"/>
      <c r="F60" s="10"/>
      <c r="G60" s="14"/>
      <c r="H60" s="10"/>
      <c r="I60" s="14"/>
      <c r="J60" s="10"/>
      <c r="K60" s="14"/>
      <c r="L60" s="10"/>
      <c r="N60" s="14"/>
      <c r="O60" s="10"/>
      <c r="Q60" s="14"/>
      <c r="U60" s="14"/>
      <c r="V60" s="10"/>
    </row>
    <row r="61" spans="2:22" ht="28.5" customHeight="1" x14ac:dyDescent="0.25">
      <c r="B61" s="9"/>
      <c r="C61" s="14"/>
      <c r="D61" s="10"/>
      <c r="E61" s="14"/>
      <c r="F61" s="10"/>
      <c r="G61" s="14"/>
      <c r="H61" s="10"/>
      <c r="I61" s="14"/>
      <c r="J61" s="10"/>
      <c r="K61" s="14"/>
      <c r="L61" s="10"/>
      <c r="N61" s="14"/>
      <c r="O61" s="10"/>
      <c r="Q61" s="14"/>
      <c r="U61" s="14"/>
      <c r="V61" s="10"/>
    </row>
    <row r="62" spans="2:22" ht="28.5" customHeight="1" x14ac:dyDescent="0.25">
      <c r="B62" s="9"/>
      <c r="C62" s="14"/>
      <c r="D62" s="10"/>
      <c r="E62" s="14"/>
      <c r="F62" s="10"/>
      <c r="G62" s="14"/>
      <c r="H62" s="10"/>
      <c r="I62" s="14"/>
      <c r="J62" s="10"/>
      <c r="K62" s="14"/>
      <c r="L62" s="10"/>
      <c r="N62" s="14"/>
      <c r="O62" s="10"/>
      <c r="Q62" s="14"/>
      <c r="U62" s="14"/>
      <c r="V62" s="10"/>
    </row>
    <row r="63" spans="2:22" ht="28.5" customHeight="1" x14ac:dyDescent="0.25">
      <c r="B63" s="9"/>
      <c r="C63" s="14"/>
      <c r="D63" s="10"/>
      <c r="E63" s="14"/>
      <c r="F63" s="10"/>
      <c r="G63" s="14"/>
      <c r="H63" s="10"/>
      <c r="I63" s="14"/>
      <c r="J63" s="10"/>
      <c r="K63" s="14"/>
      <c r="L63" s="10"/>
      <c r="N63" s="14"/>
      <c r="O63" s="10"/>
      <c r="Q63" s="14"/>
      <c r="U63" s="14"/>
      <c r="V63" s="10"/>
    </row>
    <row r="64" spans="2:22" ht="28.5" customHeight="1" x14ac:dyDescent="0.25">
      <c r="B64" s="9"/>
      <c r="C64" s="14"/>
      <c r="D64" s="10"/>
      <c r="E64" s="14"/>
      <c r="F64" s="10"/>
      <c r="G64" s="14"/>
      <c r="H64" s="10"/>
      <c r="I64" s="14"/>
      <c r="J64" s="10"/>
      <c r="K64" s="14"/>
      <c r="L64" s="10"/>
      <c r="N64" s="14"/>
      <c r="O64" s="10"/>
      <c r="Q64" s="14"/>
      <c r="U64" s="14"/>
      <c r="V64" s="10"/>
    </row>
    <row r="65" spans="2:22" ht="28.5" customHeight="1" x14ac:dyDescent="0.25">
      <c r="B65" s="9"/>
      <c r="C65" s="14"/>
      <c r="D65" s="10"/>
      <c r="E65" s="14"/>
      <c r="F65" s="10"/>
      <c r="G65" s="14"/>
      <c r="H65" s="10"/>
      <c r="I65" s="14"/>
      <c r="J65" s="10"/>
      <c r="K65" s="14"/>
      <c r="L65" s="10"/>
      <c r="N65" s="14"/>
      <c r="O65" s="10"/>
      <c r="Q65" s="14"/>
      <c r="U65" s="14"/>
      <c r="V65" s="10"/>
    </row>
    <row r="66" spans="2:22" ht="28.5" customHeight="1" x14ac:dyDescent="0.25">
      <c r="B66" s="9"/>
      <c r="C66" s="14"/>
      <c r="D66" s="10"/>
      <c r="E66" s="14"/>
      <c r="F66" s="10"/>
      <c r="G66" s="14"/>
      <c r="H66" s="10"/>
      <c r="I66" s="14"/>
      <c r="J66" s="10"/>
      <c r="K66" s="14"/>
      <c r="L66" s="10"/>
      <c r="N66" s="14"/>
      <c r="O66" s="10"/>
      <c r="Q66" s="14"/>
      <c r="U66" s="14"/>
      <c r="V66" s="10"/>
    </row>
    <row r="67" spans="2:22" ht="28.5" customHeight="1" x14ac:dyDescent="0.25">
      <c r="B67" s="9"/>
      <c r="C67" s="14"/>
      <c r="D67" s="10"/>
      <c r="E67" s="14"/>
      <c r="F67" s="10"/>
      <c r="G67" s="14"/>
      <c r="H67" s="10"/>
      <c r="I67" s="14"/>
      <c r="J67" s="10"/>
      <c r="K67" s="14"/>
      <c r="L67" s="10"/>
      <c r="N67" s="14"/>
      <c r="O67" s="10"/>
      <c r="Q67" s="14"/>
      <c r="U67" s="14"/>
      <c r="V67" s="10"/>
    </row>
    <row r="68" spans="2:22" ht="28.5" customHeight="1" x14ac:dyDescent="0.25">
      <c r="B68" s="9"/>
      <c r="C68" s="14"/>
      <c r="D68" s="10"/>
      <c r="E68" s="14"/>
      <c r="F68" s="10"/>
      <c r="G68" s="14"/>
      <c r="H68" s="10"/>
      <c r="I68" s="14"/>
      <c r="J68" s="10"/>
      <c r="K68" s="14"/>
      <c r="L68" s="10"/>
      <c r="N68" s="14"/>
      <c r="O68" s="10"/>
      <c r="Q68" s="14"/>
      <c r="U68" s="14"/>
      <c r="V68" s="10"/>
    </row>
    <row r="69" spans="2:22" ht="28.5" customHeight="1" x14ac:dyDescent="0.25">
      <c r="B69" s="9"/>
      <c r="C69" s="14"/>
      <c r="D69" s="10"/>
      <c r="E69" s="14"/>
      <c r="F69" s="10"/>
      <c r="G69" s="14"/>
      <c r="H69" s="10"/>
      <c r="I69" s="14"/>
      <c r="J69" s="10"/>
      <c r="K69" s="14"/>
      <c r="L69" s="10"/>
      <c r="N69" s="14"/>
      <c r="O69" s="10"/>
      <c r="Q69" s="14"/>
      <c r="U69" s="14"/>
      <c r="V69" s="10"/>
    </row>
    <row r="70" spans="2:22" ht="28.5" customHeight="1" x14ac:dyDescent="0.25">
      <c r="B70" s="9"/>
      <c r="C70" s="14"/>
      <c r="D70" s="10"/>
      <c r="E70" s="14"/>
      <c r="F70" s="10"/>
      <c r="G70" s="14"/>
      <c r="H70" s="10"/>
      <c r="I70" s="14"/>
      <c r="J70" s="10"/>
      <c r="K70" s="14"/>
      <c r="L70" s="10"/>
      <c r="N70" s="14"/>
      <c r="O70" s="10"/>
      <c r="Q70" s="14"/>
      <c r="U70" s="14"/>
      <c r="V70" s="10"/>
    </row>
    <row r="71" spans="2:22" ht="28.5" customHeight="1" x14ac:dyDescent="0.25">
      <c r="B71" s="9"/>
      <c r="C71" s="14"/>
      <c r="D71" s="10"/>
      <c r="E71" s="14"/>
      <c r="F71" s="10"/>
      <c r="G71" s="14"/>
      <c r="H71" s="10"/>
      <c r="I71" s="14"/>
      <c r="J71" s="10"/>
      <c r="K71" s="14"/>
      <c r="L71" s="10"/>
      <c r="N71" s="14"/>
      <c r="O71" s="10"/>
      <c r="Q71" s="14"/>
      <c r="U71" s="14"/>
      <c r="V71" s="10"/>
    </row>
    <row r="72" spans="2:22" ht="28.5" customHeight="1" x14ac:dyDescent="0.25">
      <c r="B72" s="9"/>
      <c r="C72" s="14"/>
      <c r="D72" s="10"/>
      <c r="E72" s="14"/>
      <c r="F72" s="10"/>
      <c r="G72" s="14"/>
      <c r="H72" s="10"/>
      <c r="I72" s="14"/>
      <c r="J72" s="10"/>
      <c r="K72" s="14"/>
      <c r="L72" s="10"/>
      <c r="N72" s="14"/>
      <c r="O72" s="10"/>
      <c r="Q72" s="14"/>
      <c r="U72" s="14"/>
      <c r="V72" s="10"/>
    </row>
    <row r="73" spans="2:22" ht="28.5" customHeight="1" x14ac:dyDescent="0.25">
      <c r="B73" s="9"/>
      <c r="C73" s="14"/>
      <c r="D73" s="10"/>
      <c r="E73" s="14"/>
      <c r="F73" s="10"/>
      <c r="G73" s="14"/>
      <c r="H73" s="10"/>
      <c r="I73" s="14"/>
      <c r="J73" s="10"/>
      <c r="K73" s="14"/>
      <c r="L73" s="10"/>
      <c r="N73" s="14"/>
      <c r="O73" s="10"/>
      <c r="Q73" s="14"/>
      <c r="U73" s="14"/>
      <c r="V73" s="10"/>
    </row>
    <row r="74" spans="2:22" ht="28.5" customHeight="1" x14ac:dyDescent="0.25">
      <c r="B74" s="9"/>
      <c r="C74" s="14"/>
      <c r="D74" s="10"/>
      <c r="E74" s="14"/>
      <c r="F74" s="10"/>
      <c r="G74" s="14"/>
      <c r="H74" s="10"/>
      <c r="I74" s="14"/>
      <c r="J74" s="10"/>
      <c r="K74" s="14"/>
      <c r="L74" s="10"/>
      <c r="N74" s="14"/>
      <c r="O74" s="10"/>
      <c r="Q74" s="14"/>
      <c r="U74" s="14"/>
      <c r="V74" s="10"/>
    </row>
    <row r="75" spans="2:22" ht="28.5" customHeight="1" x14ac:dyDescent="0.25">
      <c r="B75" s="9"/>
      <c r="C75" s="14"/>
      <c r="D75" s="10"/>
      <c r="E75" s="14"/>
      <c r="F75" s="10"/>
      <c r="G75" s="14"/>
      <c r="H75" s="10"/>
      <c r="I75" s="14"/>
      <c r="J75" s="10"/>
      <c r="K75" s="14"/>
      <c r="L75" s="10"/>
      <c r="N75" s="14"/>
      <c r="O75" s="10"/>
      <c r="Q75" s="14"/>
      <c r="U75" s="14"/>
      <c r="V75" s="10"/>
    </row>
    <row r="76" spans="2:22" ht="28.5" customHeight="1" x14ac:dyDescent="0.25">
      <c r="B76" s="9"/>
      <c r="C76" s="14"/>
      <c r="D76" s="10"/>
      <c r="E76" s="14"/>
      <c r="F76" s="10"/>
      <c r="G76" s="14"/>
      <c r="H76" s="10"/>
      <c r="I76" s="14"/>
      <c r="J76" s="10"/>
      <c r="K76" s="14"/>
      <c r="L76" s="10"/>
      <c r="N76" s="14"/>
      <c r="O76" s="10"/>
      <c r="Q76" s="14"/>
      <c r="U76" s="14"/>
      <c r="V76" s="10"/>
    </row>
    <row r="77" spans="2:22" ht="28.5" customHeight="1" x14ac:dyDescent="0.25">
      <c r="B77" s="9"/>
      <c r="C77" s="14"/>
      <c r="D77" s="10"/>
      <c r="E77" s="14"/>
      <c r="F77" s="10"/>
      <c r="G77" s="14"/>
      <c r="H77" s="10"/>
      <c r="I77" s="14"/>
      <c r="J77" s="10"/>
      <c r="K77" s="14"/>
      <c r="L77" s="10"/>
      <c r="N77" s="14"/>
      <c r="O77" s="10"/>
      <c r="Q77" s="14"/>
      <c r="U77" s="14"/>
      <c r="V77" s="10"/>
    </row>
    <row r="78" spans="2:22" ht="28.5" customHeight="1" x14ac:dyDescent="0.25">
      <c r="B78" s="9"/>
      <c r="C78" s="14"/>
      <c r="D78" s="10"/>
      <c r="E78" s="14"/>
      <c r="F78" s="10"/>
      <c r="G78" s="14"/>
      <c r="H78" s="10"/>
      <c r="I78" s="14"/>
      <c r="J78" s="10"/>
      <c r="K78" s="14"/>
      <c r="L78" s="10"/>
      <c r="N78" s="14"/>
      <c r="O78" s="10"/>
      <c r="Q78" s="14"/>
      <c r="U78" s="14"/>
      <c r="V78" s="10"/>
    </row>
    <row r="79" spans="2:22" ht="28.5" customHeight="1" x14ac:dyDescent="0.25">
      <c r="B79" s="9"/>
      <c r="C79" s="14"/>
      <c r="D79" s="10"/>
      <c r="E79" s="14"/>
      <c r="F79" s="10"/>
      <c r="G79" s="14"/>
      <c r="H79" s="10"/>
      <c r="I79" s="14"/>
      <c r="J79" s="10"/>
      <c r="K79" s="14"/>
      <c r="L79" s="10"/>
      <c r="N79" s="14"/>
      <c r="O79" s="10"/>
      <c r="Q79" s="14"/>
      <c r="U79" s="14"/>
      <c r="V79" s="10"/>
    </row>
    <row r="80" spans="2:22" ht="28.5" customHeight="1" x14ac:dyDescent="0.25">
      <c r="B80" s="9"/>
      <c r="C80" s="14"/>
      <c r="D80" s="10"/>
      <c r="E80" s="14"/>
      <c r="F80" s="10"/>
      <c r="G80" s="14"/>
      <c r="H80" s="10"/>
      <c r="I80" s="14"/>
      <c r="J80" s="10"/>
      <c r="K80" s="14"/>
      <c r="L80" s="10"/>
      <c r="N80" s="14"/>
      <c r="O80" s="10"/>
      <c r="Q80" s="14"/>
      <c r="U80" s="14"/>
      <c r="V80" s="10"/>
    </row>
    <row r="81" spans="2:22" ht="28.5" customHeight="1" x14ac:dyDescent="0.25">
      <c r="B81" s="9"/>
      <c r="C81" s="14"/>
      <c r="D81" s="10"/>
      <c r="E81" s="14"/>
      <c r="F81" s="10"/>
      <c r="G81" s="14"/>
      <c r="H81" s="10"/>
      <c r="I81" s="14"/>
      <c r="J81" s="10"/>
      <c r="K81" s="14"/>
      <c r="L81" s="10"/>
      <c r="N81" s="14"/>
      <c r="O81" s="10"/>
      <c r="Q81" s="14"/>
      <c r="U81" s="14"/>
      <c r="V81" s="10"/>
    </row>
    <row r="82" spans="2:22" ht="28.5" customHeight="1" x14ac:dyDescent="0.25">
      <c r="B82" s="9"/>
      <c r="C82" s="14"/>
      <c r="D82" s="10"/>
      <c r="E82" s="14"/>
      <c r="F82" s="10"/>
      <c r="G82" s="14"/>
      <c r="H82" s="10"/>
      <c r="I82" s="14"/>
      <c r="J82" s="10"/>
      <c r="K82" s="14"/>
      <c r="L82" s="10"/>
      <c r="N82" s="14"/>
      <c r="O82" s="10"/>
      <c r="Q82" s="14"/>
      <c r="U82" s="14"/>
      <c r="V82" s="10"/>
    </row>
    <row r="83" spans="2:22" ht="28.5" customHeight="1" x14ac:dyDescent="0.25">
      <c r="B83" s="9"/>
      <c r="C83" s="14"/>
      <c r="D83" s="10"/>
      <c r="E83" s="14"/>
      <c r="F83" s="10"/>
      <c r="G83" s="14"/>
      <c r="H83" s="10"/>
      <c r="I83" s="14"/>
      <c r="J83" s="10"/>
      <c r="K83" s="14"/>
      <c r="L83" s="10"/>
      <c r="N83" s="14"/>
      <c r="O83" s="10"/>
      <c r="Q83" s="14"/>
      <c r="U83" s="14"/>
      <c r="V83" s="10"/>
    </row>
    <row r="84" spans="2:22" ht="28.5" customHeight="1" x14ac:dyDescent="0.25">
      <c r="B84" s="9"/>
      <c r="C84" s="14"/>
      <c r="D84" s="10"/>
      <c r="E84" s="14"/>
      <c r="F84" s="10"/>
      <c r="G84" s="14"/>
      <c r="H84" s="10"/>
      <c r="I84" s="14"/>
      <c r="J84" s="10"/>
      <c r="K84" s="14"/>
      <c r="L84" s="10"/>
      <c r="N84" s="14"/>
      <c r="O84" s="10"/>
      <c r="Q84" s="14"/>
      <c r="U84" s="14"/>
      <c r="V84" s="10"/>
    </row>
    <row r="85" spans="2:22" ht="28.5" customHeight="1" x14ac:dyDescent="0.25">
      <c r="B85" s="9"/>
      <c r="C85" s="14"/>
      <c r="D85" s="10"/>
      <c r="E85" s="14"/>
      <c r="F85" s="10"/>
      <c r="G85" s="14"/>
      <c r="H85" s="10"/>
      <c r="I85" s="14"/>
      <c r="J85" s="10"/>
      <c r="K85" s="14"/>
      <c r="L85" s="10"/>
      <c r="N85" s="14"/>
      <c r="O85" s="10"/>
      <c r="Q85" s="14"/>
      <c r="U85" s="14"/>
      <c r="V85" s="10"/>
    </row>
    <row r="86" spans="2:22" ht="28.5" customHeight="1" x14ac:dyDescent="0.25">
      <c r="B86" s="9"/>
      <c r="C86" s="14"/>
      <c r="D86" s="10"/>
      <c r="E86" s="14"/>
      <c r="F86" s="10"/>
      <c r="G86" s="14"/>
      <c r="H86" s="10"/>
      <c r="I86" s="14"/>
      <c r="J86" s="10"/>
      <c r="K86" s="14"/>
      <c r="L86" s="10"/>
      <c r="N86" s="14"/>
      <c r="O86" s="10"/>
      <c r="Q86" s="14"/>
      <c r="U86" s="14"/>
      <c r="V86" s="10"/>
    </row>
    <row r="87" spans="2:22" ht="28.5" customHeight="1" x14ac:dyDescent="0.25">
      <c r="B87" s="9"/>
      <c r="C87" s="14"/>
      <c r="D87" s="10"/>
      <c r="E87" s="14"/>
      <c r="F87" s="10"/>
      <c r="G87" s="14"/>
      <c r="H87" s="10"/>
      <c r="I87" s="14"/>
      <c r="J87" s="10"/>
      <c r="K87" s="14"/>
      <c r="L87" s="10"/>
      <c r="N87" s="14"/>
      <c r="O87" s="10"/>
      <c r="Q87" s="14"/>
      <c r="U87" s="14"/>
      <c r="V87" s="10"/>
    </row>
    <row r="88" spans="2:22" ht="28.5" customHeight="1" x14ac:dyDescent="0.25">
      <c r="B88" s="9"/>
      <c r="C88" s="14"/>
      <c r="D88" s="10"/>
      <c r="E88" s="14"/>
      <c r="F88" s="10"/>
      <c r="G88" s="14"/>
      <c r="H88" s="10"/>
      <c r="I88" s="14"/>
      <c r="J88" s="10"/>
      <c r="K88" s="14"/>
      <c r="L88" s="10"/>
      <c r="N88" s="14"/>
      <c r="O88" s="10"/>
      <c r="Q88" s="14"/>
      <c r="U88" s="14"/>
      <c r="V88" s="10"/>
    </row>
    <row r="89" spans="2:22" ht="28.5" customHeight="1" x14ac:dyDescent="0.25">
      <c r="B89" s="9"/>
      <c r="C89" s="14"/>
      <c r="D89" s="10"/>
      <c r="E89" s="14"/>
      <c r="F89" s="10"/>
      <c r="G89" s="14"/>
      <c r="H89" s="10"/>
      <c r="I89" s="14"/>
      <c r="J89" s="10"/>
      <c r="K89" s="14"/>
      <c r="L89" s="10"/>
      <c r="N89" s="14"/>
      <c r="O89" s="10"/>
      <c r="Q89" s="14"/>
      <c r="U89" s="14"/>
      <c r="V89" s="10"/>
    </row>
    <row r="90" spans="2:22" ht="28.5" customHeight="1" x14ac:dyDescent="0.25">
      <c r="B90" s="9"/>
      <c r="C90" s="14"/>
      <c r="D90" s="10"/>
      <c r="E90" s="14"/>
      <c r="F90" s="10"/>
      <c r="G90" s="14"/>
      <c r="H90" s="10"/>
      <c r="I90" s="14"/>
      <c r="J90" s="10"/>
      <c r="K90" s="14"/>
      <c r="L90" s="10"/>
      <c r="N90" s="14"/>
      <c r="O90" s="10"/>
      <c r="Q90" s="14"/>
      <c r="U90" s="14"/>
      <c r="V90" s="10"/>
    </row>
    <row r="91" spans="2:22" ht="28.5" customHeight="1" x14ac:dyDescent="0.25">
      <c r="B91" s="9"/>
      <c r="C91" s="14"/>
      <c r="D91" s="10"/>
      <c r="E91" s="14"/>
      <c r="F91" s="10"/>
      <c r="G91" s="14"/>
      <c r="H91" s="10"/>
      <c r="I91" s="14"/>
      <c r="J91" s="10"/>
      <c r="K91" s="14"/>
      <c r="L91" s="10"/>
      <c r="N91" s="14"/>
      <c r="O91" s="10"/>
      <c r="Q91" s="14"/>
      <c r="U91" s="14"/>
      <c r="V91" s="10"/>
    </row>
    <row r="92" spans="2:22" ht="28.5" customHeight="1" x14ac:dyDescent="0.25">
      <c r="B92" s="9"/>
      <c r="C92" s="14"/>
      <c r="D92" s="10"/>
      <c r="E92" s="14"/>
      <c r="F92" s="10"/>
      <c r="G92" s="14"/>
      <c r="H92" s="10"/>
      <c r="I92" s="14"/>
      <c r="J92" s="10"/>
      <c r="K92" s="14"/>
      <c r="L92" s="10"/>
      <c r="N92" s="14"/>
      <c r="O92" s="10"/>
      <c r="Q92" s="14"/>
      <c r="U92" s="14"/>
      <c r="V92" s="10"/>
    </row>
    <row r="93" spans="2:22" ht="28.5" customHeight="1" x14ac:dyDescent="0.25">
      <c r="B93" s="9"/>
      <c r="C93" s="14"/>
      <c r="D93" s="10"/>
      <c r="E93" s="14"/>
      <c r="F93" s="10"/>
      <c r="G93" s="14"/>
      <c r="H93" s="10"/>
      <c r="I93" s="14"/>
      <c r="J93" s="10"/>
      <c r="K93" s="14"/>
      <c r="L93" s="10"/>
      <c r="N93" s="14"/>
      <c r="O93" s="10"/>
      <c r="Q93" s="14"/>
      <c r="U93" s="14"/>
      <c r="V93" s="10"/>
    </row>
    <row r="94" spans="2:22" ht="28.5" customHeight="1" x14ac:dyDescent="0.25">
      <c r="B94" s="9"/>
      <c r="C94" s="14"/>
      <c r="D94" s="10"/>
      <c r="E94" s="14"/>
      <c r="F94" s="10"/>
      <c r="G94" s="14"/>
      <c r="H94" s="10"/>
      <c r="I94" s="14"/>
      <c r="J94" s="10"/>
      <c r="K94" s="14"/>
      <c r="L94" s="10"/>
      <c r="N94" s="14"/>
      <c r="O94" s="10"/>
      <c r="Q94" s="14"/>
      <c r="U94" s="14"/>
      <c r="V94" s="10"/>
    </row>
    <row r="95" spans="2:22" ht="28.5" customHeight="1" x14ac:dyDescent="0.25">
      <c r="B95" s="9"/>
      <c r="C95" s="14"/>
      <c r="D95" s="10"/>
      <c r="E95" s="14"/>
      <c r="F95" s="10"/>
      <c r="G95" s="14"/>
      <c r="H95" s="10"/>
      <c r="I95" s="14"/>
      <c r="J95" s="10"/>
      <c r="K95" s="14"/>
      <c r="L95" s="10"/>
      <c r="N95" s="14"/>
      <c r="O95" s="10"/>
      <c r="Q95" s="14"/>
      <c r="U95" s="14"/>
      <c r="V95" s="10"/>
    </row>
    <row r="96" spans="2:22" ht="28.5" customHeight="1" x14ac:dyDescent="0.25">
      <c r="B96" s="9"/>
      <c r="C96" s="14"/>
      <c r="D96" s="10"/>
      <c r="E96" s="14"/>
      <c r="F96" s="10"/>
      <c r="G96" s="14"/>
      <c r="H96" s="10"/>
      <c r="I96" s="14"/>
      <c r="J96" s="10"/>
      <c r="K96" s="14"/>
      <c r="L96" s="10"/>
      <c r="N96" s="14"/>
      <c r="O96" s="10"/>
      <c r="Q96" s="14"/>
      <c r="U96" s="14"/>
      <c r="V96" s="10"/>
    </row>
    <row r="97" spans="2:22" ht="28.5" customHeight="1" x14ac:dyDescent="0.25">
      <c r="B97" s="9"/>
      <c r="C97" s="14"/>
      <c r="D97" s="10"/>
      <c r="E97" s="14"/>
      <c r="F97" s="10"/>
      <c r="G97" s="14"/>
      <c r="H97" s="10"/>
      <c r="I97" s="14"/>
      <c r="J97" s="10"/>
      <c r="K97" s="14"/>
      <c r="L97" s="10"/>
      <c r="N97" s="14"/>
      <c r="O97" s="10"/>
      <c r="Q97" s="14"/>
      <c r="U97" s="14"/>
      <c r="V97" s="10"/>
    </row>
    <row r="98" spans="2:22" ht="28.5" customHeight="1" x14ac:dyDescent="0.25">
      <c r="B98" s="9"/>
      <c r="C98" s="14"/>
      <c r="D98" s="10"/>
      <c r="E98" s="14"/>
      <c r="F98" s="10"/>
      <c r="G98" s="14"/>
      <c r="H98" s="10"/>
      <c r="I98" s="14"/>
      <c r="J98" s="10"/>
      <c r="K98" s="14"/>
      <c r="L98" s="10"/>
      <c r="N98" s="14"/>
      <c r="O98" s="10"/>
      <c r="Q98" s="14"/>
      <c r="U98" s="14"/>
      <c r="V98" s="10"/>
    </row>
    <row r="99" spans="2:22" ht="28.5" customHeight="1" x14ac:dyDescent="0.25">
      <c r="B99" s="9"/>
      <c r="C99" s="14"/>
      <c r="D99" s="10"/>
      <c r="E99" s="14"/>
      <c r="F99" s="10"/>
      <c r="G99" s="14"/>
      <c r="H99" s="10"/>
      <c r="I99" s="14"/>
      <c r="J99" s="10"/>
      <c r="K99" s="14"/>
      <c r="L99" s="10"/>
      <c r="N99" s="14"/>
      <c r="O99" s="10"/>
      <c r="Q99" s="14"/>
      <c r="U99" s="14"/>
      <c r="V99" s="10"/>
    </row>
    <row r="100" spans="2:22" ht="28.5" customHeight="1" x14ac:dyDescent="0.25">
      <c r="B100" s="9"/>
      <c r="C100" s="14"/>
      <c r="D100" s="10"/>
      <c r="E100" s="14"/>
      <c r="F100" s="10"/>
      <c r="G100" s="14"/>
      <c r="H100" s="10"/>
      <c r="I100" s="14"/>
      <c r="J100" s="10"/>
      <c r="K100" s="14"/>
      <c r="L100" s="10"/>
      <c r="N100" s="14"/>
      <c r="O100" s="10"/>
      <c r="Q100" s="14"/>
      <c r="U100" s="14"/>
      <c r="V100" s="10"/>
    </row>
    <row r="101" spans="2:22" ht="28.5" customHeight="1" x14ac:dyDescent="0.25">
      <c r="B101" s="9"/>
      <c r="C101" s="14"/>
      <c r="D101" s="10"/>
      <c r="E101" s="14"/>
      <c r="F101" s="10"/>
      <c r="G101" s="14"/>
      <c r="H101" s="10"/>
      <c r="I101" s="14"/>
      <c r="J101" s="10"/>
      <c r="K101" s="14"/>
      <c r="L101" s="10"/>
      <c r="N101" s="14"/>
      <c r="O101" s="10"/>
      <c r="Q101" s="14"/>
      <c r="U101" s="14"/>
      <c r="V101" s="10"/>
    </row>
    <row r="102" spans="2:22" ht="28.5" customHeight="1" x14ac:dyDescent="0.25">
      <c r="B102" s="9"/>
      <c r="C102" s="14"/>
      <c r="D102" s="10"/>
      <c r="E102" s="14"/>
      <c r="F102" s="10"/>
      <c r="G102" s="14"/>
      <c r="H102" s="10"/>
      <c r="I102" s="14"/>
      <c r="J102" s="10"/>
      <c r="K102" s="14"/>
      <c r="L102" s="10"/>
      <c r="N102" s="14"/>
      <c r="O102" s="10"/>
      <c r="Q102" s="14"/>
      <c r="U102" s="14"/>
      <c r="V102" s="10"/>
    </row>
    <row r="103" spans="2:22" ht="28.5" customHeight="1" x14ac:dyDescent="0.25">
      <c r="B103" s="9"/>
      <c r="C103" s="14"/>
      <c r="D103" s="10"/>
      <c r="E103" s="14"/>
      <c r="F103" s="10"/>
      <c r="G103" s="14"/>
      <c r="H103" s="10"/>
      <c r="I103" s="14"/>
      <c r="J103" s="10"/>
      <c r="K103" s="14"/>
      <c r="L103" s="10"/>
      <c r="N103" s="14"/>
      <c r="O103" s="10"/>
      <c r="Q103" s="14"/>
      <c r="U103" s="14"/>
      <c r="V103" s="10"/>
    </row>
    <row r="104" spans="2:22" ht="28.5" customHeight="1" x14ac:dyDescent="0.25">
      <c r="B104" s="9"/>
      <c r="C104" s="14"/>
      <c r="D104" s="10"/>
      <c r="E104" s="14"/>
      <c r="F104" s="10"/>
      <c r="G104" s="14"/>
      <c r="H104" s="10"/>
      <c r="I104" s="14"/>
      <c r="J104" s="10"/>
      <c r="K104" s="14"/>
      <c r="L104" s="10"/>
      <c r="N104" s="14"/>
      <c r="O104" s="10"/>
      <c r="Q104" s="14"/>
      <c r="U104" s="14"/>
      <c r="V104" s="10"/>
    </row>
    <row r="105" spans="2:22" ht="28.5" customHeight="1" x14ac:dyDescent="0.25">
      <c r="B105" s="9"/>
      <c r="C105" s="14"/>
      <c r="D105" s="10"/>
      <c r="E105" s="14"/>
      <c r="F105" s="10"/>
      <c r="G105" s="14"/>
      <c r="H105" s="10"/>
      <c r="I105" s="14"/>
      <c r="J105" s="10"/>
      <c r="K105" s="14"/>
      <c r="L105" s="10"/>
      <c r="N105" s="14"/>
      <c r="O105" s="10"/>
      <c r="Q105" s="14"/>
      <c r="U105" s="14"/>
      <c r="V105" s="10"/>
    </row>
    <row r="106" spans="2:22" ht="28.5" customHeight="1" x14ac:dyDescent="0.25">
      <c r="B106" s="9"/>
      <c r="C106" s="14"/>
      <c r="D106" s="10"/>
      <c r="E106" s="14"/>
      <c r="F106" s="10"/>
      <c r="G106" s="14"/>
      <c r="H106" s="10"/>
      <c r="I106" s="14"/>
      <c r="J106" s="10"/>
      <c r="K106" s="14"/>
      <c r="L106" s="10"/>
      <c r="N106" s="14"/>
      <c r="O106" s="10"/>
      <c r="Q106" s="14"/>
      <c r="U106" s="14"/>
      <c r="V106" s="10"/>
    </row>
    <row r="107" spans="2:22" ht="28.5" customHeight="1" x14ac:dyDescent="0.25">
      <c r="B107" s="9"/>
      <c r="C107" s="14"/>
      <c r="D107" s="10"/>
      <c r="E107" s="14"/>
      <c r="F107" s="10"/>
      <c r="G107" s="14"/>
      <c r="H107" s="10"/>
      <c r="I107" s="14"/>
      <c r="J107" s="10"/>
      <c r="K107" s="14"/>
      <c r="L107" s="10"/>
      <c r="N107" s="14"/>
      <c r="O107" s="10"/>
      <c r="Q107" s="14"/>
      <c r="U107" s="14"/>
      <c r="V107" s="10"/>
    </row>
    <row r="108" spans="2:22" ht="28.5" customHeight="1" x14ac:dyDescent="0.25">
      <c r="B108" s="9"/>
      <c r="C108" s="14"/>
      <c r="D108" s="10"/>
      <c r="E108" s="14"/>
      <c r="F108" s="10"/>
      <c r="G108" s="14"/>
      <c r="H108" s="10"/>
      <c r="I108" s="14"/>
      <c r="J108" s="10"/>
      <c r="K108" s="14"/>
      <c r="L108" s="10"/>
      <c r="N108" s="14"/>
      <c r="O108" s="10"/>
      <c r="Q108" s="14"/>
      <c r="U108" s="14"/>
      <c r="V108" s="10"/>
    </row>
    <row r="109" spans="2:22" ht="28.5" customHeight="1" x14ac:dyDescent="0.25">
      <c r="B109" s="9"/>
      <c r="C109" s="14"/>
      <c r="D109" s="10"/>
      <c r="E109" s="14"/>
      <c r="F109" s="10"/>
      <c r="G109" s="14"/>
      <c r="H109" s="10"/>
      <c r="I109" s="14"/>
      <c r="J109" s="10"/>
      <c r="K109" s="14"/>
      <c r="L109" s="10"/>
      <c r="N109" s="14"/>
      <c r="O109" s="10"/>
      <c r="Q109" s="14"/>
      <c r="U109" s="14"/>
      <c r="V109" s="10"/>
    </row>
    <row r="110" spans="2:22" ht="28.5" customHeight="1" x14ac:dyDescent="0.25">
      <c r="B110" s="9"/>
      <c r="C110" s="14"/>
      <c r="D110" s="10"/>
      <c r="E110" s="14"/>
      <c r="F110" s="10"/>
      <c r="G110" s="14"/>
      <c r="H110" s="10"/>
      <c r="I110" s="14"/>
      <c r="J110" s="10"/>
      <c r="K110" s="14"/>
      <c r="L110" s="10"/>
      <c r="N110" s="14"/>
      <c r="O110" s="10"/>
      <c r="Q110" s="14"/>
      <c r="U110" s="14"/>
      <c r="V110" s="10"/>
    </row>
    <row r="111" spans="2:22" ht="28.5" customHeight="1" x14ac:dyDescent="0.25">
      <c r="B111" s="9"/>
      <c r="C111" s="14"/>
      <c r="D111" s="10"/>
      <c r="E111" s="14"/>
      <c r="F111" s="10"/>
      <c r="G111" s="14"/>
      <c r="H111" s="10"/>
      <c r="I111" s="14"/>
      <c r="J111" s="10"/>
      <c r="K111" s="14"/>
      <c r="L111" s="10"/>
      <c r="N111" s="14"/>
      <c r="O111" s="10"/>
      <c r="Q111" s="14"/>
      <c r="U111" s="14"/>
      <c r="V111" s="10"/>
    </row>
    <row r="112" spans="2:22" ht="28.5" customHeight="1" x14ac:dyDescent="0.25">
      <c r="B112" s="9"/>
      <c r="C112" s="14"/>
      <c r="D112" s="10"/>
      <c r="E112" s="14"/>
      <c r="F112" s="10"/>
      <c r="G112" s="14"/>
      <c r="H112" s="10"/>
      <c r="I112" s="14"/>
      <c r="J112" s="10"/>
      <c r="K112" s="14"/>
      <c r="L112" s="10"/>
      <c r="N112" s="14"/>
      <c r="O112" s="10"/>
      <c r="Q112" s="14"/>
      <c r="U112" s="14"/>
      <c r="V112" s="10"/>
    </row>
    <row r="113" spans="2:22" ht="28.5" customHeight="1" x14ac:dyDescent="0.25">
      <c r="B113" s="9"/>
      <c r="C113" s="14"/>
      <c r="D113" s="10"/>
      <c r="E113" s="14"/>
      <c r="F113" s="10"/>
      <c r="G113" s="14"/>
      <c r="H113" s="10"/>
      <c r="I113" s="14"/>
      <c r="J113" s="10"/>
      <c r="K113" s="14"/>
      <c r="L113" s="10"/>
      <c r="N113" s="14"/>
      <c r="O113" s="10"/>
      <c r="Q113" s="14"/>
      <c r="U113" s="14"/>
      <c r="V113" s="10"/>
    </row>
    <row r="114" spans="2:22" ht="28.5" customHeight="1" x14ac:dyDescent="0.25">
      <c r="B114" s="9"/>
      <c r="C114" s="14"/>
      <c r="D114" s="10"/>
      <c r="E114" s="14"/>
      <c r="F114" s="10"/>
      <c r="G114" s="14"/>
      <c r="H114" s="10"/>
      <c r="I114" s="14"/>
      <c r="J114" s="10"/>
      <c r="K114" s="14"/>
      <c r="L114" s="10"/>
      <c r="N114" s="14"/>
      <c r="O114" s="10"/>
      <c r="Q114" s="14"/>
      <c r="U114" s="14"/>
      <c r="V114" s="10"/>
    </row>
    <row r="115" spans="2:22" ht="28.5" customHeight="1" x14ac:dyDescent="0.25">
      <c r="B115" s="9"/>
      <c r="C115" s="14"/>
      <c r="D115" s="10"/>
      <c r="E115" s="14"/>
      <c r="F115" s="10"/>
      <c r="G115" s="14"/>
      <c r="H115" s="10"/>
      <c r="I115" s="14"/>
      <c r="J115" s="10"/>
      <c r="K115" s="14"/>
      <c r="L115" s="10"/>
      <c r="N115" s="14"/>
      <c r="O115" s="10"/>
      <c r="Q115" s="14"/>
      <c r="U115" s="14"/>
      <c r="V115" s="10"/>
    </row>
    <row r="116" spans="2:22" ht="28.5" customHeight="1" x14ac:dyDescent="0.25">
      <c r="B116" s="9"/>
      <c r="C116" s="14"/>
      <c r="D116" s="10"/>
      <c r="E116" s="14"/>
      <c r="F116" s="10"/>
      <c r="G116" s="14"/>
      <c r="H116" s="10"/>
      <c r="I116" s="14"/>
      <c r="J116" s="10"/>
      <c r="K116" s="14"/>
      <c r="L116" s="10"/>
      <c r="N116" s="14"/>
      <c r="O116" s="10"/>
      <c r="Q116" s="14"/>
      <c r="U116" s="14"/>
      <c r="V116" s="10"/>
    </row>
    <row r="117" spans="2:22" ht="28.5" customHeight="1" x14ac:dyDescent="0.25">
      <c r="B117" s="9"/>
      <c r="C117" s="14"/>
      <c r="D117" s="10"/>
      <c r="E117" s="14"/>
      <c r="F117" s="10"/>
      <c r="G117" s="14"/>
      <c r="H117" s="10"/>
      <c r="I117" s="14"/>
      <c r="J117" s="10"/>
      <c r="K117" s="14"/>
      <c r="L117" s="10"/>
      <c r="N117" s="14"/>
      <c r="O117" s="10"/>
      <c r="Q117" s="14"/>
      <c r="U117" s="14"/>
      <c r="V117" s="10"/>
    </row>
    <row r="118" spans="2:22" ht="28.5" customHeight="1" x14ac:dyDescent="0.25">
      <c r="B118" s="9"/>
      <c r="C118" s="14"/>
      <c r="D118" s="10"/>
      <c r="E118" s="14"/>
      <c r="F118" s="10"/>
      <c r="G118" s="14"/>
      <c r="H118" s="10"/>
      <c r="I118" s="14"/>
      <c r="J118" s="10"/>
      <c r="K118" s="14"/>
      <c r="L118" s="10"/>
      <c r="N118" s="14"/>
      <c r="O118" s="10"/>
      <c r="Q118" s="14"/>
      <c r="U118" s="14"/>
      <c r="V118" s="10"/>
    </row>
    <row r="119" spans="2:22" ht="28.5" customHeight="1" x14ac:dyDescent="0.25">
      <c r="B119" s="9"/>
      <c r="C119" s="14"/>
      <c r="D119" s="10"/>
      <c r="E119" s="14"/>
      <c r="F119" s="10"/>
      <c r="G119" s="14"/>
      <c r="H119" s="10"/>
      <c r="I119" s="14"/>
      <c r="J119" s="10"/>
      <c r="K119" s="14"/>
      <c r="L119" s="10"/>
      <c r="N119" s="14"/>
      <c r="O119" s="10"/>
      <c r="Q119" s="14"/>
      <c r="U119" s="14"/>
      <c r="V119" s="10"/>
    </row>
    <row r="120" spans="2:22" ht="28.5" customHeight="1" x14ac:dyDescent="0.25">
      <c r="B120" s="9"/>
      <c r="C120" s="14"/>
      <c r="D120" s="10"/>
      <c r="E120" s="14"/>
      <c r="F120" s="10"/>
      <c r="G120" s="14"/>
      <c r="H120" s="10"/>
      <c r="I120" s="14"/>
      <c r="J120" s="10"/>
      <c r="K120" s="14"/>
      <c r="L120" s="10"/>
      <c r="N120" s="14"/>
      <c r="O120" s="10"/>
      <c r="Q120" s="14"/>
      <c r="U120" s="14"/>
      <c r="V120" s="10"/>
    </row>
    <row r="121" spans="2:22" ht="28.5" customHeight="1" x14ac:dyDescent="0.25">
      <c r="B121" s="9"/>
      <c r="C121" s="14"/>
      <c r="D121" s="10"/>
      <c r="E121" s="14"/>
      <c r="F121" s="10"/>
      <c r="G121" s="14"/>
      <c r="H121" s="10"/>
      <c r="I121" s="14"/>
      <c r="J121" s="10"/>
      <c r="K121" s="14"/>
      <c r="L121" s="10"/>
      <c r="N121" s="14"/>
      <c r="O121" s="10"/>
      <c r="Q121" s="14"/>
      <c r="U121" s="14"/>
      <c r="V121" s="10"/>
    </row>
    <row r="122" spans="2:22" ht="28.5" customHeight="1" x14ac:dyDescent="0.25">
      <c r="B122" s="9"/>
      <c r="C122" s="14"/>
      <c r="D122" s="10"/>
      <c r="E122" s="14"/>
      <c r="F122" s="10"/>
      <c r="G122" s="14"/>
      <c r="H122" s="10"/>
      <c r="I122" s="14"/>
      <c r="J122" s="10"/>
      <c r="K122" s="14"/>
      <c r="L122" s="10"/>
      <c r="N122" s="14"/>
      <c r="O122" s="10"/>
      <c r="Q122" s="14"/>
      <c r="U122" s="14"/>
      <c r="V122" s="10"/>
    </row>
    <row r="123" spans="2:22" ht="28.5" customHeight="1" x14ac:dyDescent="0.25">
      <c r="B123" s="9"/>
      <c r="C123" s="14"/>
      <c r="D123" s="10"/>
      <c r="E123" s="14"/>
      <c r="F123" s="10"/>
      <c r="G123" s="14"/>
      <c r="H123" s="10"/>
      <c r="I123" s="14"/>
      <c r="J123" s="10"/>
      <c r="K123" s="14"/>
      <c r="L123" s="10"/>
      <c r="N123" s="14"/>
      <c r="O123" s="10"/>
      <c r="Q123" s="14"/>
      <c r="U123" s="14"/>
      <c r="V123" s="10"/>
    </row>
    <row r="124" spans="2:22" ht="28.5" customHeight="1" x14ac:dyDescent="0.25">
      <c r="B124" s="9"/>
      <c r="C124" s="14"/>
      <c r="D124" s="10"/>
      <c r="E124" s="14"/>
      <c r="F124" s="10"/>
      <c r="G124" s="14"/>
      <c r="H124" s="10"/>
      <c r="I124" s="14"/>
      <c r="J124" s="10"/>
      <c r="K124" s="14"/>
      <c r="L124" s="10"/>
      <c r="N124" s="14"/>
      <c r="O124" s="10"/>
      <c r="Q124" s="14"/>
      <c r="U124" s="14"/>
      <c r="V124" s="10"/>
    </row>
    <row r="125" spans="2:22" ht="28.5" customHeight="1" x14ac:dyDescent="0.25">
      <c r="B125" s="9"/>
      <c r="C125" s="14"/>
      <c r="D125" s="10"/>
      <c r="E125" s="14"/>
      <c r="F125" s="10"/>
      <c r="G125" s="14"/>
      <c r="H125" s="10"/>
      <c r="I125" s="14"/>
      <c r="J125" s="10"/>
      <c r="K125" s="14"/>
      <c r="L125" s="10"/>
      <c r="N125" s="14"/>
      <c r="O125" s="10"/>
      <c r="Q125" s="14"/>
      <c r="U125" s="14"/>
      <c r="V125" s="10"/>
    </row>
    <row r="126" spans="2:22" ht="28.5" customHeight="1" x14ac:dyDescent="0.25">
      <c r="B126" s="9"/>
      <c r="C126" s="14"/>
      <c r="D126" s="10"/>
      <c r="E126" s="14"/>
      <c r="F126" s="10"/>
      <c r="G126" s="14"/>
      <c r="H126" s="10"/>
      <c r="I126" s="14"/>
      <c r="J126" s="10"/>
      <c r="K126" s="14"/>
      <c r="L126" s="10"/>
      <c r="N126" s="14"/>
      <c r="O126" s="10"/>
      <c r="Q126" s="14"/>
      <c r="U126" s="14"/>
      <c r="V126" s="10"/>
    </row>
    <row r="127" spans="2:22" ht="28.5" customHeight="1" x14ac:dyDescent="0.25">
      <c r="B127" s="9"/>
      <c r="C127" s="14"/>
      <c r="D127" s="10"/>
      <c r="E127" s="14"/>
      <c r="F127" s="10"/>
      <c r="G127" s="14"/>
      <c r="H127" s="10"/>
      <c r="I127" s="14"/>
      <c r="J127" s="10"/>
      <c r="K127" s="14"/>
      <c r="L127" s="10"/>
      <c r="N127" s="14"/>
      <c r="O127" s="10"/>
      <c r="Q127" s="14"/>
      <c r="U127" s="14"/>
      <c r="V127" s="10"/>
    </row>
    <row r="128" spans="2:22" ht="28.5" customHeight="1" x14ac:dyDescent="0.25">
      <c r="B128" s="9"/>
      <c r="C128" s="14"/>
      <c r="D128" s="10"/>
      <c r="E128" s="14"/>
      <c r="F128" s="10"/>
      <c r="G128" s="14"/>
      <c r="H128" s="10"/>
      <c r="I128" s="14"/>
      <c r="J128" s="10"/>
      <c r="K128" s="14"/>
      <c r="L128" s="10"/>
      <c r="N128" s="14"/>
      <c r="O128" s="10"/>
      <c r="Q128" s="14"/>
      <c r="U128" s="14"/>
      <c r="V128" s="10"/>
    </row>
    <row r="129" spans="2:22" ht="28.5" customHeight="1" x14ac:dyDescent="0.25">
      <c r="B129" s="9"/>
      <c r="C129" s="14"/>
      <c r="D129" s="10"/>
      <c r="E129" s="14"/>
      <c r="F129" s="10"/>
      <c r="G129" s="14"/>
      <c r="H129" s="10"/>
      <c r="I129" s="14"/>
      <c r="J129" s="10"/>
      <c r="K129" s="14"/>
      <c r="L129" s="10"/>
      <c r="N129" s="14"/>
      <c r="O129" s="10"/>
      <c r="Q129" s="14"/>
      <c r="U129" s="14"/>
      <c r="V129" s="10"/>
    </row>
    <row r="130" spans="2:22" ht="28.5" customHeight="1" x14ac:dyDescent="0.25">
      <c r="B130" s="9"/>
      <c r="C130" s="14"/>
      <c r="D130" s="10"/>
      <c r="E130" s="14"/>
      <c r="F130" s="10"/>
      <c r="G130" s="14"/>
      <c r="H130" s="10"/>
      <c r="I130" s="14"/>
      <c r="J130" s="10"/>
      <c r="K130" s="14"/>
      <c r="L130" s="10"/>
      <c r="N130" s="14"/>
      <c r="O130" s="10"/>
      <c r="Q130" s="14"/>
      <c r="U130" s="14"/>
      <c r="V130" s="10"/>
    </row>
    <row r="131" spans="2:22" ht="28.5" customHeight="1" x14ac:dyDescent="0.25">
      <c r="B131" s="9"/>
      <c r="C131" s="14"/>
      <c r="D131" s="10"/>
      <c r="E131" s="14"/>
      <c r="F131" s="10"/>
      <c r="G131" s="14"/>
      <c r="H131" s="10"/>
      <c r="I131" s="14"/>
      <c r="J131" s="10"/>
      <c r="K131" s="14"/>
      <c r="L131" s="10"/>
      <c r="N131" s="14"/>
      <c r="O131" s="10"/>
      <c r="Q131" s="14"/>
      <c r="U131" s="14"/>
      <c r="V131" s="10"/>
    </row>
    <row r="132" spans="2:22" ht="28.5" customHeight="1" x14ac:dyDescent="0.25">
      <c r="B132" s="9"/>
      <c r="C132" s="14"/>
      <c r="D132" s="10"/>
      <c r="E132" s="14"/>
      <c r="F132" s="10"/>
      <c r="G132" s="14"/>
      <c r="H132" s="10"/>
      <c r="I132" s="14"/>
      <c r="J132" s="10"/>
      <c r="K132" s="14"/>
      <c r="L132" s="10"/>
      <c r="N132" s="14"/>
      <c r="O132" s="10"/>
      <c r="Q132" s="14"/>
      <c r="U132" s="14"/>
      <c r="V132" s="10"/>
    </row>
    <row r="133" spans="2:22" ht="28.5" customHeight="1" x14ac:dyDescent="0.25">
      <c r="B133" s="9"/>
      <c r="C133" s="14"/>
      <c r="D133" s="10"/>
      <c r="E133" s="14"/>
      <c r="F133" s="10"/>
      <c r="G133" s="14"/>
      <c r="H133" s="10"/>
      <c r="I133" s="14"/>
      <c r="J133" s="10"/>
      <c r="K133" s="14"/>
      <c r="L133" s="10"/>
      <c r="N133" s="14"/>
      <c r="O133" s="10"/>
      <c r="Q133" s="14"/>
      <c r="U133" s="14"/>
      <c r="V133" s="10"/>
    </row>
    <row r="134" spans="2:22" ht="28.5" customHeight="1" x14ac:dyDescent="0.25">
      <c r="B134" s="9"/>
      <c r="C134" s="14"/>
      <c r="D134" s="10"/>
      <c r="E134" s="14"/>
      <c r="F134" s="10"/>
      <c r="G134" s="14"/>
      <c r="H134" s="10"/>
      <c r="I134" s="14"/>
      <c r="J134" s="10"/>
      <c r="K134" s="14"/>
      <c r="L134" s="10"/>
      <c r="N134" s="14"/>
      <c r="O134" s="10"/>
      <c r="Q134" s="14"/>
      <c r="U134" s="14"/>
      <c r="V134" s="10"/>
    </row>
    <row r="135" spans="2:22" ht="28.5" customHeight="1" x14ac:dyDescent="0.25">
      <c r="B135" s="9"/>
      <c r="C135" s="14"/>
      <c r="D135" s="10"/>
      <c r="E135" s="14"/>
      <c r="F135" s="10"/>
      <c r="G135" s="14"/>
      <c r="H135" s="10"/>
      <c r="I135" s="14"/>
      <c r="J135" s="10"/>
      <c r="K135" s="14"/>
      <c r="L135" s="10"/>
      <c r="N135" s="14"/>
      <c r="O135" s="10"/>
      <c r="Q135" s="14"/>
      <c r="U135" s="14"/>
      <c r="V135" s="10"/>
    </row>
    <row r="136" spans="2:22" ht="28.5" customHeight="1" x14ac:dyDescent="0.25">
      <c r="B136" s="9"/>
      <c r="C136" s="14"/>
      <c r="D136" s="10"/>
      <c r="E136" s="14"/>
      <c r="F136" s="10"/>
      <c r="G136" s="14"/>
      <c r="H136" s="10"/>
      <c r="I136" s="14"/>
      <c r="J136" s="10"/>
      <c r="K136" s="14"/>
      <c r="L136" s="10"/>
      <c r="N136" s="14"/>
      <c r="O136" s="10"/>
      <c r="Q136" s="14"/>
      <c r="U136" s="14"/>
      <c r="V136" s="10"/>
    </row>
    <row r="137" spans="2:22" ht="28.5" customHeight="1" x14ac:dyDescent="0.25">
      <c r="B137" s="9"/>
      <c r="C137" s="14"/>
      <c r="D137" s="10"/>
      <c r="E137" s="14"/>
      <c r="F137" s="10"/>
      <c r="G137" s="14"/>
      <c r="H137" s="10"/>
      <c r="I137" s="14"/>
      <c r="J137" s="10"/>
      <c r="K137" s="14"/>
      <c r="L137" s="10"/>
      <c r="N137" s="14"/>
      <c r="O137" s="10"/>
      <c r="Q137" s="14"/>
      <c r="U137" s="14"/>
      <c r="V137" s="10"/>
    </row>
    <row r="138" spans="2:22" ht="28.5" customHeight="1" x14ac:dyDescent="0.25">
      <c r="B138" s="9"/>
      <c r="C138" s="14"/>
      <c r="D138" s="10"/>
      <c r="E138" s="14"/>
      <c r="F138" s="10"/>
      <c r="G138" s="14"/>
      <c r="H138" s="10"/>
      <c r="I138" s="14"/>
      <c r="J138" s="10"/>
      <c r="K138" s="14"/>
      <c r="L138" s="10"/>
      <c r="N138" s="14"/>
      <c r="O138" s="10"/>
      <c r="Q138" s="14"/>
      <c r="U138" s="14"/>
      <c r="V138" s="10"/>
    </row>
    <row r="139" spans="2:22" ht="28.5" customHeight="1" x14ac:dyDescent="0.25">
      <c r="B139" s="9"/>
      <c r="C139" s="14"/>
      <c r="D139" s="10"/>
      <c r="E139" s="14"/>
      <c r="F139" s="10"/>
      <c r="G139" s="14"/>
      <c r="H139" s="10"/>
      <c r="I139" s="14"/>
      <c r="J139" s="10"/>
      <c r="K139" s="14"/>
      <c r="L139" s="10"/>
      <c r="N139" s="14"/>
      <c r="O139" s="10"/>
      <c r="Q139" s="14"/>
      <c r="U139" s="14"/>
      <c r="V139" s="10"/>
    </row>
    <row r="140" spans="2:22" ht="28.5" customHeight="1" x14ac:dyDescent="0.25">
      <c r="B140" s="9"/>
      <c r="C140" s="14"/>
      <c r="D140" s="10"/>
      <c r="E140" s="14"/>
      <c r="F140" s="10"/>
      <c r="G140" s="14"/>
      <c r="H140" s="10"/>
      <c r="I140" s="14"/>
      <c r="J140" s="10"/>
      <c r="K140" s="14"/>
      <c r="L140" s="10"/>
      <c r="N140" s="14"/>
      <c r="O140" s="10"/>
      <c r="Q140" s="14"/>
      <c r="U140" s="14"/>
      <c r="V140" s="10"/>
    </row>
    <row r="141" spans="2:22" ht="28.5" customHeight="1" x14ac:dyDescent="0.25">
      <c r="B141" s="9"/>
      <c r="C141" s="14"/>
      <c r="D141" s="10"/>
      <c r="E141" s="14"/>
      <c r="F141" s="10"/>
      <c r="G141" s="14"/>
      <c r="H141" s="10"/>
      <c r="I141" s="14"/>
      <c r="J141" s="10"/>
      <c r="K141" s="14"/>
      <c r="L141" s="10"/>
      <c r="N141" s="14"/>
      <c r="O141" s="10"/>
      <c r="Q141" s="14"/>
      <c r="U141" s="14"/>
      <c r="V141" s="10"/>
    </row>
    <row r="142" spans="2:22" ht="28.5" customHeight="1" x14ac:dyDescent="0.25">
      <c r="B142" s="9"/>
      <c r="C142" s="14"/>
      <c r="D142" s="10"/>
      <c r="E142" s="14"/>
      <c r="F142" s="10"/>
      <c r="G142" s="14"/>
      <c r="H142" s="10"/>
      <c r="I142" s="14"/>
      <c r="J142" s="10"/>
      <c r="K142" s="14"/>
      <c r="L142" s="10"/>
      <c r="N142" s="14"/>
      <c r="O142" s="10"/>
      <c r="Q142" s="14"/>
      <c r="U142" s="14"/>
      <c r="V142" s="10"/>
    </row>
    <row r="143" spans="2:22" ht="28.5" customHeight="1" x14ac:dyDescent="0.25">
      <c r="B143" s="9"/>
      <c r="C143" s="14"/>
      <c r="D143" s="10"/>
      <c r="E143" s="14"/>
      <c r="F143" s="10"/>
      <c r="G143" s="14"/>
      <c r="H143" s="10"/>
      <c r="I143" s="14"/>
      <c r="J143" s="10"/>
      <c r="K143" s="14"/>
      <c r="L143" s="10"/>
      <c r="N143" s="14"/>
      <c r="O143" s="10"/>
      <c r="Q143" s="14"/>
      <c r="U143" s="14"/>
      <c r="V143" s="10"/>
    </row>
    <row r="144" spans="2:22" ht="28.5" customHeight="1" x14ac:dyDescent="0.25">
      <c r="B144" s="9"/>
      <c r="C144" s="14"/>
      <c r="D144" s="10"/>
      <c r="E144" s="14"/>
      <c r="F144" s="10"/>
      <c r="G144" s="14"/>
      <c r="H144" s="10"/>
      <c r="I144" s="14"/>
      <c r="J144" s="10"/>
      <c r="K144" s="14"/>
      <c r="L144" s="10"/>
      <c r="N144" s="14"/>
      <c r="O144" s="10"/>
      <c r="Q144" s="14"/>
      <c r="U144" s="14"/>
      <c r="V144" s="10"/>
    </row>
    <row r="145" spans="2:22" ht="28.5" customHeight="1" x14ac:dyDescent="0.25">
      <c r="B145" s="9"/>
      <c r="C145" s="14"/>
      <c r="D145" s="10"/>
      <c r="E145" s="14"/>
      <c r="F145" s="10"/>
      <c r="G145" s="14"/>
      <c r="H145" s="10"/>
      <c r="I145" s="14"/>
      <c r="J145" s="10"/>
      <c r="K145" s="14"/>
      <c r="L145" s="10"/>
      <c r="N145" s="14"/>
      <c r="O145" s="10"/>
      <c r="Q145" s="14"/>
      <c r="U145" s="14"/>
      <c r="V145" s="10"/>
    </row>
    <row r="146" spans="2:22" ht="28.5" customHeight="1" x14ac:dyDescent="0.25">
      <c r="B146" s="9"/>
      <c r="C146" s="14"/>
      <c r="D146" s="10"/>
      <c r="E146" s="14"/>
      <c r="F146" s="10"/>
      <c r="G146" s="14"/>
      <c r="H146" s="10"/>
      <c r="I146" s="14"/>
      <c r="J146" s="10"/>
      <c r="K146" s="14"/>
      <c r="L146" s="10"/>
      <c r="N146" s="14"/>
      <c r="O146" s="10"/>
      <c r="Q146" s="14"/>
      <c r="U146" s="14"/>
      <c r="V146" s="10"/>
    </row>
    <row r="147" spans="2:22" ht="28.5" customHeight="1" x14ac:dyDescent="0.25">
      <c r="B147" s="9"/>
      <c r="C147" s="14"/>
      <c r="D147" s="10"/>
      <c r="E147" s="14"/>
      <c r="F147" s="10"/>
      <c r="G147" s="14"/>
      <c r="H147" s="10"/>
      <c r="I147" s="14"/>
      <c r="J147" s="10"/>
      <c r="K147" s="14"/>
      <c r="L147" s="10"/>
      <c r="N147" s="14"/>
      <c r="O147" s="10"/>
      <c r="Q147" s="14"/>
      <c r="U147" s="14"/>
      <c r="V147" s="10"/>
    </row>
    <row r="148" spans="2:22" ht="28.5" customHeight="1" x14ac:dyDescent="0.25">
      <c r="B148" s="9"/>
      <c r="C148" s="14"/>
      <c r="D148" s="10"/>
      <c r="E148" s="14"/>
      <c r="F148" s="10"/>
      <c r="G148" s="14"/>
      <c r="H148" s="10"/>
      <c r="I148" s="14"/>
      <c r="J148" s="10"/>
      <c r="K148" s="14"/>
      <c r="L148" s="10"/>
      <c r="N148" s="14"/>
      <c r="O148" s="10"/>
      <c r="Q148" s="14"/>
      <c r="U148" s="14"/>
      <c r="V148" s="10"/>
    </row>
    <row r="149" spans="2:22" ht="28.5" customHeight="1" x14ac:dyDescent="0.25">
      <c r="B149" s="9"/>
      <c r="C149" s="14"/>
      <c r="D149" s="10"/>
      <c r="E149" s="14"/>
      <c r="F149" s="10"/>
      <c r="G149" s="14"/>
      <c r="H149" s="10"/>
      <c r="I149" s="14"/>
      <c r="J149" s="10"/>
      <c r="K149" s="14"/>
      <c r="L149" s="10"/>
      <c r="N149" s="14"/>
      <c r="O149" s="10"/>
      <c r="Q149" s="14"/>
      <c r="U149" s="14"/>
      <c r="V149" s="10"/>
    </row>
    <row r="150" spans="2:22" ht="28.5" customHeight="1" x14ac:dyDescent="0.25">
      <c r="B150" s="9"/>
      <c r="C150" s="14"/>
      <c r="D150" s="10"/>
      <c r="E150" s="14"/>
      <c r="F150" s="10"/>
      <c r="G150" s="14"/>
      <c r="H150" s="10"/>
      <c r="I150" s="14"/>
      <c r="J150" s="10"/>
      <c r="K150" s="14"/>
      <c r="L150" s="10"/>
      <c r="N150" s="14"/>
      <c r="O150" s="10"/>
      <c r="Q150" s="14"/>
      <c r="U150" s="14"/>
      <c r="V150" s="10"/>
    </row>
    <row r="151" spans="2:22" ht="28.5" customHeight="1" x14ac:dyDescent="0.25">
      <c r="B151" s="9"/>
      <c r="C151" s="14"/>
      <c r="D151" s="10"/>
      <c r="E151" s="14"/>
      <c r="F151" s="10"/>
      <c r="G151" s="14"/>
      <c r="H151" s="10"/>
      <c r="I151" s="14"/>
      <c r="J151" s="10"/>
      <c r="K151" s="14"/>
      <c r="L151" s="10"/>
      <c r="N151" s="14"/>
      <c r="O151" s="10"/>
      <c r="Q151" s="14"/>
      <c r="U151" s="14"/>
      <c r="V151" s="10"/>
    </row>
    <row r="152" spans="2:22" ht="28.5" customHeight="1" x14ac:dyDescent="0.25">
      <c r="B152" s="9"/>
      <c r="C152" s="14"/>
      <c r="D152" s="10"/>
      <c r="E152" s="14"/>
      <c r="F152" s="10"/>
      <c r="G152" s="14"/>
      <c r="H152" s="10"/>
      <c r="I152" s="14"/>
      <c r="J152" s="10"/>
      <c r="K152" s="14"/>
      <c r="L152" s="10"/>
      <c r="N152" s="14"/>
      <c r="O152" s="10"/>
      <c r="Q152" s="14"/>
      <c r="U152" s="14"/>
      <c r="V152" s="10"/>
    </row>
    <row r="153" spans="2:22" ht="28.5" customHeight="1" x14ac:dyDescent="0.25">
      <c r="B153" s="9"/>
      <c r="C153" s="14"/>
      <c r="D153" s="10"/>
      <c r="E153" s="14"/>
      <c r="F153" s="10"/>
      <c r="G153" s="14"/>
      <c r="H153" s="10"/>
      <c r="I153" s="14"/>
      <c r="J153" s="10"/>
      <c r="K153" s="14"/>
      <c r="L153" s="10"/>
      <c r="N153" s="14"/>
      <c r="O153" s="10"/>
      <c r="Q153" s="14"/>
      <c r="U153" s="14"/>
      <c r="V153" s="10"/>
    </row>
    <row r="154" spans="2:22" ht="28.5" customHeight="1" x14ac:dyDescent="0.25">
      <c r="B154" s="9"/>
      <c r="C154" s="14"/>
      <c r="D154" s="10"/>
      <c r="E154" s="14"/>
      <c r="F154" s="10"/>
      <c r="G154" s="14"/>
      <c r="H154" s="10"/>
      <c r="I154" s="14"/>
      <c r="J154" s="10"/>
      <c r="K154" s="14"/>
      <c r="L154" s="10"/>
      <c r="N154" s="14"/>
      <c r="O154" s="10"/>
      <c r="Q154" s="14"/>
      <c r="U154" s="14"/>
      <c r="V154" s="10"/>
    </row>
    <row r="155" spans="2:22" ht="28.5" customHeight="1" x14ac:dyDescent="0.25">
      <c r="B155" s="9"/>
      <c r="C155" s="14"/>
      <c r="D155" s="10"/>
      <c r="E155" s="14"/>
      <c r="F155" s="10"/>
      <c r="G155" s="14"/>
      <c r="H155" s="10"/>
      <c r="I155" s="14"/>
      <c r="J155" s="10"/>
      <c r="K155" s="14"/>
      <c r="L155" s="10"/>
      <c r="N155" s="14"/>
      <c r="O155" s="10"/>
      <c r="Q155" s="14"/>
      <c r="U155" s="14"/>
      <c r="V155" s="10"/>
    </row>
    <row r="156" spans="2:22" ht="28.5" customHeight="1" x14ac:dyDescent="0.25">
      <c r="B156" s="9"/>
      <c r="C156" s="14"/>
      <c r="D156" s="10"/>
      <c r="E156" s="14"/>
      <c r="F156" s="10"/>
      <c r="G156" s="14"/>
      <c r="H156" s="10"/>
      <c r="I156" s="14"/>
      <c r="J156" s="10"/>
      <c r="K156" s="14"/>
      <c r="L156" s="10"/>
      <c r="N156" s="14"/>
      <c r="O156" s="10"/>
      <c r="Q156" s="14"/>
      <c r="U156" s="14"/>
      <c r="V156" s="10"/>
    </row>
    <row r="157" spans="2:22" ht="28.5" customHeight="1" x14ac:dyDescent="0.25">
      <c r="B157" s="9"/>
      <c r="C157" s="14"/>
      <c r="D157" s="10"/>
      <c r="E157" s="14"/>
      <c r="F157" s="10"/>
      <c r="G157" s="14"/>
      <c r="H157" s="10"/>
      <c r="I157" s="14"/>
      <c r="J157" s="10"/>
      <c r="K157" s="14"/>
      <c r="L157" s="10"/>
      <c r="N157" s="14"/>
      <c r="O157" s="10"/>
      <c r="Q157" s="14"/>
      <c r="U157" s="14"/>
      <c r="V157" s="10"/>
    </row>
    <row r="158" spans="2:22" ht="28.5" customHeight="1" x14ac:dyDescent="0.25">
      <c r="B158" s="9"/>
      <c r="C158" s="14"/>
      <c r="D158" s="10"/>
      <c r="E158" s="14"/>
      <c r="F158" s="10"/>
      <c r="G158" s="14"/>
      <c r="H158" s="10"/>
      <c r="I158" s="14"/>
      <c r="J158" s="10"/>
      <c r="K158" s="14"/>
      <c r="L158" s="10"/>
      <c r="N158" s="14"/>
      <c r="O158" s="10"/>
      <c r="Q158" s="14"/>
      <c r="U158" s="14"/>
      <c r="V158" s="10"/>
    </row>
    <row r="159" spans="2:22" ht="28.5" customHeight="1" x14ac:dyDescent="0.25">
      <c r="B159" s="9"/>
      <c r="C159" s="14"/>
      <c r="D159" s="10"/>
      <c r="E159" s="14"/>
      <c r="F159" s="10"/>
      <c r="G159" s="14"/>
      <c r="H159" s="10"/>
      <c r="I159" s="14"/>
      <c r="J159" s="10"/>
      <c r="K159" s="14"/>
      <c r="L159" s="10"/>
      <c r="N159" s="14"/>
      <c r="O159" s="10"/>
      <c r="Q159" s="14"/>
      <c r="U159" s="14"/>
      <c r="V159" s="10"/>
    </row>
    <row r="160" spans="2:22" ht="28.5" customHeight="1" x14ac:dyDescent="0.25">
      <c r="B160" s="9"/>
      <c r="C160" s="14"/>
      <c r="D160" s="10"/>
      <c r="E160" s="14"/>
      <c r="F160" s="10"/>
      <c r="G160" s="14"/>
      <c r="H160" s="10"/>
      <c r="I160" s="14"/>
      <c r="J160" s="10"/>
      <c r="K160" s="14"/>
      <c r="L160" s="10"/>
      <c r="N160" s="14"/>
      <c r="O160" s="10"/>
      <c r="Q160" s="14"/>
      <c r="U160" s="14"/>
      <c r="V160" s="10"/>
    </row>
    <row r="161" spans="2:22" ht="28.5" customHeight="1" x14ac:dyDescent="0.25">
      <c r="B161" s="9"/>
      <c r="C161" s="14"/>
      <c r="D161" s="10"/>
      <c r="E161" s="14"/>
      <c r="F161" s="10"/>
      <c r="G161" s="14"/>
      <c r="H161" s="10"/>
      <c r="I161" s="14"/>
      <c r="J161" s="10"/>
      <c r="K161" s="14"/>
      <c r="L161" s="10"/>
      <c r="N161" s="14"/>
      <c r="O161" s="10"/>
      <c r="Q161" s="14"/>
      <c r="U161" s="14"/>
      <c r="V161" s="10"/>
    </row>
    <row r="162" spans="2:22" ht="28.5" customHeight="1" x14ac:dyDescent="0.25">
      <c r="B162" s="9"/>
      <c r="C162" s="14"/>
      <c r="D162" s="10"/>
      <c r="E162" s="14"/>
      <c r="F162" s="10"/>
      <c r="G162" s="14"/>
      <c r="H162" s="10"/>
      <c r="I162" s="14"/>
      <c r="J162" s="10"/>
      <c r="K162" s="14"/>
      <c r="L162" s="10"/>
      <c r="N162" s="14"/>
      <c r="O162" s="10"/>
      <c r="Q162" s="14"/>
      <c r="U162" s="14"/>
      <c r="V162" s="10"/>
    </row>
    <row r="163" spans="2:22" ht="28.5" customHeight="1" x14ac:dyDescent="0.25">
      <c r="B163" s="9"/>
      <c r="C163" s="14"/>
      <c r="D163" s="10"/>
      <c r="E163" s="14"/>
      <c r="F163" s="10"/>
      <c r="G163" s="14"/>
      <c r="H163" s="10"/>
      <c r="I163" s="14"/>
      <c r="J163" s="10"/>
      <c r="K163" s="14"/>
      <c r="L163" s="10"/>
      <c r="N163" s="14"/>
      <c r="O163" s="10"/>
      <c r="Q163" s="14"/>
      <c r="U163" s="14"/>
      <c r="V163" s="10"/>
    </row>
    <row r="164" spans="2:22" ht="28.5" customHeight="1" x14ac:dyDescent="0.25">
      <c r="B164" s="9"/>
      <c r="C164" s="14"/>
      <c r="D164" s="10"/>
      <c r="E164" s="14"/>
      <c r="F164" s="10"/>
      <c r="G164" s="14"/>
      <c r="H164" s="10"/>
      <c r="I164" s="14"/>
      <c r="J164" s="10"/>
      <c r="K164" s="14"/>
      <c r="L164" s="10"/>
      <c r="N164" s="14"/>
      <c r="O164" s="10"/>
      <c r="Q164" s="14"/>
      <c r="U164" s="14"/>
      <c r="V164" s="10"/>
    </row>
    <row r="165" spans="2:22" ht="28.5" customHeight="1" x14ac:dyDescent="0.25">
      <c r="B165" s="9"/>
      <c r="C165" s="14"/>
      <c r="D165" s="10"/>
      <c r="E165" s="14"/>
      <c r="F165" s="10"/>
      <c r="G165" s="14"/>
      <c r="H165" s="10"/>
      <c r="I165" s="14"/>
      <c r="J165" s="10"/>
      <c r="K165" s="14"/>
      <c r="L165" s="10"/>
      <c r="N165" s="14"/>
      <c r="O165" s="10"/>
      <c r="Q165" s="14"/>
      <c r="U165" s="14"/>
      <c r="V165" s="10"/>
    </row>
    <row r="166" spans="2:22" ht="28.5" customHeight="1" x14ac:dyDescent="0.25">
      <c r="B166" s="9"/>
      <c r="C166" s="14"/>
      <c r="D166" s="10"/>
      <c r="E166" s="14"/>
      <c r="F166" s="10"/>
      <c r="G166" s="14"/>
      <c r="H166" s="10"/>
      <c r="I166" s="14"/>
      <c r="J166" s="10"/>
      <c r="K166" s="14"/>
      <c r="L166" s="10"/>
      <c r="N166" s="14"/>
      <c r="O166" s="10"/>
      <c r="Q166" s="14"/>
      <c r="U166" s="14"/>
      <c r="V166" s="10"/>
    </row>
    <row r="167" spans="2:22" ht="28.5" customHeight="1" x14ac:dyDescent="0.25">
      <c r="B167" s="9"/>
      <c r="C167" s="14"/>
      <c r="D167" s="10"/>
      <c r="E167" s="14"/>
      <c r="F167" s="10"/>
      <c r="G167" s="14"/>
      <c r="H167" s="10"/>
      <c r="I167" s="14"/>
      <c r="J167" s="10"/>
      <c r="K167" s="14"/>
      <c r="L167" s="10"/>
      <c r="N167" s="14"/>
      <c r="O167" s="10"/>
      <c r="Q167" s="14"/>
      <c r="U167" s="14"/>
      <c r="V167" s="10"/>
    </row>
    <row r="168" spans="2:22" ht="28.5" customHeight="1" x14ac:dyDescent="0.25">
      <c r="B168" s="9"/>
      <c r="C168" s="14"/>
      <c r="D168" s="10"/>
      <c r="E168" s="14"/>
      <c r="F168" s="10"/>
      <c r="G168" s="14"/>
      <c r="H168" s="10"/>
      <c r="I168" s="14"/>
      <c r="J168" s="10"/>
      <c r="K168" s="14"/>
      <c r="L168" s="10"/>
      <c r="N168" s="14"/>
      <c r="O168" s="10"/>
      <c r="Q168" s="14"/>
      <c r="U168" s="14"/>
      <c r="V168" s="10"/>
    </row>
    <row r="169" spans="2:22" ht="28.5" customHeight="1" x14ac:dyDescent="0.25">
      <c r="B169" s="9"/>
      <c r="C169" s="14"/>
      <c r="D169" s="10"/>
      <c r="E169" s="14"/>
      <c r="F169" s="10"/>
      <c r="G169" s="14"/>
      <c r="H169" s="10"/>
      <c r="I169" s="14"/>
      <c r="J169" s="10"/>
      <c r="K169" s="14"/>
      <c r="L169" s="10"/>
      <c r="N169" s="14"/>
      <c r="O169" s="10"/>
      <c r="Q169" s="14"/>
      <c r="U169" s="14"/>
      <c r="V169" s="10"/>
    </row>
    <row r="170" spans="2:22" ht="28.5" customHeight="1" x14ac:dyDescent="0.25">
      <c r="B170" s="9"/>
      <c r="C170" s="14"/>
      <c r="D170" s="10"/>
      <c r="E170" s="14"/>
      <c r="F170" s="10"/>
      <c r="G170" s="14"/>
      <c r="H170" s="10"/>
      <c r="I170" s="14"/>
      <c r="J170" s="10"/>
      <c r="K170" s="14"/>
      <c r="L170" s="10"/>
      <c r="N170" s="14"/>
      <c r="O170" s="10"/>
      <c r="Q170" s="14"/>
      <c r="U170" s="14"/>
      <c r="V170" s="10"/>
    </row>
    <row r="171" spans="2:22" ht="28.5" customHeight="1" x14ac:dyDescent="0.25">
      <c r="B171" s="9"/>
      <c r="C171" s="14"/>
      <c r="D171" s="10"/>
      <c r="E171" s="14"/>
      <c r="F171" s="10"/>
      <c r="G171" s="14"/>
      <c r="H171" s="10"/>
      <c r="I171" s="14"/>
      <c r="J171" s="10"/>
      <c r="K171" s="14"/>
      <c r="L171" s="10"/>
      <c r="N171" s="14"/>
      <c r="O171" s="10"/>
      <c r="Q171" s="14"/>
      <c r="U171" s="14"/>
      <c r="V171" s="10"/>
    </row>
    <row r="172" spans="2:22" ht="28.5" customHeight="1" x14ac:dyDescent="0.25">
      <c r="B172" s="9"/>
      <c r="C172" s="14"/>
      <c r="D172" s="10"/>
      <c r="E172" s="14"/>
      <c r="F172" s="10"/>
      <c r="G172" s="14"/>
      <c r="H172" s="10"/>
      <c r="I172" s="14"/>
      <c r="J172" s="10"/>
      <c r="K172" s="14"/>
      <c r="L172" s="10"/>
      <c r="N172" s="14"/>
      <c r="O172" s="10"/>
      <c r="Q172" s="14"/>
      <c r="U172" s="14"/>
      <c r="V172" s="10"/>
    </row>
    <row r="173" spans="2:22" ht="28.5" customHeight="1" x14ac:dyDescent="0.25">
      <c r="B173" s="9"/>
      <c r="C173" s="14"/>
      <c r="D173" s="10"/>
      <c r="E173" s="14"/>
      <c r="F173" s="10"/>
      <c r="G173" s="14"/>
      <c r="H173" s="10"/>
      <c r="I173" s="14"/>
      <c r="J173" s="10"/>
      <c r="K173" s="14"/>
      <c r="L173" s="10"/>
      <c r="N173" s="14"/>
      <c r="O173" s="10"/>
      <c r="Q173" s="14"/>
      <c r="U173" s="14"/>
      <c r="V173" s="10"/>
    </row>
    <row r="174" spans="2:22" ht="28.5" customHeight="1" x14ac:dyDescent="0.25">
      <c r="B174" s="9"/>
      <c r="C174" s="14"/>
      <c r="D174" s="10"/>
      <c r="E174" s="14"/>
      <c r="F174" s="10"/>
      <c r="G174" s="14"/>
      <c r="H174" s="10"/>
      <c r="I174" s="14"/>
      <c r="J174" s="10"/>
      <c r="K174" s="14"/>
      <c r="L174" s="10"/>
      <c r="N174" s="14"/>
      <c r="O174" s="10"/>
      <c r="Q174" s="14"/>
      <c r="U174" s="14"/>
      <c r="V174" s="10"/>
    </row>
    <row r="175" spans="2:22" ht="28.5" customHeight="1" x14ac:dyDescent="0.25">
      <c r="B175" s="9"/>
      <c r="C175" s="14"/>
      <c r="D175" s="10"/>
      <c r="E175" s="14"/>
      <c r="F175" s="10"/>
      <c r="G175" s="14"/>
      <c r="H175" s="10"/>
      <c r="I175" s="14"/>
      <c r="J175" s="10"/>
      <c r="K175" s="14"/>
      <c r="L175" s="10"/>
      <c r="N175" s="14"/>
      <c r="O175" s="10"/>
      <c r="Q175" s="14"/>
      <c r="U175" s="14"/>
      <c r="V175" s="10"/>
    </row>
    <row r="176" spans="2:22" ht="28.5" customHeight="1" x14ac:dyDescent="0.25">
      <c r="B176" s="9"/>
      <c r="C176" s="14"/>
      <c r="D176" s="10"/>
      <c r="E176" s="14"/>
      <c r="F176" s="10"/>
      <c r="G176" s="14"/>
      <c r="H176" s="10"/>
      <c r="I176" s="14"/>
      <c r="J176" s="10"/>
      <c r="K176" s="14"/>
      <c r="L176" s="10"/>
      <c r="N176" s="14"/>
      <c r="O176" s="10"/>
      <c r="Q176" s="14"/>
      <c r="U176" s="14"/>
      <c r="V176" s="10"/>
    </row>
    <row r="177" spans="2:22" ht="28.5" customHeight="1" x14ac:dyDescent="0.25">
      <c r="B177" s="9"/>
      <c r="C177" s="14"/>
      <c r="D177" s="10"/>
      <c r="E177" s="14"/>
      <c r="F177" s="10"/>
      <c r="G177" s="14"/>
      <c r="H177" s="10"/>
      <c r="I177" s="14"/>
      <c r="J177" s="10"/>
      <c r="K177" s="14"/>
      <c r="L177" s="10"/>
      <c r="N177" s="14"/>
      <c r="O177" s="10"/>
      <c r="Q177" s="14"/>
      <c r="U177" s="14"/>
      <c r="V177" s="10"/>
    </row>
    <row r="178" spans="2:22" ht="28.5" customHeight="1" x14ac:dyDescent="0.25">
      <c r="B178" s="9"/>
      <c r="C178" s="14"/>
      <c r="D178" s="10"/>
      <c r="E178" s="14"/>
      <c r="F178" s="10"/>
      <c r="G178" s="14"/>
      <c r="H178" s="10"/>
      <c r="I178" s="14"/>
      <c r="J178" s="10"/>
      <c r="K178" s="14"/>
      <c r="L178" s="10"/>
      <c r="N178" s="14"/>
      <c r="O178" s="10"/>
      <c r="Q178" s="14"/>
      <c r="U178" s="14"/>
      <c r="V178" s="10"/>
    </row>
    <row r="179" spans="2:22" ht="28.5" customHeight="1" x14ac:dyDescent="0.25">
      <c r="B179" s="9"/>
      <c r="C179" s="14"/>
      <c r="D179" s="10"/>
      <c r="E179" s="14"/>
      <c r="F179" s="10"/>
      <c r="G179" s="14"/>
      <c r="H179" s="10"/>
      <c r="I179" s="14"/>
      <c r="J179" s="10"/>
      <c r="K179" s="14"/>
      <c r="L179" s="10"/>
      <c r="N179" s="14"/>
      <c r="O179" s="10"/>
      <c r="Q179" s="14"/>
      <c r="U179" s="14"/>
      <c r="V179" s="10"/>
    </row>
    <row r="180" spans="2:22" ht="28.5" customHeight="1" x14ac:dyDescent="0.25">
      <c r="B180" s="9"/>
      <c r="C180" s="14"/>
      <c r="D180" s="10"/>
      <c r="E180" s="14"/>
      <c r="F180" s="10"/>
      <c r="G180" s="14"/>
      <c r="H180" s="10"/>
      <c r="I180" s="14"/>
      <c r="J180" s="10"/>
      <c r="K180" s="14"/>
      <c r="L180" s="10"/>
      <c r="N180" s="14"/>
      <c r="O180" s="10"/>
      <c r="Q180" s="14"/>
      <c r="U180" s="14"/>
      <c r="V180" s="10"/>
    </row>
    <row r="181" spans="2:22" ht="28.5" customHeight="1" x14ac:dyDescent="0.25">
      <c r="B181" s="9"/>
      <c r="C181" s="14"/>
      <c r="D181" s="10"/>
      <c r="E181" s="14"/>
      <c r="F181" s="10"/>
      <c r="G181" s="14"/>
      <c r="H181" s="10"/>
      <c r="I181" s="14"/>
      <c r="J181" s="10"/>
      <c r="K181" s="14"/>
      <c r="L181" s="10"/>
      <c r="N181" s="14"/>
      <c r="O181" s="10"/>
      <c r="Q181" s="14"/>
      <c r="U181" s="14"/>
      <c r="V181" s="10"/>
    </row>
    <row r="182" spans="2:22" ht="28.5" customHeight="1" x14ac:dyDescent="0.25">
      <c r="B182" s="9"/>
      <c r="C182" s="14"/>
      <c r="D182" s="10"/>
      <c r="E182" s="14"/>
      <c r="F182" s="10"/>
      <c r="G182" s="14"/>
      <c r="H182" s="10"/>
      <c r="I182" s="14"/>
      <c r="J182" s="10"/>
      <c r="K182" s="14"/>
      <c r="L182" s="10"/>
      <c r="N182" s="14"/>
      <c r="O182" s="10"/>
      <c r="Q182" s="14"/>
      <c r="U182" s="14"/>
      <c r="V182" s="10"/>
    </row>
    <row r="183" spans="2:22" ht="28.5" customHeight="1" x14ac:dyDescent="0.25">
      <c r="B183" s="9"/>
      <c r="C183" s="14"/>
      <c r="D183" s="10"/>
      <c r="E183" s="14"/>
      <c r="F183" s="10"/>
      <c r="G183" s="14"/>
      <c r="H183" s="10"/>
      <c r="I183" s="14"/>
      <c r="J183" s="10"/>
      <c r="K183" s="14"/>
      <c r="L183" s="10"/>
      <c r="N183" s="14"/>
      <c r="O183" s="10"/>
      <c r="Q183" s="14"/>
      <c r="U183" s="14"/>
      <c r="V183" s="10"/>
    </row>
    <row r="184" spans="2:22" ht="28.5" customHeight="1" x14ac:dyDescent="0.25">
      <c r="B184" s="9"/>
      <c r="C184" s="14"/>
      <c r="D184" s="10"/>
      <c r="E184" s="14"/>
      <c r="F184" s="10"/>
      <c r="G184" s="14"/>
      <c r="H184" s="10"/>
      <c r="I184" s="14"/>
      <c r="J184" s="10"/>
      <c r="K184" s="14"/>
      <c r="L184" s="10"/>
      <c r="N184" s="14"/>
      <c r="O184" s="10"/>
      <c r="Q184" s="14"/>
      <c r="U184" s="14"/>
      <c r="V184" s="10"/>
    </row>
    <row r="185" spans="2:22" ht="28.5" customHeight="1" x14ac:dyDescent="0.25">
      <c r="B185" s="9"/>
      <c r="C185" s="14"/>
      <c r="D185" s="10"/>
      <c r="E185" s="14"/>
      <c r="F185" s="10"/>
      <c r="G185" s="14"/>
      <c r="H185" s="10"/>
      <c r="I185" s="14"/>
      <c r="J185" s="10"/>
      <c r="K185" s="14"/>
      <c r="L185" s="10"/>
      <c r="N185" s="14"/>
      <c r="O185" s="10"/>
      <c r="Q185" s="14"/>
      <c r="U185" s="14"/>
      <c r="V185" s="10"/>
    </row>
    <row r="186" spans="2:22" ht="28.5" customHeight="1" x14ac:dyDescent="0.25">
      <c r="B186" s="9"/>
      <c r="C186" s="14"/>
      <c r="D186" s="10"/>
      <c r="E186" s="14"/>
      <c r="F186" s="10"/>
      <c r="G186" s="14"/>
      <c r="H186" s="10"/>
      <c r="I186" s="14"/>
      <c r="J186" s="10"/>
      <c r="K186" s="14"/>
      <c r="L186" s="10"/>
      <c r="N186" s="14"/>
      <c r="O186" s="10"/>
      <c r="Q186" s="14"/>
      <c r="U186" s="14"/>
      <c r="V186" s="10"/>
    </row>
    <row r="187" spans="2:22" ht="28.5" customHeight="1" x14ac:dyDescent="0.25">
      <c r="B187" s="9"/>
      <c r="C187" s="14"/>
      <c r="D187" s="10"/>
      <c r="E187" s="14"/>
      <c r="F187" s="10"/>
      <c r="G187" s="14"/>
      <c r="H187" s="10"/>
      <c r="I187" s="14"/>
      <c r="J187" s="10"/>
      <c r="K187" s="14"/>
      <c r="L187" s="10"/>
      <c r="N187" s="14"/>
      <c r="O187" s="10"/>
      <c r="Q187" s="14"/>
      <c r="U187" s="14"/>
      <c r="V187" s="10"/>
    </row>
    <row r="188" spans="2:22" ht="28.5" customHeight="1" x14ac:dyDescent="0.25">
      <c r="B188" s="9"/>
      <c r="C188" s="14"/>
      <c r="D188" s="10"/>
      <c r="E188" s="14"/>
      <c r="F188" s="10"/>
      <c r="G188" s="14"/>
      <c r="H188" s="10"/>
      <c r="I188" s="14"/>
      <c r="J188" s="10"/>
      <c r="K188" s="14"/>
      <c r="L188" s="10"/>
      <c r="N188" s="14"/>
      <c r="O188" s="10"/>
      <c r="Q188" s="14"/>
      <c r="U188" s="14"/>
      <c r="V188" s="10"/>
    </row>
    <row r="189" spans="2:22" ht="28.5" customHeight="1" x14ac:dyDescent="0.25">
      <c r="B189" s="9"/>
      <c r="C189" s="14"/>
      <c r="D189" s="10"/>
      <c r="E189" s="14"/>
      <c r="F189" s="10"/>
      <c r="G189" s="14"/>
      <c r="H189" s="10"/>
      <c r="I189" s="14"/>
      <c r="J189" s="10"/>
      <c r="K189" s="14"/>
      <c r="L189" s="10"/>
      <c r="N189" s="14"/>
      <c r="O189" s="10"/>
      <c r="Q189" s="14"/>
      <c r="U189" s="14"/>
      <c r="V189" s="10"/>
    </row>
    <row r="190" spans="2:22" ht="28.5" customHeight="1" x14ac:dyDescent="0.25">
      <c r="B190" s="9"/>
      <c r="C190" s="14"/>
      <c r="D190" s="10"/>
      <c r="E190" s="14"/>
      <c r="F190" s="10"/>
      <c r="G190" s="14"/>
      <c r="H190" s="10"/>
      <c r="I190" s="14"/>
      <c r="J190" s="10"/>
      <c r="K190" s="14"/>
      <c r="L190" s="10"/>
      <c r="N190" s="14"/>
      <c r="O190" s="10"/>
      <c r="Q190" s="14"/>
      <c r="U190" s="14"/>
      <c r="V190" s="10"/>
    </row>
    <row r="191" spans="2:22" ht="28.5" customHeight="1" x14ac:dyDescent="0.25">
      <c r="B191" s="9"/>
      <c r="C191" s="14"/>
      <c r="D191" s="10"/>
      <c r="E191" s="14"/>
      <c r="F191" s="10"/>
      <c r="G191" s="14"/>
      <c r="H191" s="10"/>
      <c r="I191" s="14"/>
      <c r="J191" s="10"/>
      <c r="K191" s="14"/>
      <c r="L191" s="10"/>
      <c r="N191" s="14"/>
      <c r="O191" s="10"/>
      <c r="Q191" s="14"/>
      <c r="U191" s="14"/>
      <c r="V191" s="10"/>
    </row>
    <row r="192" spans="2:22" ht="28.5" customHeight="1" x14ac:dyDescent="0.25">
      <c r="B192" s="9"/>
      <c r="C192" s="14"/>
      <c r="D192" s="10"/>
      <c r="E192" s="14"/>
      <c r="F192" s="10"/>
      <c r="G192" s="14"/>
      <c r="H192" s="10"/>
      <c r="I192" s="14"/>
      <c r="J192" s="10"/>
      <c r="K192" s="14"/>
      <c r="L192" s="10"/>
      <c r="N192" s="14"/>
      <c r="O192" s="10"/>
      <c r="Q192" s="14"/>
      <c r="U192" s="14"/>
      <c r="V192" s="10"/>
    </row>
    <row r="193" spans="2:22" ht="28.5" customHeight="1" x14ac:dyDescent="0.25">
      <c r="B193" s="9"/>
      <c r="C193" s="14"/>
      <c r="D193" s="10"/>
      <c r="E193" s="14"/>
      <c r="F193" s="10"/>
      <c r="G193" s="14"/>
      <c r="H193" s="10"/>
      <c r="I193" s="14"/>
      <c r="J193" s="10"/>
      <c r="K193" s="14"/>
      <c r="L193" s="10"/>
      <c r="N193" s="14"/>
      <c r="O193" s="10"/>
      <c r="Q193" s="14"/>
      <c r="U193" s="14"/>
      <c r="V193" s="10"/>
    </row>
    <row r="194" spans="2:22" ht="28.5" customHeight="1" x14ac:dyDescent="0.25">
      <c r="B194" s="9"/>
      <c r="C194" s="14"/>
      <c r="D194" s="10"/>
      <c r="E194" s="14"/>
      <c r="F194" s="10"/>
      <c r="G194" s="14"/>
      <c r="H194" s="10"/>
      <c r="I194" s="14"/>
      <c r="J194" s="10"/>
      <c r="K194" s="14"/>
      <c r="L194" s="10"/>
      <c r="N194" s="14"/>
      <c r="O194" s="10"/>
      <c r="Q194" s="14"/>
      <c r="U194" s="14"/>
      <c r="V194" s="10"/>
    </row>
    <row r="195" spans="2:22" ht="28.5" customHeight="1" x14ac:dyDescent="0.25">
      <c r="B195" s="9"/>
      <c r="C195" s="14"/>
      <c r="D195" s="10"/>
      <c r="E195" s="14"/>
      <c r="F195" s="10"/>
      <c r="G195" s="14"/>
      <c r="H195" s="10"/>
      <c r="I195" s="14"/>
      <c r="J195" s="10"/>
      <c r="K195" s="14"/>
      <c r="L195" s="10"/>
      <c r="N195" s="14"/>
      <c r="O195" s="10"/>
      <c r="Q195" s="14"/>
      <c r="U195" s="14"/>
      <c r="V195" s="10"/>
    </row>
    <row r="196" spans="2:22" ht="28.5" customHeight="1" x14ac:dyDescent="0.25">
      <c r="B196" s="9"/>
      <c r="C196" s="14"/>
      <c r="D196" s="10"/>
      <c r="E196" s="14"/>
      <c r="F196" s="10"/>
      <c r="G196" s="14"/>
      <c r="H196" s="10"/>
      <c r="I196" s="14"/>
      <c r="J196" s="10"/>
      <c r="K196" s="14"/>
      <c r="L196" s="10"/>
      <c r="N196" s="14"/>
      <c r="O196" s="10"/>
      <c r="Q196" s="14"/>
      <c r="U196" s="14"/>
      <c r="V196" s="10"/>
    </row>
    <row r="197" spans="2:22" ht="28.5" customHeight="1" x14ac:dyDescent="0.25">
      <c r="B197" s="9"/>
      <c r="C197" s="14"/>
      <c r="D197" s="10"/>
      <c r="E197" s="14"/>
      <c r="F197" s="10"/>
      <c r="G197" s="14"/>
      <c r="H197" s="10"/>
      <c r="I197" s="14"/>
      <c r="J197" s="10"/>
      <c r="K197" s="14"/>
      <c r="L197" s="10"/>
      <c r="N197" s="14"/>
      <c r="O197" s="10"/>
      <c r="Q197" s="14"/>
      <c r="U197" s="14"/>
      <c r="V197" s="10"/>
    </row>
    <row r="198" spans="2:22" ht="28.5" customHeight="1" x14ac:dyDescent="0.25">
      <c r="B198" s="9"/>
      <c r="C198" s="14"/>
      <c r="D198" s="10"/>
      <c r="E198" s="14"/>
      <c r="F198" s="10"/>
      <c r="G198" s="14"/>
      <c r="H198" s="10"/>
      <c r="I198" s="14"/>
      <c r="J198" s="10"/>
      <c r="K198" s="14"/>
      <c r="L198" s="10"/>
      <c r="N198" s="14"/>
      <c r="O198" s="10"/>
      <c r="Q198" s="14"/>
      <c r="U198" s="14"/>
      <c r="V198" s="10"/>
    </row>
    <row r="199" spans="2:22" ht="28.5" customHeight="1" x14ac:dyDescent="0.25">
      <c r="B199" s="9"/>
      <c r="C199" s="14"/>
      <c r="D199" s="10"/>
      <c r="E199" s="14"/>
      <c r="F199" s="10"/>
      <c r="G199" s="14"/>
      <c r="H199" s="10"/>
      <c r="I199" s="14"/>
      <c r="J199" s="10"/>
      <c r="K199" s="14"/>
      <c r="L199" s="10"/>
      <c r="N199" s="14"/>
      <c r="O199" s="10"/>
      <c r="Q199" s="14"/>
      <c r="U199" s="14"/>
      <c r="V199" s="10"/>
    </row>
    <row r="200" spans="2:22" ht="28.5" customHeight="1" x14ac:dyDescent="0.25">
      <c r="B200" s="9"/>
      <c r="C200" s="14"/>
      <c r="D200" s="10"/>
      <c r="E200" s="14"/>
      <c r="F200" s="10"/>
      <c r="G200" s="14"/>
      <c r="H200" s="10"/>
      <c r="I200" s="14"/>
      <c r="J200" s="10"/>
      <c r="K200" s="14"/>
      <c r="L200" s="10"/>
      <c r="N200" s="14"/>
      <c r="O200" s="10"/>
      <c r="Q200" s="14"/>
      <c r="U200" s="14"/>
      <c r="V200" s="10"/>
    </row>
    <row r="201" spans="2:22" ht="28.5" customHeight="1" x14ac:dyDescent="0.25">
      <c r="B201" s="9"/>
      <c r="C201" s="14"/>
      <c r="D201" s="10"/>
      <c r="E201" s="14"/>
      <c r="F201" s="10"/>
      <c r="G201" s="14"/>
      <c r="H201" s="10"/>
      <c r="I201" s="14"/>
      <c r="J201" s="10"/>
      <c r="K201" s="14"/>
      <c r="L201" s="10"/>
      <c r="N201" s="14"/>
      <c r="O201" s="10"/>
      <c r="Q201" s="14"/>
      <c r="U201" s="14"/>
      <c r="V201" s="10"/>
    </row>
    <row r="202" spans="2:22" ht="28.5" customHeight="1" x14ac:dyDescent="0.25">
      <c r="B202" s="9"/>
      <c r="C202" s="14"/>
      <c r="D202" s="10"/>
      <c r="E202" s="14"/>
      <c r="F202" s="10"/>
      <c r="G202" s="14"/>
      <c r="H202" s="10"/>
      <c r="I202" s="14"/>
      <c r="J202" s="10"/>
      <c r="K202" s="14"/>
      <c r="L202" s="10"/>
      <c r="N202" s="14"/>
      <c r="O202" s="10"/>
      <c r="Q202" s="14"/>
      <c r="U202" s="14"/>
      <c r="V202" s="10"/>
    </row>
    <row r="203" spans="2:22" ht="28.5" customHeight="1" x14ac:dyDescent="0.25">
      <c r="B203" s="9"/>
      <c r="C203" s="14"/>
      <c r="D203" s="10"/>
      <c r="E203" s="14"/>
      <c r="F203" s="10"/>
      <c r="G203" s="14"/>
      <c r="H203" s="10"/>
      <c r="I203" s="14"/>
      <c r="J203" s="10"/>
      <c r="K203" s="14"/>
      <c r="L203" s="10"/>
      <c r="N203" s="14"/>
      <c r="O203" s="10"/>
      <c r="Q203" s="14"/>
      <c r="U203" s="14"/>
      <c r="V203" s="10"/>
    </row>
    <row r="204" spans="2:22" ht="28.5" customHeight="1" x14ac:dyDescent="0.25">
      <c r="B204" s="9"/>
      <c r="C204" s="14"/>
      <c r="D204" s="10"/>
      <c r="E204" s="14"/>
      <c r="F204" s="10"/>
      <c r="G204" s="14"/>
      <c r="H204" s="10"/>
      <c r="I204" s="14"/>
      <c r="J204" s="10"/>
      <c r="K204" s="14"/>
      <c r="L204" s="10"/>
      <c r="N204" s="14"/>
      <c r="O204" s="10"/>
      <c r="Q204" s="14"/>
      <c r="U204" s="14"/>
      <c r="V204" s="10"/>
    </row>
    <row r="205" spans="2:22" ht="28.5" customHeight="1" x14ac:dyDescent="0.25">
      <c r="B205" s="9"/>
      <c r="C205" s="14"/>
      <c r="D205" s="10"/>
      <c r="E205" s="14"/>
      <c r="F205" s="10"/>
      <c r="G205" s="14"/>
      <c r="H205" s="10"/>
      <c r="I205" s="14"/>
      <c r="J205" s="10"/>
      <c r="K205" s="14"/>
      <c r="L205" s="10"/>
      <c r="N205" s="14"/>
      <c r="O205" s="10"/>
      <c r="Q205" s="14"/>
      <c r="U205" s="14"/>
      <c r="V205" s="10"/>
    </row>
    <row r="206" spans="2:22" ht="28.5" customHeight="1" x14ac:dyDescent="0.25">
      <c r="B206" s="9"/>
      <c r="C206" s="14"/>
      <c r="D206" s="10"/>
      <c r="E206" s="14"/>
      <c r="F206" s="10"/>
      <c r="G206" s="14"/>
      <c r="H206" s="10"/>
      <c r="I206" s="14"/>
      <c r="J206" s="10"/>
      <c r="K206" s="14"/>
      <c r="L206" s="10"/>
      <c r="N206" s="14"/>
      <c r="O206" s="10"/>
      <c r="Q206" s="14"/>
      <c r="U206" s="14"/>
      <c r="V206" s="10"/>
    </row>
    <row r="207" spans="2:22" ht="28.5" customHeight="1" x14ac:dyDescent="0.25">
      <c r="B207" s="9"/>
      <c r="C207" s="14"/>
      <c r="D207" s="10"/>
      <c r="E207" s="14"/>
      <c r="F207" s="10"/>
      <c r="G207" s="14"/>
      <c r="H207" s="10"/>
      <c r="I207" s="14"/>
      <c r="J207" s="10"/>
      <c r="K207" s="14"/>
      <c r="L207" s="10"/>
      <c r="N207" s="14"/>
      <c r="O207" s="10"/>
      <c r="Q207" s="14"/>
      <c r="U207" s="14"/>
      <c r="V207" s="10"/>
    </row>
    <row r="208" spans="2:22" ht="28.5" customHeight="1" x14ac:dyDescent="0.25">
      <c r="B208" s="9"/>
      <c r="C208" s="14"/>
      <c r="D208" s="10"/>
      <c r="E208" s="14"/>
      <c r="F208" s="10"/>
      <c r="G208" s="14"/>
      <c r="H208" s="10"/>
      <c r="I208" s="14"/>
      <c r="J208" s="10"/>
      <c r="K208" s="14"/>
      <c r="L208" s="10"/>
      <c r="N208" s="14"/>
      <c r="O208" s="10"/>
      <c r="Q208" s="14"/>
      <c r="U208" s="14"/>
      <c r="V208" s="10"/>
    </row>
    <row r="209" spans="2:22" ht="28.5" customHeight="1" x14ac:dyDescent="0.25">
      <c r="B209" s="9"/>
      <c r="C209" s="14"/>
      <c r="D209" s="10"/>
      <c r="E209" s="14"/>
      <c r="F209" s="10"/>
      <c r="G209" s="14"/>
      <c r="H209" s="10"/>
      <c r="I209" s="14"/>
      <c r="J209" s="10"/>
      <c r="K209" s="14"/>
      <c r="L209" s="10"/>
      <c r="N209" s="14"/>
      <c r="O209" s="10"/>
      <c r="Q209" s="14"/>
      <c r="U209" s="14"/>
      <c r="V209" s="10"/>
    </row>
    <row r="210" spans="2:22" ht="28.5" customHeight="1" x14ac:dyDescent="0.25">
      <c r="B210" s="9"/>
      <c r="C210" s="14"/>
      <c r="D210" s="10"/>
      <c r="E210" s="14"/>
      <c r="F210" s="10"/>
      <c r="G210" s="14"/>
      <c r="H210" s="10"/>
      <c r="I210" s="14"/>
      <c r="J210" s="10"/>
      <c r="K210" s="14"/>
      <c r="L210" s="10"/>
      <c r="N210" s="14"/>
      <c r="O210" s="10"/>
      <c r="Q210" s="14"/>
      <c r="U210" s="14"/>
      <c r="V210" s="10"/>
    </row>
    <row r="211" spans="2:22" ht="28.5" customHeight="1" x14ac:dyDescent="0.25">
      <c r="B211" s="9"/>
      <c r="C211" s="14"/>
      <c r="D211" s="10"/>
      <c r="E211" s="14"/>
      <c r="F211" s="10"/>
      <c r="G211" s="14"/>
      <c r="H211" s="10"/>
      <c r="I211" s="14"/>
      <c r="J211" s="10"/>
      <c r="K211" s="14"/>
      <c r="L211" s="10"/>
      <c r="N211" s="14"/>
      <c r="O211" s="10"/>
      <c r="Q211" s="14"/>
      <c r="U211" s="14"/>
      <c r="V211" s="10"/>
    </row>
    <row r="212" spans="2:22" ht="28.5" customHeight="1" x14ac:dyDescent="0.25">
      <c r="B212" s="9"/>
      <c r="C212" s="14"/>
      <c r="D212" s="10"/>
      <c r="E212" s="14"/>
      <c r="F212" s="10"/>
      <c r="G212" s="14"/>
      <c r="H212" s="10"/>
      <c r="I212" s="14"/>
      <c r="J212" s="10"/>
      <c r="K212" s="14"/>
      <c r="L212" s="10"/>
      <c r="N212" s="14"/>
      <c r="O212" s="10"/>
      <c r="Q212" s="14"/>
      <c r="U212" s="14"/>
      <c r="V212" s="10"/>
    </row>
    <row r="213" spans="2:22" ht="28.5" customHeight="1" x14ac:dyDescent="0.25">
      <c r="B213" s="9"/>
      <c r="C213" s="14"/>
      <c r="D213" s="10"/>
      <c r="E213" s="14"/>
      <c r="F213" s="10"/>
      <c r="G213" s="14"/>
      <c r="H213" s="10"/>
      <c r="I213" s="14"/>
      <c r="J213" s="10"/>
      <c r="K213" s="14"/>
      <c r="L213" s="10"/>
      <c r="N213" s="14"/>
      <c r="O213" s="10"/>
      <c r="Q213" s="14"/>
      <c r="U213" s="14"/>
      <c r="V213" s="10"/>
    </row>
    <row r="214" spans="2:22" ht="28.5" customHeight="1" x14ac:dyDescent="0.25">
      <c r="B214" s="9"/>
      <c r="C214" s="14"/>
      <c r="D214" s="10"/>
      <c r="E214" s="14"/>
      <c r="F214" s="10"/>
      <c r="G214" s="14"/>
      <c r="H214" s="10"/>
      <c r="I214" s="14"/>
      <c r="J214" s="10"/>
      <c r="K214" s="14"/>
      <c r="L214" s="10"/>
      <c r="N214" s="14"/>
      <c r="O214" s="10"/>
      <c r="Q214" s="14"/>
      <c r="U214" s="14"/>
      <c r="V214" s="10"/>
    </row>
    <row r="215" spans="2:22" ht="28.5" customHeight="1" x14ac:dyDescent="0.25">
      <c r="B215" s="9"/>
      <c r="C215" s="14"/>
      <c r="D215" s="10"/>
      <c r="E215" s="14"/>
      <c r="F215" s="10"/>
      <c r="G215" s="14"/>
      <c r="H215" s="10"/>
      <c r="I215" s="14"/>
      <c r="J215" s="10"/>
      <c r="K215" s="14"/>
      <c r="L215" s="10"/>
      <c r="N215" s="14"/>
      <c r="O215" s="10"/>
      <c r="Q215" s="14"/>
      <c r="U215" s="14"/>
      <c r="V215" s="10"/>
    </row>
    <row r="216" spans="2:22" ht="28.5" customHeight="1" x14ac:dyDescent="0.25">
      <c r="B216" s="9"/>
      <c r="C216" s="14"/>
      <c r="D216" s="10"/>
      <c r="E216" s="14"/>
      <c r="F216" s="10"/>
      <c r="G216" s="14"/>
      <c r="H216" s="10"/>
      <c r="I216" s="14"/>
      <c r="J216" s="10"/>
      <c r="K216" s="14"/>
      <c r="L216" s="10"/>
      <c r="N216" s="14"/>
      <c r="O216" s="10"/>
      <c r="Q216" s="14"/>
      <c r="U216" s="14"/>
      <c r="V216" s="10"/>
    </row>
    <row r="217" spans="2:22" ht="28.5" customHeight="1" x14ac:dyDescent="0.25">
      <c r="B217" s="9"/>
      <c r="C217" s="14"/>
      <c r="D217" s="10"/>
      <c r="E217" s="14"/>
      <c r="F217" s="10"/>
      <c r="G217" s="14"/>
      <c r="H217" s="10"/>
      <c r="I217" s="14"/>
      <c r="J217" s="10"/>
      <c r="K217" s="14"/>
      <c r="L217" s="10"/>
      <c r="N217" s="14"/>
      <c r="O217" s="10"/>
      <c r="Q217" s="14"/>
      <c r="U217" s="14"/>
      <c r="V217" s="10"/>
    </row>
    <row r="218" spans="2:22" ht="28.5" customHeight="1" x14ac:dyDescent="0.25">
      <c r="B218" s="9"/>
      <c r="C218" s="14"/>
      <c r="D218" s="10"/>
      <c r="E218" s="14"/>
      <c r="F218" s="10"/>
      <c r="G218" s="14"/>
      <c r="H218" s="10"/>
      <c r="I218" s="14"/>
      <c r="J218" s="10"/>
      <c r="K218" s="14"/>
      <c r="L218" s="10"/>
      <c r="N218" s="14"/>
      <c r="O218" s="10"/>
      <c r="Q218" s="14"/>
      <c r="U218" s="14"/>
      <c r="V218" s="10"/>
    </row>
    <row r="219" spans="2:22" ht="28.5" customHeight="1" x14ac:dyDescent="0.25">
      <c r="B219" s="9"/>
      <c r="C219" s="14"/>
      <c r="D219" s="10"/>
      <c r="E219" s="14"/>
      <c r="F219" s="10"/>
      <c r="G219" s="14"/>
      <c r="H219" s="10"/>
      <c r="I219" s="14"/>
      <c r="J219" s="10"/>
      <c r="K219" s="14"/>
      <c r="L219" s="10"/>
      <c r="N219" s="14"/>
      <c r="O219" s="10"/>
      <c r="Q219" s="14"/>
      <c r="U219" s="14"/>
      <c r="V219" s="10"/>
    </row>
    <row r="220" spans="2:22" ht="28.5" customHeight="1" x14ac:dyDescent="0.25">
      <c r="B220" s="9"/>
      <c r="C220" s="14"/>
      <c r="D220" s="10"/>
      <c r="E220" s="14"/>
      <c r="F220" s="10"/>
      <c r="G220" s="14"/>
      <c r="H220" s="10"/>
      <c r="I220" s="14"/>
      <c r="J220" s="10"/>
      <c r="K220" s="14"/>
      <c r="L220" s="10"/>
      <c r="N220" s="14"/>
      <c r="O220" s="10"/>
      <c r="Q220" s="14"/>
      <c r="U220" s="14"/>
      <c r="V220" s="10"/>
    </row>
    <row r="221" spans="2:22" ht="28.5" customHeight="1" x14ac:dyDescent="0.25">
      <c r="B221" s="9"/>
      <c r="C221" s="14"/>
      <c r="D221" s="10"/>
      <c r="E221" s="14"/>
      <c r="F221" s="10"/>
      <c r="G221" s="14"/>
      <c r="H221" s="10"/>
      <c r="I221" s="14"/>
      <c r="J221" s="10"/>
      <c r="K221" s="14"/>
      <c r="L221" s="10"/>
      <c r="N221" s="14"/>
      <c r="O221" s="10"/>
      <c r="Q221" s="14"/>
      <c r="U221" s="14"/>
      <c r="V221" s="10"/>
    </row>
    <row r="222" spans="2:22" ht="28.5" customHeight="1" x14ac:dyDescent="0.25">
      <c r="B222" s="9"/>
      <c r="C222" s="14"/>
      <c r="D222" s="10"/>
      <c r="E222" s="14"/>
      <c r="F222" s="10"/>
      <c r="G222" s="14"/>
      <c r="H222" s="10"/>
      <c r="I222" s="14"/>
      <c r="J222" s="10"/>
      <c r="K222" s="14"/>
      <c r="L222" s="10"/>
      <c r="N222" s="14"/>
      <c r="O222" s="10"/>
      <c r="Q222" s="14"/>
      <c r="U222" s="14"/>
      <c r="V222" s="10"/>
    </row>
    <row r="223" spans="2:22" ht="28.5" customHeight="1" x14ac:dyDescent="0.25">
      <c r="B223" s="9"/>
      <c r="C223" s="14"/>
      <c r="D223" s="10"/>
      <c r="E223" s="14"/>
      <c r="F223" s="10"/>
      <c r="G223" s="14"/>
      <c r="H223" s="10"/>
      <c r="I223" s="14"/>
      <c r="J223" s="10"/>
      <c r="K223" s="14"/>
      <c r="L223" s="10"/>
      <c r="N223" s="14"/>
      <c r="O223" s="10"/>
      <c r="Q223" s="14"/>
      <c r="U223" s="14"/>
      <c r="V223" s="10"/>
    </row>
    <row r="224" spans="2:22" ht="28.5" customHeight="1" x14ac:dyDescent="0.25">
      <c r="B224" s="9"/>
      <c r="C224" s="14"/>
      <c r="D224" s="10"/>
      <c r="E224" s="14"/>
      <c r="F224" s="10"/>
      <c r="G224" s="14"/>
      <c r="H224" s="10"/>
      <c r="I224" s="14"/>
      <c r="J224" s="10"/>
      <c r="K224" s="14"/>
      <c r="L224" s="10"/>
      <c r="N224" s="14"/>
      <c r="O224" s="10"/>
      <c r="Q224" s="14"/>
      <c r="U224" s="14"/>
      <c r="V224" s="10"/>
    </row>
    <row r="225" spans="2:22" ht="28.5" customHeight="1" x14ac:dyDescent="0.25">
      <c r="B225" s="9"/>
      <c r="C225" s="14"/>
      <c r="D225" s="10"/>
      <c r="E225" s="14"/>
      <c r="F225" s="10"/>
      <c r="G225" s="14"/>
      <c r="H225" s="10"/>
      <c r="I225" s="14"/>
      <c r="J225" s="10"/>
      <c r="K225" s="14"/>
      <c r="L225" s="10"/>
      <c r="N225" s="14"/>
      <c r="O225" s="10"/>
      <c r="Q225" s="14"/>
      <c r="U225" s="14"/>
      <c r="V225" s="10"/>
    </row>
    <row r="226" spans="2:22" ht="28.5" customHeight="1" x14ac:dyDescent="0.25">
      <c r="B226" s="9"/>
      <c r="C226" s="14"/>
      <c r="D226" s="10"/>
      <c r="E226" s="14"/>
      <c r="F226" s="10"/>
      <c r="G226" s="14"/>
      <c r="H226" s="10"/>
      <c r="I226" s="14"/>
      <c r="J226" s="10"/>
      <c r="K226" s="14"/>
      <c r="L226" s="10"/>
      <c r="N226" s="14"/>
      <c r="O226" s="10"/>
      <c r="Q226" s="14"/>
      <c r="U226" s="14"/>
      <c r="V226" s="10"/>
    </row>
    <row r="227" spans="2:22" ht="28.5" customHeight="1" x14ac:dyDescent="0.25">
      <c r="B227" s="9"/>
      <c r="C227" s="14"/>
      <c r="D227" s="10"/>
      <c r="E227" s="14"/>
      <c r="F227" s="10"/>
      <c r="G227" s="14"/>
      <c r="H227" s="10"/>
      <c r="I227" s="14"/>
      <c r="J227" s="10"/>
      <c r="K227" s="14"/>
      <c r="L227" s="10"/>
      <c r="N227" s="14"/>
      <c r="O227" s="10"/>
      <c r="Q227" s="14"/>
      <c r="U227" s="14"/>
      <c r="V227" s="10"/>
    </row>
    <row r="228" spans="2:22" ht="28.5" customHeight="1" x14ac:dyDescent="0.25">
      <c r="B228" s="9"/>
      <c r="C228" s="14"/>
      <c r="D228" s="10"/>
      <c r="E228" s="14"/>
      <c r="F228" s="10"/>
      <c r="G228" s="14"/>
      <c r="H228" s="10"/>
      <c r="I228" s="14"/>
      <c r="J228" s="10"/>
      <c r="K228" s="14"/>
      <c r="L228" s="10"/>
      <c r="N228" s="14"/>
      <c r="O228" s="10"/>
      <c r="Q228" s="14"/>
      <c r="U228" s="14"/>
      <c r="V228" s="10"/>
    </row>
    <row r="229" spans="2:22" ht="28.5" customHeight="1" x14ac:dyDescent="0.25">
      <c r="B229" s="9"/>
      <c r="C229" s="14"/>
      <c r="D229" s="10"/>
      <c r="E229" s="14"/>
      <c r="F229" s="10"/>
      <c r="G229" s="14"/>
      <c r="H229" s="10"/>
      <c r="I229" s="14"/>
      <c r="J229" s="10"/>
      <c r="K229" s="14"/>
      <c r="L229" s="10"/>
      <c r="N229" s="14"/>
      <c r="O229" s="10"/>
      <c r="Q229" s="14"/>
      <c r="U229" s="14"/>
      <c r="V229" s="10"/>
    </row>
    <row r="230" spans="2:22" ht="28.5" customHeight="1" x14ac:dyDescent="0.25">
      <c r="B230" s="9"/>
      <c r="C230" s="14"/>
      <c r="D230" s="10"/>
      <c r="E230" s="14"/>
      <c r="F230" s="10"/>
      <c r="G230" s="14"/>
      <c r="H230" s="10"/>
      <c r="I230" s="14"/>
      <c r="J230" s="10"/>
      <c r="K230" s="14"/>
      <c r="L230" s="10"/>
      <c r="N230" s="14"/>
      <c r="O230" s="10"/>
      <c r="Q230" s="14"/>
      <c r="U230" s="14"/>
      <c r="V230" s="10"/>
    </row>
    <row r="231" spans="2:22" ht="28.5" customHeight="1" x14ac:dyDescent="0.25">
      <c r="B231" s="9"/>
      <c r="C231" s="14"/>
      <c r="D231" s="10"/>
      <c r="E231" s="14"/>
      <c r="F231" s="10"/>
      <c r="G231" s="14"/>
      <c r="H231" s="10"/>
      <c r="I231" s="14"/>
      <c r="J231" s="10"/>
      <c r="K231" s="14"/>
      <c r="L231" s="10"/>
      <c r="N231" s="14"/>
      <c r="O231" s="10"/>
      <c r="Q231" s="14"/>
      <c r="U231" s="14"/>
      <c r="V231" s="10"/>
    </row>
    <row r="232" spans="2:22" ht="28.5" customHeight="1" x14ac:dyDescent="0.25">
      <c r="B232" s="9"/>
      <c r="C232" s="14"/>
      <c r="D232" s="10"/>
      <c r="E232" s="14"/>
      <c r="F232" s="10"/>
      <c r="G232" s="14"/>
      <c r="H232" s="10"/>
      <c r="I232" s="14"/>
      <c r="J232" s="10"/>
      <c r="K232" s="14"/>
      <c r="L232" s="10"/>
      <c r="N232" s="14"/>
      <c r="O232" s="10"/>
      <c r="Q232" s="14"/>
      <c r="U232" s="14"/>
      <c r="V232" s="10"/>
    </row>
    <row r="233" spans="2:22" ht="28.5" customHeight="1" x14ac:dyDescent="0.25">
      <c r="B233" s="9"/>
      <c r="C233" s="14"/>
      <c r="D233" s="10"/>
      <c r="E233" s="14"/>
      <c r="F233" s="10"/>
      <c r="G233" s="14"/>
      <c r="H233" s="10"/>
      <c r="I233" s="14"/>
      <c r="J233" s="10"/>
      <c r="K233" s="14"/>
      <c r="L233" s="10"/>
      <c r="N233" s="14"/>
      <c r="O233" s="10"/>
      <c r="Q233" s="14"/>
      <c r="U233" s="14"/>
      <c r="V233" s="10"/>
    </row>
    <row r="234" spans="2:22" ht="28.5" customHeight="1" x14ac:dyDescent="0.25">
      <c r="B234" s="9"/>
      <c r="C234" s="14"/>
      <c r="D234" s="10"/>
      <c r="E234" s="14"/>
      <c r="F234" s="10"/>
      <c r="G234" s="14"/>
      <c r="H234" s="10"/>
      <c r="I234" s="14"/>
      <c r="J234" s="10"/>
      <c r="K234" s="14"/>
      <c r="L234" s="10"/>
      <c r="N234" s="14"/>
      <c r="O234" s="10"/>
      <c r="Q234" s="14"/>
      <c r="U234" s="14"/>
      <c r="V234" s="10"/>
    </row>
    <row r="235" spans="2:22" ht="28.5" customHeight="1" x14ac:dyDescent="0.25">
      <c r="B235" s="9"/>
      <c r="C235" s="14"/>
      <c r="D235" s="10"/>
      <c r="E235" s="14"/>
      <c r="F235" s="10"/>
      <c r="G235" s="14"/>
      <c r="H235" s="10"/>
      <c r="I235" s="14"/>
      <c r="J235" s="10"/>
      <c r="K235" s="14"/>
      <c r="L235" s="10"/>
      <c r="N235" s="14"/>
      <c r="O235" s="10"/>
      <c r="Q235" s="14"/>
      <c r="U235" s="14"/>
      <c r="V235" s="10"/>
    </row>
    <row r="236" spans="2:22" ht="28.5" customHeight="1" x14ac:dyDescent="0.25">
      <c r="B236" s="9"/>
      <c r="C236" s="14"/>
      <c r="D236" s="10"/>
      <c r="E236" s="14"/>
      <c r="F236" s="10"/>
      <c r="G236" s="14"/>
      <c r="H236" s="10"/>
      <c r="I236" s="14"/>
      <c r="J236" s="10"/>
      <c r="K236" s="14"/>
      <c r="L236" s="10"/>
      <c r="N236" s="14"/>
      <c r="O236" s="10"/>
      <c r="Q236" s="14"/>
      <c r="U236" s="14"/>
      <c r="V236" s="10"/>
    </row>
    <row r="237" spans="2:22" ht="28.5" customHeight="1" x14ac:dyDescent="0.25">
      <c r="B237" s="9"/>
      <c r="C237" s="14"/>
      <c r="D237" s="10"/>
      <c r="E237" s="14"/>
      <c r="F237" s="10"/>
      <c r="G237" s="14"/>
      <c r="H237" s="10"/>
      <c r="I237" s="14"/>
      <c r="J237" s="10"/>
      <c r="K237" s="14"/>
      <c r="L237" s="10"/>
      <c r="N237" s="14"/>
      <c r="O237" s="10"/>
      <c r="Q237" s="14"/>
      <c r="U237" s="14"/>
      <c r="V237" s="10"/>
    </row>
    <row r="238" spans="2:22" ht="28.5" customHeight="1" x14ac:dyDescent="0.25">
      <c r="B238" s="9"/>
      <c r="C238" s="14"/>
      <c r="D238" s="10"/>
      <c r="E238" s="14"/>
      <c r="F238" s="10"/>
      <c r="G238" s="14"/>
      <c r="H238" s="10"/>
      <c r="I238" s="14"/>
      <c r="J238" s="10"/>
      <c r="K238" s="14"/>
      <c r="L238" s="10"/>
      <c r="N238" s="14"/>
      <c r="O238" s="10"/>
      <c r="Q238" s="14"/>
      <c r="U238" s="14"/>
      <c r="V238" s="10"/>
    </row>
    <row r="239" spans="2:22" ht="28.5" customHeight="1" x14ac:dyDescent="0.25">
      <c r="B239" s="9"/>
      <c r="C239" s="14"/>
      <c r="D239" s="10"/>
      <c r="E239" s="14"/>
      <c r="F239" s="10"/>
      <c r="G239" s="14"/>
      <c r="H239" s="10"/>
      <c r="I239" s="14"/>
      <c r="J239" s="10"/>
      <c r="K239" s="14"/>
      <c r="L239" s="10"/>
      <c r="N239" s="14"/>
      <c r="O239" s="10"/>
      <c r="Q239" s="14"/>
      <c r="U239" s="14"/>
      <c r="V239" s="10"/>
    </row>
    <row r="240" spans="2:22" ht="28.5" customHeight="1" x14ac:dyDescent="0.25">
      <c r="B240" s="9"/>
      <c r="C240" s="14"/>
      <c r="D240" s="10"/>
      <c r="E240" s="14"/>
      <c r="F240" s="10"/>
      <c r="G240" s="14"/>
      <c r="H240" s="10"/>
      <c r="I240" s="14"/>
      <c r="J240" s="10"/>
      <c r="K240" s="14"/>
      <c r="L240" s="10"/>
      <c r="N240" s="14"/>
      <c r="O240" s="10"/>
      <c r="Q240" s="14"/>
      <c r="U240" s="14"/>
      <c r="V240" s="10"/>
    </row>
    <row r="241" spans="2:22" ht="28.5" customHeight="1" x14ac:dyDescent="0.25">
      <c r="B241" s="9"/>
      <c r="C241" s="14"/>
      <c r="D241" s="10"/>
      <c r="E241" s="14"/>
      <c r="F241" s="10"/>
      <c r="G241" s="14"/>
      <c r="H241" s="10"/>
      <c r="I241" s="14"/>
      <c r="J241" s="10"/>
      <c r="K241" s="14"/>
      <c r="L241" s="10"/>
      <c r="N241" s="14"/>
      <c r="O241" s="10"/>
      <c r="Q241" s="14"/>
      <c r="U241" s="14"/>
      <c r="V241" s="10"/>
    </row>
    <row r="242" spans="2:22" ht="28.5" customHeight="1" x14ac:dyDescent="0.25">
      <c r="B242" s="9"/>
      <c r="C242" s="14"/>
      <c r="D242" s="10"/>
      <c r="E242" s="14"/>
      <c r="F242" s="10"/>
      <c r="G242" s="14"/>
      <c r="H242" s="10"/>
      <c r="I242" s="14"/>
      <c r="J242" s="10"/>
      <c r="K242" s="14"/>
      <c r="L242" s="10"/>
      <c r="N242" s="14"/>
      <c r="O242" s="10"/>
      <c r="Q242" s="14"/>
      <c r="U242" s="14"/>
      <c r="V242" s="10"/>
    </row>
    <row r="243" spans="2:22" ht="28.5" customHeight="1" x14ac:dyDescent="0.25">
      <c r="B243" s="9"/>
      <c r="C243" s="14"/>
      <c r="D243" s="10"/>
      <c r="E243" s="14"/>
      <c r="F243" s="10"/>
      <c r="G243" s="14"/>
      <c r="H243" s="10"/>
      <c r="I243" s="14"/>
      <c r="J243" s="10"/>
      <c r="K243" s="14"/>
      <c r="L243" s="10"/>
      <c r="N243" s="14"/>
      <c r="O243" s="10"/>
      <c r="Q243" s="14"/>
      <c r="U243" s="14"/>
      <c r="V243" s="10"/>
    </row>
    <row r="244" spans="2:22" ht="28.5" customHeight="1" x14ac:dyDescent="0.25">
      <c r="B244" s="9"/>
      <c r="C244" s="14"/>
      <c r="D244" s="10"/>
      <c r="E244" s="14"/>
      <c r="F244" s="10"/>
      <c r="G244" s="14"/>
      <c r="H244" s="10"/>
      <c r="I244" s="14"/>
      <c r="J244" s="10"/>
      <c r="K244" s="14"/>
      <c r="L244" s="10"/>
      <c r="N244" s="14"/>
      <c r="O244" s="10"/>
      <c r="Q244" s="14"/>
      <c r="U244" s="14"/>
      <c r="V244" s="10"/>
    </row>
    <row r="245" spans="2:22" ht="28.5" customHeight="1" x14ac:dyDescent="0.25">
      <c r="B245" s="9"/>
      <c r="C245" s="14"/>
      <c r="D245" s="10"/>
      <c r="E245" s="14"/>
      <c r="F245" s="10"/>
      <c r="G245" s="14"/>
      <c r="H245" s="10"/>
      <c r="I245" s="14"/>
      <c r="J245" s="10"/>
      <c r="K245" s="14"/>
      <c r="L245" s="10"/>
      <c r="N245" s="14"/>
      <c r="O245" s="10"/>
      <c r="Q245" s="14"/>
      <c r="U245" s="14"/>
      <c r="V245" s="10"/>
    </row>
    <row r="246" spans="2:22" ht="28.5" customHeight="1" x14ac:dyDescent="0.25">
      <c r="B246" s="9"/>
      <c r="C246" s="14"/>
      <c r="D246" s="10"/>
      <c r="E246" s="14"/>
      <c r="F246" s="10"/>
      <c r="G246" s="14"/>
      <c r="H246" s="10"/>
      <c r="I246" s="14"/>
      <c r="J246" s="10"/>
      <c r="K246" s="14"/>
      <c r="L246" s="10"/>
      <c r="N246" s="14"/>
      <c r="O246" s="10"/>
      <c r="Q246" s="14"/>
      <c r="U246" s="14"/>
      <c r="V246" s="10"/>
    </row>
    <row r="247" spans="2:22" ht="28.5" customHeight="1" x14ac:dyDescent="0.25">
      <c r="B247" s="9"/>
      <c r="C247" s="14"/>
      <c r="D247" s="10"/>
      <c r="E247" s="14"/>
      <c r="F247" s="10"/>
      <c r="G247" s="14"/>
      <c r="H247" s="10"/>
      <c r="I247" s="14"/>
      <c r="J247" s="10"/>
      <c r="K247" s="14"/>
      <c r="L247" s="10"/>
      <c r="N247" s="14"/>
      <c r="O247" s="10"/>
      <c r="Q247" s="14"/>
      <c r="U247" s="14"/>
      <c r="V247" s="10"/>
    </row>
    <row r="248" spans="2:22" ht="28.5" customHeight="1" x14ac:dyDescent="0.25">
      <c r="B248" s="9"/>
      <c r="C248" s="14"/>
      <c r="D248" s="10"/>
      <c r="E248" s="14"/>
      <c r="F248" s="10"/>
      <c r="G248" s="14"/>
      <c r="H248" s="10"/>
      <c r="I248" s="14"/>
      <c r="J248" s="10"/>
      <c r="K248" s="14"/>
      <c r="L248" s="10"/>
      <c r="N248" s="14"/>
      <c r="O248" s="10"/>
      <c r="Q248" s="14"/>
      <c r="U248" s="14"/>
      <c r="V248" s="10"/>
    </row>
    <row r="249" spans="2:22" ht="28.5" customHeight="1" x14ac:dyDescent="0.25">
      <c r="B249" s="9"/>
      <c r="C249" s="14"/>
      <c r="D249" s="10"/>
      <c r="E249" s="14"/>
      <c r="F249" s="10"/>
      <c r="G249" s="14"/>
      <c r="H249" s="10"/>
      <c r="I249" s="14"/>
      <c r="J249" s="10"/>
      <c r="K249" s="14"/>
      <c r="L249" s="10"/>
      <c r="N249" s="14"/>
      <c r="O249" s="10"/>
      <c r="Q249" s="14"/>
      <c r="U249" s="14"/>
      <c r="V249" s="10"/>
    </row>
    <row r="250" spans="2:22" ht="28.5" customHeight="1" x14ac:dyDescent="0.25">
      <c r="B250" s="9"/>
      <c r="C250" s="14"/>
      <c r="D250" s="10"/>
      <c r="E250" s="14"/>
      <c r="F250" s="10"/>
      <c r="G250" s="14"/>
      <c r="H250" s="10"/>
      <c r="I250" s="14"/>
      <c r="J250" s="10"/>
      <c r="K250" s="14"/>
      <c r="L250" s="10"/>
      <c r="N250" s="14"/>
      <c r="O250" s="10"/>
      <c r="Q250" s="14"/>
      <c r="U250" s="14"/>
      <c r="V250" s="10"/>
    </row>
    <row r="251" spans="2:22" ht="28.5" customHeight="1" x14ac:dyDescent="0.25">
      <c r="B251" s="9"/>
      <c r="C251" s="14"/>
      <c r="D251" s="10"/>
      <c r="E251" s="14"/>
      <c r="F251" s="10"/>
      <c r="G251" s="14"/>
      <c r="H251" s="10"/>
      <c r="I251" s="14"/>
      <c r="J251" s="10"/>
      <c r="K251" s="14"/>
      <c r="L251" s="10"/>
      <c r="N251" s="14"/>
      <c r="O251" s="10"/>
      <c r="Q251" s="14"/>
      <c r="U251" s="14"/>
      <c r="V251" s="10"/>
    </row>
    <row r="252" spans="2:22" ht="28.5" customHeight="1" x14ac:dyDescent="0.25">
      <c r="B252" s="9"/>
      <c r="C252" s="14"/>
      <c r="D252" s="10"/>
      <c r="E252" s="14"/>
      <c r="F252" s="10"/>
      <c r="G252" s="14"/>
      <c r="H252" s="10"/>
      <c r="I252" s="14"/>
      <c r="J252" s="10"/>
      <c r="K252" s="14"/>
      <c r="L252" s="10"/>
      <c r="N252" s="14"/>
      <c r="O252" s="10"/>
      <c r="Q252" s="14"/>
      <c r="U252" s="14"/>
      <c r="V252" s="10"/>
    </row>
    <row r="253" spans="2:22" ht="28.5" customHeight="1" x14ac:dyDescent="0.25">
      <c r="B253" s="9"/>
      <c r="C253" s="14"/>
      <c r="D253" s="10"/>
      <c r="E253" s="14"/>
      <c r="F253" s="10"/>
      <c r="G253" s="14"/>
      <c r="H253" s="10"/>
      <c r="I253" s="14"/>
      <c r="J253" s="10"/>
      <c r="K253" s="14"/>
      <c r="L253" s="10"/>
      <c r="N253" s="14"/>
      <c r="O253" s="10"/>
      <c r="Q253" s="14"/>
      <c r="U253" s="14"/>
      <c r="V253" s="10"/>
    </row>
    <row r="254" spans="2:22" ht="28.5" customHeight="1" x14ac:dyDescent="0.25">
      <c r="B254" s="9"/>
      <c r="C254" s="14"/>
      <c r="D254" s="10"/>
      <c r="E254" s="14"/>
      <c r="F254" s="10"/>
      <c r="G254" s="14"/>
      <c r="H254" s="10"/>
      <c r="I254" s="14"/>
      <c r="J254" s="10"/>
      <c r="K254" s="14"/>
      <c r="L254" s="10"/>
      <c r="N254" s="14"/>
      <c r="O254" s="10"/>
      <c r="Q254" s="14"/>
      <c r="U254" s="14"/>
      <c r="V254" s="10"/>
    </row>
    <row r="255" spans="2:22" ht="28.5" customHeight="1" x14ac:dyDescent="0.25">
      <c r="B255" s="9"/>
      <c r="C255" s="14"/>
      <c r="D255" s="10"/>
      <c r="E255" s="14"/>
      <c r="F255" s="10"/>
      <c r="G255" s="14"/>
      <c r="H255" s="10"/>
      <c r="I255" s="14"/>
      <c r="J255" s="10"/>
      <c r="K255" s="14"/>
      <c r="L255" s="10"/>
      <c r="N255" s="14"/>
      <c r="O255" s="10"/>
      <c r="Q255" s="14"/>
      <c r="U255" s="14"/>
      <c r="V255" s="10"/>
    </row>
    <row r="256" spans="2:22" ht="28.5" customHeight="1" x14ac:dyDescent="0.25">
      <c r="B256" s="9"/>
      <c r="C256" s="14"/>
      <c r="D256" s="10"/>
      <c r="E256" s="14"/>
      <c r="F256" s="10"/>
      <c r="G256" s="14"/>
      <c r="H256" s="10"/>
      <c r="I256" s="14"/>
      <c r="J256" s="10"/>
      <c r="K256" s="14"/>
      <c r="L256" s="10"/>
      <c r="N256" s="14"/>
      <c r="O256" s="10"/>
      <c r="Q256" s="14"/>
      <c r="U256" s="14"/>
      <c r="V256" s="10"/>
    </row>
    <row r="257" spans="2:22" ht="28.5" customHeight="1" x14ac:dyDescent="0.25">
      <c r="B257" s="9"/>
      <c r="C257" s="14"/>
      <c r="D257" s="10"/>
      <c r="E257" s="14"/>
      <c r="F257" s="10"/>
      <c r="G257" s="14"/>
      <c r="H257" s="10"/>
      <c r="I257" s="14"/>
      <c r="J257" s="10"/>
      <c r="K257" s="14"/>
      <c r="L257" s="10"/>
      <c r="N257" s="14"/>
      <c r="O257" s="10"/>
      <c r="Q257" s="14"/>
      <c r="U257" s="14"/>
      <c r="V257" s="10"/>
    </row>
    <row r="258" spans="2:22" ht="28.5" customHeight="1" x14ac:dyDescent="0.25">
      <c r="B258" s="9"/>
      <c r="C258" s="14"/>
      <c r="D258" s="10"/>
      <c r="E258" s="14"/>
      <c r="F258" s="10"/>
      <c r="G258" s="14"/>
      <c r="H258" s="10"/>
      <c r="I258" s="14"/>
      <c r="J258" s="10"/>
      <c r="K258" s="14"/>
      <c r="L258" s="10"/>
      <c r="N258" s="14"/>
      <c r="O258" s="10"/>
      <c r="Q258" s="14"/>
      <c r="U258" s="14"/>
      <c r="V258" s="10"/>
    </row>
    <row r="259" spans="2:22" ht="28.5" customHeight="1" x14ac:dyDescent="0.25">
      <c r="B259" s="9"/>
      <c r="C259" s="14"/>
      <c r="D259" s="10"/>
      <c r="E259" s="14"/>
      <c r="F259" s="10"/>
      <c r="G259" s="14"/>
      <c r="H259" s="10"/>
      <c r="I259" s="14"/>
      <c r="J259" s="10"/>
      <c r="K259" s="14"/>
      <c r="L259" s="10"/>
      <c r="N259" s="14"/>
      <c r="O259" s="10"/>
      <c r="Q259" s="14"/>
      <c r="U259" s="14"/>
      <c r="V259" s="10"/>
    </row>
    <row r="260" spans="2:22" ht="28.5" customHeight="1" x14ac:dyDescent="0.25">
      <c r="B260" s="9"/>
      <c r="C260" s="14"/>
      <c r="D260" s="10"/>
      <c r="E260" s="14"/>
      <c r="F260" s="10"/>
      <c r="G260" s="14"/>
      <c r="H260" s="10"/>
      <c r="I260" s="14"/>
      <c r="J260" s="10"/>
      <c r="K260" s="14"/>
      <c r="L260" s="10"/>
      <c r="N260" s="14"/>
      <c r="O260" s="10"/>
      <c r="Q260" s="14"/>
      <c r="U260" s="14"/>
      <c r="V260" s="10"/>
    </row>
    <row r="261" spans="2:22" ht="28.5" customHeight="1" x14ac:dyDescent="0.25">
      <c r="B261" s="9"/>
      <c r="C261" s="14"/>
      <c r="D261" s="10"/>
      <c r="E261" s="14"/>
      <c r="F261" s="10"/>
      <c r="G261" s="14"/>
      <c r="H261" s="10"/>
      <c r="I261" s="14"/>
      <c r="J261" s="10"/>
      <c r="K261" s="14"/>
      <c r="L261" s="10"/>
      <c r="N261" s="14"/>
      <c r="O261" s="10"/>
      <c r="Q261" s="14"/>
      <c r="U261" s="14"/>
      <c r="V261" s="10"/>
    </row>
    <row r="262" spans="2:22" ht="28.5" customHeight="1" x14ac:dyDescent="0.25">
      <c r="B262" s="9"/>
      <c r="C262" s="14"/>
      <c r="D262" s="10"/>
      <c r="E262" s="14"/>
      <c r="F262" s="10"/>
      <c r="G262" s="14"/>
      <c r="H262" s="10"/>
      <c r="I262" s="14"/>
      <c r="J262" s="10"/>
      <c r="K262" s="14"/>
      <c r="L262" s="10"/>
      <c r="N262" s="14"/>
      <c r="O262" s="10"/>
      <c r="Q262" s="14"/>
      <c r="U262" s="14"/>
      <c r="V262" s="10"/>
    </row>
    <row r="263" spans="2:22" ht="28.5" customHeight="1" x14ac:dyDescent="0.25">
      <c r="B263" s="9"/>
      <c r="C263" s="14"/>
      <c r="D263" s="10"/>
      <c r="E263" s="14"/>
      <c r="F263" s="10"/>
      <c r="G263" s="14"/>
      <c r="H263" s="10"/>
      <c r="I263" s="14"/>
      <c r="J263" s="10"/>
      <c r="K263" s="14"/>
      <c r="L263" s="10"/>
      <c r="N263" s="14"/>
      <c r="O263" s="10"/>
      <c r="Q263" s="14"/>
      <c r="U263" s="14"/>
      <c r="V263" s="10"/>
    </row>
    <row r="264" spans="2:22" ht="28.5" customHeight="1" x14ac:dyDescent="0.25">
      <c r="B264" s="9"/>
      <c r="C264" s="14"/>
      <c r="D264" s="10"/>
      <c r="E264" s="14"/>
      <c r="F264" s="10"/>
      <c r="G264" s="14"/>
      <c r="H264" s="10"/>
      <c r="I264" s="14"/>
      <c r="J264" s="10"/>
      <c r="K264" s="14"/>
      <c r="L264" s="10"/>
      <c r="N264" s="14"/>
      <c r="O264" s="10"/>
      <c r="Q264" s="14"/>
      <c r="U264" s="14"/>
      <c r="V264" s="10"/>
    </row>
    <row r="265" spans="2:22" ht="28.5" customHeight="1" x14ac:dyDescent="0.25">
      <c r="B265" s="9"/>
      <c r="C265" s="14"/>
      <c r="D265" s="10"/>
      <c r="E265" s="14"/>
      <c r="F265" s="10"/>
      <c r="G265" s="14"/>
      <c r="H265" s="10"/>
      <c r="I265" s="14"/>
      <c r="J265" s="10"/>
      <c r="K265" s="14"/>
      <c r="L265" s="10"/>
      <c r="N265" s="14"/>
      <c r="O265" s="10"/>
      <c r="Q265" s="14"/>
      <c r="U265" s="14"/>
      <c r="V265" s="10"/>
    </row>
    <row r="266" spans="2:22" ht="28.5" customHeight="1" x14ac:dyDescent="0.25">
      <c r="B266" s="9"/>
      <c r="C266" s="14"/>
      <c r="D266" s="10"/>
      <c r="E266" s="14"/>
      <c r="F266" s="10"/>
      <c r="G266" s="14"/>
      <c r="H266" s="10"/>
      <c r="I266" s="14"/>
      <c r="J266" s="10"/>
      <c r="K266" s="14"/>
      <c r="L266" s="10"/>
      <c r="N266" s="14"/>
      <c r="O266" s="10"/>
      <c r="Q266" s="14"/>
      <c r="U266" s="14"/>
      <c r="V266" s="10"/>
    </row>
    <row r="267" spans="2:22" ht="28.5" customHeight="1" x14ac:dyDescent="0.25">
      <c r="B267" s="9"/>
      <c r="C267" s="14"/>
      <c r="D267" s="10"/>
      <c r="E267" s="14"/>
      <c r="F267" s="10"/>
      <c r="G267" s="14"/>
      <c r="H267" s="10"/>
      <c r="I267" s="14"/>
      <c r="J267" s="10"/>
      <c r="K267" s="14"/>
      <c r="L267" s="10"/>
      <c r="N267" s="14"/>
      <c r="O267" s="10"/>
      <c r="Q267" s="14"/>
      <c r="U267" s="14"/>
      <c r="V267" s="10"/>
    </row>
    <row r="268" spans="2:22" ht="28.5" customHeight="1" x14ac:dyDescent="0.25">
      <c r="B268" s="9"/>
      <c r="C268" s="14"/>
      <c r="D268" s="10"/>
      <c r="E268" s="14"/>
      <c r="F268" s="10"/>
      <c r="G268" s="14"/>
      <c r="H268" s="10"/>
      <c r="I268" s="14"/>
      <c r="J268" s="10"/>
      <c r="K268" s="14"/>
      <c r="L268" s="10"/>
      <c r="N268" s="14"/>
      <c r="O268" s="10"/>
      <c r="Q268" s="14"/>
      <c r="U268" s="14"/>
      <c r="V268" s="10"/>
    </row>
    <row r="269" spans="2:22" ht="28.5" customHeight="1" x14ac:dyDescent="0.25">
      <c r="B269" s="9"/>
      <c r="C269" s="14"/>
      <c r="D269" s="10"/>
      <c r="E269" s="14"/>
      <c r="F269" s="10"/>
      <c r="G269" s="14"/>
      <c r="H269" s="10"/>
      <c r="I269" s="14"/>
      <c r="J269" s="10"/>
      <c r="K269" s="14"/>
      <c r="L269" s="10"/>
      <c r="N269" s="14"/>
      <c r="O269" s="10"/>
      <c r="Q269" s="14"/>
      <c r="U269" s="14"/>
      <c r="V269" s="10"/>
    </row>
    <row r="270" spans="2:22" ht="28.5" customHeight="1" x14ac:dyDescent="0.25">
      <c r="B270" s="9"/>
      <c r="C270" s="14"/>
      <c r="D270" s="10"/>
      <c r="E270" s="14"/>
      <c r="F270" s="10"/>
      <c r="G270" s="14"/>
      <c r="H270" s="10"/>
      <c r="I270" s="14"/>
      <c r="J270" s="10"/>
      <c r="K270" s="14"/>
      <c r="L270" s="10"/>
      <c r="N270" s="14"/>
      <c r="O270" s="10"/>
      <c r="Q270" s="14"/>
      <c r="U270" s="14"/>
      <c r="V270" s="10"/>
    </row>
    <row r="271" spans="2:22" ht="28.5" customHeight="1" x14ac:dyDescent="0.25">
      <c r="B271" s="9"/>
      <c r="C271" s="14"/>
      <c r="D271" s="10"/>
      <c r="E271" s="14"/>
      <c r="F271" s="10"/>
      <c r="G271" s="14"/>
      <c r="H271" s="10"/>
      <c r="I271" s="14"/>
      <c r="J271" s="10"/>
      <c r="K271" s="14"/>
      <c r="L271" s="10"/>
      <c r="N271" s="14"/>
      <c r="O271" s="10"/>
      <c r="Q271" s="14"/>
      <c r="U271" s="14"/>
      <c r="V271" s="10"/>
    </row>
    <row r="272" spans="2:22" ht="28.5" customHeight="1" x14ac:dyDescent="0.25">
      <c r="B272" s="9"/>
      <c r="C272" s="14"/>
      <c r="D272" s="10"/>
      <c r="E272" s="14"/>
      <c r="F272" s="10"/>
      <c r="G272" s="14"/>
      <c r="H272" s="10"/>
      <c r="I272" s="14"/>
      <c r="J272" s="10"/>
      <c r="K272" s="14"/>
      <c r="L272" s="10"/>
      <c r="N272" s="14"/>
      <c r="O272" s="10"/>
      <c r="Q272" s="14"/>
      <c r="U272" s="14"/>
      <c r="V272" s="10"/>
    </row>
    <row r="273" spans="2:22" ht="28.5" customHeight="1" x14ac:dyDescent="0.25">
      <c r="B273" s="9"/>
      <c r="C273" s="14"/>
      <c r="D273" s="10"/>
      <c r="E273" s="14"/>
      <c r="F273" s="10"/>
      <c r="G273" s="14"/>
      <c r="H273" s="10"/>
      <c r="I273" s="14"/>
      <c r="J273" s="10"/>
      <c r="K273" s="14"/>
      <c r="L273" s="10"/>
      <c r="N273" s="14"/>
      <c r="O273" s="10"/>
      <c r="Q273" s="14"/>
      <c r="U273" s="14"/>
      <c r="V273" s="10"/>
    </row>
    <row r="274" spans="2:22" ht="28.5" customHeight="1" x14ac:dyDescent="0.25">
      <c r="B274" s="9"/>
      <c r="C274" s="14"/>
      <c r="D274" s="10"/>
      <c r="E274" s="14"/>
      <c r="F274" s="10"/>
      <c r="G274" s="14"/>
      <c r="H274" s="10"/>
      <c r="I274" s="14"/>
      <c r="J274" s="10"/>
      <c r="K274" s="14"/>
      <c r="L274" s="10"/>
      <c r="N274" s="14"/>
      <c r="O274" s="10"/>
      <c r="Q274" s="14"/>
      <c r="U274" s="14"/>
      <c r="V274" s="10"/>
    </row>
    <row r="275" spans="2:22" ht="28.5" customHeight="1" x14ac:dyDescent="0.25">
      <c r="B275" s="9"/>
      <c r="C275" s="14"/>
      <c r="D275" s="10"/>
      <c r="E275" s="14"/>
      <c r="F275" s="10"/>
      <c r="G275" s="14"/>
      <c r="H275" s="10"/>
      <c r="I275" s="14"/>
      <c r="J275" s="10"/>
      <c r="K275" s="14"/>
      <c r="L275" s="10"/>
      <c r="N275" s="14"/>
      <c r="O275" s="10"/>
      <c r="Q275" s="14"/>
      <c r="U275" s="14"/>
      <c r="V275" s="10"/>
    </row>
    <row r="276" spans="2:22" ht="28.5" customHeight="1" x14ac:dyDescent="0.25">
      <c r="B276" s="9"/>
      <c r="C276" s="14"/>
      <c r="D276" s="10"/>
      <c r="E276" s="14"/>
      <c r="F276" s="10"/>
      <c r="G276" s="14"/>
      <c r="H276" s="10"/>
      <c r="I276" s="14"/>
      <c r="J276" s="10"/>
      <c r="K276" s="14"/>
      <c r="L276" s="10"/>
      <c r="N276" s="14"/>
      <c r="O276" s="10"/>
      <c r="Q276" s="14"/>
      <c r="U276" s="14"/>
      <c r="V276" s="10"/>
    </row>
    <row r="277" spans="2:22" ht="28.5" customHeight="1" x14ac:dyDescent="0.25">
      <c r="B277" s="9"/>
      <c r="C277" s="14"/>
      <c r="D277" s="10"/>
      <c r="E277" s="14"/>
      <c r="F277" s="10"/>
      <c r="G277" s="14"/>
      <c r="H277" s="10"/>
      <c r="I277" s="14"/>
      <c r="J277" s="10"/>
      <c r="K277" s="14"/>
      <c r="L277" s="10"/>
      <c r="N277" s="14"/>
      <c r="O277" s="10"/>
      <c r="Q277" s="14"/>
      <c r="U277" s="14"/>
      <c r="V277" s="10"/>
    </row>
    <row r="278" spans="2:22" ht="28.5" customHeight="1" x14ac:dyDescent="0.25">
      <c r="B278" s="9"/>
      <c r="C278" s="14"/>
      <c r="D278" s="10"/>
      <c r="E278" s="14"/>
      <c r="F278" s="10"/>
      <c r="G278" s="14"/>
      <c r="H278" s="10"/>
      <c r="I278" s="14"/>
      <c r="J278" s="10"/>
      <c r="K278" s="14"/>
      <c r="L278" s="10"/>
      <c r="N278" s="14"/>
      <c r="O278" s="10"/>
      <c r="Q278" s="14"/>
      <c r="U278" s="14"/>
      <c r="V278" s="10"/>
    </row>
    <row r="279" spans="2:22" ht="28.5" customHeight="1" x14ac:dyDescent="0.25">
      <c r="B279" s="9"/>
      <c r="C279" s="14"/>
      <c r="D279" s="10"/>
      <c r="E279" s="14"/>
      <c r="F279" s="10"/>
      <c r="G279" s="14"/>
      <c r="H279" s="10"/>
      <c r="I279" s="14"/>
      <c r="J279" s="10"/>
      <c r="K279" s="14"/>
      <c r="L279" s="10"/>
      <c r="N279" s="14"/>
      <c r="O279" s="10"/>
      <c r="Q279" s="14"/>
      <c r="U279" s="14"/>
      <c r="V279" s="10"/>
    </row>
    <row r="280" spans="2:22" ht="28.5" customHeight="1" x14ac:dyDescent="0.25">
      <c r="B280" s="9"/>
      <c r="C280" s="14"/>
      <c r="D280" s="10"/>
      <c r="E280" s="14"/>
      <c r="F280" s="10"/>
      <c r="G280" s="14"/>
      <c r="H280" s="10"/>
      <c r="I280" s="14"/>
      <c r="J280" s="10"/>
      <c r="K280" s="14"/>
      <c r="L280" s="10"/>
      <c r="N280" s="14"/>
      <c r="O280" s="10"/>
      <c r="Q280" s="14"/>
      <c r="U280" s="14"/>
      <c r="V280" s="10"/>
    </row>
    <row r="281" spans="2:22" ht="28.5" customHeight="1" x14ac:dyDescent="0.25">
      <c r="B281" s="9"/>
      <c r="C281" s="14"/>
      <c r="D281" s="10"/>
      <c r="E281" s="14"/>
      <c r="F281" s="10"/>
      <c r="G281" s="14"/>
      <c r="H281" s="10"/>
      <c r="I281" s="14"/>
      <c r="J281" s="10"/>
      <c r="K281" s="14"/>
      <c r="L281" s="10"/>
      <c r="N281" s="14"/>
      <c r="O281" s="10"/>
      <c r="Q281" s="14"/>
      <c r="U281" s="14"/>
      <c r="V281" s="10"/>
    </row>
    <row r="282" spans="2:22" ht="28.5" customHeight="1" x14ac:dyDescent="0.25">
      <c r="B282" s="9"/>
      <c r="C282" s="14"/>
      <c r="D282" s="10"/>
      <c r="E282" s="14"/>
      <c r="F282" s="10"/>
      <c r="G282" s="14"/>
      <c r="H282" s="10"/>
      <c r="I282" s="14"/>
      <c r="J282" s="10"/>
      <c r="K282" s="14"/>
      <c r="L282" s="10"/>
      <c r="N282" s="14"/>
      <c r="O282" s="10"/>
      <c r="Q282" s="14"/>
      <c r="U282" s="14"/>
      <c r="V282" s="10"/>
    </row>
    <row r="283" spans="2:22" ht="28.5" customHeight="1" x14ac:dyDescent="0.25">
      <c r="B283" s="9"/>
      <c r="C283" s="14"/>
      <c r="D283" s="10"/>
      <c r="E283" s="14"/>
      <c r="F283" s="10"/>
      <c r="G283" s="14"/>
      <c r="H283" s="10"/>
      <c r="I283" s="14"/>
      <c r="J283" s="10"/>
      <c r="K283" s="14"/>
      <c r="L283" s="10"/>
      <c r="N283" s="14"/>
      <c r="O283" s="10"/>
      <c r="Q283" s="14"/>
      <c r="U283" s="14"/>
      <c r="V283" s="10"/>
    </row>
    <row r="284" spans="2:22" ht="28.5" customHeight="1" x14ac:dyDescent="0.25">
      <c r="B284" s="9"/>
      <c r="C284" s="14"/>
      <c r="D284" s="10"/>
      <c r="E284" s="14"/>
      <c r="F284" s="10"/>
      <c r="G284" s="14"/>
      <c r="H284" s="10"/>
      <c r="I284" s="14"/>
      <c r="J284" s="10"/>
      <c r="K284" s="14"/>
      <c r="L284" s="10"/>
      <c r="N284" s="14"/>
      <c r="O284" s="10"/>
      <c r="Q284" s="14"/>
      <c r="U284" s="14"/>
      <c r="V284" s="10"/>
    </row>
    <row r="285" spans="2:22" ht="28.5" customHeight="1" x14ac:dyDescent="0.25">
      <c r="B285" s="9"/>
      <c r="C285" s="14"/>
      <c r="D285" s="10"/>
      <c r="E285" s="14"/>
      <c r="F285" s="10"/>
      <c r="G285" s="14"/>
      <c r="H285" s="10"/>
      <c r="I285" s="14"/>
      <c r="J285" s="10"/>
      <c r="K285" s="14"/>
      <c r="L285" s="10"/>
      <c r="N285" s="14"/>
      <c r="O285" s="10"/>
      <c r="Q285" s="14"/>
      <c r="U285" s="14"/>
      <c r="V285" s="10"/>
    </row>
    <row r="286" spans="2:22" ht="28.5" customHeight="1" x14ac:dyDescent="0.25">
      <c r="B286" s="9"/>
      <c r="C286" s="14"/>
      <c r="D286" s="10"/>
      <c r="E286" s="14"/>
      <c r="F286" s="10"/>
      <c r="G286" s="14"/>
      <c r="H286" s="10"/>
      <c r="I286" s="14"/>
      <c r="J286" s="10"/>
      <c r="K286" s="14"/>
      <c r="L286" s="10"/>
      <c r="N286" s="14"/>
      <c r="O286" s="10"/>
      <c r="Q286" s="14"/>
      <c r="U286" s="14"/>
      <c r="V286" s="10"/>
    </row>
    <row r="287" spans="2:22" ht="28.5" customHeight="1" x14ac:dyDescent="0.25">
      <c r="B287" s="9"/>
      <c r="C287" s="14"/>
      <c r="D287" s="10"/>
      <c r="E287" s="14"/>
      <c r="F287" s="10"/>
      <c r="G287" s="14"/>
      <c r="H287" s="10"/>
      <c r="I287" s="14"/>
      <c r="J287" s="10"/>
      <c r="K287" s="14"/>
      <c r="L287" s="10"/>
      <c r="N287" s="14"/>
      <c r="O287" s="10"/>
      <c r="Q287" s="14"/>
      <c r="U287" s="14"/>
      <c r="V287" s="10"/>
    </row>
    <row r="288" spans="2:22" ht="28.5" customHeight="1" x14ac:dyDescent="0.25">
      <c r="B288" s="9"/>
      <c r="C288" s="14"/>
      <c r="D288" s="10"/>
      <c r="E288" s="14"/>
      <c r="F288" s="10"/>
      <c r="G288" s="14"/>
      <c r="H288" s="10"/>
      <c r="I288" s="14"/>
      <c r="J288" s="10"/>
      <c r="K288" s="14"/>
      <c r="L288" s="10"/>
      <c r="N288" s="14"/>
      <c r="O288" s="10"/>
      <c r="Q288" s="14"/>
      <c r="U288" s="14"/>
      <c r="V288" s="10"/>
    </row>
    <row r="289" spans="2:22" ht="28.5" customHeight="1" x14ac:dyDescent="0.25">
      <c r="B289" s="9"/>
      <c r="C289" s="14"/>
      <c r="D289" s="10"/>
      <c r="E289" s="14"/>
      <c r="F289" s="10"/>
      <c r="G289" s="14"/>
      <c r="H289" s="10"/>
      <c r="I289" s="14"/>
      <c r="J289" s="10"/>
      <c r="K289" s="14"/>
      <c r="L289" s="10"/>
      <c r="N289" s="14"/>
      <c r="O289" s="10"/>
      <c r="Q289" s="14"/>
      <c r="U289" s="14"/>
      <c r="V289" s="10"/>
    </row>
    <row r="290" spans="2:22" ht="28.5" customHeight="1" x14ac:dyDescent="0.25">
      <c r="B290" s="9"/>
      <c r="C290" s="14"/>
      <c r="D290" s="10"/>
      <c r="E290" s="14"/>
      <c r="F290" s="10"/>
      <c r="G290" s="14"/>
      <c r="H290" s="10"/>
      <c r="I290" s="14"/>
      <c r="J290" s="10"/>
      <c r="K290" s="14"/>
      <c r="L290" s="10"/>
      <c r="N290" s="14"/>
      <c r="O290" s="10"/>
      <c r="Q290" s="14"/>
      <c r="U290" s="14"/>
      <c r="V290" s="10"/>
    </row>
    <row r="291" spans="2:22" ht="28.5" customHeight="1" x14ac:dyDescent="0.25">
      <c r="B291" s="9"/>
      <c r="C291" s="14"/>
      <c r="D291" s="10"/>
      <c r="E291" s="14"/>
      <c r="F291" s="10"/>
      <c r="G291" s="14"/>
      <c r="H291" s="10"/>
      <c r="I291" s="14"/>
      <c r="J291" s="10"/>
      <c r="K291" s="14"/>
      <c r="L291" s="10"/>
      <c r="N291" s="14"/>
      <c r="O291" s="10"/>
      <c r="Q291" s="14"/>
      <c r="U291" s="14"/>
      <c r="V291" s="10"/>
    </row>
    <row r="292" spans="2:22" ht="28.5" customHeight="1" x14ac:dyDescent="0.25">
      <c r="B292" s="9"/>
      <c r="C292" s="14"/>
      <c r="D292" s="10"/>
      <c r="E292" s="14"/>
      <c r="F292" s="10"/>
      <c r="G292" s="14"/>
      <c r="H292" s="10"/>
      <c r="I292" s="14"/>
      <c r="J292" s="10"/>
      <c r="K292" s="14"/>
      <c r="L292" s="10"/>
      <c r="N292" s="14"/>
      <c r="O292" s="10"/>
      <c r="Q292" s="14"/>
      <c r="U292" s="14"/>
      <c r="V292" s="10"/>
    </row>
    <row r="293" spans="2:22" ht="28.5" customHeight="1" x14ac:dyDescent="0.25">
      <c r="B293" s="9"/>
      <c r="C293" s="14"/>
      <c r="D293" s="10"/>
      <c r="E293" s="14"/>
      <c r="F293" s="10"/>
      <c r="G293" s="14"/>
      <c r="H293" s="10"/>
      <c r="I293" s="14"/>
      <c r="J293" s="10"/>
      <c r="K293" s="14"/>
      <c r="L293" s="10"/>
      <c r="N293" s="14"/>
      <c r="O293" s="10"/>
      <c r="Q293" s="14"/>
      <c r="U293" s="14"/>
      <c r="V293" s="10"/>
    </row>
    <row r="294" spans="2:22" ht="28.5" customHeight="1" x14ac:dyDescent="0.25">
      <c r="B294" s="9"/>
      <c r="C294" s="14"/>
      <c r="D294" s="10"/>
      <c r="E294" s="14"/>
      <c r="F294" s="10"/>
      <c r="G294" s="14"/>
      <c r="H294" s="10"/>
      <c r="I294" s="14"/>
      <c r="J294" s="10"/>
      <c r="K294" s="14"/>
      <c r="L294" s="10"/>
      <c r="N294" s="14"/>
      <c r="O294" s="10"/>
      <c r="Q294" s="14"/>
      <c r="U294" s="14"/>
      <c r="V294" s="10"/>
    </row>
    <row r="295" spans="2:22" ht="28.5" customHeight="1" x14ac:dyDescent="0.25">
      <c r="B295" s="9"/>
      <c r="C295" s="14"/>
      <c r="D295" s="10"/>
      <c r="E295" s="14"/>
      <c r="F295" s="10"/>
      <c r="G295" s="14"/>
      <c r="H295" s="10"/>
      <c r="I295" s="14"/>
      <c r="J295" s="10"/>
      <c r="K295" s="14"/>
      <c r="L295" s="10"/>
      <c r="N295" s="14"/>
      <c r="O295" s="10"/>
      <c r="Q295" s="14"/>
      <c r="U295" s="14"/>
      <c r="V295" s="10"/>
    </row>
    <row r="296" spans="2:22" ht="28.5" customHeight="1" x14ac:dyDescent="0.25">
      <c r="B296" s="9"/>
      <c r="C296" s="14"/>
      <c r="D296" s="10"/>
      <c r="E296" s="14"/>
      <c r="F296" s="10"/>
      <c r="G296" s="14"/>
      <c r="H296" s="10"/>
      <c r="I296" s="14"/>
      <c r="J296" s="10"/>
      <c r="K296" s="14"/>
      <c r="L296" s="10"/>
      <c r="N296" s="14"/>
      <c r="O296" s="10"/>
      <c r="Q296" s="14"/>
      <c r="U296" s="14"/>
      <c r="V296" s="10"/>
    </row>
    <row r="297" spans="2:22" ht="28.5" customHeight="1" x14ac:dyDescent="0.25">
      <c r="B297" s="9"/>
      <c r="C297" s="14"/>
      <c r="D297" s="10"/>
      <c r="E297" s="14"/>
      <c r="F297" s="10"/>
      <c r="G297" s="14"/>
      <c r="H297" s="10"/>
      <c r="I297" s="14"/>
      <c r="J297" s="10"/>
      <c r="K297" s="14"/>
      <c r="L297" s="10"/>
      <c r="N297" s="14"/>
      <c r="O297" s="10"/>
      <c r="Q297" s="14"/>
      <c r="U297" s="14"/>
      <c r="V297" s="10"/>
    </row>
    <row r="298" spans="2:22" ht="28.5" customHeight="1" x14ac:dyDescent="0.25">
      <c r="B298" s="9"/>
      <c r="C298" s="14"/>
      <c r="D298" s="10"/>
      <c r="E298" s="14"/>
      <c r="F298" s="10"/>
      <c r="G298" s="14"/>
      <c r="H298" s="10"/>
      <c r="I298" s="14"/>
      <c r="J298" s="10"/>
      <c r="K298" s="14"/>
      <c r="L298" s="10"/>
      <c r="N298" s="14"/>
      <c r="O298" s="10"/>
      <c r="Q298" s="14"/>
      <c r="U298" s="14"/>
      <c r="V298" s="10"/>
    </row>
    <row r="299" spans="2:22" ht="28.5" customHeight="1" x14ac:dyDescent="0.25">
      <c r="B299" s="9"/>
      <c r="C299" s="14"/>
      <c r="D299" s="10"/>
      <c r="E299" s="14"/>
      <c r="F299" s="10"/>
      <c r="G299" s="14"/>
      <c r="H299" s="10"/>
      <c r="I299" s="14"/>
      <c r="J299" s="10"/>
      <c r="K299" s="14"/>
      <c r="L299" s="10"/>
      <c r="N299" s="14"/>
      <c r="O299" s="10"/>
      <c r="Q299" s="14"/>
      <c r="U299" s="14"/>
      <c r="V299" s="10"/>
    </row>
    <row r="300" spans="2:22" ht="28.5" customHeight="1" x14ac:dyDescent="0.25">
      <c r="B300" s="9"/>
      <c r="C300" s="14"/>
      <c r="D300" s="10"/>
      <c r="E300" s="14"/>
      <c r="F300" s="10"/>
      <c r="G300" s="14"/>
      <c r="H300" s="10"/>
      <c r="I300" s="14"/>
      <c r="J300" s="10"/>
      <c r="K300" s="14"/>
      <c r="L300" s="10"/>
      <c r="N300" s="14"/>
      <c r="O300" s="10"/>
      <c r="Q300" s="14"/>
      <c r="U300" s="14"/>
      <c r="V300" s="10"/>
    </row>
    <row r="301" spans="2:22" ht="28.5" customHeight="1" x14ac:dyDescent="0.25">
      <c r="B301" s="9"/>
      <c r="C301" s="14"/>
      <c r="D301" s="10"/>
      <c r="E301" s="14"/>
      <c r="F301" s="10"/>
      <c r="G301" s="14"/>
      <c r="H301" s="10"/>
      <c r="I301" s="14"/>
      <c r="J301" s="10"/>
      <c r="K301" s="14"/>
      <c r="L301" s="10"/>
      <c r="N301" s="14"/>
      <c r="O301" s="10"/>
      <c r="Q301" s="14"/>
      <c r="U301" s="14"/>
      <c r="V301" s="10"/>
    </row>
    <row r="302" spans="2:22" ht="28.5" customHeight="1" x14ac:dyDescent="0.25">
      <c r="B302" s="9"/>
      <c r="C302" s="14"/>
      <c r="D302" s="10"/>
      <c r="E302" s="14"/>
      <c r="F302" s="10"/>
      <c r="G302" s="14"/>
      <c r="H302" s="10"/>
      <c r="I302" s="14"/>
      <c r="J302" s="10"/>
      <c r="K302" s="14"/>
      <c r="L302" s="10"/>
      <c r="N302" s="14"/>
      <c r="O302" s="10"/>
      <c r="Q302" s="14"/>
      <c r="U302" s="14"/>
      <c r="V302" s="10"/>
    </row>
    <row r="303" spans="2:22" ht="28.5" customHeight="1" x14ac:dyDescent="0.25">
      <c r="B303" s="9"/>
      <c r="C303" s="14"/>
      <c r="D303" s="10"/>
      <c r="E303" s="14"/>
      <c r="F303" s="10"/>
      <c r="G303" s="14"/>
      <c r="H303" s="10"/>
      <c r="I303" s="14"/>
      <c r="J303" s="10"/>
      <c r="K303" s="14"/>
      <c r="L303" s="10"/>
      <c r="N303" s="14"/>
      <c r="O303" s="10"/>
      <c r="Q303" s="14"/>
      <c r="U303" s="14"/>
      <c r="V303" s="10"/>
    </row>
    <row r="304" spans="2:22" ht="28.5" customHeight="1" x14ac:dyDescent="0.25">
      <c r="B304" s="9"/>
      <c r="C304" s="14"/>
      <c r="D304" s="10"/>
      <c r="E304" s="14"/>
      <c r="F304" s="10"/>
      <c r="G304" s="14"/>
      <c r="H304" s="10"/>
      <c r="I304" s="14"/>
      <c r="J304" s="10"/>
      <c r="K304" s="14"/>
      <c r="L304" s="10"/>
      <c r="N304" s="14"/>
      <c r="O304" s="10"/>
      <c r="Q304" s="14"/>
      <c r="U304" s="14"/>
      <c r="V304" s="10"/>
    </row>
    <row r="305" spans="2:22" ht="28.5" customHeight="1" x14ac:dyDescent="0.25">
      <c r="B305" s="9"/>
      <c r="C305" s="14"/>
      <c r="D305" s="10"/>
      <c r="E305" s="14"/>
      <c r="F305" s="10"/>
      <c r="G305" s="14"/>
      <c r="H305" s="10"/>
      <c r="I305" s="14"/>
      <c r="J305" s="10"/>
      <c r="K305" s="14"/>
      <c r="L305" s="10"/>
      <c r="N305" s="14"/>
      <c r="O305" s="10"/>
      <c r="Q305" s="14"/>
      <c r="U305" s="14"/>
      <c r="V305" s="10"/>
    </row>
    <row r="306" spans="2:22" ht="28.5" customHeight="1" x14ac:dyDescent="0.25">
      <c r="B306" s="9"/>
      <c r="C306" s="14"/>
      <c r="D306" s="10"/>
      <c r="E306" s="14"/>
      <c r="F306" s="10"/>
      <c r="G306" s="14"/>
      <c r="H306" s="10"/>
      <c r="I306" s="14"/>
      <c r="J306" s="10"/>
      <c r="K306" s="14"/>
      <c r="L306" s="10"/>
      <c r="N306" s="14"/>
      <c r="O306" s="10"/>
      <c r="Q306" s="14"/>
      <c r="U306" s="14"/>
      <c r="V306" s="10"/>
    </row>
    <row r="307" spans="2:22" ht="28.5" customHeight="1" x14ac:dyDescent="0.25">
      <c r="B307" s="9"/>
      <c r="C307" s="14"/>
      <c r="D307" s="10"/>
      <c r="E307" s="14"/>
      <c r="F307" s="10"/>
      <c r="G307" s="14"/>
      <c r="H307" s="10"/>
      <c r="I307" s="14"/>
      <c r="J307" s="10"/>
      <c r="K307" s="14"/>
      <c r="L307" s="10"/>
      <c r="N307" s="14"/>
      <c r="O307" s="10"/>
      <c r="Q307" s="14"/>
      <c r="U307" s="14"/>
      <c r="V307" s="10"/>
    </row>
    <row r="308" spans="2:22" ht="28.5" customHeight="1" x14ac:dyDescent="0.25">
      <c r="B308" s="9"/>
      <c r="C308" s="14"/>
      <c r="D308" s="10"/>
      <c r="E308" s="14"/>
      <c r="F308" s="10"/>
      <c r="G308" s="14"/>
      <c r="H308" s="10"/>
      <c r="I308" s="14"/>
      <c r="J308" s="10"/>
      <c r="K308" s="14"/>
      <c r="L308" s="10"/>
      <c r="N308" s="14"/>
      <c r="O308" s="10"/>
      <c r="Q308" s="14"/>
      <c r="U308" s="14"/>
      <c r="V308" s="10"/>
    </row>
    <row r="309" spans="2:22" ht="28.5" customHeight="1" x14ac:dyDescent="0.25">
      <c r="B309" s="9"/>
      <c r="C309" s="14"/>
      <c r="D309" s="10"/>
      <c r="E309" s="14"/>
      <c r="F309" s="10"/>
      <c r="G309" s="14"/>
      <c r="H309" s="10"/>
      <c r="I309" s="14"/>
      <c r="J309" s="10"/>
      <c r="K309" s="14"/>
      <c r="L309" s="10"/>
      <c r="N309" s="14"/>
      <c r="O309" s="10"/>
      <c r="Q309" s="14"/>
      <c r="U309" s="14"/>
      <c r="V309" s="10"/>
    </row>
    <row r="310" spans="2:22" ht="28.5" customHeight="1" x14ac:dyDescent="0.25">
      <c r="B310" s="9"/>
      <c r="C310" s="14"/>
      <c r="D310" s="10"/>
      <c r="E310" s="14"/>
      <c r="F310" s="10"/>
      <c r="G310" s="14"/>
      <c r="H310" s="10"/>
      <c r="I310" s="14"/>
      <c r="J310" s="10"/>
      <c r="K310" s="14"/>
      <c r="L310" s="10"/>
      <c r="N310" s="14"/>
      <c r="O310" s="10"/>
      <c r="Q310" s="14"/>
      <c r="U310" s="14"/>
      <c r="V310" s="10"/>
    </row>
    <row r="311" spans="2:22" ht="28.5" customHeight="1" x14ac:dyDescent="0.25">
      <c r="B311" s="9"/>
      <c r="C311" s="14"/>
      <c r="D311" s="10"/>
      <c r="E311" s="14"/>
      <c r="F311" s="10"/>
      <c r="G311" s="14"/>
      <c r="H311" s="10"/>
      <c r="I311" s="14"/>
      <c r="J311" s="10"/>
      <c r="K311" s="14"/>
      <c r="L311" s="10"/>
      <c r="N311" s="14"/>
      <c r="O311" s="10"/>
      <c r="Q311" s="14"/>
      <c r="U311" s="14"/>
      <c r="V311" s="10"/>
    </row>
    <row r="312" spans="2:22" ht="28.5" customHeight="1" x14ac:dyDescent="0.25">
      <c r="B312" s="9"/>
      <c r="C312" s="14"/>
      <c r="D312" s="10"/>
      <c r="E312" s="14"/>
      <c r="F312" s="10"/>
      <c r="G312" s="14"/>
      <c r="H312" s="10"/>
      <c r="I312" s="14"/>
      <c r="J312" s="10"/>
      <c r="K312" s="14"/>
      <c r="L312" s="10"/>
      <c r="N312" s="14"/>
      <c r="O312" s="10"/>
      <c r="Q312" s="14"/>
      <c r="U312" s="14"/>
      <c r="V312" s="10"/>
    </row>
    <row r="313" spans="2:22" ht="28.5" customHeight="1" x14ac:dyDescent="0.25">
      <c r="B313" s="9"/>
      <c r="C313" s="14"/>
      <c r="D313" s="10"/>
      <c r="E313" s="14"/>
      <c r="F313" s="10"/>
      <c r="G313" s="14"/>
      <c r="H313" s="10"/>
      <c r="I313" s="14"/>
      <c r="J313" s="10"/>
      <c r="K313" s="14"/>
      <c r="L313" s="10"/>
      <c r="N313" s="14"/>
      <c r="O313" s="10"/>
      <c r="Q313" s="14"/>
      <c r="U313" s="14"/>
      <c r="V313" s="10"/>
    </row>
    <row r="314" spans="2:22" ht="28.5" customHeight="1" x14ac:dyDescent="0.25">
      <c r="B314" s="9"/>
      <c r="C314" s="14"/>
      <c r="D314" s="10"/>
      <c r="E314" s="14"/>
      <c r="F314" s="10"/>
      <c r="G314" s="14"/>
      <c r="H314" s="10"/>
      <c r="I314" s="14"/>
      <c r="J314" s="10"/>
      <c r="K314" s="14"/>
      <c r="L314" s="10"/>
      <c r="N314" s="14"/>
      <c r="O314" s="10"/>
      <c r="Q314" s="14"/>
      <c r="U314" s="14"/>
      <c r="V314" s="10"/>
    </row>
    <row r="315" spans="2:22" ht="28.5" customHeight="1" x14ac:dyDescent="0.25">
      <c r="B315" s="9"/>
      <c r="C315" s="14"/>
      <c r="D315" s="10"/>
      <c r="E315" s="14"/>
      <c r="F315" s="10"/>
      <c r="G315" s="14"/>
      <c r="H315" s="10"/>
      <c r="I315" s="14"/>
      <c r="J315" s="10"/>
      <c r="K315" s="14"/>
      <c r="L315" s="10"/>
      <c r="N315" s="14"/>
      <c r="O315" s="10"/>
      <c r="Q315" s="14"/>
      <c r="U315" s="14"/>
      <c r="V315" s="10"/>
    </row>
    <row r="316" spans="2:22" ht="28.5" customHeight="1" x14ac:dyDescent="0.25">
      <c r="B316" s="9"/>
      <c r="C316" s="14"/>
      <c r="D316" s="10"/>
      <c r="E316" s="14"/>
      <c r="F316" s="10"/>
      <c r="G316" s="14"/>
      <c r="H316" s="10"/>
      <c r="I316" s="14"/>
      <c r="J316" s="10"/>
      <c r="K316" s="14"/>
      <c r="L316" s="10"/>
      <c r="N316" s="14"/>
      <c r="O316" s="10"/>
      <c r="Q316" s="14"/>
      <c r="U316" s="14"/>
      <c r="V316" s="10"/>
    </row>
    <row r="317" spans="2:22" ht="28.5" customHeight="1" x14ac:dyDescent="0.25">
      <c r="B317" s="9"/>
      <c r="C317" s="14"/>
      <c r="D317" s="10"/>
      <c r="E317" s="14"/>
      <c r="F317" s="10"/>
      <c r="G317" s="14"/>
      <c r="H317" s="10"/>
      <c r="I317" s="14"/>
      <c r="J317" s="10"/>
      <c r="K317" s="14"/>
      <c r="L317" s="10"/>
      <c r="N317" s="14"/>
      <c r="O317" s="10"/>
      <c r="Q317" s="14"/>
      <c r="U317" s="14"/>
      <c r="V317" s="10"/>
    </row>
    <row r="318" spans="2:22" ht="28.5" customHeight="1" x14ac:dyDescent="0.25">
      <c r="B318" s="9"/>
      <c r="C318" s="14"/>
      <c r="D318" s="10"/>
      <c r="E318" s="14"/>
      <c r="F318" s="10"/>
      <c r="G318" s="14"/>
      <c r="H318" s="10"/>
      <c r="I318" s="14"/>
      <c r="J318" s="10"/>
      <c r="K318" s="14"/>
      <c r="L318" s="10"/>
      <c r="N318" s="14"/>
      <c r="O318" s="10"/>
      <c r="Q318" s="14"/>
      <c r="U318" s="14"/>
      <c r="V318" s="10"/>
    </row>
    <row r="319" spans="2:22" ht="28.5" customHeight="1" x14ac:dyDescent="0.25">
      <c r="B319" s="9"/>
      <c r="C319" s="14"/>
      <c r="D319" s="10"/>
      <c r="E319" s="14"/>
      <c r="F319" s="10"/>
      <c r="G319" s="14"/>
      <c r="H319" s="10"/>
      <c r="I319" s="14"/>
      <c r="J319" s="10"/>
      <c r="K319" s="14"/>
      <c r="L319" s="10"/>
      <c r="N319" s="14"/>
      <c r="O319" s="10"/>
      <c r="Q319" s="14"/>
      <c r="U319" s="14"/>
      <c r="V319" s="10"/>
    </row>
    <row r="320" spans="2:22" ht="28.5" customHeight="1" x14ac:dyDescent="0.25">
      <c r="B320" s="9"/>
      <c r="C320" s="14"/>
      <c r="D320" s="10"/>
      <c r="E320" s="14"/>
      <c r="F320" s="10"/>
      <c r="G320" s="14"/>
      <c r="H320" s="10"/>
      <c r="I320" s="14"/>
      <c r="J320" s="10"/>
      <c r="K320" s="14"/>
      <c r="L320" s="10"/>
      <c r="N320" s="14"/>
      <c r="O320" s="10"/>
      <c r="Q320" s="14"/>
      <c r="U320" s="14"/>
      <c r="V320" s="10"/>
    </row>
    <row r="321" spans="2:22" ht="28.5" customHeight="1" x14ac:dyDescent="0.25">
      <c r="B321" s="9"/>
      <c r="C321" s="14"/>
      <c r="D321" s="10"/>
      <c r="E321" s="14"/>
      <c r="F321" s="10"/>
      <c r="G321" s="14"/>
      <c r="H321" s="10"/>
      <c r="I321" s="14"/>
      <c r="J321" s="10"/>
      <c r="K321" s="14"/>
      <c r="L321" s="10"/>
      <c r="N321" s="14"/>
      <c r="O321" s="10"/>
      <c r="Q321" s="14"/>
      <c r="U321" s="14"/>
      <c r="V321" s="10"/>
    </row>
    <row r="322" spans="2:22" ht="28.5" customHeight="1" x14ac:dyDescent="0.25">
      <c r="B322" s="9"/>
      <c r="C322" s="14"/>
      <c r="D322" s="10"/>
      <c r="E322" s="14"/>
      <c r="F322" s="10"/>
      <c r="G322" s="14"/>
      <c r="H322" s="10"/>
      <c r="I322" s="14"/>
      <c r="J322" s="10"/>
      <c r="K322" s="14"/>
      <c r="L322" s="10"/>
      <c r="N322" s="14"/>
      <c r="O322" s="10"/>
      <c r="Q322" s="14"/>
      <c r="U322" s="14"/>
      <c r="V322" s="10"/>
    </row>
    <row r="323" spans="2:22" ht="28.5" customHeight="1" x14ac:dyDescent="0.25">
      <c r="B323" s="9"/>
      <c r="C323" s="14"/>
      <c r="D323" s="10"/>
      <c r="E323" s="14"/>
      <c r="F323" s="10"/>
      <c r="G323" s="14"/>
      <c r="H323" s="10"/>
      <c r="I323" s="14"/>
      <c r="J323" s="10"/>
      <c r="K323" s="14"/>
      <c r="L323" s="10"/>
      <c r="N323" s="14"/>
      <c r="O323" s="10"/>
      <c r="Q323" s="14"/>
      <c r="U323" s="14"/>
      <c r="V323" s="10"/>
    </row>
    <row r="324" spans="2:22" ht="28.5" customHeight="1" x14ac:dyDescent="0.25">
      <c r="B324" s="9"/>
      <c r="C324" s="14"/>
      <c r="D324" s="10"/>
      <c r="E324" s="14"/>
      <c r="F324" s="10"/>
      <c r="G324" s="14"/>
      <c r="H324" s="10"/>
      <c r="I324" s="14"/>
      <c r="J324" s="10"/>
      <c r="K324" s="14"/>
      <c r="L324" s="10"/>
      <c r="N324" s="14"/>
      <c r="O324" s="10"/>
      <c r="Q324" s="14"/>
      <c r="U324" s="14"/>
      <c r="V324" s="10"/>
    </row>
    <row r="325" spans="2:22" ht="28.5" customHeight="1" x14ac:dyDescent="0.25">
      <c r="B325" s="9"/>
      <c r="C325" s="14"/>
      <c r="D325" s="10"/>
      <c r="E325" s="14"/>
      <c r="F325" s="10"/>
      <c r="G325" s="14"/>
      <c r="H325" s="10"/>
      <c r="I325" s="14"/>
      <c r="J325" s="10"/>
      <c r="K325" s="14"/>
      <c r="L325" s="10"/>
      <c r="N325" s="14"/>
      <c r="O325" s="10"/>
      <c r="Q325" s="14"/>
      <c r="U325" s="14"/>
      <c r="V325" s="10"/>
    </row>
    <row r="326" spans="2:22" ht="28.5" customHeight="1" x14ac:dyDescent="0.25">
      <c r="B326" s="9"/>
      <c r="C326" s="14"/>
      <c r="D326" s="10"/>
      <c r="E326" s="14"/>
      <c r="F326" s="10"/>
      <c r="G326" s="14"/>
      <c r="H326" s="10"/>
      <c r="I326" s="14"/>
      <c r="J326" s="10"/>
      <c r="K326" s="14"/>
      <c r="L326" s="10"/>
      <c r="N326" s="14"/>
      <c r="O326" s="10"/>
      <c r="Q326" s="14"/>
      <c r="U326" s="14"/>
      <c r="V326" s="10"/>
    </row>
    <row r="327" spans="2:22" ht="28.5" customHeight="1" x14ac:dyDescent="0.25">
      <c r="B327" s="9"/>
      <c r="C327" s="14"/>
      <c r="D327" s="10"/>
      <c r="E327" s="14"/>
      <c r="F327" s="10"/>
      <c r="G327" s="14"/>
      <c r="H327" s="10"/>
      <c r="I327" s="14"/>
      <c r="J327" s="10"/>
      <c r="K327" s="14"/>
      <c r="L327" s="10"/>
      <c r="N327" s="14"/>
      <c r="O327" s="10"/>
      <c r="Q327" s="14"/>
      <c r="U327" s="14"/>
      <c r="V327" s="10"/>
    </row>
    <row r="328" spans="2:22" ht="28.5" customHeight="1" x14ac:dyDescent="0.25">
      <c r="B328" s="9"/>
      <c r="C328" s="14"/>
      <c r="D328" s="10"/>
      <c r="E328" s="14"/>
      <c r="F328" s="10"/>
      <c r="G328" s="14"/>
      <c r="H328" s="10"/>
      <c r="I328" s="14"/>
      <c r="J328" s="10"/>
      <c r="K328" s="14"/>
      <c r="L328" s="10"/>
      <c r="N328" s="14"/>
      <c r="O328" s="10"/>
      <c r="Q328" s="14"/>
      <c r="U328" s="14"/>
      <c r="V328" s="10"/>
    </row>
    <row r="329" spans="2:22" ht="28.5" customHeight="1" x14ac:dyDescent="0.25">
      <c r="B329" s="9"/>
      <c r="C329" s="14"/>
      <c r="D329" s="10"/>
      <c r="E329" s="14"/>
      <c r="F329" s="10"/>
      <c r="G329" s="14"/>
      <c r="H329" s="10"/>
      <c r="I329" s="14"/>
      <c r="J329" s="10"/>
      <c r="K329" s="14"/>
      <c r="L329" s="10"/>
      <c r="N329" s="14"/>
      <c r="O329" s="10"/>
      <c r="Q329" s="14"/>
      <c r="U329" s="14"/>
      <c r="V329" s="10"/>
    </row>
    <row r="330" spans="2:22" ht="28.5" customHeight="1" x14ac:dyDescent="0.25">
      <c r="B330" s="9"/>
      <c r="C330" s="14"/>
      <c r="D330" s="10"/>
      <c r="E330" s="14"/>
      <c r="F330" s="10"/>
      <c r="G330" s="14"/>
      <c r="H330" s="10"/>
      <c r="I330" s="14"/>
      <c r="J330" s="10"/>
      <c r="K330" s="14"/>
      <c r="L330" s="10"/>
      <c r="N330" s="14"/>
      <c r="O330" s="10"/>
      <c r="Q330" s="14"/>
      <c r="U330" s="14"/>
      <c r="V330" s="10"/>
    </row>
    <row r="331" spans="2:22" ht="28.5" customHeight="1" x14ac:dyDescent="0.25">
      <c r="B331" s="9"/>
      <c r="C331" s="14"/>
      <c r="D331" s="10"/>
      <c r="E331" s="14"/>
      <c r="F331" s="10"/>
      <c r="G331" s="14"/>
      <c r="H331" s="10"/>
      <c r="I331" s="14"/>
      <c r="J331" s="10"/>
      <c r="K331" s="14"/>
      <c r="L331" s="10"/>
      <c r="N331" s="14"/>
      <c r="O331" s="10"/>
      <c r="Q331" s="14"/>
      <c r="U331" s="14"/>
      <c r="V331" s="10"/>
    </row>
    <row r="332" spans="2:22" ht="28.5" customHeight="1" x14ac:dyDescent="0.25">
      <c r="B332" s="9"/>
      <c r="C332" s="14"/>
      <c r="D332" s="10"/>
      <c r="E332" s="14"/>
      <c r="F332" s="10"/>
      <c r="G332" s="14"/>
      <c r="H332" s="10"/>
      <c r="I332" s="14"/>
      <c r="J332" s="10"/>
      <c r="K332" s="14"/>
      <c r="L332" s="10"/>
      <c r="N332" s="14"/>
      <c r="O332" s="10"/>
      <c r="Q332" s="14"/>
      <c r="U332" s="14"/>
      <c r="V332" s="10"/>
    </row>
    <row r="333" spans="2:22" ht="28.5" customHeight="1" x14ac:dyDescent="0.25">
      <c r="B333" s="9"/>
      <c r="C333" s="14"/>
      <c r="D333" s="10"/>
      <c r="E333" s="14"/>
      <c r="F333" s="10"/>
      <c r="G333" s="14"/>
      <c r="H333" s="10"/>
      <c r="I333" s="14"/>
      <c r="J333" s="10"/>
      <c r="K333" s="14"/>
      <c r="L333" s="10"/>
      <c r="N333" s="14"/>
      <c r="O333" s="10"/>
      <c r="Q333" s="14"/>
      <c r="U333" s="14"/>
      <c r="V333" s="10"/>
    </row>
    <row r="334" spans="2:22" ht="28.5" customHeight="1" x14ac:dyDescent="0.25">
      <c r="B334" s="9"/>
      <c r="C334" s="14"/>
      <c r="D334" s="10"/>
      <c r="E334" s="14"/>
      <c r="F334" s="10"/>
      <c r="G334" s="14"/>
      <c r="H334" s="10"/>
      <c r="I334" s="14"/>
      <c r="J334" s="10"/>
      <c r="K334" s="14"/>
      <c r="L334" s="10"/>
      <c r="N334" s="14"/>
      <c r="O334" s="10"/>
      <c r="Q334" s="14"/>
      <c r="U334" s="14"/>
      <c r="V334" s="10"/>
    </row>
    <row r="335" spans="2:22" ht="28.5" customHeight="1" x14ac:dyDescent="0.25">
      <c r="B335" s="9"/>
      <c r="C335" s="14"/>
      <c r="D335" s="10"/>
      <c r="E335" s="14"/>
      <c r="F335" s="10"/>
      <c r="G335" s="14"/>
      <c r="H335" s="10"/>
      <c r="I335" s="14"/>
      <c r="J335" s="10"/>
      <c r="K335" s="14"/>
      <c r="L335" s="10"/>
      <c r="N335" s="14"/>
      <c r="O335" s="10"/>
      <c r="Q335" s="14"/>
      <c r="U335" s="14"/>
      <c r="V335" s="10"/>
    </row>
    <row r="336" spans="2:22" ht="28.5" customHeight="1" x14ac:dyDescent="0.25">
      <c r="B336" s="9"/>
      <c r="C336" s="14"/>
      <c r="D336" s="10"/>
      <c r="E336" s="14"/>
      <c r="F336" s="10"/>
      <c r="G336" s="14"/>
      <c r="H336" s="10"/>
      <c r="I336" s="14"/>
      <c r="J336" s="10"/>
      <c r="K336" s="14"/>
      <c r="L336" s="10"/>
      <c r="N336" s="14"/>
      <c r="O336" s="10"/>
      <c r="Q336" s="14"/>
      <c r="U336" s="14"/>
      <c r="V336" s="10"/>
    </row>
    <row r="337" spans="2:22" ht="28.5" customHeight="1" x14ac:dyDescent="0.25">
      <c r="B337" s="9"/>
      <c r="C337" s="14"/>
      <c r="D337" s="10"/>
      <c r="E337" s="14"/>
      <c r="F337" s="10"/>
      <c r="G337" s="14"/>
      <c r="H337" s="10"/>
      <c r="I337" s="14"/>
      <c r="J337" s="10"/>
      <c r="K337" s="14"/>
      <c r="L337" s="10"/>
      <c r="N337" s="14"/>
      <c r="O337" s="10"/>
      <c r="Q337" s="14"/>
      <c r="U337" s="14"/>
      <c r="V337" s="10"/>
    </row>
    <row r="338" spans="2:22" ht="28.5" customHeight="1" x14ac:dyDescent="0.25">
      <c r="B338" s="9"/>
      <c r="C338" s="14"/>
      <c r="D338" s="10"/>
      <c r="E338" s="14"/>
      <c r="F338" s="10"/>
      <c r="G338" s="14"/>
      <c r="H338" s="10"/>
      <c r="I338" s="14"/>
      <c r="J338" s="10"/>
      <c r="K338" s="14"/>
      <c r="L338" s="10"/>
      <c r="N338" s="14"/>
      <c r="O338" s="10"/>
      <c r="Q338" s="14"/>
      <c r="U338" s="14"/>
      <c r="V338" s="10"/>
    </row>
    <row r="339" spans="2:22" ht="28.5" customHeight="1" x14ac:dyDescent="0.25">
      <c r="B339" s="9"/>
      <c r="C339" s="14"/>
      <c r="D339" s="10"/>
      <c r="E339" s="14"/>
      <c r="F339" s="10"/>
      <c r="G339" s="14"/>
      <c r="H339" s="10"/>
      <c r="I339" s="14"/>
      <c r="J339" s="10"/>
      <c r="K339" s="14"/>
      <c r="L339" s="10"/>
      <c r="N339" s="14"/>
      <c r="O339" s="10"/>
      <c r="Q339" s="14"/>
      <c r="U339" s="14"/>
      <c r="V339" s="10"/>
    </row>
    <row r="340" spans="2:22" ht="28.5" customHeight="1" x14ac:dyDescent="0.25">
      <c r="B340" s="9"/>
      <c r="C340" s="14"/>
      <c r="D340" s="10"/>
      <c r="E340" s="14"/>
      <c r="F340" s="10"/>
      <c r="G340" s="14"/>
      <c r="H340" s="10"/>
      <c r="I340" s="14"/>
      <c r="J340" s="10"/>
      <c r="K340" s="14"/>
      <c r="L340" s="10"/>
      <c r="N340" s="14"/>
      <c r="O340" s="10"/>
      <c r="Q340" s="14"/>
      <c r="U340" s="14"/>
      <c r="V340" s="10"/>
    </row>
    <row r="341" spans="2:22" ht="28.5" customHeight="1" x14ac:dyDescent="0.25">
      <c r="B341" s="9"/>
      <c r="C341" s="14"/>
      <c r="D341" s="10"/>
      <c r="E341" s="14"/>
      <c r="F341" s="10"/>
      <c r="G341" s="14"/>
      <c r="H341" s="10"/>
      <c r="I341" s="14"/>
      <c r="J341" s="10"/>
      <c r="K341" s="14"/>
      <c r="L341" s="10"/>
      <c r="N341" s="14"/>
      <c r="O341" s="10"/>
      <c r="Q341" s="14"/>
      <c r="U341" s="14"/>
      <c r="V341" s="10"/>
    </row>
    <row r="342" spans="2:22" ht="28.5" customHeight="1" x14ac:dyDescent="0.25">
      <c r="B342" s="9"/>
      <c r="C342" s="14"/>
      <c r="D342" s="10"/>
      <c r="E342" s="14"/>
      <c r="F342" s="10"/>
      <c r="G342" s="14"/>
      <c r="H342" s="10"/>
      <c r="I342" s="14"/>
      <c r="J342" s="10"/>
      <c r="K342" s="14"/>
      <c r="L342" s="10"/>
      <c r="N342" s="14"/>
      <c r="O342" s="10"/>
      <c r="Q342" s="14"/>
      <c r="U342" s="14"/>
      <c r="V342" s="10"/>
    </row>
    <row r="343" spans="2:22" ht="28.5" customHeight="1" x14ac:dyDescent="0.25">
      <c r="B343" s="9"/>
      <c r="C343" s="14"/>
      <c r="D343" s="10"/>
      <c r="E343" s="14"/>
      <c r="F343" s="10"/>
      <c r="G343" s="14"/>
      <c r="H343" s="10"/>
      <c r="I343" s="14"/>
      <c r="J343" s="10"/>
      <c r="K343" s="14"/>
      <c r="L343" s="10"/>
      <c r="N343" s="14"/>
      <c r="O343" s="10"/>
      <c r="Q343" s="14"/>
      <c r="U343" s="14"/>
      <c r="V343" s="10"/>
    </row>
    <row r="344" spans="2:22" ht="28.5" customHeight="1" x14ac:dyDescent="0.25">
      <c r="B344" s="9"/>
      <c r="C344" s="14"/>
      <c r="D344" s="10"/>
      <c r="E344" s="14"/>
      <c r="F344" s="10"/>
      <c r="G344" s="14"/>
      <c r="H344" s="10"/>
      <c r="I344" s="14"/>
      <c r="J344" s="10"/>
      <c r="K344" s="14"/>
      <c r="L344" s="10"/>
      <c r="N344" s="14"/>
      <c r="O344" s="10"/>
      <c r="Q344" s="14"/>
      <c r="U344" s="14"/>
      <c r="V344" s="10"/>
    </row>
    <row r="345" spans="2:22" ht="28.5" customHeight="1" x14ac:dyDescent="0.25">
      <c r="B345" s="9"/>
      <c r="C345" s="14"/>
      <c r="D345" s="10"/>
      <c r="E345" s="14"/>
      <c r="F345" s="10"/>
      <c r="G345" s="14"/>
      <c r="H345" s="10"/>
      <c r="I345" s="14"/>
      <c r="J345" s="10"/>
      <c r="K345" s="14"/>
      <c r="L345" s="10"/>
      <c r="N345" s="14"/>
      <c r="O345" s="10"/>
      <c r="Q345" s="14"/>
      <c r="U345" s="14"/>
      <c r="V345" s="10"/>
    </row>
    <row r="346" spans="2:22" ht="28.5" customHeight="1" x14ac:dyDescent="0.25">
      <c r="B346" s="9"/>
      <c r="C346" s="14"/>
      <c r="D346" s="10"/>
      <c r="E346" s="14"/>
      <c r="F346" s="10"/>
      <c r="G346" s="14"/>
      <c r="H346" s="10"/>
      <c r="I346" s="14"/>
      <c r="J346" s="10"/>
      <c r="K346" s="14"/>
      <c r="L346" s="10"/>
      <c r="N346" s="14"/>
      <c r="O346" s="10"/>
      <c r="Q346" s="14"/>
      <c r="U346" s="14"/>
      <c r="V346" s="10"/>
    </row>
    <row r="347" spans="2:22" ht="28.5" customHeight="1" x14ac:dyDescent="0.25">
      <c r="B347" s="9"/>
      <c r="C347" s="14"/>
      <c r="D347" s="10"/>
      <c r="E347" s="14"/>
      <c r="F347" s="10"/>
      <c r="G347" s="14"/>
      <c r="H347" s="10"/>
      <c r="I347" s="14"/>
      <c r="J347" s="10"/>
      <c r="K347" s="14"/>
      <c r="L347" s="10"/>
      <c r="N347" s="14"/>
      <c r="O347" s="10"/>
      <c r="Q347" s="14"/>
      <c r="U347" s="14"/>
      <c r="V347" s="10"/>
    </row>
    <row r="348" spans="2:22" ht="28.5" customHeight="1" x14ac:dyDescent="0.25">
      <c r="B348" s="9"/>
      <c r="C348" s="14"/>
      <c r="D348" s="10"/>
      <c r="E348" s="14"/>
      <c r="F348" s="10"/>
      <c r="G348" s="14"/>
      <c r="H348" s="10"/>
      <c r="I348" s="14"/>
      <c r="J348" s="10"/>
      <c r="K348" s="14"/>
      <c r="L348" s="10"/>
      <c r="N348" s="14"/>
      <c r="O348" s="10"/>
      <c r="Q348" s="14"/>
      <c r="U348" s="14"/>
      <c r="V348" s="10"/>
    </row>
    <row r="349" spans="2:22" ht="28.5" customHeight="1" x14ac:dyDescent="0.25">
      <c r="B349" s="9"/>
      <c r="C349" s="14"/>
      <c r="D349" s="10"/>
      <c r="E349" s="14"/>
      <c r="F349" s="10"/>
      <c r="G349" s="14"/>
      <c r="H349" s="10"/>
      <c r="I349" s="14"/>
      <c r="J349" s="10"/>
      <c r="K349" s="14"/>
      <c r="L349" s="10"/>
      <c r="N349" s="14"/>
      <c r="O349" s="10"/>
      <c r="Q349" s="14"/>
      <c r="U349" s="14"/>
      <c r="V349" s="10"/>
    </row>
    <row r="350" spans="2:22" ht="28.5" customHeight="1" x14ac:dyDescent="0.25">
      <c r="B350" s="9"/>
      <c r="C350" s="14"/>
      <c r="D350" s="10"/>
      <c r="E350" s="14"/>
      <c r="F350" s="10"/>
      <c r="G350" s="14"/>
      <c r="H350" s="10"/>
      <c r="I350" s="14"/>
      <c r="J350" s="10"/>
      <c r="K350" s="14"/>
      <c r="L350" s="10"/>
      <c r="N350" s="14"/>
      <c r="O350" s="10"/>
      <c r="Q350" s="14"/>
      <c r="U350" s="14"/>
      <c r="V350" s="10"/>
    </row>
    <row r="351" spans="2:22" ht="28.5" customHeight="1" x14ac:dyDescent="0.25">
      <c r="B351" s="9"/>
      <c r="C351" s="14"/>
      <c r="D351" s="10"/>
      <c r="E351" s="14"/>
      <c r="F351" s="10"/>
      <c r="G351" s="14"/>
      <c r="H351" s="10"/>
      <c r="I351" s="14"/>
      <c r="J351" s="10"/>
      <c r="K351" s="14"/>
      <c r="L351" s="10"/>
      <c r="N351" s="14"/>
      <c r="O351" s="10"/>
      <c r="Q351" s="14"/>
      <c r="U351" s="14"/>
      <c r="V351" s="10"/>
    </row>
    <row r="352" spans="2:22" ht="28.5" customHeight="1" x14ac:dyDescent="0.25">
      <c r="B352" s="9"/>
      <c r="C352" s="14"/>
      <c r="D352" s="10"/>
      <c r="E352" s="14"/>
      <c r="F352" s="10"/>
      <c r="G352" s="14"/>
      <c r="H352" s="10"/>
      <c r="I352" s="14"/>
      <c r="J352" s="10"/>
      <c r="K352" s="14"/>
      <c r="L352" s="10"/>
      <c r="N352" s="14"/>
      <c r="O352" s="10"/>
      <c r="Q352" s="14"/>
      <c r="U352" s="14"/>
      <c r="V352" s="10"/>
    </row>
    <row r="353" spans="2:22" ht="28.5" customHeight="1" x14ac:dyDescent="0.25">
      <c r="B353" s="9"/>
      <c r="C353" s="14"/>
      <c r="D353" s="10"/>
      <c r="E353" s="14"/>
      <c r="F353" s="10"/>
      <c r="G353" s="14"/>
      <c r="H353" s="10"/>
      <c r="I353" s="14"/>
      <c r="J353" s="10"/>
      <c r="K353" s="14"/>
      <c r="L353" s="10"/>
      <c r="N353" s="14"/>
      <c r="O353" s="10"/>
      <c r="Q353" s="14"/>
      <c r="U353" s="14"/>
      <c r="V353" s="10"/>
    </row>
    <row r="354" spans="2:22" ht="28.5" customHeight="1" x14ac:dyDescent="0.25">
      <c r="B354" s="9"/>
      <c r="C354" s="14"/>
      <c r="D354" s="10"/>
      <c r="E354" s="14"/>
      <c r="F354" s="10"/>
      <c r="G354" s="14"/>
      <c r="H354" s="10"/>
      <c r="I354" s="14"/>
      <c r="J354" s="10"/>
      <c r="K354" s="14"/>
      <c r="L354" s="10"/>
      <c r="N354" s="14"/>
      <c r="O354" s="10"/>
      <c r="Q354" s="14"/>
      <c r="U354" s="14"/>
      <c r="V354" s="10"/>
    </row>
    <row r="355" spans="2:22" ht="28.5" customHeight="1" x14ac:dyDescent="0.25">
      <c r="B355" s="9"/>
      <c r="C355" s="14"/>
      <c r="D355" s="10"/>
      <c r="E355" s="14"/>
      <c r="F355" s="10"/>
      <c r="G355" s="14"/>
      <c r="H355" s="10"/>
      <c r="I355" s="14"/>
      <c r="J355" s="10"/>
      <c r="K355" s="14"/>
      <c r="L355" s="10"/>
      <c r="N355" s="14"/>
      <c r="O355" s="10"/>
      <c r="Q355" s="14"/>
      <c r="U355" s="14"/>
      <c r="V355" s="10"/>
    </row>
    <row r="356" spans="2:22" ht="28.5" customHeight="1" x14ac:dyDescent="0.25">
      <c r="B356" s="9"/>
      <c r="C356" s="14"/>
      <c r="D356" s="10"/>
      <c r="E356" s="14"/>
      <c r="F356" s="10"/>
      <c r="G356" s="14"/>
      <c r="H356" s="10"/>
      <c r="I356" s="14"/>
      <c r="J356" s="10"/>
      <c r="K356" s="14"/>
      <c r="L356" s="10"/>
      <c r="N356" s="14"/>
      <c r="O356" s="10"/>
      <c r="Q356" s="14"/>
      <c r="U356" s="14"/>
      <c r="V356" s="10"/>
    </row>
    <row r="357" spans="2:22" ht="28.5" customHeight="1" x14ac:dyDescent="0.25">
      <c r="B357" s="9"/>
      <c r="C357" s="14"/>
      <c r="D357" s="10"/>
      <c r="E357" s="14"/>
      <c r="F357" s="10"/>
      <c r="G357" s="14"/>
      <c r="H357" s="10"/>
      <c r="I357" s="14"/>
      <c r="J357" s="10"/>
      <c r="K357" s="14"/>
      <c r="L357" s="10"/>
      <c r="N357" s="14"/>
      <c r="O357" s="10"/>
      <c r="Q357" s="14"/>
      <c r="U357" s="14"/>
      <c r="V357" s="10"/>
    </row>
    <row r="358" spans="2:22" ht="28.5" customHeight="1" x14ac:dyDescent="0.25">
      <c r="B358" s="9"/>
      <c r="C358" s="14"/>
      <c r="D358" s="10"/>
      <c r="E358" s="14"/>
      <c r="F358" s="10"/>
      <c r="G358" s="14"/>
      <c r="H358" s="10"/>
      <c r="I358" s="14"/>
      <c r="J358" s="10"/>
      <c r="K358" s="14"/>
      <c r="L358" s="10"/>
      <c r="N358" s="14"/>
      <c r="O358" s="10"/>
      <c r="Q358" s="14"/>
      <c r="U358" s="14"/>
      <c r="V358" s="10"/>
    </row>
    <row r="359" spans="2:22" ht="28.5" customHeight="1" x14ac:dyDescent="0.25">
      <c r="B359" s="9"/>
      <c r="C359" s="14"/>
      <c r="D359" s="10"/>
      <c r="E359" s="14"/>
      <c r="F359" s="10"/>
      <c r="G359" s="14"/>
      <c r="H359" s="10"/>
      <c r="I359" s="14"/>
      <c r="J359" s="10"/>
      <c r="K359" s="14"/>
      <c r="L359" s="10"/>
      <c r="N359" s="14"/>
      <c r="O359" s="10"/>
      <c r="Q359" s="14"/>
      <c r="U359" s="14"/>
      <c r="V359" s="10"/>
    </row>
    <row r="360" spans="2:22" ht="28.5" customHeight="1" x14ac:dyDescent="0.25">
      <c r="B360" s="9"/>
      <c r="C360" s="14"/>
      <c r="D360" s="10"/>
      <c r="E360" s="14"/>
      <c r="F360" s="10"/>
      <c r="G360" s="14"/>
      <c r="H360" s="10"/>
      <c r="I360" s="14"/>
      <c r="J360" s="10"/>
      <c r="K360" s="14"/>
      <c r="L360" s="10"/>
      <c r="N360" s="14"/>
      <c r="O360" s="10"/>
      <c r="Q360" s="14"/>
      <c r="U360" s="14"/>
      <c r="V360" s="10"/>
    </row>
    <row r="361" spans="2:22" ht="28.5" customHeight="1" x14ac:dyDescent="0.25">
      <c r="B361" s="9"/>
      <c r="C361" s="14"/>
      <c r="D361" s="10"/>
      <c r="E361" s="14"/>
      <c r="F361" s="10"/>
      <c r="G361" s="14"/>
      <c r="H361" s="10"/>
      <c r="I361" s="14"/>
      <c r="J361" s="10"/>
      <c r="K361" s="14"/>
      <c r="L361" s="10"/>
      <c r="N361" s="14"/>
      <c r="O361" s="10"/>
      <c r="Q361" s="14"/>
      <c r="U361" s="14"/>
      <c r="V361" s="10"/>
    </row>
    <row r="362" spans="2:22" ht="28.5" customHeight="1" x14ac:dyDescent="0.25">
      <c r="B362" s="9"/>
      <c r="C362" s="14"/>
      <c r="D362" s="10"/>
      <c r="E362" s="14"/>
      <c r="F362" s="10"/>
      <c r="G362" s="14"/>
      <c r="H362" s="10"/>
      <c r="I362" s="14"/>
      <c r="J362" s="10"/>
      <c r="K362" s="14"/>
      <c r="L362" s="10"/>
      <c r="N362" s="14"/>
      <c r="O362" s="10"/>
      <c r="Q362" s="14"/>
      <c r="U362" s="14"/>
      <c r="V362" s="10"/>
    </row>
    <row r="363" spans="2:22" ht="28.5" customHeight="1" x14ac:dyDescent="0.25">
      <c r="B363" s="9"/>
      <c r="C363" s="14"/>
      <c r="D363" s="10"/>
      <c r="E363" s="14"/>
      <c r="F363" s="10"/>
      <c r="G363" s="14"/>
      <c r="H363" s="10"/>
      <c r="I363" s="14"/>
      <c r="J363" s="10"/>
      <c r="K363" s="14"/>
      <c r="L363" s="10"/>
      <c r="N363" s="14"/>
      <c r="O363" s="10"/>
      <c r="Q363" s="14"/>
      <c r="U363" s="14"/>
      <c r="V363" s="10"/>
    </row>
    <row r="364" spans="2:22" ht="28.5" customHeight="1" x14ac:dyDescent="0.25">
      <c r="B364" s="9"/>
      <c r="C364" s="14"/>
      <c r="D364" s="10"/>
      <c r="E364" s="14"/>
      <c r="F364" s="10"/>
      <c r="G364" s="14"/>
      <c r="H364" s="10"/>
      <c r="I364" s="14"/>
      <c r="J364" s="10"/>
      <c r="K364" s="14"/>
      <c r="L364" s="10"/>
      <c r="N364" s="14"/>
      <c r="O364" s="10"/>
      <c r="Q364" s="14"/>
      <c r="U364" s="14"/>
      <c r="V364" s="10"/>
    </row>
    <row r="365" spans="2:22" ht="28.5" customHeight="1" x14ac:dyDescent="0.25">
      <c r="B365" s="9"/>
      <c r="C365" s="14"/>
      <c r="D365" s="10"/>
      <c r="E365" s="14"/>
      <c r="F365" s="10"/>
      <c r="G365" s="14"/>
      <c r="H365" s="10"/>
      <c r="I365" s="14"/>
      <c r="J365" s="10"/>
      <c r="K365" s="14"/>
      <c r="L365" s="10"/>
      <c r="N365" s="14"/>
      <c r="O365" s="10"/>
      <c r="Q365" s="14"/>
      <c r="U365" s="14"/>
      <c r="V365" s="10"/>
    </row>
    <row r="366" spans="2:22" ht="28.5" customHeight="1" x14ac:dyDescent="0.25">
      <c r="B366" s="9"/>
      <c r="C366" s="14"/>
      <c r="D366" s="10"/>
      <c r="E366" s="14"/>
      <c r="F366" s="10"/>
      <c r="G366" s="14"/>
      <c r="H366" s="10"/>
      <c r="I366" s="14"/>
      <c r="J366" s="10"/>
      <c r="K366" s="14"/>
      <c r="L366" s="10"/>
      <c r="N366" s="14"/>
      <c r="O366" s="10"/>
      <c r="Q366" s="14"/>
      <c r="U366" s="14"/>
      <c r="V366" s="10"/>
    </row>
    <row r="367" spans="2:22" ht="28.5" customHeight="1" x14ac:dyDescent="0.25">
      <c r="B367" s="9"/>
      <c r="C367" s="14"/>
      <c r="D367" s="10"/>
      <c r="E367" s="14"/>
      <c r="F367" s="10"/>
      <c r="G367" s="14"/>
      <c r="H367" s="10"/>
      <c r="I367" s="14"/>
      <c r="J367" s="10"/>
      <c r="K367" s="14"/>
      <c r="L367" s="10"/>
      <c r="N367" s="14"/>
      <c r="O367" s="10"/>
      <c r="Q367" s="14"/>
      <c r="U367" s="14"/>
      <c r="V367" s="10"/>
    </row>
    <row r="368" spans="2:22" ht="28.5" customHeight="1" x14ac:dyDescent="0.25">
      <c r="B368" s="9"/>
      <c r="C368" s="14"/>
      <c r="D368" s="10"/>
      <c r="E368" s="14"/>
      <c r="F368" s="10"/>
      <c r="G368" s="14"/>
      <c r="H368" s="10"/>
      <c r="I368" s="14"/>
      <c r="J368" s="10"/>
      <c r="K368" s="14"/>
      <c r="L368" s="10"/>
      <c r="N368" s="14"/>
      <c r="O368" s="10"/>
      <c r="Q368" s="14"/>
      <c r="U368" s="14"/>
      <c r="V368" s="10"/>
    </row>
    <row r="369" spans="2:22" ht="28.5" customHeight="1" x14ac:dyDescent="0.25">
      <c r="B369" s="9"/>
      <c r="C369" s="14"/>
      <c r="D369" s="10"/>
      <c r="E369" s="14"/>
      <c r="F369" s="10"/>
      <c r="G369" s="14"/>
      <c r="H369" s="10"/>
      <c r="I369" s="14"/>
      <c r="J369" s="10"/>
      <c r="K369" s="14"/>
      <c r="L369" s="10"/>
      <c r="N369" s="14"/>
      <c r="O369" s="10"/>
      <c r="Q369" s="14"/>
      <c r="U369" s="14"/>
      <c r="V369" s="10"/>
    </row>
    <row r="370" spans="2:22" ht="28.5" customHeight="1" x14ac:dyDescent="0.25">
      <c r="B370" s="9"/>
      <c r="C370" s="14"/>
      <c r="D370" s="10"/>
      <c r="E370" s="14"/>
      <c r="F370" s="10"/>
      <c r="G370" s="14"/>
      <c r="H370" s="10"/>
      <c r="I370" s="14"/>
      <c r="J370" s="10"/>
      <c r="K370" s="14"/>
      <c r="L370" s="10"/>
      <c r="N370" s="14"/>
      <c r="O370" s="10"/>
      <c r="Q370" s="14"/>
      <c r="U370" s="14"/>
      <c r="V370" s="10"/>
    </row>
    <row r="371" spans="2:22" ht="28.5" customHeight="1" x14ac:dyDescent="0.25">
      <c r="B371" s="9"/>
      <c r="C371" s="14"/>
      <c r="D371" s="10"/>
      <c r="E371" s="14"/>
      <c r="F371" s="10"/>
      <c r="G371" s="14"/>
      <c r="H371" s="10"/>
      <c r="I371" s="14"/>
      <c r="J371" s="10"/>
      <c r="K371" s="14"/>
      <c r="L371" s="10"/>
      <c r="N371" s="14"/>
      <c r="O371" s="10"/>
      <c r="Q371" s="14"/>
      <c r="U371" s="14"/>
      <c r="V371" s="10"/>
    </row>
    <row r="372" spans="2:22" ht="28.5" customHeight="1" x14ac:dyDescent="0.25">
      <c r="B372" s="9"/>
      <c r="C372" s="14"/>
      <c r="D372" s="10"/>
      <c r="E372" s="14"/>
      <c r="F372" s="10"/>
      <c r="G372" s="14"/>
      <c r="H372" s="10"/>
      <c r="I372" s="14"/>
      <c r="J372" s="10"/>
      <c r="K372" s="14"/>
      <c r="L372" s="10"/>
      <c r="N372" s="14"/>
      <c r="O372" s="10"/>
      <c r="Q372" s="14"/>
      <c r="U372" s="14"/>
      <c r="V372" s="10"/>
    </row>
    <row r="373" spans="2:22" ht="28.5" customHeight="1" x14ac:dyDescent="0.25">
      <c r="B373" s="9"/>
      <c r="C373" s="14"/>
      <c r="D373" s="10"/>
      <c r="E373" s="14"/>
      <c r="F373" s="10"/>
      <c r="G373" s="14"/>
      <c r="H373" s="10"/>
      <c r="I373" s="14"/>
      <c r="J373" s="10"/>
      <c r="K373" s="14"/>
      <c r="L373" s="10"/>
      <c r="N373" s="14"/>
      <c r="O373" s="10"/>
      <c r="Q373" s="14"/>
      <c r="U373" s="14"/>
      <c r="V373" s="10"/>
    </row>
    <row r="374" spans="2:22" ht="28.5" customHeight="1" x14ac:dyDescent="0.25">
      <c r="B374" s="9"/>
      <c r="C374" s="14"/>
      <c r="D374" s="10"/>
      <c r="E374" s="14"/>
      <c r="F374" s="10"/>
      <c r="G374" s="14"/>
      <c r="H374" s="10"/>
      <c r="I374" s="14"/>
      <c r="J374" s="10"/>
      <c r="K374" s="14"/>
      <c r="L374" s="10"/>
      <c r="N374" s="14"/>
      <c r="O374" s="10"/>
      <c r="Q374" s="14"/>
      <c r="U374" s="14"/>
      <c r="V374" s="10"/>
    </row>
    <row r="375" spans="2:22" ht="28.5" customHeight="1" x14ac:dyDescent="0.25">
      <c r="B375" s="9"/>
      <c r="C375" s="14"/>
      <c r="D375" s="10"/>
      <c r="E375" s="14"/>
      <c r="F375" s="10"/>
      <c r="G375" s="14"/>
      <c r="H375" s="10"/>
      <c r="I375" s="14"/>
      <c r="J375" s="10"/>
      <c r="K375" s="14"/>
      <c r="L375" s="10"/>
      <c r="N375" s="14"/>
      <c r="O375" s="10"/>
      <c r="Q375" s="14"/>
      <c r="U375" s="14"/>
      <c r="V375" s="10"/>
    </row>
    <row r="376" spans="2:22" ht="28.5" customHeight="1" x14ac:dyDescent="0.25">
      <c r="B376" s="9"/>
      <c r="C376" s="14"/>
      <c r="D376" s="10"/>
      <c r="E376" s="14"/>
      <c r="F376" s="10"/>
      <c r="G376" s="14"/>
      <c r="H376" s="10"/>
      <c r="I376" s="14"/>
      <c r="J376" s="10"/>
      <c r="K376" s="14"/>
      <c r="L376" s="10"/>
      <c r="N376" s="14"/>
      <c r="O376" s="10"/>
      <c r="Q376" s="14"/>
      <c r="U376" s="14"/>
      <c r="V376" s="10"/>
    </row>
    <row r="377" spans="2:22" ht="28.5" customHeight="1" x14ac:dyDescent="0.25">
      <c r="B377" s="9"/>
      <c r="C377" s="14"/>
      <c r="D377" s="10"/>
      <c r="E377" s="14"/>
      <c r="F377" s="10"/>
      <c r="G377" s="14"/>
      <c r="H377" s="10"/>
      <c r="I377" s="14"/>
      <c r="J377" s="10"/>
      <c r="K377" s="14"/>
      <c r="L377" s="10"/>
      <c r="N377" s="14"/>
      <c r="O377" s="10"/>
      <c r="Q377" s="14"/>
      <c r="U377" s="14"/>
      <c r="V377" s="10"/>
    </row>
    <row r="378" spans="2:22" ht="28.5" customHeight="1" x14ac:dyDescent="0.25">
      <c r="B378" s="9"/>
      <c r="C378" s="14"/>
      <c r="D378" s="10"/>
      <c r="E378" s="14"/>
      <c r="F378" s="10"/>
      <c r="G378" s="14"/>
      <c r="H378" s="10"/>
      <c r="I378" s="14"/>
      <c r="J378" s="10"/>
      <c r="K378" s="14"/>
      <c r="L378" s="10"/>
      <c r="N378" s="14"/>
      <c r="O378" s="10"/>
      <c r="Q378" s="14"/>
      <c r="U378" s="14"/>
      <c r="V378" s="10"/>
    </row>
    <row r="379" spans="2:22" ht="28.5" customHeight="1" x14ac:dyDescent="0.25">
      <c r="B379" s="9"/>
      <c r="C379" s="14"/>
      <c r="D379" s="10"/>
      <c r="E379" s="14"/>
      <c r="F379" s="10"/>
      <c r="G379" s="14"/>
      <c r="H379" s="10"/>
      <c r="I379" s="14"/>
      <c r="J379" s="10"/>
      <c r="K379" s="14"/>
      <c r="L379" s="10"/>
      <c r="N379" s="14"/>
      <c r="O379" s="10"/>
      <c r="Q379" s="14"/>
      <c r="U379" s="14"/>
      <c r="V379" s="10"/>
    </row>
    <row r="380" spans="2:22" ht="28.5" customHeight="1" x14ac:dyDescent="0.25">
      <c r="B380" s="9"/>
      <c r="C380" s="14"/>
      <c r="D380" s="10"/>
      <c r="E380" s="14"/>
      <c r="F380" s="10"/>
      <c r="G380" s="14"/>
      <c r="H380" s="10"/>
      <c r="I380" s="14"/>
      <c r="J380" s="10"/>
      <c r="K380" s="14"/>
      <c r="L380" s="10"/>
      <c r="N380" s="14"/>
      <c r="O380" s="10"/>
      <c r="Q380" s="14"/>
      <c r="U380" s="14"/>
      <c r="V380" s="10"/>
    </row>
    <row r="381" spans="2:22" ht="28.5" customHeight="1" x14ac:dyDescent="0.25">
      <c r="B381" s="9"/>
      <c r="C381" s="14"/>
      <c r="D381" s="10"/>
      <c r="E381" s="14"/>
      <c r="F381" s="10"/>
      <c r="G381" s="14"/>
      <c r="H381" s="10"/>
      <c r="I381" s="14"/>
      <c r="J381" s="10"/>
      <c r="K381" s="14"/>
      <c r="L381" s="10"/>
      <c r="N381" s="14"/>
      <c r="O381" s="10"/>
      <c r="Q381" s="14"/>
      <c r="U381" s="14"/>
      <c r="V381" s="10"/>
    </row>
    <row r="382" spans="2:22" ht="28.5" customHeight="1" x14ac:dyDescent="0.25">
      <c r="B382" s="9"/>
      <c r="C382" s="14"/>
      <c r="D382" s="10"/>
      <c r="E382" s="14"/>
      <c r="F382" s="10"/>
      <c r="G382" s="14"/>
      <c r="H382" s="10"/>
      <c r="I382" s="14"/>
      <c r="J382" s="10"/>
      <c r="K382" s="14"/>
      <c r="L382" s="10"/>
      <c r="N382" s="14"/>
      <c r="O382" s="10"/>
      <c r="Q382" s="14"/>
      <c r="U382" s="14"/>
      <c r="V382" s="10"/>
    </row>
    <row r="383" spans="2:22" ht="28.5" customHeight="1" x14ac:dyDescent="0.25">
      <c r="B383" s="9"/>
      <c r="C383" s="14"/>
      <c r="D383" s="10"/>
      <c r="E383" s="14"/>
      <c r="F383" s="10"/>
      <c r="G383" s="14"/>
      <c r="H383" s="10"/>
      <c r="I383" s="14"/>
      <c r="J383" s="10"/>
      <c r="K383" s="14"/>
      <c r="L383" s="10"/>
      <c r="N383" s="14"/>
      <c r="O383" s="10"/>
      <c r="Q383" s="14"/>
      <c r="U383" s="14"/>
      <c r="V383" s="10"/>
    </row>
    <row r="384" spans="2:22" ht="28.5" customHeight="1" x14ac:dyDescent="0.25">
      <c r="B384" s="9"/>
      <c r="C384" s="14"/>
      <c r="D384" s="10"/>
      <c r="E384" s="14"/>
      <c r="F384" s="10"/>
      <c r="G384" s="14"/>
      <c r="H384" s="10"/>
      <c r="I384" s="14"/>
      <c r="J384" s="10"/>
      <c r="K384" s="14"/>
      <c r="L384" s="10"/>
      <c r="N384" s="14"/>
      <c r="O384" s="10"/>
      <c r="Q384" s="14"/>
      <c r="U384" s="14"/>
      <c r="V384" s="10"/>
    </row>
    <row r="385" spans="2:22" ht="28.5" customHeight="1" x14ac:dyDescent="0.25">
      <c r="B385" s="9"/>
      <c r="C385" s="14"/>
      <c r="D385" s="10"/>
      <c r="E385" s="14"/>
      <c r="F385" s="10"/>
      <c r="G385" s="14"/>
      <c r="H385" s="10"/>
      <c r="I385" s="14"/>
      <c r="J385" s="10"/>
      <c r="K385" s="14"/>
      <c r="L385" s="10"/>
      <c r="N385" s="14"/>
      <c r="O385" s="10"/>
      <c r="Q385" s="14"/>
      <c r="U385" s="14"/>
      <c r="V385" s="10"/>
    </row>
    <row r="386" spans="2:22" ht="28.5" customHeight="1" x14ac:dyDescent="0.25">
      <c r="B386" s="9"/>
      <c r="C386" s="14"/>
      <c r="D386" s="10"/>
      <c r="E386" s="14"/>
      <c r="F386" s="10"/>
      <c r="G386" s="14"/>
      <c r="H386" s="10"/>
      <c r="I386" s="14"/>
      <c r="J386" s="10"/>
      <c r="K386" s="14"/>
      <c r="L386" s="10"/>
      <c r="N386" s="14"/>
      <c r="O386" s="10"/>
      <c r="Q386" s="14"/>
      <c r="U386" s="14"/>
      <c r="V386" s="10"/>
    </row>
    <row r="387" spans="2:22" ht="28.5" customHeight="1" x14ac:dyDescent="0.25">
      <c r="B387" s="9"/>
      <c r="C387" s="14"/>
      <c r="D387" s="10"/>
      <c r="E387" s="14"/>
      <c r="F387" s="10"/>
      <c r="G387" s="14"/>
      <c r="H387" s="10"/>
      <c r="I387" s="14"/>
      <c r="J387" s="10"/>
      <c r="K387" s="14"/>
      <c r="L387" s="10"/>
      <c r="N387" s="14"/>
      <c r="O387" s="10"/>
      <c r="Q387" s="14"/>
      <c r="U387" s="14"/>
      <c r="V387" s="10"/>
    </row>
    <row r="388" spans="2:22" ht="28.5" customHeight="1" x14ac:dyDescent="0.25">
      <c r="B388" s="9"/>
      <c r="C388" s="14"/>
      <c r="D388" s="10"/>
      <c r="E388" s="14"/>
      <c r="F388" s="10"/>
      <c r="G388" s="14"/>
      <c r="H388" s="10"/>
      <c r="I388" s="14"/>
      <c r="J388" s="10"/>
      <c r="K388" s="14"/>
      <c r="L388" s="10"/>
      <c r="N388" s="14"/>
      <c r="O388" s="10"/>
      <c r="Q388" s="14"/>
      <c r="U388" s="14"/>
      <c r="V388" s="10"/>
    </row>
    <row r="389" spans="2:22" ht="28.5" customHeight="1" x14ac:dyDescent="0.25">
      <c r="B389" s="9"/>
      <c r="C389" s="14"/>
      <c r="D389" s="10"/>
      <c r="E389" s="14"/>
      <c r="F389" s="10"/>
      <c r="G389" s="14"/>
      <c r="H389" s="10"/>
      <c r="I389" s="14"/>
      <c r="J389" s="10"/>
      <c r="K389" s="14"/>
      <c r="L389" s="10"/>
      <c r="N389" s="14"/>
      <c r="O389" s="10"/>
      <c r="Q389" s="14"/>
      <c r="U389" s="14"/>
      <c r="V389" s="10"/>
    </row>
    <row r="390" spans="2:22" ht="28.5" customHeight="1" x14ac:dyDescent="0.25">
      <c r="B390" s="9"/>
      <c r="C390" s="14"/>
      <c r="D390" s="10"/>
      <c r="E390" s="14"/>
      <c r="F390" s="10"/>
      <c r="G390" s="14"/>
      <c r="H390" s="10"/>
      <c r="I390" s="14"/>
      <c r="J390" s="10"/>
      <c r="K390" s="14"/>
      <c r="L390" s="10"/>
      <c r="N390" s="14"/>
      <c r="O390" s="10"/>
      <c r="Q390" s="14"/>
      <c r="U390" s="14"/>
      <c r="V390" s="10"/>
    </row>
    <row r="391" spans="2:22" ht="28.5" customHeight="1" x14ac:dyDescent="0.25">
      <c r="B391" s="9"/>
      <c r="C391" s="14"/>
      <c r="D391" s="10"/>
      <c r="E391" s="14"/>
      <c r="F391" s="10"/>
      <c r="G391" s="14"/>
      <c r="H391" s="10"/>
      <c r="I391" s="14"/>
      <c r="J391" s="10"/>
      <c r="K391" s="14"/>
      <c r="L391" s="10"/>
      <c r="N391" s="14"/>
      <c r="O391" s="10"/>
      <c r="Q391" s="14"/>
      <c r="U391" s="14"/>
      <c r="V391" s="10"/>
    </row>
    <row r="392" spans="2:22" ht="28.5" customHeight="1" x14ac:dyDescent="0.25">
      <c r="B392" s="9"/>
      <c r="C392" s="14"/>
      <c r="D392" s="10"/>
      <c r="E392" s="14"/>
      <c r="F392" s="10"/>
      <c r="G392" s="14"/>
      <c r="H392" s="10"/>
      <c r="I392" s="14"/>
      <c r="J392" s="10"/>
      <c r="K392" s="14"/>
      <c r="L392" s="10"/>
      <c r="N392" s="14"/>
      <c r="O392" s="10"/>
      <c r="Q392" s="14"/>
      <c r="U392" s="14"/>
      <c r="V392" s="10"/>
    </row>
    <row r="393" spans="2:22" ht="28.5" customHeight="1" x14ac:dyDescent="0.25">
      <c r="B393" s="9"/>
      <c r="C393" s="14"/>
      <c r="D393" s="10"/>
      <c r="E393" s="14"/>
      <c r="F393" s="10"/>
      <c r="G393" s="14"/>
      <c r="H393" s="10"/>
      <c r="I393" s="14"/>
      <c r="J393" s="10"/>
      <c r="K393" s="14"/>
      <c r="L393" s="10"/>
      <c r="N393" s="14"/>
      <c r="O393" s="10"/>
      <c r="Q393" s="14"/>
      <c r="U393" s="14"/>
      <c r="V393" s="10"/>
    </row>
    <row r="394" spans="2:22" ht="28.5" customHeight="1" x14ac:dyDescent="0.25">
      <c r="B394" s="9"/>
      <c r="C394" s="14"/>
      <c r="D394" s="10"/>
      <c r="E394" s="14"/>
      <c r="F394" s="10"/>
      <c r="G394" s="14"/>
      <c r="H394" s="10"/>
      <c r="I394" s="14"/>
      <c r="J394" s="10"/>
      <c r="K394" s="14"/>
      <c r="L394" s="10"/>
      <c r="N394" s="14"/>
      <c r="O394" s="10"/>
      <c r="Q394" s="14"/>
      <c r="U394" s="14"/>
      <c r="V394" s="10"/>
    </row>
    <row r="395" spans="2:22" ht="28.5" customHeight="1" x14ac:dyDescent="0.25">
      <c r="B395" s="9"/>
      <c r="C395" s="14"/>
      <c r="D395" s="10"/>
      <c r="E395" s="14"/>
      <c r="F395" s="10"/>
      <c r="G395" s="14"/>
      <c r="H395" s="10"/>
      <c r="I395" s="14"/>
      <c r="J395" s="10"/>
      <c r="K395" s="14"/>
      <c r="L395" s="10"/>
      <c r="N395" s="14"/>
      <c r="O395" s="10"/>
      <c r="Q395" s="14"/>
      <c r="U395" s="14"/>
      <c r="V395" s="10"/>
    </row>
    <row r="396" spans="2:22" ht="28.5" customHeight="1" x14ac:dyDescent="0.25">
      <c r="B396" s="9"/>
      <c r="C396" s="14"/>
      <c r="D396" s="10"/>
      <c r="E396" s="14"/>
      <c r="F396" s="10"/>
      <c r="G396" s="14"/>
      <c r="H396" s="10"/>
      <c r="I396" s="14"/>
      <c r="J396" s="10"/>
      <c r="K396" s="14"/>
      <c r="L396" s="10"/>
      <c r="N396" s="14"/>
      <c r="O396" s="10"/>
      <c r="Q396" s="14"/>
      <c r="U396" s="14"/>
      <c r="V396" s="10"/>
    </row>
    <row r="397" spans="2:22" ht="28.5" customHeight="1" x14ac:dyDescent="0.25">
      <c r="B397" s="9"/>
      <c r="C397" s="14"/>
      <c r="D397" s="10"/>
      <c r="E397" s="14"/>
      <c r="F397" s="10"/>
      <c r="G397" s="14"/>
      <c r="H397" s="10"/>
      <c r="I397" s="14"/>
      <c r="J397" s="10"/>
      <c r="K397" s="14"/>
      <c r="L397" s="10"/>
      <c r="N397" s="14"/>
      <c r="O397" s="10"/>
      <c r="Q397" s="14"/>
      <c r="U397" s="14"/>
      <c r="V397" s="10"/>
    </row>
    <row r="398" spans="2:22" ht="28.5" customHeight="1" x14ac:dyDescent="0.25">
      <c r="B398" s="9"/>
      <c r="C398" s="14"/>
      <c r="D398" s="10"/>
      <c r="E398" s="14"/>
      <c r="F398" s="10"/>
      <c r="G398" s="14"/>
      <c r="H398" s="10"/>
      <c r="I398" s="14"/>
      <c r="J398" s="10"/>
      <c r="K398" s="14"/>
      <c r="L398" s="10"/>
      <c r="N398" s="14"/>
      <c r="O398" s="10"/>
      <c r="Q398" s="14"/>
      <c r="U398" s="14"/>
      <c r="V398" s="10"/>
    </row>
    <row r="399" spans="2:22" ht="28.5" customHeight="1" x14ac:dyDescent="0.25">
      <c r="B399" s="9"/>
      <c r="C399" s="14"/>
      <c r="D399" s="10"/>
      <c r="E399" s="14"/>
      <c r="F399" s="10"/>
      <c r="G399" s="14"/>
      <c r="H399" s="10"/>
      <c r="I399" s="14"/>
      <c r="J399" s="10"/>
      <c r="K399" s="14"/>
      <c r="L399" s="10"/>
      <c r="N399" s="14"/>
      <c r="O399" s="10"/>
      <c r="Q399" s="14"/>
      <c r="U399" s="14"/>
      <c r="V399" s="10"/>
    </row>
    <row r="400" spans="2:22" ht="28.5" customHeight="1" x14ac:dyDescent="0.25">
      <c r="B400" s="9"/>
      <c r="C400" s="14"/>
      <c r="D400" s="10"/>
      <c r="E400" s="14"/>
      <c r="F400" s="10"/>
      <c r="G400" s="14"/>
      <c r="H400" s="10"/>
      <c r="I400" s="14"/>
      <c r="J400" s="10"/>
      <c r="K400" s="14"/>
      <c r="L400" s="10"/>
      <c r="N400" s="14"/>
      <c r="O400" s="10"/>
      <c r="Q400" s="14"/>
      <c r="U400" s="14"/>
      <c r="V400" s="10"/>
    </row>
    <row r="401" spans="2:22" ht="28.5" customHeight="1" x14ac:dyDescent="0.25">
      <c r="B401" s="9"/>
      <c r="C401" s="14"/>
      <c r="D401" s="10"/>
      <c r="E401" s="14"/>
      <c r="F401" s="10"/>
      <c r="G401" s="14"/>
      <c r="H401" s="10"/>
      <c r="I401" s="14"/>
      <c r="J401" s="10"/>
      <c r="K401" s="14"/>
      <c r="L401" s="10"/>
      <c r="N401" s="14"/>
      <c r="O401" s="10"/>
      <c r="Q401" s="14"/>
      <c r="U401" s="14"/>
      <c r="V401" s="10"/>
    </row>
    <row r="402" spans="2:22" ht="28.5" customHeight="1" x14ac:dyDescent="0.25">
      <c r="B402" s="9"/>
      <c r="C402" s="14"/>
      <c r="D402" s="10"/>
      <c r="E402" s="14"/>
      <c r="F402" s="10"/>
      <c r="G402" s="14"/>
      <c r="H402" s="10"/>
      <c r="I402" s="14"/>
      <c r="J402" s="10"/>
      <c r="K402" s="14"/>
      <c r="L402" s="10"/>
      <c r="N402" s="14"/>
      <c r="O402" s="10"/>
      <c r="Q402" s="14"/>
      <c r="U402" s="14"/>
      <c r="V402" s="10"/>
    </row>
    <row r="403" spans="2:22" ht="28.5" customHeight="1" x14ac:dyDescent="0.25">
      <c r="B403" s="9"/>
      <c r="C403" s="14"/>
      <c r="D403" s="10"/>
      <c r="E403" s="14"/>
      <c r="F403" s="10"/>
      <c r="G403" s="14"/>
      <c r="H403" s="10"/>
      <c r="I403" s="14"/>
      <c r="J403" s="10"/>
      <c r="K403" s="14"/>
      <c r="L403" s="10"/>
      <c r="N403" s="14"/>
      <c r="O403" s="10"/>
      <c r="Q403" s="14"/>
      <c r="U403" s="14"/>
      <c r="V403" s="10"/>
    </row>
    <row r="404" spans="2:22" ht="28.5" customHeight="1" x14ac:dyDescent="0.25">
      <c r="B404" s="9"/>
      <c r="C404" s="14"/>
      <c r="D404" s="10"/>
      <c r="E404" s="14"/>
      <c r="F404" s="10"/>
      <c r="G404" s="14"/>
      <c r="H404" s="10"/>
      <c r="I404" s="14"/>
      <c r="J404" s="10"/>
      <c r="K404" s="14"/>
      <c r="L404" s="10"/>
      <c r="N404" s="14"/>
      <c r="O404" s="10"/>
      <c r="Q404" s="14"/>
      <c r="U404" s="14"/>
      <c r="V404" s="10"/>
    </row>
    <row r="405" spans="2:22" ht="28.5" customHeight="1" x14ac:dyDescent="0.25">
      <c r="B405" s="9"/>
      <c r="C405" s="14"/>
      <c r="D405" s="10"/>
      <c r="E405" s="14"/>
      <c r="F405" s="10"/>
      <c r="G405" s="14"/>
      <c r="H405" s="10"/>
      <c r="I405" s="14"/>
      <c r="J405" s="10"/>
      <c r="K405" s="14"/>
      <c r="L405" s="10"/>
      <c r="N405" s="14"/>
      <c r="O405" s="10"/>
      <c r="Q405" s="14"/>
      <c r="U405" s="14"/>
      <c r="V405" s="10"/>
    </row>
    <row r="406" spans="2:22" ht="28.5" customHeight="1" x14ac:dyDescent="0.25">
      <c r="B406" s="9"/>
      <c r="C406" s="14"/>
      <c r="D406" s="10"/>
      <c r="E406" s="14"/>
      <c r="F406" s="10"/>
      <c r="G406" s="14"/>
      <c r="H406" s="10"/>
      <c r="I406" s="14"/>
      <c r="J406" s="10"/>
      <c r="K406" s="14"/>
      <c r="L406" s="10"/>
      <c r="N406" s="14"/>
      <c r="O406" s="10"/>
      <c r="Q406" s="14"/>
      <c r="U406" s="14"/>
      <c r="V406" s="10"/>
    </row>
    <row r="407" spans="2:22" ht="28.5" customHeight="1" x14ac:dyDescent="0.25">
      <c r="B407" s="9"/>
      <c r="C407" s="14"/>
      <c r="D407" s="10"/>
      <c r="E407" s="14"/>
      <c r="F407" s="10"/>
      <c r="G407" s="14"/>
      <c r="H407" s="10"/>
      <c r="I407" s="14"/>
      <c r="J407" s="10"/>
      <c r="K407" s="14"/>
      <c r="L407" s="10"/>
      <c r="N407" s="14"/>
      <c r="O407" s="10"/>
      <c r="Q407" s="14"/>
      <c r="U407" s="14"/>
      <c r="V407" s="10"/>
    </row>
    <row r="408" spans="2:22" ht="28.5" customHeight="1" x14ac:dyDescent="0.25">
      <c r="B408" s="9"/>
      <c r="C408" s="14"/>
      <c r="D408" s="10"/>
      <c r="E408" s="14"/>
      <c r="F408" s="10"/>
      <c r="G408" s="14"/>
      <c r="H408" s="10"/>
      <c r="I408" s="14"/>
      <c r="J408" s="10"/>
      <c r="K408" s="14"/>
      <c r="L408" s="10"/>
      <c r="N408" s="14"/>
      <c r="O408" s="10"/>
      <c r="Q408" s="14"/>
      <c r="U408" s="14"/>
      <c r="V408" s="10"/>
    </row>
    <row r="409" spans="2:22" ht="28.5" customHeight="1" x14ac:dyDescent="0.25">
      <c r="B409" s="9"/>
      <c r="C409" s="14"/>
      <c r="D409" s="10"/>
      <c r="E409" s="14"/>
      <c r="F409" s="10"/>
      <c r="G409" s="14"/>
      <c r="H409" s="10"/>
      <c r="I409" s="14"/>
      <c r="J409" s="10"/>
      <c r="K409" s="14"/>
      <c r="L409" s="10"/>
      <c r="N409" s="14"/>
      <c r="O409" s="10"/>
      <c r="Q409" s="14"/>
      <c r="U409" s="14"/>
      <c r="V409" s="10"/>
    </row>
    <row r="410" spans="2:22" ht="28.5" customHeight="1" x14ac:dyDescent="0.25">
      <c r="B410" s="9"/>
      <c r="C410" s="14"/>
      <c r="D410" s="10"/>
      <c r="E410" s="14"/>
      <c r="F410" s="10"/>
      <c r="G410" s="14"/>
      <c r="H410" s="10"/>
      <c r="I410" s="14"/>
      <c r="J410" s="10"/>
      <c r="K410" s="14"/>
      <c r="L410" s="10"/>
      <c r="N410" s="14"/>
      <c r="O410" s="10"/>
      <c r="Q410" s="14"/>
      <c r="U410" s="14"/>
      <c r="V410" s="10"/>
    </row>
    <row r="411" spans="2:22" ht="28.5" customHeight="1" x14ac:dyDescent="0.25">
      <c r="B411" s="9"/>
      <c r="C411" s="14"/>
      <c r="D411" s="10"/>
      <c r="E411" s="14"/>
      <c r="F411" s="10"/>
      <c r="G411" s="14"/>
      <c r="H411" s="10"/>
      <c r="I411" s="14"/>
      <c r="J411" s="10"/>
      <c r="K411" s="14"/>
      <c r="L411" s="10"/>
      <c r="N411" s="14"/>
      <c r="O411" s="10"/>
      <c r="Q411" s="14"/>
      <c r="U411" s="14"/>
      <c r="V411" s="10"/>
    </row>
    <row r="412" spans="2:22" ht="28.5" customHeight="1" x14ac:dyDescent="0.25">
      <c r="B412" s="9"/>
      <c r="C412" s="14"/>
      <c r="D412" s="10"/>
      <c r="E412" s="14"/>
      <c r="F412" s="10"/>
      <c r="G412" s="14"/>
      <c r="H412" s="10"/>
      <c r="I412" s="14"/>
      <c r="J412" s="10"/>
      <c r="K412" s="14"/>
      <c r="L412" s="10"/>
      <c r="N412" s="14"/>
      <c r="O412" s="10"/>
      <c r="Q412" s="14"/>
      <c r="U412" s="14"/>
      <c r="V412" s="10"/>
    </row>
    <row r="413" spans="2:22" ht="28.5" customHeight="1" x14ac:dyDescent="0.25">
      <c r="B413" s="9"/>
      <c r="C413" s="14"/>
      <c r="D413" s="10"/>
      <c r="E413" s="14"/>
      <c r="F413" s="10"/>
      <c r="G413" s="14"/>
      <c r="H413" s="10"/>
      <c r="I413" s="14"/>
      <c r="J413" s="10"/>
      <c r="K413" s="14"/>
      <c r="L413" s="10"/>
      <c r="N413" s="14"/>
      <c r="O413" s="10"/>
      <c r="Q413" s="14"/>
      <c r="U413" s="14"/>
      <c r="V413" s="10"/>
    </row>
    <row r="414" spans="2:22" ht="28.5" customHeight="1" x14ac:dyDescent="0.25">
      <c r="B414" s="9"/>
      <c r="C414" s="14"/>
      <c r="D414" s="10"/>
      <c r="E414" s="14"/>
      <c r="F414" s="10"/>
      <c r="G414" s="14"/>
      <c r="H414" s="10"/>
      <c r="I414" s="14"/>
      <c r="J414" s="10"/>
      <c r="K414" s="14"/>
      <c r="L414" s="10"/>
      <c r="N414" s="14"/>
      <c r="O414" s="10"/>
      <c r="Q414" s="14"/>
      <c r="U414" s="14"/>
      <c r="V414" s="10"/>
    </row>
    <row r="415" spans="2:22" ht="28.5" customHeight="1" x14ac:dyDescent="0.25">
      <c r="B415" s="9"/>
      <c r="C415" s="14"/>
      <c r="D415" s="10"/>
      <c r="E415" s="14"/>
      <c r="F415" s="10"/>
      <c r="G415" s="14"/>
      <c r="H415" s="10"/>
      <c r="I415" s="14"/>
      <c r="J415" s="10"/>
      <c r="K415" s="14"/>
      <c r="L415" s="10"/>
      <c r="N415" s="14"/>
      <c r="O415" s="10"/>
      <c r="Q415" s="14"/>
      <c r="U415" s="14"/>
      <c r="V415" s="10"/>
    </row>
    <row r="416" spans="2:22" ht="28.5" customHeight="1" x14ac:dyDescent="0.25">
      <c r="B416" s="9"/>
      <c r="C416" s="14"/>
      <c r="D416" s="10"/>
      <c r="E416" s="14"/>
      <c r="F416" s="10"/>
      <c r="G416" s="14"/>
      <c r="H416" s="10"/>
      <c r="I416" s="14"/>
      <c r="J416" s="10"/>
      <c r="K416" s="14"/>
      <c r="L416" s="10"/>
      <c r="N416" s="14"/>
      <c r="O416" s="10"/>
      <c r="Q416" s="14"/>
      <c r="U416" s="14"/>
      <c r="V416" s="10"/>
    </row>
    <row r="417" spans="2:22" ht="28.5" customHeight="1" x14ac:dyDescent="0.25">
      <c r="B417" s="9"/>
      <c r="C417" s="14"/>
      <c r="D417" s="10"/>
      <c r="E417" s="14"/>
      <c r="F417" s="10"/>
      <c r="G417" s="14"/>
      <c r="H417" s="10"/>
      <c r="I417" s="14"/>
      <c r="J417" s="10"/>
      <c r="K417" s="14"/>
      <c r="L417" s="10"/>
      <c r="N417" s="14"/>
      <c r="O417" s="10"/>
      <c r="Q417" s="14"/>
      <c r="U417" s="14"/>
      <c r="V417" s="10"/>
    </row>
    <row r="418" spans="2:22" ht="28.5" customHeight="1" x14ac:dyDescent="0.25">
      <c r="B418" s="9"/>
      <c r="C418" s="14"/>
      <c r="D418" s="10"/>
      <c r="E418" s="14"/>
      <c r="F418" s="10"/>
      <c r="G418" s="14"/>
      <c r="H418" s="10"/>
      <c r="I418" s="14"/>
      <c r="J418" s="10"/>
      <c r="K418" s="14"/>
      <c r="L418" s="10"/>
      <c r="N418" s="14"/>
      <c r="O418" s="10"/>
      <c r="Q418" s="14"/>
      <c r="U418" s="14"/>
      <c r="V418" s="10"/>
    </row>
    <row r="419" spans="2:22" ht="28.5" customHeight="1" x14ac:dyDescent="0.25">
      <c r="B419" s="9"/>
      <c r="C419" s="14"/>
      <c r="D419" s="10"/>
      <c r="E419" s="14"/>
      <c r="F419" s="10"/>
      <c r="G419" s="14"/>
      <c r="H419" s="10"/>
      <c r="I419" s="14"/>
      <c r="J419" s="10"/>
      <c r="K419" s="14"/>
      <c r="L419" s="10"/>
      <c r="N419" s="14"/>
      <c r="O419" s="10"/>
      <c r="Q419" s="14"/>
      <c r="U419" s="14"/>
      <c r="V419" s="10"/>
    </row>
    <row r="420" spans="2:22" ht="28.5" customHeight="1" x14ac:dyDescent="0.25">
      <c r="B420" s="9"/>
      <c r="C420" s="14"/>
      <c r="D420" s="10"/>
      <c r="E420" s="14"/>
      <c r="F420" s="10"/>
      <c r="G420" s="14"/>
      <c r="H420" s="10"/>
      <c r="I420" s="14"/>
      <c r="J420" s="10"/>
      <c r="K420" s="14"/>
      <c r="L420" s="10"/>
      <c r="N420" s="14"/>
      <c r="O420" s="10"/>
      <c r="Q420" s="14"/>
      <c r="U420" s="14"/>
      <c r="V420" s="10"/>
    </row>
    <row r="421" spans="2:22" ht="28.5" customHeight="1" x14ac:dyDescent="0.25">
      <c r="B421" s="9"/>
      <c r="C421" s="14"/>
      <c r="D421" s="10"/>
      <c r="E421" s="14"/>
      <c r="F421" s="10"/>
      <c r="G421" s="14"/>
      <c r="H421" s="10"/>
      <c r="I421" s="14"/>
      <c r="J421" s="10"/>
      <c r="K421" s="14"/>
      <c r="L421" s="10"/>
      <c r="N421" s="14"/>
      <c r="O421" s="10"/>
      <c r="Q421" s="14"/>
      <c r="U421" s="14"/>
      <c r="V421" s="10"/>
    </row>
    <row r="422" spans="2:22" ht="28.5" customHeight="1" x14ac:dyDescent="0.25">
      <c r="B422" s="9"/>
      <c r="C422" s="14"/>
      <c r="D422" s="10"/>
      <c r="E422" s="14"/>
      <c r="F422" s="10"/>
      <c r="G422" s="14"/>
      <c r="H422" s="10"/>
      <c r="I422" s="14"/>
      <c r="J422" s="10"/>
      <c r="K422" s="14"/>
      <c r="L422" s="10"/>
      <c r="N422" s="14"/>
      <c r="O422" s="10"/>
      <c r="Q422" s="14"/>
      <c r="U422" s="14"/>
      <c r="V422" s="10"/>
    </row>
    <row r="423" spans="2:22" ht="28.5" customHeight="1" x14ac:dyDescent="0.25">
      <c r="B423" s="9"/>
      <c r="C423" s="14"/>
      <c r="D423" s="10"/>
      <c r="E423" s="14"/>
      <c r="F423" s="10"/>
      <c r="G423" s="14"/>
      <c r="H423" s="10"/>
      <c r="I423" s="14"/>
      <c r="J423" s="10"/>
      <c r="K423" s="14"/>
      <c r="L423" s="10"/>
      <c r="N423" s="14"/>
      <c r="O423" s="10"/>
      <c r="Q423" s="14"/>
      <c r="U423" s="14"/>
      <c r="V423" s="10"/>
    </row>
    <row r="424" spans="2:22" ht="28.5" customHeight="1" x14ac:dyDescent="0.25">
      <c r="B424" s="9"/>
      <c r="C424" s="14"/>
      <c r="D424" s="10"/>
      <c r="E424" s="14"/>
      <c r="F424" s="10"/>
      <c r="G424" s="14"/>
      <c r="H424" s="10"/>
      <c r="I424" s="14"/>
      <c r="J424" s="10"/>
      <c r="K424" s="14"/>
      <c r="L424" s="10"/>
      <c r="N424" s="14"/>
      <c r="O424" s="10"/>
      <c r="Q424" s="14"/>
      <c r="U424" s="14"/>
      <c r="V424" s="10"/>
    </row>
    <row r="425" spans="2:22" ht="28.5" customHeight="1" x14ac:dyDescent="0.25">
      <c r="B425" s="9"/>
      <c r="C425" s="14"/>
      <c r="D425" s="10"/>
      <c r="E425" s="14"/>
      <c r="F425" s="10"/>
      <c r="G425" s="14"/>
      <c r="H425" s="10"/>
      <c r="I425" s="14"/>
      <c r="J425" s="10"/>
      <c r="K425" s="14"/>
      <c r="L425" s="10"/>
      <c r="N425" s="14"/>
      <c r="O425" s="10"/>
      <c r="Q425" s="14"/>
      <c r="U425" s="14"/>
      <c r="V425" s="10"/>
    </row>
    <row r="426" spans="2:22" ht="28.5" customHeight="1" x14ac:dyDescent="0.25">
      <c r="B426" s="9"/>
      <c r="C426" s="14"/>
      <c r="D426" s="10"/>
      <c r="E426" s="14"/>
      <c r="F426" s="10"/>
      <c r="G426" s="14"/>
      <c r="H426" s="10"/>
      <c r="I426" s="14"/>
      <c r="J426" s="10"/>
      <c r="K426" s="14"/>
      <c r="L426" s="10"/>
      <c r="N426" s="14"/>
      <c r="O426" s="10"/>
      <c r="Q426" s="14"/>
      <c r="U426" s="14"/>
      <c r="V426" s="10"/>
    </row>
    <row r="427" spans="2:22" ht="28.5" customHeight="1" x14ac:dyDescent="0.25">
      <c r="B427" s="9"/>
      <c r="C427" s="14"/>
      <c r="D427" s="10"/>
      <c r="E427" s="14"/>
      <c r="F427" s="10"/>
      <c r="G427" s="14"/>
      <c r="H427" s="10"/>
      <c r="I427" s="14"/>
      <c r="J427" s="10"/>
      <c r="K427" s="14"/>
      <c r="L427" s="10"/>
      <c r="N427" s="14"/>
      <c r="O427" s="10"/>
      <c r="Q427" s="14"/>
      <c r="U427" s="14"/>
      <c r="V427" s="10"/>
    </row>
    <row r="428" spans="2:22" ht="28.5" customHeight="1" x14ac:dyDescent="0.25">
      <c r="B428" s="9"/>
      <c r="C428" s="14"/>
      <c r="D428" s="10"/>
      <c r="E428" s="14"/>
      <c r="F428" s="10"/>
      <c r="G428" s="14"/>
      <c r="H428" s="10"/>
      <c r="I428" s="14"/>
      <c r="J428" s="10"/>
      <c r="K428" s="14"/>
      <c r="L428" s="10"/>
      <c r="N428" s="14"/>
      <c r="O428" s="10"/>
      <c r="Q428" s="14"/>
      <c r="U428" s="14"/>
      <c r="V428" s="10"/>
    </row>
    <row r="429" spans="2:22" ht="28.5" customHeight="1" x14ac:dyDescent="0.25">
      <c r="B429" s="9"/>
      <c r="C429" s="14"/>
      <c r="D429" s="10"/>
      <c r="E429" s="14"/>
      <c r="F429" s="10"/>
      <c r="G429" s="14"/>
      <c r="H429" s="10"/>
      <c r="I429" s="14"/>
      <c r="J429" s="10"/>
      <c r="K429" s="14"/>
      <c r="L429" s="10"/>
      <c r="N429" s="14"/>
      <c r="O429" s="10"/>
      <c r="Q429" s="14"/>
      <c r="U429" s="14"/>
      <c r="V429" s="10"/>
    </row>
    <row r="430" spans="2:22" ht="28.5" customHeight="1" x14ac:dyDescent="0.25">
      <c r="B430" s="9"/>
      <c r="C430" s="14"/>
      <c r="D430" s="10"/>
      <c r="E430" s="14"/>
      <c r="F430" s="10"/>
      <c r="G430" s="14"/>
      <c r="H430" s="10"/>
      <c r="I430" s="14"/>
      <c r="J430" s="10"/>
      <c r="K430" s="14"/>
      <c r="L430" s="10"/>
      <c r="N430" s="14"/>
      <c r="O430" s="10"/>
      <c r="Q430" s="14"/>
      <c r="U430" s="14"/>
      <c r="V430" s="10"/>
    </row>
    <row r="431" spans="2:22" ht="28.5" customHeight="1" x14ac:dyDescent="0.25">
      <c r="B431" s="9"/>
      <c r="C431" s="14"/>
      <c r="D431" s="10"/>
      <c r="E431" s="14"/>
      <c r="F431" s="10"/>
      <c r="G431" s="14"/>
      <c r="H431" s="10"/>
      <c r="I431" s="14"/>
      <c r="J431" s="10"/>
      <c r="K431" s="14"/>
      <c r="L431" s="10"/>
      <c r="N431" s="14"/>
      <c r="O431" s="10"/>
      <c r="Q431" s="14"/>
      <c r="U431" s="14"/>
      <c r="V431" s="10"/>
    </row>
    <row r="432" spans="2:22" ht="28.5" customHeight="1" x14ac:dyDescent="0.25">
      <c r="B432" s="9"/>
      <c r="C432" s="14"/>
      <c r="D432" s="10"/>
      <c r="E432" s="14"/>
      <c r="F432" s="10"/>
      <c r="G432" s="14"/>
      <c r="H432" s="10"/>
      <c r="I432" s="14"/>
      <c r="J432" s="10"/>
      <c r="K432" s="14"/>
      <c r="L432" s="10"/>
      <c r="N432" s="14"/>
      <c r="O432" s="10"/>
      <c r="Q432" s="14"/>
      <c r="U432" s="14"/>
      <c r="V432" s="10"/>
    </row>
    <row r="433" spans="2:22" ht="28.5" customHeight="1" x14ac:dyDescent="0.25">
      <c r="B433" s="9"/>
      <c r="C433" s="14"/>
      <c r="D433" s="10"/>
      <c r="E433" s="14"/>
      <c r="F433" s="10"/>
      <c r="G433" s="14"/>
      <c r="H433" s="10"/>
      <c r="I433" s="14"/>
      <c r="J433" s="10"/>
      <c r="K433" s="14"/>
      <c r="L433" s="10"/>
      <c r="N433" s="14"/>
      <c r="O433" s="10"/>
      <c r="Q433" s="14"/>
      <c r="U433" s="14"/>
      <c r="V433" s="10"/>
    </row>
    <row r="434" spans="2:22" ht="28.5" customHeight="1" x14ac:dyDescent="0.25">
      <c r="B434" s="9"/>
      <c r="C434" s="14"/>
      <c r="D434" s="10"/>
      <c r="E434" s="14"/>
      <c r="F434" s="10"/>
      <c r="G434" s="14"/>
      <c r="H434" s="10"/>
      <c r="I434" s="14"/>
      <c r="J434" s="10"/>
      <c r="K434" s="14"/>
      <c r="L434" s="10"/>
      <c r="N434" s="14"/>
      <c r="O434" s="10"/>
      <c r="Q434" s="14"/>
      <c r="U434" s="14"/>
      <c r="V434" s="10"/>
    </row>
    <row r="435" spans="2:22" ht="28.5" customHeight="1" x14ac:dyDescent="0.25">
      <c r="B435" s="9"/>
      <c r="C435" s="14"/>
      <c r="D435" s="10"/>
      <c r="E435" s="14"/>
      <c r="F435" s="10"/>
      <c r="G435" s="14"/>
      <c r="H435" s="10"/>
      <c r="I435" s="14"/>
      <c r="J435" s="10"/>
      <c r="K435" s="14"/>
      <c r="L435" s="10"/>
      <c r="N435" s="14"/>
      <c r="O435" s="10"/>
      <c r="Q435" s="14"/>
      <c r="U435" s="14"/>
      <c r="V435" s="10"/>
    </row>
    <row r="436" spans="2:22" ht="28.5" customHeight="1" x14ac:dyDescent="0.25">
      <c r="B436" s="9"/>
      <c r="C436" s="14"/>
      <c r="D436" s="10"/>
      <c r="E436" s="14"/>
      <c r="F436" s="10"/>
      <c r="G436" s="14"/>
      <c r="H436" s="10"/>
      <c r="I436" s="14"/>
      <c r="J436" s="10"/>
      <c r="K436" s="14"/>
      <c r="L436" s="10"/>
      <c r="N436" s="14"/>
      <c r="O436" s="10"/>
      <c r="Q436" s="14"/>
      <c r="U436" s="14"/>
      <c r="V436" s="10"/>
    </row>
    <row r="437" spans="2:22" ht="28.5" customHeight="1" x14ac:dyDescent="0.25">
      <c r="B437" s="9"/>
      <c r="C437" s="14"/>
      <c r="D437" s="10"/>
      <c r="E437" s="14"/>
      <c r="F437" s="10"/>
      <c r="G437" s="14"/>
      <c r="H437" s="10"/>
      <c r="I437" s="14"/>
      <c r="J437" s="10"/>
      <c r="K437" s="14"/>
      <c r="L437" s="10"/>
      <c r="N437" s="14"/>
      <c r="O437" s="10"/>
      <c r="Q437" s="14"/>
      <c r="U437" s="14"/>
      <c r="V437" s="10"/>
    </row>
    <row r="438" spans="2:22" ht="28.5" customHeight="1" x14ac:dyDescent="0.25">
      <c r="B438" s="9"/>
      <c r="C438" s="14"/>
      <c r="D438" s="10"/>
      <c r="E438" s="14"/>
      <c r="F438" s="10"/>
      <c r="G438" s="14"/>
      <c r="H438" s="10"/>
      <c r="I438" s="14"/>
      <c r="J438" s="10"/>
      <c r="K438" s="14"/>
      <c r="L438" s="10"/>
      <c r="N438" s="14"/>
      <c r="O438" s="10"/>
      <c r="Q438" s="14"/>
      <c r="U438" s="14"/>
      <c r="V438" s="10"/>
    </row>
    <row r="439" spans="2:22" ht="28.5" customHeight="1" x14ac:dyDescent="0.25">
      <c r="B439" s="9"/>
      <c r="C439" s="14"/>
      <c r="D439" s="10"/>
      <c r="E439" s="14"/>
      <c r="F439" s="10"/>
      <c r="G439" s="14"/>
      <c r="H439" s="10"/>
      <c r="I439" s="14"/>
      <c r="J439" s="10"/>
      <c r="K439" s="14"/>
      <c r="L439" s="10"/>
      <c r="N439" s="14"/>
      <c r="O439" s="10"/>
      <c r="Q439" s="14"/>
      <c r="U439" s="14"/>
      <c r="V439" s="10"/>
    </row>
    <row r="440" spans="2:22" ht="28.5" customHeight="1" x14ac:dyDescent="0.25">
      <c r="B440" s="9"/>
      <c r="C440" s="14"/>
      <c r="D440" s="10"/>
      <c r="E440" s="14"/>
      <c r="F440" s="10"/>
      <c r="G440" s="14"/>
      <c r="H440" s="10"/>
      <c r="I440" s="14"/>
      <c r="J440" s="10"/>
      <c r="K440" s="14"/>
      <c r="L440" s="10"/>
      <c r="N440" s="14"/>
      <c r="O440" s="10"/>
      <c r="Q440" s="14"/>
      <c r="U440" s="14"/>
      <c r="V440" s="10"/>
    </row>
    <row r="441" spans="2:22" ht="28.5" customHeight="1" x14ac:dyDescent="0.25">
      <c r="B441" s="9"/>
      <c r="C441" s="14"/>
      <c r="D441" s="10"/>
      <c r="E441" s="14"/>
      <c r="F441" s="10"/>
      <c r="G441" s="14"/>
      <c r="H441" s="10"/>
      <c r="I441" s="14"/>
      <c r="J441" s="10"/>
      <c r="K441" s="14"/>
      <c r="L441" s="10"/>
      <c r="N441" s="14"/>
      <c r="O441" s="10"/>
      <c r="Q441" s="14"/>
      <c r="U441" s="14"/>
      <c r="V441" s="10"/>
    </row>
    <row r="442" spans="2:22" ht="28.5" customHeight="1" x14ac:dyDescent="0.25">
      <c r="B442" s="9"/>
      <c r="C442" s="14"/>
      <c r="D442" s="10"/>
      <c r="E442" s="14"/>
      <c r="F442" s="10"/>
      <c r="G442" s="14"/>
      <c r="H442" s="10"/>
      <c r="I442" s="14"/>
      <c r="J442" s="10"/>
      <c r="K442" s="14"/>
      <c r="L442" s="10"/>
      <c r="N442" s="14"/>
      <c r="O442" s="10"/>
      <c r="Q442" s="14"/>
      <c r="U442" s="14"/>
      <c r="V442" s="10"/>
    </row>
    <row r="443" spans="2:22" ht="28.5" customHeight="1" x14ac:dyDescent="0.25">
      <c r="B443" s="9"/>
      <c r="C443" s="14"/>
      <c r="D443" s="10"/>
      <c r="E443" s="14"/>
      <c r="F443" s="10"/>
      <c r="G443" s="14"/>
      <c r="H443" s="10"/>
      <c r="I443" s="14"/>
      <c r="J443" s="10"/>
      <c r="K443" s="14"/>
      <c r="L443" s="10"/>
      <c r="N443" s="14"/>
      <c r="O443" s="10"/>
      <c r="Q443" s="14"/>
      <c r="U443" s="14"/>
      <c r="V443" s="10"/>
    </row>
    <row r="444" spans="2:22" ht="28.5" customHeight="1" x14ac:dyDescent="0.25">
      <c r="B444" s="9"/>
      <c r="C444" s="14"/>
      <c r="D444" s="10"/>
      <c r="E444" s="14"/>
      <c r="F444" s="10"/>
      <c r="G444" s="14"/>
      <c r="H444" s="10"/>
      <c r="I444" s="14"/>
      <c r="J444" s="10"/>
      <c r="K444" s="14"/>
      <c r="L444" s="10"/>
      <c r="N444" s="14"/>
      <c r="O444" s="10"/>
      <c r="Q444" s="14"/>
      <c r="U444" s="14"/>
      <c r="V444" s="10"/>
    </row>
    <row r="445" spans="2:22" ht="28.5" customHeight="1" x14ac:dyDescent="0.25">
      <c r="B445" s="9"/>
      <c r="C445" s="14"/>
      <c r="D445" s="10"/>
      <c r="E445" s="14"/>
      <c r="F445" s="10"/>
      <c r="G445" s="14"/>
      <c r="H445" s="10"/>
      <c r="I445" s="14"/>
      <c r="J445" s="10"/>
      <c r="K445" s="14"/>
      <c r="L445" s="10"/>
      <c r="N445" s="14"/>
      <c r="O445" s="10"/>
      <c r="Q445" s="14"/>
      <c r="U445" s="14"/>
      <c r="V445" s="10"/>
    </row>
    <row r="446" spans="2:22" ht="28.5" customHeight="1" x14ac:dyDescent="0.25">
      <c r="B446" s="9"/>
      <c r="C446" s="14"/>
      <c r="D446" s="10"/>
      <c r="E446" s="14"/>
      <c r="F446" s="10"/>
      <c r="G446" s="14"/>
      <c r="H446" s="10"/>
      <c r="I446" s="14"/>
      <c r="J446" s="10"/>
      <c r="K446" s="14"/>
      <c r="L446" s="10"/>
      <c r="N446" s="14"/>
      <c r="O446" s="10"/>
      <c r="Q446" s="14"/>
      <c r="U446" s="14"/>
      <c r="V446" s="10"/>
    </row>
    <row r="447" spans="2:22" ht="28.5" customHeight="1" x14ac:dyDescent="0.25">
      <c r="B447" s="9"/>
      <c r="C447" s="14"/>
      <c r="D447" s="10"/>
      <c r="E447" s="14"/>
      <c r="F447" s="10"/>
      <c r="G447" s="14"/>
      <c r="H447" s="10"/>
      <c r="I447" s="14"/>
      <c r="J447" s="10"/>
      <c r="K447" s="14"/>
      <c r="L447" s="10"/>
      <c r="N447" s="14"/>
      <c r="O447" s="10"/>
      <c r="Q447" s="14"/>
      <c r="U447" s="14"/>
      <c r="V447" s="10"/>
    </row>
    <row r="448" spans="2:22" ht="28.5" customHeight="1" x14ac:dyDescent="0.25">
      <c r="B448" s="9"/>
      <c r="C448" s="14"/>
      <c r="D448" s="10"/>
      <c r="E448" s="14"/>
      <c r="F448" s="10"/>
      <c r="G448" s="14"/>
      <c r="H448" s="10"/>
      <c r="I448" s="14"/>
      <c r="J448" s="10"/>
      <c r="K448" s="14"/>
      <c r="L448" s="10"/>
      <c r="N448" s="14"/>
      <c r="O448" s="10"/>
      <c r="Q448" s="14"/>
      <c r="U448" s="14"/>
      <c r="V448" s="10"/>
    </row>
    <row r="449" spans="2:22" ht="28.5" customHeight="1" x14ac:dyDescent="0.25">
      <c r="B449" s="9"/>
      <c r="C449" s="14"/>
      <c r="D449" s="10"/>
      <c r="E449" s="14"/>
      <c r="F449" s="10"/>
      <c r="G449" s="14"/>
      <c r="H449" s="10"/>
      <c r="I449" s="14"/>
      <c r="J449" s="10"/>
      <c r="K449" s="14"/>
      <c r="L449" s="10"/>
      <c r="N449" s="14"/>
      <c r="O449" s="10"/>
      <c r="Q449" s="14"/>
      <c r="U449" s="14"/>
      <c r="V449" s="10"/>
    </row>
    <row r="450" spans="2:22" ht="28.5" customHeight="1" x14ac:dyDescent="0.25">
      <c r="B450" s="9"/>
      <c r="C450" s="14"/>
      <c r="D450" s="10"/>
      <c r="E450" s="14"/>
      <c r="F450" s="10"/>
      <c r="G450" s="14"/>
      <c r="H450" s="10"/>
      <c r="I450" s="14"/>
      <c r="J450" s="10"/>
      <c r="K450" s="14"/>
      <c r="L450" s="10"/>
      <c r="N450" s="14"/>
      <c r="O450" s="10"/>
      <c r="Q450" s="14"/>
      <c r="U450" s="14"/>
      <c r="V450" s="10"/>
    </row>
    <row r="451" spans="2:22" ht="28.5" customHeight="1" x14ac:dyDescent="0.25">
      <c r="B451" s="9"/>
      <c r="C451" s="14"/>
      <c r="D451" s="10"/>
      <c r="E451" s="14"/>
      <c r="F451" s="10"/>
      <c r="G451" s="14"/>
      <c r="H451" s="10"/>
      <c r="I451" s="14"/>
      <c r="J451" s="10"/>
      <c r="K451" s="14"/>
      <c r="L451" s="10"/>
      <c r="N451" s="14"/>
      <c r="O451" s="10"/>
      <c r="Q451" s="14"/>
      <c r="U451" s="14"/>
      <c r="V451" s="10"/>
    </row>
    <row r="452" spans="2:22" ht="28.5" customHeight="1" x14ac:dyDescent="0.25">
      <c r="B452" s="9"/>
      <c r="C452" s="14"/>
      <c r="D452" s="10"/>
      <c r="E452" s="14"/>
      <c r="F452" s="10"/>
      <c r="G452" s="14"/>
      <c r="H452" s="10"/>
      <c r="I452" s="14"/>
      <c r="J452" s="10"/>
      <c r="K452" s="14"/>
      <c r="L452" s="10"/>
      <c r="N452" s="14"/>
      <c r="O452" s="10"/>
      <c r="Q452" s="14"/>
      <c r="U452" s="14"/>
      <c r="V452" s="10"/>
    </row>
    <row r="453" spans="2:22" ht="28.5" customHeight="1" x14ac:dyDescent="0.25">
      <c r="B453" s="9"/>
      <c r="C453" s="14"/>
      <c r="D453" s="10"/>
      <c r="E453" s="14"/>
      <c r="F453" s="10"/>
      <c r="G453" s="14"/>
      <c r="H453" s="10"/>
      <c r="I453" s="14"/>
      <c r="J453" s="10"/>
      <c r="K453" s="14"/>
      <c r="L453" s="10"/>
      <c r="N453" s="14"/>
      <c r="O453" s="10"/>
      <c r="Q453" s="14"/>
      <c r="U453" s="14"/>
      <c r="V453" s="10"/>
    </row>
    <row r="454" spans="2:22" ht="28.5" customHeight="1" x14ac:dyDescent="0.25">
      <c r="B454" s="9"/>
      <c r="C454" s="14"/>
      <c r="D454" s="10"/>
      <c r="E454" s="14"/>
      <c r="F454" s="10"/>
      <c r="G454" s="14"/>
      <c r="H454" s="10"/>
      <c r="I454" s="14"/>
      <c r="J454" s="10"/>
      <c r="K454" s="14"/>
      <c r="L454" s="10"/>
      <c r="N454" s="14"/>
      <c r="O454" s="10"/>
      <c r="Q454" s="14"/>
      <c r="U454" s="14"/>
      <c r="V454" s="10"/>
    </row>
    <row r="455" spans="2:22" ht="28.5" customHeight="1" x14ac:dyDescent="0.25">
      <c r="B455" s="9"/>
      <c r="C455" s="14"/>
      <c r="D455" s="10"/>
      <c r="E455" s="14"/>
      <c r="F455" s="10"/>
      <c r="G455" s="14"/>
      <c r="H455" s="10"/>
      <c r="I455" s="14"/>
      <c r="J455" s="10"/>
      <c r="K455" s="14"/>
      <c r="L455" s="10"/>
      <c r="N455" s="14"/>
      <c r="O455" s="10"/>
      <c r="Q455" s="14"/>
      <c r="U455" s="14"/>
      <c r="V455" s="10"/>
    </row>
    <row r="456" spans="2:22" ht="28.5" customHeight="1" x14ac:dyDescent="0.25">
      <c r="B456" s="9"/>
      <c r="C456" s="14"/>
      <c r="D456" s="10"/>
      <c r="E456" s="14"/>
      <c r="F456" s="10"/>
      <c r="G456" s="14"/>
      <c r="H456" s="10"/>
      <c r="I456" s="14"/>
      <c r="J456" s="10"/>
      <c r="K456" s="14"/>
      <c r="L456" s="10"/>
      <c r="N456" s="14"/>
      <c r="O456" s="10"/>
      <c r="Q456" s="14"/>
      <c r="U456" s="14"/>
      <c r="V456" s="10"/>
    </row>
    <row r="457" spans="2:22" ht="28.5" customHeight="1" x14ac:dyDescent="0.25">
      <c r="B457" s="9"/>
      <c r="C457" s="14"/>
      <c r="D457" s="10"/>
      <c r="E457" s="14"/>
      <c r="F457" s="10"/>
      <c r="G457" s="14"/>
      <c r="H457" s="10"/>
      <c r="I457" s="14"/>
      <c r="J457" s="10"/>
      <c r="K457" s="14"/>
      <c r="L457" s="10"/>
      <c r="N457" s="14"/>
      <c r="O457" s="10"/>
      <c r="Q457" s="14"/>
      <c r="U457" s="14"/>
      <c r="V457" s="10"/>
    </row>
    <row r="458" spans="2:22" ht="28.5" customHeight="1" x14ac:dyDescent="0.25">
      <c r="B458" s="9"/>
      <c r="C458" s="14"/>
      <c r="D458" s="10"/>
      <c r="E458" s="14"/>
      <c r="F458" s="10"/>
      <c r="G458" s="14"/>
      <c r="H458" s="10"/>
      <c r="I458" s="14"/>
      <c r="J458" s="10"/>
      <c r="K458" s="14"/>
      <c r="L458" s="10"/>
      <c r="N458" s="14"/>
      <c r="O458" s="10"/>
      <c r="Q458" s="14"/>
      <c r="U458" s="14"/>
      <c r="V458" s="10"/>
    </row>
    <row r="459" spans="2:22" ht="28.5" customHeight="1" x14ac:dyDescent="0.25">
      <c r="B459" s="9"/>
      <c r="C459" s="14"/>
      <c r="D459" s="10"/>
      <c r="E459" s="14"/>
      <c r="F459" s="10"/>
      <c r="G459" s="14"/>
      <c r="H459" s="10"/>
      <c r="I459" s="14"/>
      <c r="J459" s="10"/>
      <c r="K459" s="14"/>
      <c r="L459" s="10"/>
      <c r="N459" s="14"/>
      <c r="O459" s="10"/>
      <c r="Q459" s="14"/>
      <c r="U459" s="14"/>
      <c r="V459" s="10"/>
    </row>
    <row r="460" spans="2:22" ht="28.5" customHeight="1" x14ac:dyDescent="0.25">
      <c r="B460" s="9"/>
      <c r="C460" s="14"/>
      <c r="D460" s="10"/>
      <c r="E460" s="14"/>
      <c r="F460" s="10"/>
      <c r="G460" s="14"/>
      <c r="H460" s="10"/>
      <c r="I460" s="14"/>
      <c r="J460" s="10"/>
      <c r="K460" s="14"/>
      <c r="L460" s="10"/>
      <c r="N460" s="14"/>
      <c r="O460" s="10"/>
      <c r="Q460" s="14"/>
      <c r="U460" s="14"/>
      <c r="V460" s="10"/>
    </row>
    <row r="461" spans="2:22" ht="28.5" customHeight="1" x14ac:dyDescent="0.25">
      <c r="B461" s="9"/>
      <c r="C461" s="14"/>
      <c r="D461" s="10"/>
      <c r="E461" s="14"/>
      <c r="F461" s="10"/>
      <c r="G461" s="14"/>
      <c r="H461" s="10"/>
      <c r="I461" s="14"/>
      <c r="J461" s="10"/>
      <c r="K461" s="14"/>
      <c r="L461" s="10"/>
      <c r="N461" s="14"/>
      <c r="O461" s="10"/>
      <c r="Q461" s="14"/>
      <c r="U461" s="14"/>
      <c r="V461" s="10"/>
    </row>
    <row r="462" spans="2:22" ht="28.5" customHeight="1" x14ac:dyDescent="0.25">
      <c r="B462" s="9"/>
      <c r="C462" s="14"/>
      <c r="D462" s="10"/>
      <c r="E462" s="14"/>
      <c r="F462" s="10"/>
      <c r="G462" s="14"/>
      <c r="H462" s="10"/>
      <c r="I462" s="14"/>
      <c r="J462" s="10"/>
      <c r="K462" s="14"/>
      <c r="L462" s="10"/>
      <c r="N462" s="14"/>
      <c r="O462" s="10"/>
      <c r="Q462" s="14"/>
      <c r="U462" s="14"/>
      <c r="V462" s="10"/>
    </row>
    <row r="463" spans="2:22" ht="28.5" customHeight="1" x14ac:dyDescent="0.25">
      <c r="B463" s="9"/>
      <c r="C463" s="14"/>
      <c r="D463" s="10"/>
      <c r="E463" s="14"/>
      <c r="F463" s="10"/>
      <c r="G463" s="14"/>
      <c r="H463" s="10"/>
      <c r="I463" s="14"/>
      <c r="J463" s="10"/>
      <c r="K463" s="14"/>
      <c r="L463" s="10"/>
      <c r="N463" s="14"/>
      <c r="O463" s="10"/>
      <c r="Q463" s="14"/>
      <c r="U463" s="14"/>
      <c r="V463" s="10"/>
    </row>
    <row r="464" spans="2:22" ht="28.5" customHeight="1" x14ac:dyDescent="0.25">
      <c r="B464" s="9"/>
      <c r="C464" s="14"/>
      <c r="D464" s="10"/>
      <c r="E464" s="14"/>
      <c r="F464" s="10"/>
      <c r="G464" s="14"/>
      <c r="H464" s="10"/>
      <c r="I464" s="14"/>
      <c r="J464" s="10"/>
      <c r="K464" s="14"/>
      <c r="L464" s="10"/>
      <c r="N464" s="14"/>
      <c r="O464" s="10"/>
      <c r="Q464" s="14"/>
      <c r="U464" s="14"/>
      <c r="V464" s="10"/>
    </row>
    <row r="465" spans="2:22" ht="28.5" customHeight="1" x14ac:dyDescent="0.25">
      <c r="B465" s="9"/>
      <c r="C465" s="14"/>
      <c r="D465" s="10"/>
      <c r="E465" s="14"/>
      <c r="F465" s="10"/>
      <c r="G465" s="14"/>
      <c r="H465" s="10"/>
      <c r="I465" s="14"/>
      <c r="J465" s="10"/>
      <c r="K465" s="14"/>
      <c r="L465" s="10"/>
      <c r="N465" s="14"/>
      <c r="O465" s="10"/>
      <c r="Q465" s="14"/>
      <c r="U465" s="14"/>
      <c r="V465" s="10"/>
    </row>
    <row r="466" spans="2:22" ht="28.5" customHeight="1" x14ac:dyDescent="0.25">
      <c r="B466" s="9"/>
      <c r="C466" s="14"/>
      <c r="D466" s="10"/>
      <c r="E466" s="14"/>
      <c r="F466" s="10"/>
      <c r="G466" s="14"/>
      <c r="H466" s="10"/>
      <c r="I466" s="14"/>
      <c r="J466" s="10"/>
      <c r="K466" s="14"/>
      <c r="L466" s="10"/>
      <c r="N466" s="14"/>
      <c r="O466" s="10"/>
      <c r="Q466" s="14"/>
      <c r="U466" s="14"/>
      <c r="V466" s="10"/>
    </row>
    <row r="467" spans="2:22" ht="28.5" customHeight="1" x14ac:dyDescent="0.25">
      <c r="B467" s="9"/>
      <c r="C467" s="14"/>
      <c r="D467" s="10"/>
      <c r="E467" s="14"/>
      <c r="F467" s="10"/>
      <c r="G467" s="14"/>
      <c r="H467" s="10"/>
      <c r="I467" s="14"/>
      <c r="J467" s="10"/>
      <c r="K467" s="14"/>
      <c r="L467" s="10"/>
      <c r="N467" s="14"/>
      <c r="O467" s="10"/>
      <c r="Q467" s="14"/>
      <c r="U467" s="14"/>
      <c r="V467" s="10"/>
    </row>
    <row r="468" spans="2:22" ht="28.5" customHeight="1" x14ac:dyDescent="0.25">
      <c r="B468" s="9"/>
      <c r="C468" s="14"/>
      <c r="D468" s="10"/>
      <c r="E468" s="14"/>
      <c r="F468" s="10"/>
      <c r="G468" s="14"/>
      <c r="H468" s="10"/>
      <c r="I468" s="14"/>
      <c r="J468" s="10"/>
      <c r="K468" s="14"/>
      <c r="L468" s="10"/>
      <c r="N468" s="14"/>
      <c r="O468" s="10"/>
      <c r="Q468" s="14"/>
      <c r="U468" s="14"/>
      <c r="V468" s="10"/>
    </row>
    <row r="469" spans="2:22" ht="28.5" customHeight="1" x14ac:dyDescent="0.25">
      <c r="B469" s="9"/>
      <c r="C469" s="14"/>
      <c r="D469" s="10"/>
      <c r="E469" s="14"/>
      <c r="F469" s="10"/>
      <c r="G469" s="14"/>
      <c r="H469" s="10"/>
      <c r="I469" s="14"/>
      <c r="J469" s="10"/>
      <c r="K469" s="14"/>
      <c r="L469" s="10"/>
      <c r="N469" s="14"/>
      <c r="O469" s="10"/>
      <c r="Q469" s="14"/>
      <c r="U469" s="14"/>
      <c r="V469" s="10"/>
    </row>
    <row r="470" spans="2:22" ht="28.5" customHeight="1" x14ac:dyDescent="0.25">
      <c r="B470" s="9"/>
      <c r="C470" s="14"/>
      <c r="D470" s="10"/>
      <c r="E470" s="14"/>
      <c r="F470" s="10"/>
      <c r="G470" s="14"/>
      <c r="H470" s="10"/>
      <c r="I470" s="14"/>
      <c r="J470" s="10"/>
      <c r="K470" s="14"/>
      <c r="L470" s="10"/>
      <c r="N470" s="14"/>
      <c r="O470" s="10"/>
      <c r="Q470" s="14"/>
      <c r="U470" s="14"/>
      <c r="V470" s="10"/>
    </row>
    <row r="471" spans="2:22" ht="28.5" customHeight="1" x14ac:dyDescent="0.25">
      <c r="B471" s="9"/>
      <c r="C471" s="14"/>
      <c r="D471" s="10"/>
      <c r="E471" s="14"/>
      <c r="F471" s="10"/>
      <c r="G471" s="14"/>
      <c r="H471" s="10"/>
      <c r="I471" s="14"/>
      <c r="J471" s="10"/>
      <c r="K471" s="14"/>
      <c r="L471" s="10"/>
      <c r="N471" s="14"/>
      <c r="O471" s="10"/>
      <c r="Q471" s="14"/>
      <c r="U471" s="14"/>
      <c r="V471" s="10"/>
    </row>
    <row r="472" spans="2:22" ht="28.5" customHeight="1" x14ac:dyDescent="0.25">
      <c r="B472" s="9"/>
      <c r="C472" s="14"/>
      <c r="D472" s="10"/>
      <c r="E472" s="14"/>
      <c r="F472" s="10"/>
      <c r="G472" s="14"/>
      <c r="H472" s="10"/>
      <c r="I472" s="14"/>
      <c r="J472" s="10"/>
      <c r="K472" s="14"/>
      <c r="L472" s="10"/>
      <c r="N472" s="14"/>
      <c r="O472" s="10"/>
      <c r="Q472" s="14"/>
      <c r="U472" s="14"/>
      <c r="V472" s="10"/>
    </row>
    <row r="473" spans="2:22" ht="28.5" customHeight="1" x14ac:dyDescent="0.25">
      <c r="B473" s="9"/>
      <c r="C473" s="14"/>
      <c r="D473" s="10"/>
      <c r="E473" s="14"/>
      <c r="F473" s="10"/>
      <c r="G473" s="14"/>
      <c r="H473" s="10"/>
      <c r="I473" s="14"/>
      <c r="J473" s="10"/>
      <c r="K473" s="14"/>
      <c r="L473" s="10"/>
      <c r="N473" s="14"/>
      <c r="O473" s="10"/>
      <c r="Q473" s="14"/>
      <c r="U473" s="14"/>
      <c r="V473" s="10"/>
    </row>
    <row r="474" spans="2:22" ht="28.5" customHeight="1" x14ac:dyDescent="0.25">
      <c r="B474" s="9"/>
      <c r="C474" s="14"/>
      <c r="D474" s="10"/>
      <c r="E474" s="14"/>
      <c r="F474" s="10"/>
      <c r="G474" s="14"/>
      <c r="H474" s="10"/>
      <c r="I474" s="14"/>
      <c r="J474" s="10"/>
      <c r="K474" s="14"/>
      <c r="L474" s="10"/>
      <c r="N474" s="14"/>
      <c r="O474" s="10"/>
      <c r="Q474" s="14"/>
      <c r="U474" s="14"/>
      <c r="V474" s="10"/>
    </row>
    <row r="475" spans="2:22" ht="28.5" customHeight="1" x14ac:dyDescent="0.25">
      <c r="B475" s="9"/>
      <c r="C475" s="14"/>
      <c r="D475" s="10"/>
      <c r="E475" s="14"/>
      <c r="F475" s="10"/>
      <c r="G475" s="14"/>
      <c r="H475" s="10"/>
      <c r="I475" s="14"/>
      <c r="J475" s="10"/>
      <c r="K475" s="14"/>
      <c r="L475" s="10"/>
      <c r="N475" s="14"/>
      <c r="O475" s="10"/>
      <c r="Q475" s="14"/>
      <c r="U475" s="14"/>
      <c r="V475" s="10"/>
    </row>
    <row r="476" spans="2:22" ht="28.5" customHeight="1" x14ac:dyDescent="0.25">
      <c r="B476" s="9"/>
      <c r="C476" s="14"/>
      <c r="D476" s="10"/>
      <c r="E476" s="14"/>
      <c r="F476" s="10"/>
      <c r="G476" s="14"/>
      <c r="H476" s="10"/>
      <c r="I476" s="14"/>
      <c r="J476" s="10"/>
      <c r="K476" s="14"/>
      <c r="L476" s="10"/>
      <c r="N476" s="14"/>
      <c r="O476" s="10"/>
      <c r="Q476" s="14"/>
      <c r="U476" s="14"/>
      <c r="V476" s="10"/>
    </row>
    <row r="477" spans="2:22" ht="28.5" customHeight="1" x14ac:dyDescent="0.25">
      <c r="B477" s="9"/>
      <c r="C477" s="14"/>
      <c r="D477" s="10"/>
      <c r="E477" s="14"/>
      <c r="F477" s="10"/>
      <c r="G477" s="14"/>
      <c r="H477" s="10"/>
      <c r="I477" s="14"/>
      <c r="J477" s="10"/>
      <c r="K477" s="14"/>
      <c r="L477" s="10"/>
      <c r="N477" s="14"/>
      <c r="O477" s="10"/>
      <c r="Q477" s="14"/>
      <c r="U477" s="14"/>
      <c r="V477" s="10"/>
    </row>
    <row r="478" spans="2:22" ht="28.5" customHeight="1" x14ac:dyDescent="0.25">
      <c r="B478" s="9"/>
      <c r="C478" s="14"/>
      <c r="D478" s="10"/>
      <c r="E478" s="14"/>
      <c r="F478" s="10"/>
      <c r="G478" s="14"/>
      <c r="H478" s="10"/>
      <c r="I478" s="14"/>
      <c r="J478" s="10"/>
      <c r="K478" s="14"/>
      <c r="L478" s="10"/>
      <c r="N478" s="14"/>
      <c r="O478" s="10"/>
      <c r="Q478" s="14"/>
      <c r="U478" s="14"/>
      <c r="V478" s="10"/>
    </row>
    <row r="479" spans="2:22" ht="28.5" customHeight="1" x14ac:dyDescent="0.25">
      <c r="B479" s="9"/>
      <c r="C479" s="14"/>
      <c r="D479" s="10"/>
      <c r="E479" s="14"/>
      <c r="F479" s="10"/>
      <c r="G479" s="14"/>
      <c r="H479" s="10"/>
      <c r="I479" s="14"/>
      <c r="J479" s="10"/>
      <c r="K479" s="14"/>
      <c r="L479" s="10"/>
      <c r="N479" s="14"/>
      <c r="O479" s="10"/>
      <c r="Q479" s="14"/>
      <c r="U479" s="14"/>
      <c r="V479" s="10"/>
    </row>
    <row r="480" spans="2:22" ht="28.5" customHeight="1" x14ac:dyDescent="0.25">
      <c r="B480" s="9"/>
      <c r="C480" s="14"/>
      <c r="D480" s="10"/>
      <c r="E480" s="14"/>
      <c r="F480" s="10"/>
      <c r="G480" s="14"/>
      <c r="H480" s="10"/>
      <c r="I480" s="14"/>
      <c r="J480" s="10"/>
      <c r="K480" s="14"/>
      <c r="L480" s="10"/>
      <c r="N480" s="14"/>
      <c r="O480" s="10"/>
      <c r="Q480" s="14"/>
      <c r="U480" s="14"/>
      <c r="V480" s="10"/>
    </row>
    <row r="481" spans="2:22" ht="28.5" customHeight="1" x14ac:dyDescent="0.25">
      <c r="B481" s="9"/>
      <c r="C481" s="14"/>
      <c r="D481" s="10"/>
      <c r="E481" s="14"/>
      <c r="F481" s="10"/>
      <c r="G481" s="14"/>
      <c r="H481" s="10"/>
      <c r="I481" s="14"/>
      <c r="J481" s="10"/>
      <c r="K481" s="14"/>
      <c r="L481" s="10"/>
      <c r="N481" s="14"/>
      <c r="O481" s="10"/>
      <c r="Q481" s="14"/>
      <c r="U481" s="14"/>
      <c r="V481" s="10"/>
    </row>
    <row r="482" spans="2:22" ht="28.5" customHeight="1" x14ac:dyDescent="0.25">
      <c r="B482" s="9"/>
      <c r="C482" s="14"/>
      <c r="D482" s="10"/>
      <c r="E482" s="14"/>
      <c r="F482" s="10"/>
      <c r="G482" s="14"/>
      <c r="H482" s="10"/>
      <c r="I482" s="14"/>
      <c r="J482" s="10"/>
      <c r="K482" s="14"/>
      <c r="L482" s="10"/>
      <c r="N482" s="14"/>
      <c r="O482" s="10"/>
      <c r="Q482" s="14"/>
      <c r="U482" s="14"/>
      <c r="V482" s="10"/>
    </row>
    <row r="483" spans="2:22" ht="28.5" customHeight="1" x14ac:dyDescent="0.25">
      <c r="B483" s="9"/>
      <c r="C483" s="14"/>
      <c r="D483" s="10"/>
      <c r="E483" s="14"/>
      <c r="F483" s="10"/>
      <c r="G483" s="14"/>
      <c r="H483" s="10"/>
      <c r="I483" s="14"/>
      <c r="J483" s="10"/>
      <c r="K483" s="14"/>
      <c r="L483" s="10"/>
      <c r="N483" s="14"/>
      <c r="O483" s="10"/>
      <c r="Q483" s="14"/>
      <c r="U483" s="14"/>
      <c r="V483" s="10"/>
    </row>
    <row r="484" spans="2:22" ht="28.5" customHeight="1" x14ac:dyDescent="0.25">
      <c r="B484" s="9"/>
      <c r="C484" s="14"/>
      <c r="D484" s="10"/>
      <c r="E484" s="14"/>
      <c r="F484" s="10"/>
      <c r="G484" s="14"/>
      <c r="H484" s="10"/>
      <c r="I484" s="14"/>
      <c r="J484" s="10"/>
      <c r="K484" s="14"/>
      <c r="L484" s="10"/>
      <c r="N484" s="14"/>
      <c r="O484" s="10"/>
      <c r="Q484" s="14"/>
      <c r="U484" s="14"/>
      <c r="V484" s="10"/>
    </row>
    <row r="485" spans="2:22" ht="28.5" customHeight="1" x14ac:dyDescent="0.25">
      <c r="B485" s="9"/>
      <c r="C485" s="14"/>
      <c r="D485" s="10"/>
      <c r="E485" s="14"/>
      <c r="F485" s="10"/>
      <c r="G485" s="14"/>
      <c r="H485" s="10"/>
      <c r="I485" s="14"/>
      <c r="J485" s="10"/>
      <c r="K485" s="14"/>
      <c r="L485" s="10"/>
      <c r="N485" s="14"/>
      <c r="O485" s="10"/>
      <c r="Q485" s="14"/>
      <c r="U485" s="14"/>
      <c r="V485" s="10"/>
    </row>
    <row r="486" spans="2:22" ht="28.5" customHeight="1" x14ac:dyDescent="0.25">
      <c r="B486" s="9"/>
      <c r="C486" s="14"/>
      <c r="D486" s="10"/>
      <c r="E486" s="14"/>
      <c r="F486" s="10"/>
      <c r="G486" s="14"/>
      <c r="H486" s="10"/>
      <c r="I486" s="14"/>
      <c r="J486" s="10"/>
      <c r="K486" s="14"/>
      <c r="L486" s="10"/>
      <c r="N486" s="14"/>
      <c r="O486" s="10"/>
      <c r="Q486" s="14"/>
      <c r="U486" s="14"/>
      <c r="V486" s="10"/>
    </row>
    <row r="487" spans="2:22" ht="28.5" customHeight="1" x14ac:dyDescent="0.25">
      <c r="B487" s="9"/>
      <c r="C487" s="14"/>
      <c r="D487" s="10"/>
      <c r="E487" s="14"/>
      <c r="F487" s="10"/>
      <c r="G487" s="14"/>
      <c r="H487" s="10"/>
      <c r="I487" s="14"/>
      <c r="J487" s="10"/>
      <c r="K487" s="14"/>
      <c r="L487" s="10"/>
      <c r="N487" s="14"/>
      <c r="O487" s="10"/>
      <c r="Q487" s="14"/>
      <c r="U487" s="14"/>
      <c r="V487" s="10"/>
    </row>
    <row r="488" spans="2:22" ht="28.5" customHeight="1" x14ac:dyDescent="0.25">
      <c r="B488" s="9"/>
      <c r="C488" s="14"/>
      <c r="D488" s="10"/>
      <c r="E488" s="14"/>
      <c r="F488" s="10"/>
      <c r="G488" s="14"/>
      <c r="H488" s="10"/>
      <c r="I488" s="14"/>
      <c r="J488" s="10"/>
      <c r="K488" s="14"/>
      <c r="L488" s="10"/>
      <c r="N488" s="14"/>
      <c r="O488" s="10"/>
      <c r="Q488" s="14"/>
      <c r="U488" s="14"/>
      <c r="V488" s="10"/>
    </row>
    <row r="489" spans="2:22" ht="28.5" customHeight="1" x14ac:dyDescent="0.25">
      <c r="B489" s="9"/>
      <c r="C489" s="14"/>
      <c r="D489" s="10"/>
      <c r="E489" s="14"/>
      <c r="F489" s="10"/>
      <c r="G489" s="14"/>
      <c r="H489" s="10"/>
      <c r="I489" s="14"/>
      <c r="J489" s="10"/>
      <c r="K489" s="14"/>
      <c r="L489" s="10"/>
      <c r="N489" s="14"/>
      <c r="O489" s="10"/>
      <c r="Q489" s="14"/>
      <c r="U489" s="14"/>
      <c r="V489" s="10"/>
    </row>
    <row r="490" spans="2:22" ht="28.5" customHeight="1" x14ac:dyDescent="0.25">
      <c r="B490" s="9"/>
      <c r="C490" s="14"/>
      <c r="D490" s="10"/>
      <c r="E490" s="14"/>
      <c r="F490" s="10"/>
      <c r="G490" s="14"/>
      <c r="H490" s="10"/>
      <c r="I490" s="14"/>
      <c r="J490" s="10"/>
      <c r="K490" s="14"/>
      <c r="L490" s="10"/>
      <c r="N490" s="14"/>
      <c r="O490" s="10"/>
      <c r="Q490" s="14"/>
      <c r="U490" s="14"/>
      <c r="V490" s="10"/>
    </row>
    <row r="491" spans="2:22" ht="28.5" customHeight="1" x14ac:dyDescent="0.25">
      <c r="B491" s="9"/>
      <c r="C491" s="14"/>
      <c r="D491" s="10"/>
      <c r="E491" s="14"/>
      <c r="F491" s="10"/>
      <c r="G491" s="14"/>
      <c r="H491" s="10"/>
      <c r="I491" s="14"/>
      <c r="J491" s="10"/>
      <c r="K491" s="14"/>
      <c r="L491" s="10"/>
      <c r="N491" s="14"/>
      <c r="O491" s="10"/>
      <c r="Q491" s="14"/>
      <c r="U491" s="14"/>
      <c r="V491" s="10"/>
    </row>
    <row r="492" spans="2:22" ht="28.5" customHeight="1" x14ac:dyDescent="0.25">
      <c r="B492" s="9"/>
      <c r="C492" s="14"/>
      <c r="D492" s="10"/>
      <c r="E492" s="14"/>
      <c r="F492" s="10"/>
      <c r="G492" s="14"/>
      <c r="H492" s="10"/>
      <c r="I492" s="14"/>
      <c r="J492" s="10"/>
      <c r="K492" s="14"/>
      <c r="L492" s="10"/>
      <c r="N492" s="14"/>
      <c r="O492" s="10"/>
      <c r="Q492" s="14"/>
      <c r="U492" s="14"/>
      <c r="V492" s="10"/>
    </row>
    <row r="493" spans="2:22" ht="28.5" customHeight="1" x14ac:dyDescent="0.25">
      <c r="B493" s="9"/>
      <c r="C493" s="14"/>
      <c r="D493" s="10"/>
      <c r="E493" s="14"/>
      <c r="F493" s="10"/>
      <c r="G493" s="14"/>
      <c r="H493" s="10"/>
      <c r="I493" s="14"/>
      <c r="J493" s="10"/>
      <c r="K493" s="14"/>
      <c r="L493" s="10"/>
      <c r="N493" s="14"/>
      <c r="O493" s="10"/>
      <c r="Q493" s="14"/>
      <c r="U493" s="14"/>
      <c r="V493" s="10"/>
    </row>
    <row r="494" spans="2:22" ht="28.5" customHeight="1" x14ac:dyDescent="0.25">
      <c r="B494" s="9"/>
      <c r="C494" s="14"/>
      <c r="D494" s="10"/>
      <c r="E494" s="14"/>
      <c r="F494" s="10"/>
      <c r="G494" s="14"/>
      <c r="H494" s="10"/>
      <c r="I494" s="14"/>
      <c r="J494" s="10"/>
      <c r="K494" s="14"/>
      <c r="L494" s="10"/>
      <c r="N494" s="14"/>
      <c r="O494" s="10"/>
      <c r="Q494" s="14"/>
      <c r="U494" s="14"/>
      <c r="V494" s="10"/>
    </row>
    <row r="495" spans="2:22" ht="28.5" customHeight="1" x14ac:dyDescent="0.25">
      <c r="B495" s="9"/>
      <c r="C495" s="14"/>
      <c r="D495" s="10"/>
      <c r="E495" s="14"/>
      <c r="F495" s="10"/>
      <c r="G495" s="14"/>
      <c r="H495" s="10"/>
      <c r="I495" s="14"/>
      <c r="J495" s="10"/>
      <c r="K495" s="14"/>
      <c r="L495" s="10"/>
      <c r="N495" s="14"/>
      <c r="O495" s="10"/>
      <c r="Q495" s="14"/>
      <c r="U495" s="14"/>
      <c r="V495" s="10"/>
    </row>
    <row r="496" spans="2:22" ht="28.5" customHeight="1" x14ac:dyDescent="0.25">
      <c r="B496" s="9"/>
      <c r="C496" s="14"/>
      <c r="D496" s="10"/>
      <c r="E496" s="14"/>
      <c r="F496" s="10"/>
      <c r="G496" s="14"/>
      <c r="H496" s="10"/>
      <c r="I496" s="14"/>
      <c r="J496" s="10"/>
      <c r="K496" s="14"/>
      <c r="L496" s="10"/>
      <c r="N496" s="14"/>
      <c r="O496" s="10"/>
      <c r="Q496" s="14"/>
      <c r="U496" s="14"/>
      <c r="V496" s="10"/>
    </row>
    <row r="497" spans="2:22" ht="28.5" customHeight="1" x14ac:dyDescent="0.25">
      <c r="B497" s="9"/>
      <c r="C497" s="14"/>
      <c r="D497" s="10"/>
      <c r="E497" s="14"/>
      <c r="F497" s="10"/>
      <c r="G497" s="14"/>
      <c r="H497" s="10"/>
      <c r="I497" s="14"/>
      <c r="J497" s="10"/>
      <c r="K497" s="14"/>
      <c r="L497" s="10"/>
      <c r="N497" s="14"/>
      <c r="O497" s="10"/>
      <c r="Q497" s="14"/>
      <c r="U497" s="14"/>
      <c r="V497" s="10"/>
    </row>
    <row r="498" spans="2:22" ht="28.5" customHeight="1" x14ac:dyDescent="0.25">
      <c r="B498" s="9"/>
      <c r="C498" s="14"/>
      <c r="D498" s="10"/>
      <c r="E498" s="14"/>
      <c r="F498" s="10"/>
      <c r="G498" s="14"/>
      <c r="H498" s="10"/>
      <c r="I498" s="14"/>
      <c r="J498" s="10"/>
      <c r="K498" s="14"/>
      <c r="L498" s="10"/>
      <c r="N498" s="14"/>
      <c r="O498" s="10"/>
      <c r="Q498" s="14"/>
      <c r="U498" s="14"/>
      <c r="V498" s="10"/>
    </row>
    <row r="499" spans="2:22" ht="28.5" customHeight="1" x14ac:dyDescent="0.25">
      <c r="B499" s="9"/>
      <c r="C499" s="14"/>
      <c r="D499" s="10"/>
      <c r="E499" s="14"/>
      <c r="F499" s="10"/>
      <c r="G499" s="14"/>
      <c r="H499" s="10"/>
      <c r="I499" s="14"/>
      <c r="J499" s="10"/>
      <c r="K499" s="14"/>
      <c r="L499" s="10"/>
      <c r="N499" s="14"/>
      <c r="O499" s="10"/>
      <c r="Q499" s="14"/>
      <c r="U499" s="14"/>
      <c r="V499" s="10"/>
    </row>
    <row r="500" spans="2:22" ht="28.5" customHeight="1" x14ac:dyDescent="0.25">
      <c r="B500" s="9"/>
      <c r="C500" s="14"/>
      <c r="D500" s="10"/>
      <c r="E500" s="14"/>
      <c r="F500" s="10"/>
      <c r="G500" s="14"/>
      <c r="H500" s="10"/>
      <c r="I500" s="14"/>
      <c r="J500" s="10"/>
      <c r="K500" s="14"/>
      <c r="L500" s="10"/>
      <c r="N500" s="14"/>
      <c r="O500" s="10"/>
      <c r="Q500" s="14"/>
      <c r="U500" s="14"/>
      <c r="V500" s="10"/>
    </row>
    <row r="501" spans="2:22" ht="28.5" customHeight="1" x14ac:dyDescent="0.25">
      <c r="B501" s="9"/>
      <c r="C501" s="14"/>
      <c r="D501" s="10"/>
      <c r="E501" s="14"/>
      <c r="F501" s="10"/>
      <c r="G501" s="14"/>
      <c r="H501" s="10"/>
      <c r="I501" s="14"/>
      <c r="J501" s="10"/>
      <c r="K501" s="14"/>
      <c r="L501" s="10"/>
      <c r="N501" s="14"/>
      <c r="O501" s="10"/>
      <c r="Q501" s="14"/>
      <c r="U501" s="14"/>
      <c r="V501" s="10"/>
    </row>
    <row r="502" spans="2:22" ht="28.5" customHeight="1" x14ac:dyDescent="0.25">
      <c r="B502" s="9"/>
      <c r="C502" s="14"/>
      <c r="D502" s="10"/>
      <c r="E502" s="14"/>
      <c r="F502" s="10"/>
      <c r="G502" s="14"/>
      <c r="H502" s="10"/>
      <c r="I502" s="14"/>
      <c r="J502" s="10"/>
      <c r="K502" s="14"/>
      <c r="L502" s="10"/>
      <c r="N502" s="14"/>
      <c r="O502" s="10"/>
      <c r="Q502" s="14"/>
      <c r="U502" s="14"/>
      <c r="V502" s="10"/>
    </row>
    <row r="503" spans="2:22" ht="28.5" customHeight="1" x14ac:dyDescent="0.25">
      <c r="B503" s="9"/>
      <c r="C503" s="14"/>
      <c r="D503" s="10"/>
      <c r="E503" s="14"/>
      <c r="F503" s="10"/>
      <c r="G503" s="14"/>
      <c r="H503" s="10"/>
      <c r="I503" s="14"/>
      <c r="J503" s="10"/>
      <c r="K503" s="14"/>
      <c r="L503" s="10"/>
      <c r="N503" s="14"/>
      <c r="O503" s="10"/>
      <c r="Q503" s="14"/>
      <c r="U503" s="14"/>
      <c r="V503" s="10"/>
    </row>
    <row r="504" spans="2:22" ht="28.5" customHeight="1" x14ac:dyDescent="0.25">
      <c r="B504" s="9"/>
      <c r="C504" s="14"/>
      <c r="D504" s="10"/>
      <c r="E504" s="14"/>
      <c r="F504" s="10"/>
      <c r="G504" s="14"/>
      <c r="H504" s="10"/>
      <c r="I504" s="14"/>
      <c r="J504" s="10"/>
      <c r="K504" s="14"/>
      <c r="L504" s="10"/>
      <c r="N504" s="14"/>
      <c r="O504" s="10"/>
      <c r="Q504" s="14"/>
      <c r="U504" s="14"/>
      <c r="V504" s="10"/>
    </row>
    <row r="505" spans="2:22" ht="28.5" customHeight="1" x14ac:dyDescent="0.25">
      <c r="B505" s="9"/>
      <c r="C505" s="14"/>
      <c r="D505" s="10"/>
      <c r="E505" s="14"/>
      <c r="F505" s="10"/>
      <c r="G505" s="14"/>
      <c r="H505" s="10"/>
      <c r="I505" s="14"/>
      <c r="J505" s="10"/>
      <c r="K505" s="14"/>
      <c r="L505" s="10"/>
      <c r="N505" s="14"/>
      <c r="O505" s="10"/>
      <c r="Q505" s="14"/>
      <c r="U505" s="14"/>
      <c r="V505" s="10"/>
    </row>
    <row r="506" spans="2:22" ht="28.5" customHeight="1" x14ac:dyDescent="0.25">
      <c r="B506" s="9"/>
      <c r="C506" s="14"/>
      <c r="D506" s="10"/>
      <c r="E506" s="14"/>
      <c r="F506" s="10"/>
      <c r="G506" s="14"/>
      <c r="H506" s="10"/>
      <c r="I506" s="14"/>
      <c r="J506" s="10"/>
      <c r="K506" s="14"/>
      <c r="L506" s="10"/>
      <c r="N506" s="14"/>
      <c r="O506" s="10"/>
      <c r="Q506" s="14"/>
      <c r="U506" s="14"/>
      <c r="V506" s="10"/>
    </row>
    <row r="507" spans="2:22" ht="28.5" customHeight="1" x14ac:dyDescent="0.25">
      <c r="B507" s="9"/>
      <c r="C507" s="14"/>
      <c r="D507" s="10"/>
      <c r="E507" s="14"/>
      <c r="F507" s="10"/>
      <c r="G507" s="14"/>
      <c r="H507" s="10"/>
      <c r="I507" s="14"/>
      <c r="J507" s="10"/>
      <c r="K507" s="14"/>
      <c r="L507" s="10"/>
      <c r="N507" s="14"/>
      <c r="O507" s="10"/>
      <c r="Q507" s="14"/>
      <c r="U507" s="14"/>
      <c r="V507" s="10"/>
    </row>
    <row r="508" spans="2:22" ht="28.5" customHeight="1" x14ac:dyDescent="0.25">
      <c r="B508" s="9"/>
      <c r="C508" s="14"/>
      <c r="D508" s="10"/>
      <c r="E508" s="14"/>
      <c r="F508" s="10"/>
      <c r="G508" s="14"/>
      <c r="H508" s="10"/>
      <c r="I508" s="14"/>
      <c r="J508" s="10"/>
      <c r="K508" s="14"/>
      <c r="L508" s="10"/>
      <c r="N508" s="14"/>
      <c r="O508" s="10"/>
      <c r="Q508" s="14"/>
      <c r="U508" s="14"/>
      <c r="V508" s="10"/>
    </row>
    <row r="509" spans="2:22" ht="28.5" customHeight="1" x14ac:dyDescent="0.25">
      <c r="B509" s="9"/>
      <c r="C509" s="14"/>
      <c r="D509" s="10"/>
      <c r="E509" s="14"/>
      <c r="F509" s="10"/>
      <c r="G509" s="14"/>
      <c r="H509" s="10"/>
      <c r="I509" s="14"/>
      <c r="J509" s="10"/>
      <c r="K509" s="14"/>
      <c r="L509" s="10"/>
      <c r="N509" s="14"/>
      <c r="O509" s="10"/>
      <c r="Q509" s="14"/>
      <c r="U509" s="14"/>
      <c r="V509" s="10"/>
    </row>
    <row r="510" spans="2:22" ht="28.5" customHeight="1" x14ac:dyDescent="0.25">
      <c r="B510" s="9"/>
      <c r="C510" s="14"/>
      <c r="D510" s="10"/>
      <c r="E510" s="14"/>
      <c r="F510" s="10"/>
      <c r="G510" s="14"/>
      <c r="H510" s="10"/>
      <c r="I510" s="14"/>
      <c r="J510" s="10"/>
      <c r="K510" s="14"/>
      <c r="L510" s="10"/>
      <c r="N510" s="14"/>
      <c r="O510" s="10"/>
      <c r="Q510" s="14"/>
      <c r="U510" s="14"/>
      <c r="V510" s="10"/>
    </row>
    <row r="511" spans="2:22" ht="28.5" customHeight="1" x14ac:dyDescent="0.25">
      <c r="B511" s="9"/>
      <c r="C511" s="14"/>
      <c r="D511" s="10"/>
      <c r="E511" s="14"/>
      <c r="F511" s="10"/>
      <c r="G511" s="14"/>
      <c r="H511" s="10"/>
      <c r="I511" s="14"/>
      <c r="J511" s="10"/>
      <c r="K511" s="14"/>
      <c r="L511" s="10"/>
      <c r="N511" s="14"/>
      <c r="O511" s="10"/>
      <c r="Q511" s="14"/>
      <c r="U511" s="14"/>
      <c r="V511" s="10"/>
    </row>
    <row r="512" spans="2:22" ht="28.5" customHeight="1" x14ac:dyDescent="0.25">
      <c r="B512" s="9"/>
      <c r="C512" s="14"/>
      <c r="D512" s="10"/>
      <c r="E512" s="14"/>
      <c r="F512" s="10"/>
      <c r="G512" s="14"/>
      <c r="H512" s="10"/>
      <c r="I512" s="14"/>
      <c r="J512" s="10"/>
      <c r="K512" s="14"/>
      <c r="L512" s="10"/>
      <c r="N512" s="14"/>
      <c r="O512" s="10"/>
      <c r="Q512" s="14"/>
      <c r="U512" s="14"/>
      <c r="V512" s="10"/>
    </row>
    <row r="513" spans="2:22" ht="28.5" customHeight="1" x14ac:dyDescent="0.25">
      <c r="B513" s="9"/>
      <c r="C513" s="14"/>
      <c r="D513" s="10"/>
      <c r="E513" s="14"/>
      <c r="F513" s="10"/>
      <c r="G513" s="14"/>
      <c r="H513" s="10"/>
      <c r="I513" s="14"/>
      <c r="J513" s="10"/>
      <c r="K513" s="14"/>
      <c r="L513" s="10"/>
      <c r="N513" s="14"/>
      <c r="O513" s="10"/>
      <c r="Q513" s="14"/>
      <c r="U513" s="14"/>
      <c r="V513" s="10"/>
    </row>
    <row r="514" spans="2:22" ht="28.5" customHeight="1" x14ac:dyDescent="0.25">
      <c r="B514" s="9"/>
      <c r="C514" s="14"/>
      <c r="D514" s="10"/>
      <c r="E514" s="14"/>
      <c r="F514" s="10"/>
      <c r="G514" s="14"/>
      <c r="H514" s="10"/>
      <c r="I514" s="14"/>
      <c r="J514" s="10"/>
      <c r="K514" s="14"/>
      <c r="L514" s="10"/>
      <c r="N514" s="14"/>
      <c r="O514" s="10"/>
      <c r="Q514" s="14"/>
      <c r="U514" s="14"/>
      <c r="V514" s="10"/>
    </row>
    <row r="515" spans="2:22" ht="28.5" customHeight="1" x14ac:dyDescent="0.25">
      <c r="B515" s="9"/>
      <c r="C515" s="14"/>
      <c r="D515" s="10"/>
      <c r="E515" s="14"/>
      <c r="F515" s="10"/>
      <c r="G515" s="14"/>
      <c r="H515" s="10"/>
      <c r="I515" s="14"/>
      <c r="J515" s="10"/>
      <c r="K515" s="14"/>
      <c r="L515" s="10"/>
      <c r="N515" s="14"/>
      <c r="O515" s="10"/>
      <c r="Q515" s="14"/>
      <c r="U515" s="14"/>
      <c r="V515" s="10"/>
    </row>
    <row r="516" spans="2:22" ht="28.5" customHeight="1" x14ac:dyDescent="0.25">
      <c r="B516" s="9"/>
      <c r="C516" s="14"/>
      <c r="D516" s="10"/>
      <c r="E516" s="14"/>
      <c r="F516" s="10"/>
      <c r="G516" s="14"/>
      <c r="H516" s="10"/>
      <c r="I516" s="14"/>
      <c r="J516" s="10"/>
      <c r="K516" s="14"/>
      <c r="L516" s="10"/>
      <c r="N516" s="14"/>
      <c r="O516" s="10"/>
      <c r="Q516" s="14"/>
      <c r="U516" s="14"/>
      <c r="V516" s="10"/>
    </row>
    <row r="517" spans="2:22" ht="28.5" customHeight="1" x14ac:dyDescent="0.25">
      <c r="B517" s="9"/>
      <c r="C517" s="14"/>
      <c r="D517" s="10"/>
      <c r="E517" s="14"/>
      <c r="F517" s="10"/>
      <c r="G517" s="14"/>
      <c r="H517" s="10"/>
      <c r="I517" s="14"/>
      <c r="J517" s="10"/>
      <c r="K517" s="14"/>
      <c r="L517" s="10"/>
      <c r="N517" s="14"/>
      <c r="O517" s="10"/>
      <c r="Q517" s="14"/>
      <c r="U517" s="14"/>
      <c r="V517" s="10"/>
    </row>
    <row r="518" spans="2:22" ht="28.5" customHeight="1" x14ac:dyDescent="0.25">
      <c r="B518" s="9"/>
      <c r="C518" s="14"/>
      <c r="D518" s="10"/>
      <c r="E518" s="14"/>
      <c r="F518" s="10"/>
      <c r="G518" s="14"/>
      <c r="H518" s="10"/>
      <c r="I518" s="14"/>
      <c r="J518" s="10"/>
      <c r="K518" s="14"/>
      <c r="L518" s="10"/>
      <c r="N518" s="14"/>
      <c r="O518" s="10"/>
      <c r="Q518" s="14"/>
      <c r="U518" s="14"/>
      <c r="V518" s="10"/>
    </row>
    <row r="519" spans="2:22" ht="28.5" customHeight="1" x14ac:dyDescent="0.25">
      <c r="B519" s="9"/>
      <c r="C519" s="14"/>
      <c r="D519" s="10"/>
      <c r="E519" s="14"/>
      <c r="F519" s="10"/>
      <c r="G519" s="14"/>
      <c r="H519" s="10"/>
      <c r="I519" s="14"/>
      <c r="J519" s="10"/>
      <c r="K519" s="14"/>
      <c r="L519" s="10"/>
      <c r="N519" s="14"/>
      <c r="O519" s="10"/>
      <c r="Q519" s="14"/>
      <c r="U519" s="14"/>
      <c r="V519" s="10"/>
    </row>
    <row r="520" spans="2:22" ht="28.5" customHeight="1" x14ac:dyDescent="0.25">
      <c r="B520" s="9"/>
      <c r="C520" s="14"/>
      <c r="D520" s="10"/>
      <c r="E520" s="14"/>
      <c r="F520" s="10"/>
      <c r="G520" s="14"/>
      <c r="H520" s="10"/>
      <c r="I520" s="14"/>
      <c r="J520" s="10"/>
      <c r="K520" s="14"/>
      <c r="L520" s="10"/>
      <c r="N520" s="14"/>
      <c r="O520" s="10"/>
      <c r="Q520" s="14"/>
      <c r="U520" s="14"/>
      <c r="V520" s="10"/>
    </row>
    <row r="521" spans="2:22" ht="28.5" customHeight="1" x14ac:dyDescent="0.25">
      <c r="B521" s="9"/>
      <c r="C521" s="14"/>
      <c r="D521" s="10"/>
      <c r="E521" s="14"/>
      <c r="F521" s="10"/>
      <c r="G521" s="14"/>
      <c r="H521" s="10"/>
      <c r="I521" s="14"/>
      <c r="J521" s="10"/>
      <c r="K521" s="14"/>
      <c r="L521" s="10"/>
      <c r="N521" s="14"/>
      <c r="O521" s="10"/>
      <c r="Q521" s="14"/>
      <c r="U521" s="14"/>
      <c r="V521" s="10"/>
    </row>
    <row r="522" spans="2:22" ht="28.5" customHeight="1" x14ac:dyDescent="0.25">
      <c r="B522" s="9"/>
      <c r="C522" s="14"/>
      <c r="D522" s="10"/>
      <c r="E522" s="14"/>
      <c r="F522" s="10"/>
      <c r="G522" s="14"/>
      <c r="H522" s="10"/>
      <c r="I522" s="14"/>
      <c r="J522" s="10"/>
      <c r="K522" s="14"/>
      <c r="L522" s="10"/>
      <c r="N522" s="14"/>
      <c r="O522" s="10"/>
      <c r="Q522" s="14"/>
      <c r="U522" s="14"/>
      <c r="V522" s="10"/>
    </row>
    <row r="523" spans="2:22" ht="28.5" customHeight="1" x14ac:dyDescent="0.25">
      <c r="B523" s="9"/>
      <c r="C523" s="14"/>
      <c r="D523" s="10"/>
      <c r="E523" s="14"/>
      <c r="F523" s="10"/>
      <c r="G523" s="14"/>
      <c r="H523" s="10"/>
      <c r="I523" s="14"/>
      <c r="J523" s="10"/>
      <c r="K523" s="14"/>
      <c r="L523" s="10"/>
      <c r="N523" s="14"/>
      <c r="O523" s="10"/>
      <c r="Q523" s="14"/>
      <c r="U523" s="14"/>
      <c r="V523" s="10"/>
    </row>
    <row r="524" spans="2:22" ht="28.5" customHeight="1" x14ac:dyDescent="0.25">
      <c r="B524" s="9"/>
      <c r="C524" s="14"/>
      <c r="D524" s="10"/>
      <c r="E524" s="14"/>
      <c r="F524" s="10"/>
      <c r="G524" s="14"/>
      <c r="H524" s="10"/>
      <c r="I524" s="14"/>
      <c r="J524" s="10"/>
      <c r="K524" s="14"/>
      <c r="L524" s="10"/>
      <c r="N524" s="14"/>
      <c r="O524" s="10"/>
      <c r="Q524" s="14"/>
      <c r="U524" s="14"/>
      <c r="V524" s="10"/>
    </row>
    <row r="525" spans="2:22" ht="28.5" customHeight="1" x14ac:dyDescent="0.25">
      <c r="B525" s="9"/>
      <c r="C525" s="14"/>
      <c r="D525" s="10"/>
      <c r="E525" s="14"/>
      <c r="F525" s="10"/>
      <c r="G525" s="14"/>
      <c r="H525" s="10"/>
      <c r="I525" s="14"/>
      <c r="J525" s="10"/>
      <c r="K525" s="14"/>
      <c r="L525" s="10"/>
      <c r="N525" s="14"/>
      <c r="O525" s="10"/>
      <c r="Q525" s="14"/>
      <c r="U525" s="14"/>
      <c r="V525" s="10"/>
    </row>
    <row r="526" spans="2:22" ht="28.5" customHeight="1" x14ac:dyDescent="0.25">
      <c r="B526" s="9"/>
      <c r="C526" s="14"/>
      <c r="D526" s="10"/>
      <c r="E526" s="14"/>
      <c r="F526" s="10"/>
      <c r="G526" s="14"/>
      <c r="H526" s="10"/>
      <c r="I526" s="14"/>
      <c r="J526" s="10"/>
      <c r="K526" s="14"/>
      <c r="L526" s="10"/>
      <c r="N526" s="14"/>
      <c r="O526" s="10"/>
      <c r="Q526" s="14"/>
      <c r="U526" s="14"/>
      <c r="V526" s="10"/>
    </row>
    <row r="527" spans="2:22" ht="28.5" customHeight="1" x14ac:dyDescent="0.25">
      <c r="B527" s="9"/>
      <c r="C527" s="14"/>
      <c r="D527" s="10"/>
      <c r="E527" s="14"/>
      <c r="F527" s="10"/>
      <c r="G527" s="14"/>
      <c r="H527" s="10"/>
      <c r="I527" s="14"/>
      <c r="J527" s="10"/>
      <c r="K527" s="14"/>
      <c r="L527" s="10"/>
      <c r="N527" s="14"/>
      <c r="O527" s="10"/>
      <c r="Q527" s="14"/>
      <c r="U527" s="14"/>
      <c r="V527" s="10"/>
    </row>
    <row r="528" spans="2:22" ht="28.5" customHeight="1" x14ac:dyDescent="0.25">
      <c r="B528" s="9"/>
      <c r="C528" s="14"/>
      <c r="D528" s="10"/>
      <c r="E528" s="14"/>
      <c r="F528" s="10"/>
      <c r="G528" s="14"/>
      <c r="H528" s="10"/>
      <c r="I528" s="14"/>
      <c r="J528" s="10"/>
      <c r="K528" s="14"/>
      <c r="L528" s="10"/>
      <c r="N528" s="14"/>
      <c r="O528" s="10"/>
      <c r="Q528" s="14"/>
      <c r="U528" s="14"/>
      <c r="V528" s="10"/>
    </row>
    <row r="529" spans="2:22" ht="28.5" customHeight="1" x14ac:dyDescent="0.25">
      <c r="B529" s="9"/>
      <c r="C529" s="14"/>
      <c r="D529" s="10"/>
      <c r="E529" s="14"/>
      <c r="F529" s="10"/>
      <c r="G529" s="14"/>
      <c r="H529" s="10"/>
      <c r="I529" s="14"/>
      <c r="J529" s="10"/>
      <c r="K529" s="14"/>
      <c r="L529" s="10"/>
      <c r="N529" s="14"/>
      <c r="O529" s="10"/>
      <c r="Q529" s="14"/>
      <c r="U529" s="14"/>
      <c r="V529" s="10"/>
    </row>
    <row r="530" spans="2:22" ht="28.5" customHeight="1" x14ac:dyDescent="0.25">
      <c r="B530" s="9"/>
      <c r="C530" s="14"/>
      <c r="D530" s="10"/>
      <c r="E530" s="14"/>
      <c r="F530" s="10"/>
      <c r="G530" s="14"/>
      <c r="H530" s="10"/>
      <c r="I530" s="14"/>
      <c r="J530" s="10"/>
      <c r="K530" s="14"/>
      <c r="L530" s="10"/>
      <c r="N530" s="14"/>
      <c r="O530" s="10"/>
      <c r="Q530" s="14"/>
      <c r="U530" s="14"/>
      <c r="V530" s="10"/>
    </row>
    <row r="531" spans="2:22" ht="28.5" customHeight="1" x14ac:dyDescent="0.25">
      <c r="B531" s="9"/>
      <c r="C531" s="14"/>
      <c r="D531" s="10"/>
      <c r="E531" s="14"/>
      <c r="F531" s="10"/>
      <c r="G531" s="14"/>
      <c r="H531" s="10"/>
      <c r="I531" s="14"/>
      <c r="J531" s="10"/>
      <c r="K531" s="14"/>
      <c r="L531" s="10"/>
      <c r="N531" s="14"/>
      <c r="O531" s="10"/>
      <c r="Q531" s="14"/>
      <c r="U531" s="14"/>
      <c r="V531" s="10"/>
    </row>
    <row r="532" spans="2:22" ht="28.5" customHeight="1" x14ac:dyDescent="0.25">
      <c r="B532" s="9"/>
      <c r="C532" s="14"/>
      <c r="D532" s="10"/>
      <c r="E532" s="14"/>
      <c r="F532" s="10"/>
      <c r="G532" s="14"/>
      <c r="H532" s="10"/>
      <c r="I532" s="14"/>
      <c r="J532" s="10"/>
      <c r="K532" s="14"/>
      <c r="L532" s="10"/>
      <c r="N532" s="14"/>
      <c r="O532" s="10"/>
      <c r="Q532" s="14"/>
      <c r="U532" s="14"/>
      <c r="V532" s="10"/>
    </row>
    <row r="533" spans="2:22" ht="28.5" customHeight="1" x14ac:dyDescent="0.25">
      <c r="B533" s="9"/>
      <c r="C533" s="14"/>
      <c r="D533" s="10"/>
      <c r="E533" s="14"/>
      <c r="F533" s="10"/>
      <c r="G533" s="14"/>
      <c r="H533" s="10"/>
      <c r="I533" s="14"/>
      <c r="J533" s="10"/>
      <c r="K533" s="14"/>
      <c r="L533" s="10"/>
      <c r="N533" s="14"/>
      <c r="O533" s="10"/>
      <c r="Q533" s="14"/>
      <c r="U533" s="14"/>
      <c r="V533" s="10"/>
    </row>
    <row r="534" spans="2:22" ht="28.5" customHeight="1" x14ac:dyDescent="0.25">
      <c r="B534" s="9"/>
      <c r="C534" s="14"/>
      <c r="D534" s="10"/>
      <c r="E534" s="14"/>
      <c r="F534" s="10"/>
      <c r="G534" s="14"/>
      <c r="H534" s="10"/>
      <c r="I534" s="14"/>
      <c r="J534" s="10"/>
      <c r="K534" s="14"/>
      <c r="L534" s="10"/>
      <c r="N534" s="14"/>
      <c r="O534" s="10"/>
      <c r="Q534" s="14"/>
      <c r="U534" s="14"/>
      <c r="V534" s="10"/>
    </row>
    <row r="535" spans="2:22" ht="28.5" customHeight="1" x14ac:dyDescent="0.25">
      <c r="B535" s="9"/>
      <c r="C535" s="14"/>
      <c r="D535" s="10"/>
      <c r="E535" s="14"/>
      <c r="F535" s="10"/>
      <c r="G535" s="14"/>
      <c r="H535" s="10"/>
      <c r="I535" s="14"/>
      <c r="J535" s="10"/>
      <c r="K535" s="14"/>
      <c r="L535" s="10"/>
      <c r="N535" s="14"/>
      <c r="O535" s="10"/>
      <c r="Q535" s="14"/>
      <c r="U535" s="14"/>
      <c r="V535" s="10"/>
    </row>
    <row r="536" spans="2:22" ht="28.5" customHeight="1" x14ac:dyDescent="0.25">
      <c r="B536" s="9"/>
      <c r="C536" s="14"/>
      <c r="D536" s="10"/>
      <c r="E536" s="14"/>
      <c r="F536" s="10"/>
      <c r="G536" s="14"/>
      <c r="H536" s="10"/>
      <c r="I536" s="14"/>
      <c r="J536" s="10"/>
      <c r="K536" s="14"/>
      <c r="L536" s="10"/>
      <c r="N536" s="14"/>
      <c r="O536" s="10"/>
      <c r="Q536" s="14"/>
      <c r="U536" s="14"/>
      <c r="V536" s="10"/>
    </row>
    <row r="537" spans="2:22" ht="28.5" customHeight="1" x14ac:dyDescent="0.25">
      <c r="B537" s="9"/>
      <c r="C537" s="14"/>
      <c r="D537" s="10"/>
      <c r="E537" s="14"/>
      <c r="F537" s="10"/>
      <c r="G537" s="14"/>
      <c r="H537" s="10"/>
      <c r="I537" s="14"/>
      <c r="J537" s="10"/>
      <c r="K537" s="14"/>
      <c r="L537" s="10"/>
      <c r="N537" s="14"/>
      <c r="O537" s="10"/>
      <c r="Q537" s="14"/>
      <c r="U537" s="14"/>
      <c r="V537" s="10"/>
    </row>
    <row r="538" spans="2:22" ht="28.5" customHeight="1" x14ac:dyDescent="0.25">
      <c r="B538" s="9"/>
      <c r="C538" s="14"/>
      <c r="D538" s="10"/>
      <c r="E538" s="14"/>
      <c r="F538" s="10"/>
      <c r="G538" s="14"/>
      <c r="H538" s="10"/>
      <c r="I538" s="14"/>
      <c r="J538" s="10"/>
      <c r="K538" s="14"/>
      <c r="L538" s="10"/>
      <c r="N538" s="14"/>
      <c r="O538" s="10"/>
      <c r="Q538" s="14"/>
      <c r="U538" s="14"/>
      <c r="V538" s="10"/>
    </row>
    <row r="539" spans="2:22" ht="28.5" customHeight="1" x14ac:dyDescent="0.25">
      <c r="B539" s="9"/>
      <c r="C539" s="14"/>
      <c r="D539" s="10"/>
      <c r="E539" s="14"/>
      <c r="F539" s="10"/>
      <c r="G539" s="14"/>
      <c r="H539" s="10"/>
      <c r="I539" s="14"/>
      <c r="J539" s="10"/>
      <c r="K539" s="14"/>
      <c r="L539" s="10"/>
      <c r="N539" s="14"/>
      <c r="O539" s="10"/>
      <c r="Q539" s="14"/>
      <c r="U539" s="14"/>
      <c r="V539" s="10"/>
    </row>
    <row r="540" spans="2:22" ht="28.5" customHeight="1" x14ac:dyDescent="0.25">
      <c r="B540" s="9"/>
      <c r="C540" s="14"/>
      <c r="D540" s="10"/>
      <c r="E540" s="14"/>
      <c r="F540" s="10"/>
      <c r="G540" s="14"/>
      <c r="H540" s="10"/>
      <c r="I540" s="14"/>
      <c r="J540" s="10"/>
      <c r="K540" s="14"/>
      <c r="L540" s="10"/>
      <c r="N540" s="14"/>
      <c r="O540" s="10"/>
      <c r="Q540" s="14"/>
      <c r="U540" s="14"/>
      <c r="V540" s="10"/>
    </row>
    <row r="541" spans="2:22" ht="28.5" customHeight="1" x14ac:dyDescent="0.25">
      <c r="B541" s="9"/>
      <c r="C541" s="14"/>
      <c r="D541" s="10"/>
      <c r="E541" s="14"/>
      <c r="F541" s="10"/>
      <c r="G541" s="14"/>
      <c r="H541" s="10"/>
      <c r="I541" s="14"/>
      <c r="J541" s="10"/>
      <c r="K541" s="14"/>
      <c r="L541" s="10"/>
      <c r="N541" s="14"/>
      <c r="O541" s="10"/>
      <c r="Q541" s="14"/>
      <c r="U541" s="14"/>
      <c r="V541" s="10"/>
    </row>
    <row r="542" spans="2:22" ht="28.5" customHeight="1" x14ac:dyDescent="0.25">
      <c r="B542" s="9"/>
      <c r="C542" s="14"/>
      <c r="D542" s="10"/>
      <c r="E542" s="14"/>
      <c r="F542" s="10"/>
      <c r="G542" s="14"/>
      <c r="H542" s="10"/>
      <c r="I542" s="14"/>
      <c r="J542" s="10"/>
      <c r="K542" s="14"/>
      <c r="L542" s="10"/>
      <c r="N542" s="14"/>
      <c r="O542" s="10"/>
      <c r="Q542" s="14"/>
      <c r="U542" s="14"/>
      <c r="V542" s="10"/>
    </row>
    <row r="543" spans="2:22" ht="28.5" customHeight="1" x14ac:dyDescent="0.25">
      <c r="B543" s="9"/>
      <c r="C543" s="14"/>
      <c r="D543" s="10"/>
      <c r="E543" s="14"/>
      <c r="F543" s="10"/>
      <c r="G543" s="14"/>
      <c r="H543" s="10"/>
      <c r="I543" s="14"/>
      <c r="J543" s="10"/>
      <c r="K543" s="14"/>
      <c r="L543" s="10"/>
      <c r="N543" s="14"/>
      <c r="O543" s="10"/>
      <c r="Q543" s="14"/>
      <c r="U543" s="14"/>
      <c r="V543" s="10"/>
    </row>
    <row r="544" spans="2:22" ht="28.5" customHeight="1" x14ac:dyDescent="0.25">
      <c r="B544" s="9"/>
      <c r="C544" s="14"/>
      <c r="D544" s="10"/>
      <c r="E544" s="14"/>
      <c r="F544" s="10"/>
      <c r="G544" s="14"/>
      <c r="H544" s="10"/>
      <c r="I544" s="14"/>
      <c r="J544" s="10"/>
      <c r="K544" s="14"/>
      <c r="L544" s="10"/>
      <c r="N544" s="14"/>
      <c r="O544" s="10"/>
      <c r="Q544" s="14"/>
      <c r="U544" s="14"/>
      <c r="V544" s="10"/>
    </row>
    <row r="545" spans="2:22" ht="28.5" customHeight="1" x14ac:dyDescent="0.25">
      <c r="B545" s="9"/>
      <c r="C545" s="14"/>
      <c r="D545" s="10"/>
      <c r="E545" s="14"/>
      <c r="F545" s="10"/>
      <c r="G545" s="14"/>
      <c r="H545" s="10"/>
      <c r="I545" s="14"/>
      <c r="J545" s="10"/>
      <c r="K545" s="14"/>
      <c r="L545" s="10"/>
      <c r="N545" s="14"/>
      <c r="O545" s="10"/>
      <c r="Q545" s="14"/>
      <c r="U545" s="14"/>
      <c r="V545" s="10"/>
    </row>
    <row r="546" spans="2:22" ht="28.5" customHeight="1" x14ac:dyDescent="0.25">
      <c r="B546" s="9"/>
      <c r="C546" s="14"/>
      <c r="D546" s="10"/>
      <c r="E546" s="14"/>
      <c r="F546" s="10"/>
      <c r="G546" s="14"/>
      <c r="H546" s="10"/>
      <c r="I546" s="14"/>
      <c r="J546" s="10"/>
      <c r="K546" s="14"/>
      <c r="L546" s="10"/>
      <c r="N546" s="14"/>
      <c r="O546" s="10"/>
      <c r="Q546" s="14"/>
      <c r="U546" s="14"/>
      <c r="V546" s="10"/>
    </row>
    <row r="547" spans="2:22" ht="28.5" customHeight="1" x14ac:dyDescent="0.25">
      <c r="B547" s="9"/>
      <c r="C547" s="14"/>
      <c r="D547" s="10"/>
      <c r="E547" s="14"/>
      <c r="F547" s="10"/>
      <c r="G547" s="14"/>
      <c r="H547" s="10"/>
      <c r="I547" s="14"/>
      <c r="J547" s="10"/>
      <c r="K547" s="14"/>
      <c r="L547" s="10"/>
      <c r="N547" s="14"/>
      <c r="O547" s="10"/>
      <c r="Q547" s="14"/>
      <c r="U547" s="14"/>
      <c r="V547" s="10"/>
    </row>
    <row r="548" spans="2:22" ht="28.5" customHeight="1" x14ac:dyDescent="0.25">
      <c r="B548" s="9"/>
      <c r="C548" s="14"/>
      <c r="D548" s="10"/>
      <c r="E548" s="14"/>
      <c r="F548" s="10"/>
      <c r="G548" s="14"/>
      <c r="H548" s="10"/>
      <c r="I548" s="14"/>
      <c r="J548" s="10"/>
      <c r="K548" s="14"/>
      <c r="L548" s="10"/>
      <c r="N548" s="14"/>
      <c r="O548" s="10"/>
      <c r="Q548" s="14"/>
      <c r="U548" s="14"/>
      <c r="V548" s="10"/>
    </row>
    <row r="549" spans="2:22" ht="28.5" customHeight="1" x14ac:dyDescent="0.25">
      <c r="B549" s="9"/>
      <c r="C549" s="14"/>
      <c r="D549" s="10"/>
      <c r="E549" s="14"/>
      <c r="F549" s="10"/>
      <c r="G549" s="14"/>
      <c r="H549" s="10"/>
      <c r="I549" s="14"/>
      <c r="J549" s="10"/>
      <c r="K549" s="14"/>
      <c r="L549" s="10"/>
      <c r="N549" s="14"/>
      <c r="O549" s="10"/>
      <c r="Q549" s="14"/>
      <c r="U549" s="14"/>
      <c r="V549" s="10"/>
    </row>
    <row r="550" spans="2:22" ht="28.5" customHeight="1" x14ac:dyDescent="0.25">
      <c r="B550" s="9"/>
      <c r="C550" s="14"/>
      <c r="D550" s="10"/>
      <c r="E550" s="14"/>
      <c r="F550" s="10"/>
      <c r="G550" s="14"/>
      <c r="H550" s="10"/>
      <c r="I550" s="14"/>
      <c r="J550" s="10"/>
      <c r="K550" s="14"/>
      <c r="L550" s="10"/>
      <c r="N550" s="14"/>
      <c r="O550" s="10"/>
      <c r="Q550" s="14"/>
      <c r="U550" s="14"/>
      <c r="V550" s="10"/>
    </row>
    <row r="551" spans="2:22" ht="28.5" customHeight="1" x14ac:dyDescent="0.25">
      <c r="B551" s="9"/>
      <c r="C551" s="14"/>
      <c r="D551" s="10"/>
      <c r="E551" s="14"/>
      <c r="F551" s="10"/>
      <c r="G551" s="14"/>
      <c r="H551" s="10"/>
      <c r="I551" s="14"/>
      <c r="J551" s="10"/>
      <c r="K551" s="14"/>
      <c r="L551" s="10"/>
      <c r="N551" s="14"/>
      <c r="O551" s="10"/>
      <c r="Q551" s="14"/>
      <c r="U551" s="14"/>
      <c r="V551" s="10"/>
    </row>
    <row r="552" spans="2:22" ht="28.5" customHeight="1" x14ac:dyDescent="0.25">
      <c r="B552" s="9"/>
      <c r="C552" s="14"/>
      <c r="D552" s="10"/>
      <c r="E552" s="14"/>
      <c r="F552" s="10"/>
      <c r="G552" s="14"/>
      <c r="H552" s="10"/>
      <c r="I552" s="14"/>
      <c r="J552" s="10"/>
      <c r="K552" s="14"/>
      <c r="L552" s="10"/>
      <c r="N552" s="14"/>
      <c r="O552" s="10"/>
      <c r="Q552" s="14"/>
      <c r="U552" s="14"/>
      <c r="V552" s="10"/>
    </row>
    <row r="553" spans="2:22" ht="28.5" customHeight="1" x14ac:dyDescent="0.25">
      <c r="B553" s="9"/>
      <c r="C553" s="14"/>
      <c r="D553" s="10"/>
      <c r="E553" s="14"/>
      <c r="F553" s="10"/>
      <c r="G553" s="14"/>
      <c r="H553" s="10"/>
      <c r="I553" s="14"/>
      <c r="J553" s="10"/>
      <c r="K553" s="14"/>
      <c r="L553" s="10"/>
      <c r="N553" s="14"/>
      <c r="O553" s="10"/>
      <c r="Q553" s="14"/>
      <c r="U553" s="14"/>
      <c r="V553" s="10"/>
    </row>
    <row r="554" spans="2:22" ht="28.5" customHeight="1" x14ac:dyDescent="0.25">
      <c r="B554" s="9"/>
      <c r="C554" s="14"/>
      <c r="D554" s="10"/>
      <c r="E554" s="14"/>
      <c r="F554" s="10"/>
      <c r="G554" s="14"/>
      <c r="H554" s="10"/>
      <c r="I554" s="14"/>
      <c r="J554" s="10"/>
      <c r="K554" s="14"/>
      <c r="L554" s="10"/>
      <c r="N554" s="14"/>
      <c r="O554" s="10"/>
      <c r="Q554" s="14"/>
      <c r="U554" s="14"/>
      <c r="V554" s="10"/>
    </row>
    <row r="555" spans="2:22" ht="28.5" customHeight="1" x14ac:dyDescent="0.25">
      <c r="B555" s="9"/>
      <c r="C555" s="14"/>
      <c r="D555" s="10"/>
      <c r="E555" s="14"/>
      <c r="F555" s="10"/>
      <c r="G555" s="14"/>
      <c r="H555" s="10"/>
      <c r="I555" s="14"/>
      <c r="J555" s="10"/>
      <c r="K555" s="14"/>
      <c r="L555" s="10"/>
      <c r="N555" s="14"/>
      <c r="O555" s="10"/>
      <c r="Q555" s="14"/>
      <c r="U555" s="14"/>
      <c r="V555" s="10"/>
    </row>
    <row r="556" spans="2:22" ht="28.5" customHeight="1" x14ac:dyDescent="0.25">
      <c r="B556" s="9"/>
      <c r="C556" s="14"/>
      <c r="D556" s="10"/>
      <c r="E556" s="14"/>
      <c r="F556" s="10"/>
      <c r="G556" s="14"/>
      <c r="H556" s="10"/>
      <c r="I556" s="14"/>
      <c r="J556" s="10"/>
      <c r="K556" s="14"/>
      <c r="L556" s="10"/>
      <c r="N556" s="14"/>
      <c r="O556" s="10"/>
      <c r="Q556" s="14"/>
      <c r="U556" s="14"/>
      <c r="V556" s="10"/>
    </row>
    <row r="557" spans="2:22" ht="28.5" customHeight="1" x14ac:dyDescent="0.25">
      <c r="B557" s="9"/>
      <c r="C557" s="14"/>
      <c r="D557" s="10"/>
      <c r="E557" s="14"/>
      <c r="F557" s="10"/>
      <c r="G557" s="14"/>
      <c r="H557" s="10"/>
      <c r="I557" s="14"/>
      <c r="J557" s="10"/>
      <c r="K557" s="14"/>
      <c r="L557" s="10"/>
      <c r="N557" s="14"/>
      <c r="O557" s="10"/>
      <c r="Q557" s="14"/>
      <c r="U557" s="14"/>
      <c r="V557" s="10"/>
    </row>
    <row r="558" spans="2:22" ht="28.5" customHeight="1" x14ac:dyDescent="0.25">
      <c r="B558" s="9"/>
      <c r="C558" s="14"/>
      <c r="D558" s="10"/>
      <c r="E558" s="14"/>
      <c r="F558" s="10"/>
      <c r="G558" s="14"/>
      <c r="H558" s="10"/>
      <c r="I558" s="14"/>
      <c r="J558" s="10"/>
      <c r="K558" s="14"/>
      <c r="L558" s="10"/>
      <c r="N558" s="14"/>
      <c r="O558" s="10"/>
      <c r="Q558" s="14"/>
      <c r="U558" s="14"/>
      <c r="V558" s="10"/>
    </row>
    <row r="559" spans="2:22" ht="28.5" customHeight="1" x14ac:dyDescent="0.25">
      <c r="B559" s="9"/>
      <c r="C559" s="14"/>
      <c r="D559" s="10"/>
      <c r="E559" s="14"/>
      <c r="F559" s="10"/>
      <c r="G559" s="14"/>
      <c r="H559" s="10"/>
      <c r="I559" s="14"/>
      <c r="J559" s="10"/>
      <c r="K559" s="14"/>
      <c r="L559" s="10"/>
      <c r="N559" s="14"/>
      <c r="O559" s="10"/>
      <c r="Q559" s="14"/>
      <c r="U559" s="14"/>
      <c r="V559" s="10"/>
    </row>
    <row r="560" spans="2:22" ht="28.5" customHeight="1" x14ac:dyDescent="0.25">
      <c r="B560" s="9"/>
      <c r="C560" s="14"/>
      <c r="D560" s="10"/>
      <c r="E560" s="14"/>
      <c r="F560" s="10"/>
      <c r="G560" s="14"/>
      <c r="H560" s="10"/>
      <c r="I560" s="14"/>
      <c r="J560" s="10"/>
      <c r="K560" s="14"/>
      <c r="L560" s="10"/>
      <c r="N560" s="14"/>
      <c r="O560" s="10"/>
      <c r="Q560" s="14"/>
      <c r="U560" s="14"/>
      <c r="V560" s="10"/>
    </row>
    <row r="561" spans="2:22" ht="28.5" customHeight="1" x14ac:dyDescent="0.25">
      <c r="B561" s="9"/>
      <c r="C561" s="14"/>
      <c r="D561" s="10"/>
      <c r="E561" s="14"/>
      <c r="F561" s="10"/>
      <c r="G561" s="14"/>
      <c r="H561" s="10"/>
      <c r="I561" s="14"/>
      <c r="J561" s="10"/>
      <c r="K561" s="14"/>
      <c r="L561" s="10"/>
      <c r="N561" s="14"/>
      <c r="O561" s="10"/>
      <c r="Q561" s="14"/>
      <c r="U561" s="14"/>
      <c r="V561" s="10"/>
    </row>
    <row r="562" spans="2:22" ht="28.5" customHeight="1" x14ac:dyDescent="0.25">
      <c r="B562" s="9"/>
      <c r="C562" s="14"/>
      <c r="D562" s="10"/>
      <c r="E562" s="14"/>
      <c r="F562" s="10"/>
      <c r="G562" s="14"/>
      <c r="H562" s="10"/>
      <c r="I562" s="14"/>
      <c r="J562" s="10"/>
      <c r="K562" s="14"/>
      <c r="L562" s="10"/>
      <c r="N562" s="14"/>
      <c r="O562" s="10"/>
      <c r="Q562" s="14"/>
      <c r="U562" s="14"/>
      <c r="V562" s="10"/>
    </row>
    <row r="563" spans="2:22" ht="28.5" customHeight="1" x14ac:dyDescent="0.25">
      <c r="B563" s="9"/>
      <c r="C563" s="14"/>
      <c r="D563" s="10"/>
      <c r="E563" s="14"/>
      <c r="F563" s="10"/>
      <c r="G563" s="14"/>
      <c r="H563" s="10"/>
      <c r="I563" s="14"/>
      <c r="J563" s="10"/>
      <c r="K563" s="14"/>
      <c r="L563" s="10"/>
      <c r="N563" s="14"/>
      <c r="O563" s="10"/>
      <c r="Q563" s="14"/>
      <c r="U563" s="14"/>
      <c r="V563" s="10"/>
    </row>
    <row r="564" spans="2:22" ht="28.5" customHeight="1" x14ac:dyDescent="0.25">
      <c r="B564" s="9"/>
      <c r="C564" s="14"/>
      <c r="D564" s="10"/>
      <c r="E564" s="14"/>
      <c r="F564" s="10"/>
      <c r="G564" s="14"/>
      <c r="H564" s="10"/>
      <c r="I564" s="14"/>
      <c r="J564" s="10"/>
      <c r="K564" s="14"/>
      <c r="L564" s="10"/>
      <c r="N564" s="14"/>
      <c r="O564" s="10"/>
      <c r="Q564" s="14"/>
      <c r="U564" s="14"/>
      <c r="V564" s="10"/>
    </row>
    <row r="565" spans="2:22" ht="28.5" customHeight="1" x14ac:dyDescent="0.25">
      <c r="B565" s="9"/>
      <c r="C565" s="14"/>
      <c r="D565" s="10"/>
      <c r="E565" s="14"/>
      <c r="F565" s="10"/>
      <c r="G565" s="14"/>
      <c r="H565" s="10"/>
      <c r="I565" s="14"/>
      <c r="J565" s="10"/>
      <c r="K565" s="14"/>
      <c r="L565" s="10"/>
      <c r="N565" s="14"/>
      <c r="O565" s="10"/>
      <c r="Q565" s="14"/>
      <c r="U565" s="14"/>
      <c r="V565" s="10"/>
    </row>
    <row r="566" spans="2:22" ht="28.5" customHeight="1" x14ac:dyDescent="0.25">
      <c r="B566" s="9"/>
      <c r="C566" s="14"/>
      <c r="D566" s="10"/>
      <c r="E566" s="14"/>
      <c r="F566" s="10"/>
      <c r="G566" s="14"/>
      <c r="H566" s="10"/>
      <c r="I566" s="14"/>
      <c r="J566" s="10"/>
      <c r="K566" s="14"/>
      <c r="L566" s="10"/>
      <c r="N566" s="14"/>
      <c r="O566" s="10"/>
      <c r="Q566" s="14"/>
      <c r="U566" s="14"/>
      <c r="V566" s="10"/>
    </row>
    <row r="567" spans="2:22" ht="28.5" customHeight="1" x14ac:dyDescent="0.25">
      <c r="B567" s="9"/>
      <c r="C567" s="14"/>
      <c r="D567" s="10"/>
      <c r="E567" s="14"/>
      <c r="F567" s="10"/>
      <c r="G567" s="14"/>
      <c r="H567" s="10"/>
      <c r="I567" s="14"/>
      <c r="J567" s="10"/>
      <c r="K567" s="14"/>
      <c r="L567" s="10"/>
      <c r="N567" s="14"/>
      <c r="O567" s="10"/>
      <c r="Q567" s="14"/>
      <c r="U567" s="14"/>
      <c r="V567" s="10"/>
    </row>
    <row r="568" spans="2:22" ht="28.5" customHeight="1" x14ac:dyDescent="0.25">
      <c r="B568" s="9"/>
      <c r="C568" s="14"/>
      <c r="D568" s="10"/>
      <c r="E568" s="14"/>
      <c r="F568" s="10"/>
      <c r="G568" s="14"/>
      <c r="H568" s="10"/>
      <c r="I568" s="14"/>
      <c r="J568" s="10"/>
      <c r="K568" s="14"/>
      <c r="L568" s="10"/>
      <c r="N568" s="14"/>
      <c r="O568" s="10"/>
      <c r="Q568" s="14"/>
      <c r="U568" s="14"/>
      <c r="V568" s="10"/>
    </row>
    <row r="569" spans="2:22" ht="28.5" customHeight="1" x14ac:dyDescent="0.25">
      <c r="B569" s="9"/>
      <c r="C569" s="14"/>
      <c r="D569" s="10"/>
      <c r="E569" s="14"/>
      <c r="F569" s="10"/>
      <c r="G569" s="14"/>
      <c r="H569" s="10"/>
      <c r="I569" s="14"/>
      <c r="J569" s="10"/>
      <c r="K569" s="14"/>
      <c r="L569" s="10"/>
      <c r="N569" s="14"/>
      <c r="O569" s="10"/>
      <c r="Q569" s="14"/>
      <c r="U569" s="14"/>
      <c r="V569" s="10"/>
    </row>
    <row r="570" spans="2:22" ht="28.5" customHeight="1" x14ac:dyDescent="0.25">
      <c r="B570" s="9"/>
      <c r="C570" s="14"/>
      <c r="D570" s="10"/>
      <c r="E570" s="14"/>
      <c r="F570" s="10"/>
      <c r="G570" s="14"/>
      <c r="H570" s="10"/>
      <c r="I570" s="14"/>
      <c r="J570" s="10"/>
      <c r="K570" s="14"/>
      <c r="L570" s="10"/>
      <c r="N570" s="14"/>
      <c r="O570" s="10"/>
      <c r="Q570" s="14"/>
      <c r="U570" s="14"/>
      <c r="V570" s="10"/>
    </row>
    <row r="571" spans="2:22" ht="28.5" customHeight="1" x14ac:dyDescent="0.25">
      <c r="B571" s="9"/>
      <c r="C571" s="14"/>
      <c r="D571" s="10"/>
      <c r="E571" s="14"/>
      <c r="F571" s="10"/>
      <c r="G571" s="14"/>
      <c r="H571" s="10"/>
      <c r="I571" s="14"/>
      <c r="J571" s="10"/>
      <c r="K571" s="14"/>
      <c r="L571" s="10"/>
      <c r="N571" s="14"/>
      <c r="O571" s="10"/>
      <c r="Q571" s="14"/>
      <c r="U571" s="14"/>
      <c r="V571" s="10"/>
    </row>
    <row r="572" spans="2:22" ht="28.5" customHeight="1" x14ac:dyDescent="0.25">
      <c r="B572" s="9"/>
      <c r="C572" s="14"/>
      <c r="D572" s="10"/>
      <c r="E572" s="14"/>
      <c r="F572" s="10"/>
      <c r="G572" s="14"/>
      <c r="H572" s="10"/>
      <c r="I572" s="14"/>
      <c r="J572" s="10"/>
      <c r="K572" s="14"/>
      <c r="L572" s="10"/>
      <c r="N572" s="14"/>
      <c r="O572" s="10"/>
      <c r="Q572" s="14"/>
      <c r="U572" s="14"/>
      <c r="V572" s="10"/>
    </row>
    <row r="573" spans="2:22" ht="28.5" customHeight="1" x14ac:dyDescent="0.25">
      <c r="B573" s="9"/>
      <c r="C573" s="14"/>
      <c r="D573" s="10"/>
      <c r="E573" s="14"/>
      <c r="F573" s="10"/>
      <c r="G573" s="14"/>
      <c r="H573" s="10"/>
      <c r="I573" s="14"/>
      <c r="J573" s="10"/>
      <c r="K573" s="14"/>
      <c r="L573" s="10"/>
      <c r="N573" s="14"/>
      <c r="O573" s="10"/>
      <c r="Q573" s="14"/>
      <c r="U573" s="14"/>
      <c r="V573" s="10"/>
    </row>
    <row r="574" spans="2:22" ht="28.5" customHeight="1" x14ac:dyDescent="0.25">
      <c r="B574" s="9"/>
      <c r="C574" s="14"/>
      <c r="D574" s="10"/>
      <c r="E574" s="14"/>
      <c r="F574" s="10"/>
      <c r="G574" s="14"/>
      <c r="H574" s="10"/>
      <c r="I574" s="14"/>
      <c r="J574" s="10"/>
      <c r="K574" s="14"/>
      <c r="L574" s="10"/>
      <c r="N574" s="14"/>
      <c r="O574" s="10"/>
      <c r="Q574" s="14"/>
      <c r="U574" s="14"/>
      <c r="V574" s="10"/>
    </row>
    <row r="575" spans="2:22" ht="28.5" customHeight="1" x14ac:dyDescent="0.25">
      <c r="B575" s="9"/>
      <c r="C575" s="14"/>
      <c r="D575" s="10"/>
      <c r="E575" s="14"/>
      <c r="F575" s="10"/>
      <c r="G575" s="14"/>
      <c r="H575" s="10"/>
      <c r="I575" s="14"/>
      <c r="J575" s="10"/>
      <c r="K575" s="14"/>
      <c r="L575" s="10"/>
      <c r="N575" s="14"/>
      <c r="O575" s="10"/>
      <c r="Q575" s="14"/>
      <c r="U575" s="14"/>
      <c r="V575" s="10"/>
    </row>
    <row r="576" spans="2:22" ht="28.5" customHeight="1" x14ac:dyDescent="0.25">
      <c r="B576" s="9"/>
      <c r="C576" s="14"/>
      <c r="D576" s="10"/>
      <c r="E576" s="14"/>
      <c r="F576" s="10"/>
      <c r="G576" s="14"/>
      <c r="H576" s="10"/>
      <c r="I576" s="14"/>
      <c r="J576" s="10"/>
      <c r="K576" s="14"/>
      <c r="L576" s="10"/>
      <c r="N576" s="14"/>
      <c r="O576" s="10"/>
      <c r="Q576" s="14"/>
      <c r="U576" s="14"/>
      <c r="V576" s="10"/>
    </row>
    <row r="577" spans="2:22" ht="28.5" customHeight="1" x14ac:dyDescent="0.25">
      <c r="B577" s="9"/>
      <c r="C577" s="14"/>
      <c r="D577" s="10"/>
      <c r="E577" s="14"/>
      <c r="F577" s="10"/>
      <c r="G577" s="14"/>
      <c r="H577" s="10"/>
      <c r="I577" s="14"/>
      <c r="J577" s="10"/>
      <c r="K577" s="14"/>
      <c r="L577" s="10"/>
      <c r="N577" s="14"/>
      <c r="O577" s="10"/>
      <c r="Q577" s="14"/>
      <c r="U577" s="14"/>
      <c r="V577" s="10"/>
    </row>
    <row r="578" spans="2:22" ht="28.5" customHeight="1" x14ac:dyDescent="0.25">
      <c r="B578" s="9"/>
      <c r="C578" s="14"/>
      <c r="D578" s="10"/>
      <c r="E578" s="14"/>
      <c r="F578" s="10"/>
      <c r="G578" s="14"/>
      <c r="H578" s="10"/>
      <c r="I578" s="14"/>
      <c r="J578" s="10"/>
      <c r="K578" s="14"/>
      <c r="L578" s="10"/>
      <c r="N578" s="14"/>
      <c r="O578" s="10"/>
      <c r="Q578" s="14"/>
      <c r="U578" s="14"/>
      <c r="V578" s="10"/>
    </row>
    <row r="579" spans="2:22" ht="28.5" customHeight="1" x14ac:dyDescent="0.25">
      <c r="B579" s="9"/>
      <c r="C579" s="14"/>
      <c r="D579" s="10"/>
      <c r="E579" s="14"/>
      <c r="F579" s="10"/>
      <c r="G579" s="14"/>
      <c r="H579" s="10"/>
      <c r="I579" s="14"/>
      <c r="J579" s="10"/>
      <c r="K579" s="14"/>
      <c r="L579" s="10"/>
      <c r="N579" s="14"/>
      <c r="O579" s="10"/>
      <c r="Q579" s="14"/>
      <c r="U579" s="14"/>
      <c r="V579" s="10"/>
    </row>
    <row r="580" spans="2:22" ht="28.5" customHeight="1" x14ac:dyDescent="0.25">
      <c r="B580" s="9"/>
      <c r="C580" s="14"/>
      <c r="D580" s="10"/>
      <c r="E580" s="14"/>
      <c r="F580" s="10"/>
      <c r="G580" s="14"/>
      <c r="H580" s="10"/>
      <c r="I580" s="14"/>
      <c r="J580" s="10"/>
      <c r="K580" s="14"/>
      <c r="L580" s="10"/>
      <c r="N580" s="14"/>
      <c r="O580" s="10"/>
      <c r="Q580" s="14"/>
      <c r="U580" s="14"/>
      <c r="V580" s="10"/>
    </row>
    <row r="581" spans="2:22" ht="28.5" customHeight="1" x14ac:dyDescent="0.25">
      <c r="B581" s="9"/>
      <c r="C581" s="14"/>
      <c r="D581" s="10"/>
      <c r="E581" s="14"/>
      <c r="F581" s="10"/>
      <c r="G581" s="14"/>
      <c r="H581" s="10"/>
      <c r="I581" s="14"/>
      <c r="J581" s="10"/>
      <c r="K581" s="14"/>
      <c r="L581" s="10"/>
      <c r="N581" s="14"/>
      <c r="O581" s="10"/>
      <c r="Q581" s="14"/>
      <c r="U581" s="14"/>
      <c r="V581" s="10"/>
    </row>
    <row r="582" spans="2:22" ht="28.5" customHeight="1" x14ac:dyDescent="0.25">
      <c r="B582" s="9"/>
      <c r="C582" s="14"/>
      <c r="D582" s="10"/>
      <c r="E582" s="14"/>
      <c r="F582" s="10"/>
      <c r="G582" s="14"/>
      <c r="H582" s="10"/>
      <c r="I582" s="14"/>
      <c r="J582" s="10"/>
      <c r="K582" s="14"/>
      <c r="L582" s="10"/>
      <c r="N582" s="14"/>
      <c r="O582" s="10"/>
      <c r="Q582" s="14"/>
      <c r="U582" s="14"/>
      <c r="V582" s="10"/>
    </row>
    <row r="583" spans="2:22" ht="28.5" customHeight="1" x14ac:dyDescent="0.25">
      <c r="B583" s="9"/>
      <c r="C583" s="14"/>
      <c r="D583" s="10"/>
      <c r="E583" s="14"/>
      <c r="F583" s="10"/>
      <c r="G583" s="14"/>
      <c r="H583" s="10"/>
      <c r="I583" s="14"/>
      <c r="J583" s="10"/>
      <c r="K583" s="14"/>
      <c r="L583" s="10"/>
      <c r="N583" s="14"/>
      <c r="O583" s="10"/>
      <c r="Q583" s="14"/>
      <c r="U583" s="14"/>
      <c r="V583" s="10"/>
    </row>
    <row r="584" spans="2:22" ht="28.5" customHeight="1" x14ac:dyDescent="0.25">
      <c r="B584" s="9"/>
      <c r="C584" s="14"/>
      <c r="D584" s="10"/>
      <c r="E584" s="14"/>
      <c r="F584" s="10"/>
      <c r="G584" s="14"/>
      <c r="H584" s="10"/>
      <c r="I584" s="14"/>
      <c r="J584" s="10"/>
      <c r="K584" s="14"/>
      <c r="L584" s="10"/>
      <c r="N584" s="14"/>
      <c r="O584" s="10"/>
      <c r="Q584" s="14"/>
      <c r="U584" s="14"/>
      <c r="V584" s="10"/>
    </row>
    <row r="585" spans="2:22" ht="28.5" customHeight="1" x14ac:dyDescent="0.25">
      <c r="B585" s="9"/>
      <c r="C585" s="14"/>
      <c r="D585" s="10"/>
      <c r="E585" s="14"/>
      <c r="F585" s="10"/>
      <c r="G585" s="14"/>
      <c r="H585" s="10"/>
      <c r="I585" s="14"/>
      <c r="J585" s="10"/>
      <c r="K585" s="14"/>
      <c r="L585" s="10"/>
      <c r="N585" s="14"/>
      <c r="O585" s="10"/>
      <c r="Q585" s="14"/>
      <c r="U585" s="14"/>
      <c r="V585" s="10"/>
    </row>
    <row r="586" spans="2:22" ht="28.5" customHeight="1" x14ac:dyDescent="0.25">
      <c r="B586" s="9"/>
      <c r="C586" s="14"/>
      <c r="D586" s="10"/>
      <c r="E586" s="14"/>
      <c r="F586" s="10"/>
      <c r="G586" s="14"/>
      <c r="H586" s="10"/>
      <c r="I586" s="14"/>
      <c r="J586" s="10"/>
      <c r="K586" s="14"/>
      <c r="L586" s="10"/>
      <c r="N586" s="14"/>
      <c r="O586" s="10"/>
      <c r="Q586" s="14"/>
      <c r="U586" s="14"/>
      <c r="V586" s="10"/>
    </row>
    <row r="587" spans="2:22" ht="28.5" customHeight="1" x14ac:dyDescent="0.25">
      <c r="B587" s="9"/>
      <c r="C587" s="14"/>
      <c r="D587" s="10"/>
      <c r="E587" s="14"/>
      <c r="F587" s="10"/>
      <c r="G587" s="14"/>
      <c r="H587" s="10"/>
      <c r="I587" s="14"/>
      <c r="J587" s="10"/>
      <c r="K587" s="14"/>
      <c r="L587" s="10"/>
      <c r="N587" s="14"/>
      <c r="O587" s="10"/>
      <c r="Q587" s="14"/>
      <c r="U587" s="14"/>
      <c r="V587" s="10"/>
    </row>
    <row r="588" spans="2:22" ht="28.5" customHeight="1" x14ac:dyDescent="0.25">
      <c r="B588" s="9"/>
      <c r="C588" s="14"/>
      <c r="D588" s="10"/>
      <c r="E588" s="14"/>
      <c r="F588" s="10"/>
      <c r="G588" s="14"/>
      <c r="H588" s="10"/>
      <c r="I588" s="14"/>
      <c r="J588" s="10"/>
      <c r="K588" s="14"/>
      <c r="L588" s="10"/>
      <c r="N588" s="14"/>
      <c r="O588" s="10"/>
      <c r="Q588" s="14"/>
      <c r="U588" s="14"/>
      <c r="V588" s="10"/>
    </row>
    <row r="589" spans="2:22" ht="28.5" customHeight="1" x14ac:dyDescent="0.25">
      <c r="B589" s="9"/>
      <c r="C589" s="14"/>
      <c r="D589" s="10"/>
      <c r="E589" s="14"/>
      <c r="F589" s="10"/>
      <c r="G589" s="14"/>
      <c r="H589" s="10"/>
      <c r="I589" s="14"/>
      <c r="J589" s="10"/>
      <c r="K589" s="14"/>
      <c r="L589" s="10"/>
      <c r="N589" s="14"/>
      <c r="O589" s="10"/>
      <c r="Q589" s="14"/>
      <c r="U589" s="14"/>
      <c r="V589" s="10"/>
    </row>
    <row r="590" spans="2:22" ht="28.5" customHeight="1" x14ac:dyDescent="0.25">
      <c r="B590" s="9"/>
      <c r="C590" s="14"/>
      <c r="D590" s="10"/>
      <c r="E590" s="14"/>
      <c r="F590" s="10"/>
      <c r="G590" s="14"/>
      <c r="H590" s="10"/>
      <c r="I590" s="14"/>
      <c r="J590" s="10"/>
      <c r="K590" s="14"/>
      <c r="L590" s="10"/>
      <c r="N590" s="14"/>
      <c r="O590" s="10"/>
      <c r="Q590" s="14"/>
      <c r="U590" s="14"/>
      <c r="V590" s="10"/>
    </row>
    <row r="591" spans="2:22" ht="28.5" customHeight="1" x14ac:dyDescent="0.25">
      <c r="B591" s="9"/>
      <c r="C591" s="14"/>
      <c r="D591" s="10"/>
      <c r="E591" s="14"/>
      <c r="F591" s="10"/>
      <c r="G591" s="14"/>
      <c r="H591" s="10"/>
      <c r="I591" s="14"/>
      <c r="J591" s="10"/>
      <c r="K591" s="14"/>
      <c r="L591" s="10"/>
      <c r="N591" s="14"/>
      <c r="O591" s="10"/>
      <c r="Q591" s="14"/>
      <c r="U591" s="14"/>
      <c r="V591" s="10"/>
    </row>
    <row r="592" spans="2:22" ht="28.5" customHeight="1" x14ac:dyDescent="0.25">
      <c r="B592" s="9"/>
      <c r="C592" s="14"/>
      <c r="D592" s="10"/>
      <c r="E592" s="14"/>
      <c r="F592" s="10"/>
      <c r="G592" s="14"/>
      <c r="H592" s="10"/>
      <c r="I592" s="14"/>
      <c r="J592" s="10"/>
      <c r="K592" s="14"/>
      <c r="L592" s="10"/>
      <c r="N592" s="14"/>
      <c r="O592" s="10"/>
      <c r="Q592" s="14"/>
      <c r="U592" s="14"/>
      <c r="V592" s="10"/>
    </row>
    <row r="593" spans="2:22" ht="28.5" customHeight="1" x14ac:dyDescent="0.25">
      <c r="B593" s="9"/>
      <c r="C593" s="14"/>
      <c r="D593" s="10"/>
      <c r="E593" s="14"/>
      <c r="F593" s="10"/>
      <c r="G593" s="14"/>
      <c r="H593" s="10"/>
      <c r="I593" s="14"/>
      <c r="J593" s="10"/>
      <c r="K593" s="14"/>
      <c r="L593" s="10"/>
      <c r="N593" s="14"/>
      <c r="O593" s="10"/>
      <c r="Q593" s="14"/>
      <c r="U593" s="14"/>
      <c r="V593" s="10"/>
    </row>
    <row r="594" spans="2:22" ht="28.5" customHeight="1" x14ac:dyDescent="0.25">
      <c r="B594" s="9"/>
      <c r="C594" s="14"/>
      <c r="D594" s="10"/>
      <c r="E594" s="14"/>
      <c r="F594" s="10"/>
      <c r="G594" s="14"/>
      <c r="H594" s="10"/>
      <c r="I594" s="14"/>
      <c r="J594" s="10"/>
      <c r="K594" s="14"/>
      <c r="L594" s="10"/>
      <c r="N594" s="14"/>
      <c r="O594" s="10"/>
      <c r="Q594" s="14"/>
      <c r="U594" s="14"/>
      <c r="V594" s="10"/>
    </row>
    <row r="595" spans="2:22" ht="28.5" customHeight="1" x14ac:dyDescent="0.25">
      <c r="B595" s="9"/>
      <c r="C595" s="14"/>
      <c r="D595" s="10"/>
      <c r="E595" s="14"/>
      <c r="F595" s="10"/>
      <c r="G595" s="14"/>
      <c r="H595" s="10"/>
      <c r="I595" s="14"/>
      <c r="J595" s="10"/>
      <c r="K595" s="14"/>
      <c r="L595" s="10"/>
      <c r="N595" s="14"/>
      <c r="O595" s="10"/>
      <c r="Q595" s="14"/>
      <c r="U595" s="14"/>
      <c r="V595" s="10"/>
    </row>
    <row r="596" spans="2:22" ht="28.5" customHeight="1" x14ac:dyDescent="0.25">
      <c r="B596" s="9"/>
      <c r="C596" s="14"/>
      <c r="D596" s="10"/>
      <c r="E596" s="14"/>
      <c r="F596" s="10"/>
      <c r="G596" s="14"/>
      <c r="H596" s="10"/>
      <c r="I596" s="14"/>
      <c r="J596" s="10"/>
      <c r="K596" s="14"/>
      <c r="L596" s="10"/>
      <c r="N596" s="14"/>
      <c r="O596" s="10"/>
      <c r="Q596" s="14"/>
      <c r="U596" s="14"/>
      <c r="V596" s="10"/>
    </row>
    <row r="597" spans="2:22" ht="28.5" customHeight="1" x14ac:dyDescent="0.25">
      <c r="B597" s="9"/>
      <c r="C597" s="14"/>
      <c r="D597" s="10"/>
      <c r="E597" s="14"/>
      <c r="F597" s="10"/>
      <c r="G597" s="14"/>
      <c r="H597" s="10"/>
      <c r="I597" s="14"/>
      <c r="J597" s="10"/>
      <c r="K597" s="14"/>
      <c r="L597" s="10"/>
      <c r="N597" s="14"/>
      <c r="O597" s="10"/>
      <c r="Q597" s="14"/>
      <c r="U597" s="14"/>
      <c r="V597" s="10"/>
    </row>
    <row r="598" spans="2:22" ht="28.5" customHeight="1" x14ac:dyDescent="0.25">
      <c r="B598" s="9"/>
      <c r="C598" s="14"/>
      <c r="D598" s="10"/>
      <c r="E598" s="14"/>
      <c r="F598" s="10"/>
      <c r="G598" s="14"/>
      <c r="H598" s="10"/>
      <c r="I598" s="14"/>
      <c r="J598" s="10"/>
      <c r="K598" s="14"/>
      <c r="L598" s="10"/>
      <c r="N598" s="14"/>
      <c r="O598" s="10"/>
      <c r="Q598" s="14"/>
      <c r="U598" s="14"/>
      <c r="V598" s="10"/>
    </row>
    <row r="599" spans="2:22" ht="28.5" customHeight="1" x14ac:dyDescent="0.25">
      <c r="B599" s="9"/>
      <c r="C599" s="14"/>
      <c r="D599" s="10"/>
      <c r="E599" s="14"/>
      <c r="F599" s="10"/>
      <c r="G599" s="14"/>
      <c r="H599" s="10"/>
      <c r="I599" s="14"/>
      <c r="J599" s="10"/>
      <c r="K599" s="14"/>
      <c r="L599" s="10"/>
      <c r="N599" s="14"/>
      <c r="O599" s="10"/>
      <c r="Q599" s="14"/>
      <c r="U599" s="14"/>
      <c r="V599" s="10"/>
    </row>
    <row r="600" spans="2:22" ht="28.5" customHeight="1" x14ac:dyDescent="0.25">
      <c r="B600" s="9"/>
      <c r="C600" s="14"/>
      <c r="D600" s="10"/>
      <c r="E600" s="14"/>
      <c r="F600" s="10"/>
      <c r="G600" s="14"/>
      <c r="H600" s="10"/>
      <c r="I600" s="14"/>
      <c r="J600" s="10"/>
      <c r="K600" s="14"/>
      <c r="L600" s="10"/>
      <c r="N600" s="14"/>
      <c r="O600" s="10"/>
      <c r="Q600" s="14"/>
      <c r="U600" s="14"/>
      <c r="V600" s="10"/>
    </row>
    <row r="601" spans="2:22" ht="28.5" customHeight="1" x14ac:dyDescent="0.25">
      <c r="B601" s="9"/>
      <c r="C601" s="14"/>
      <c r="D601" s="10"/>
      <c r="E601" s="14"/>
      <c r="F601" s="10"/>
      <c r="G601" s="14"/>
      <c r="H601" s="10"/>
      <c r="I601" s="14"/>
      <c r="J601" s="10"/>
      <c r="K601" s="14"/>
      <c r="L601" s="10"/>
      <c r="N601" s="14"/>
      <c r="O601" s="10"/>
      <c r="Q601" s="14"/>
      <c r="U601" s="14"/>
      <c r="V601" s="10"/>
    </row>
    <row r="602" spans="2:22" ht="28.5" customHeight="1" x14ac:dyDescent="0.25">
      <c r="B602" s="9"/>
      <c r="C602" s="14"/>
      <c r="D602" s="10"/>
      <c r="E602" s="14"/>
      <c r="F602" s="10"/>
      <c r="G602" s="14"/>
      <c r="H602" s="10"/>
      <c r="I602" s="14"/>
      <c r="J602" s="10"/>
      <c r="K602" s="14"/>
      <c r="L602" s="10"/>
      <c r="N602" s="14"/>
      <c r="O602" s="10"/>
      <c r="Q602" s="14"/>
      <c r="U602" s="14"/>
      <c r="V602" s="10"/>
    </row>
    <row r="603" spans="2:22" ht="28.5" customHeight="1" x14ac:dyDescent="0.25">
      <c r="B603" s="9"/>
      <c r="C603" s="14"/>
      <c r="D603" s="10"/>
      <c r="E603" s="14"/>
      <c r="F603" s="10"/>
      <c r="G603" s="14"/>
      <c r="H603" s="10"/>
      <c r="I603" s="14"/>
      <c r="J603" s="10"/>
      <c r="K603" s="14"/>
      <c r="L603" s="10"/>
      <c r="N603" s="14"/>
      <c r="O603" s="10"/>
      <c r="Q603" s="14"/>
      <c r="U603" s="14"/>
      <c r="V603" s="10"/>
    </row>
    <row r="604" spans="2:22" ht="28.5" customHeight="1" x14ac:dyDescent="0.25">
      <c r="B604" s="9"/>
      <c r="C604" s="14"/>
      <c r="D604" s="10"/>
      <c r="E604" s="14"/>
      <c r="F604" s="10"/>
      <c r="G604" s="14"/>
      <c r="H604" s="10"/>
      <c r="I604" s="14"/>
      <c r="J604" s="10"/>
      <c r="K604" s="14"/>
      <c r="L604" s="10"/>
      <c r="N604" s="14"/>
      <c r="O604" s="10"/>
      <c r="Q604" s="14"/>
      <c r="U604" s="14"/>
      <c r="V604" s="10"/>
    </row>
    <row r="605" spans="2:22" ht="28.5" customHeight="1" x14ac:dyDescent="0.25">
      <c r="B605" s="9"/>
      <c r="C605" s="14"/>
      <c r="D605" s="10"/>
      <c r="E605" s="14"/>
      <c r="F605" s="10"/>
      <c r="G605" s="14"/>
      <c r="H605" s="10"/>
      <c r="I605" s="14"/>
      <c r="J605" s="10"/>
      <c r="K605" s="14"/>
      <c r="L605" s="10"/>
      <c r="N605" s="14"/>
      <c r="O605" s="10"/>
      <c r="Q605" s="14"/>
      <c r="U605" s="14"/>
      <c r="V605" s="10"/>
    </row>
    <row r="606" spans="2:22" ht="28.5" customHeight="1" x14ac:dyDescent="0.25">
      <c r="B606" s="9"/>
      <c r="C606" s="14"/>
      <c r="D606" s="10"/>
      <c r="E606" s="14"/>
      <c r="F606" s="10"/>
      <c r="G606" s="14"/>
      <c r="H606" s="10"/>
      <c r="I606" s="14"/>
      <c r="J606" s="10"/>
      <c r="K606" s="14"/>
      <c r="L606" s="10"/>
      <c r="N606" s="14"/>
      <c r="O606" s="10"/>
      <c r="Q606" s="14"/>
      <c r="U606" s="14"/>
      <c r="V606" s="10"/>
    </row>
    <row r="607" spans="2:22" ht="28.5" customHeight="1" x14ac:dyDescent="0.25">
      <c r="B607" s="9"/>
      <c r="C607" s="14"/>
      <c r="D607" s="10"/>
      <c r="E607" s="14"/>
      <c r="F607" s="10"/>
      <c r="G607" s="14"/>
      <c r="H607" s="10"/>
      <c r="I607" s="14"/>
      <c r="J607" s="10"/>
      <c r="K607" s="14"/>
      <c r="L607" s="10"/>
      <c r="N607" s="14"/>
      <c r="O607" s="10"/>
      <c r="Q607" s="14"/>
      <c r="U607" s="14"/>
      <c r="V607" s="10"/>
    </row>
    <row r="608" spans="2:22" ht="28.5" customHeight="1" x14ac:dyDescent="0.25">
      <c r="B608" s="9"/>
      <c r="C608" s="14"/>
      <c r="D608" s="10"/>
      <c r="E608" s="14"/>
      <c r="F608" s="10"/>
      <c r="G608" s="14"/>
      <c r="H608" s="10"/>
      <c r="I608" s="14"/>
      <c r="J608" s="10"/>
      <c r="K608" s="14"/>
      <c r="L608" s="10"/>
      <c r="N608" s="14"/>
      <c r="O608" s="10"/>
      <c r="Q608" s="14"/>
      <c r="U608" s="14"/>
      <c r="V608" s="10"/>
    </row>
    <row r="609" spans="2:22" ht="28.5" customHeight="1" x14ac:dyDescent="0.25">
      <c r="B609" s="9"/>
      <c r="C609" s="14"/>
      <c r="D609" s="10"/>
      <c r="E609" s="14"/>
      <c r="F609" s="10"/>
      <c r="G609" s="14"/>
      <c r="H609" s="10"/>
      <c r="I609" s="14"/>
      <c r="J609" s="10"/>
      <c r="K609" s="14"/>
      <c r="L609" s="10"/>
      <c r="N609" s="14"/>
      <c r="O609" s="10"/>
      <c r="Q609" s="14"/>
      <c r="U609" s="14"/>
      <c r="V609" s="10"/>
    </row>
    <row r="610" spans="2:22" ht="28.5" customHeight="1" x14ac:dyDescent="0.25">
      <c r="B610" s="9"/>
      <c r="C610" s="14"/>
      <c r="D610" s="10"/>
      <c r="E610" s="14"/>
      <c r="F610" s="10"/>
      <c r="G610" s="14"/>
      <c r="H610" s="10"/>
      <c r="I610" s="14"/>
      <c r="J610" s="10"/>
      <c r="K610" s="14"/>
      <c r="L610" s="10"/>
      <c r="N610" s="14"/>
      <c r="O610" s="10"/>
      <c r="Q610" s="14"/>
      <c r="U610" s="14"/>
      <c r="V610" s="10"/>
    </row>
    <row r="611" spans="2:22" ht="28.5" customHeight="1" x14ac:dyDescent="0.25">
      <c r="B611" s="9"/>
      <c r="C611" s="14"/>
      <c r="D611" s="10"/>
      <c r="E611" s="14"/>
      <c r="F611" s="10"/>
      <c r="G611" s="14"/>
      <c r="H611" s="10"/>
      <c r="I611" s="14"/>
      <c r="J611" s="10"/>
      <c r="K611" s="14"/>
      <c r="L611" s="10"/>
      <c r="N611" s="14"/>
      <c r="O611" s="10"/>
      <c r="Q611" s="14"/>
      <c r="U611" s="14"/>
      <c r="V611" s="10"/>
    </row>
    <row r="612" spans="2:22" ht="28.5" customHeight="1" x14ac:dyDescent="0.25">
      <c r="B612" s="9"/>
      <c r="C612" s="14"/>
      <c r="D612" s="10"/>
      <c r="E612" s="14"/>
      <c r="F612" s="10"/>
      <c r="G612" s="14"/>
      <c r="H612" s="10"/>
      <c r="I612" s="14"/>
      <c r="J612" s="10"/>
      <c r="K612" s="14"/>
      <c r="L612" s="10"/>
      <c r="N612" s="14"/>
      <c r="O612" s="10"/>
      <c r="Q612" s="14"/>
      <c r="U612" s="14"/>
      <c r="V612" s="10"/>
    </row>
    <row r="613" spans="2:22" ht="28.5" customHeight="1" x14ac:dyDescent="0.25">
      <c r="B613" s="9"/>
      <c r="C613" s="14"/>
      <c r="D613" s="10"/>
      <c r="E613" s="14"/>
      <c r="F613" s="10"/>
      <c r="G613" s="14"/>
      <c r="H613" s="10"/>
      <c r="I613" s="14"/>
      <c r="J613" s="10"/>
      <c r="K613" s="14"/>
      <c r="L613" s="10"/>
      <c r="N613" s="14"/>
      <c r="O613" s="10"/>
      <c r="Q613" s="14"/>
      <c r="U613" s="14"/>
      <c r="V613" s="10"/>
    </row>
    <row r="614" spans="2:22" ht="28.5" customHeight="1" x14ac:dyDescent="0.25">
      <c r="B614" s="9"/>
      <c r="C614" s="14"/>
      <c r="D614" s="10"/>
      <c r="E614" s="14"/>
      <c r="F614" s="10"/>
      <c r="G614" s="14"/>
      <c r="H614" s="10"/>
      <c r="I614" s="14"/>
      <c r="J614" s="10"/>
      <c r="K614" s="14"/>
      <c r="L614" s="10"/>
      <c r="N614" s="14"/>
      <c r="O614" s="10"/>
      <c r="Q614" s="14"/>
      <c r="U614" s="14"/>
      <c r="V614" s="10"/>
    </row>
    <row r="615" spans="2:22" ht="28.5" customHeight="1" x14ac:dyDescent="0.25">
      <c r="B615" s="9"/>
      <c r="C615" s="14"/>
      <c r="D615" s="10"/>
      <c r="E615" s="14"/>
      <c r="F615" s="10"/>
      <c r="G615" s="14"/>
      <c r="H615" s="10"/>
      <c r="I615" s="14"/>
      <c r="J615" s="10"/>
      <c r="K615" s="14"/>
      <c r="L615" s="10"/>
      <c r="N615" s="14"/>
      <c r="O615" s="10"/>
      <c r="Q615" s="14"/>
      <c r="U615" s="14"/>
      <c r="V615" s="10"/>
    </row>
    <row r="616" spans="2:22" ht="28.5" customHeight="1" x14ac:dyDescent="0.25">
      <c r="B616" s="9"/>
      <c r="C616" s="14"/>
      <c r="D616" s="10"/>
      <c r="E616" s="14"/>
      <c r="F616" s="10"/>
      <c r="G616" s="14"/>
      <c r="H616" s="10"/>
      <c r="I616" s="14"/>
      <c r="J616" s="10"/>
      <c r="K616" s="14"/>
      <c r="L616" s="10"/>
      <c r="N616" s="14"/>
      <c r="O616" s="10"/>
      <c r="Q616" s="14"/>
      <c r="U616" s="14"/>
      <c r="V616" s="10"/>
    </row>
    <row r="617" spans="2:22" ht="28.5" customHeight="1" x14ac:dyDescent="0.25">
      <c r="B617" s="9"/>
      <c r="C617" s="14"/>
      <c r="D617" s="10"/>
      <c r="E617" s="14"/>
      <c r="F617" s="10"/>
      <c r="G617" s="14"/>
      <c r="H617" s="10"/>
      <c r="I617" s="14"/>
      <c r="J617" s="10"/>
      <c r="K617" s="14"/>
      <c r="L617" s="10"/>
      <c r="N617" s="14"/>
      <c r="O617" s="10"/>
      <c r="Q617" s="14"/>
      <c r="U617" s="14"/>
      <c r="V617" s="10"/>
    </row>
    <row r="618" spans="2:22" ht="28.5" customHeight="1" x14ac:dyDescent="0.25">
      <c r="B618" s="9"/>
      <c r="C618" s="14"/>
      <c r="D618" s="10"/>
      <c r="E618" s="14"/>
      <c r="F618" s="10"/>
      <c r="G618" s="14"/>
      <c r="H618" s="10"/>
      <c r="I618" s="14"/>
      <c r="J618" s="10"/>
      <c r="K618" s="14"/>
      <c r="L618" s="10"/>
      <c r="N618" s="14"/>
      <c r="O618" s="10"/>
      <c r="Q618" s="14"/>
      <c r="U618" s="14"/>
      <c r="V618" s="10"/>
    </row>
    <row r="619" spans="2:22" ht="28.5" customHeight="1" x14ac:dyDescent="0.25">
      <c r="B619" s="9"/>
      <c r="C619" s="14"/>
      <c r="D619" s="10"/>
      <c r="E619" s="14"/>
      <c r="F619" s="10"/>
      <c r="G619" s="14"/>
      <c r="H619" s="10"/>
      <c r="I619" s="14"/>
      <c r="J619" s="10"/>
      <c r="K619" s="14"/>
      <c r="L619" s="10"/>
      <c r="N619" s="14"/>
      <c r="O619" s="10"/>
      <c r="Q619" s="14"/>
      <c r="U619" s="14"/>
      <c r="V619" s="10"/>
    </row>
    <row r="620" spans="2:22" ht="28.5" customHeight="1" x14ac:dyDescent="0.25">
      <c r="B620" s="9"/>
      <c r="C620" s="14"/>
      <c r="D620" s="10"/>
      <c r="E620" s="14"/>
      <c r="F620" s="10"/>
      <c r="G620" s="14"/>
      <c r="H620" s="10"/>
      <c r="I620" s="14"/>
      <c r="J620" s="10"/>
      <c r="K620" s="14"/>
      <c r="L620" s="10"/>
      <c r="N620" s="14"/>
      <c r="O620" s="10"/>
      <c r="Q620" s="14"/>
      <c r="U620" s="14"/>
      <c r="V620" s="10"/>
    </row>
    <row r="621" spans="2:22" ht="28.5" customHeight="1" x14ac:dyDescent="0.25">
      <c r="B621" s="9"/>
      <c r="C621" s="14"/>
      <c r="D621" s="10"/>
      <c r="E621" s="14"/>
      <c r="F621" s="10"/>
      <c r="G621" s="14"/>
      <c r="H621" s="10"/>
      <c r="I621" s="14"/>
      <c r="J621" s="10"/>
      <c r="K621" s="14"/>
      <c r="L621" s="10"/>
      <c r="N621" s="14"/>
      <c r="O621" s="10"/>
      <c r="Q621" s="14"/>
      <c r="U621" s="14"/>
      <c r="V621" s="10"/>
    </row>
    <row r="622" spans="2:22" ht="28.5" customHeight="1" x14ac:dyDescent="0.25">
      <c r="B622" s="9"/>
      <c r="C622" s="14"/>
      <c r="D622" s="10"/>
      <c r="E622" s="14"/>
      <c r="F622" s="10"/>
      <c r="G622" s="14"/>
      <c r="H622" s="10"/>
      <c r="I622" s="14"/>
      <c r="J622" s="10"/>
      <c r="K622" s="14"/>
      <c r="L622" s="10"/>
      <c r="N622" s="14"/>
      <c r="O622" s="10"/>
      <c r="Q622" s="14"/>
      <c r="U622" s="14"/>
      <c r="V622" s="10"/>
    </row>
    <row r="623" spans="2:22" ht="28.5" customHeight="1" x14ac:dyDescent="0.25">
      <c r="B623" s="9"/>
      <c r="C623" s="14"/>
      <c r="D623" s="10"/>
      <c r="E623" s="14"/>
      <c r="F623" s="10"/>
      <c r="G623" s="14"/>
      <c r="H623" s="10"/>
      <c r="I623" s="14"/>
      <c r="J623" s="10"/>
      <c r="K623" s="14"/>
      <c r="L623" s="10"/>
      <c r="N623" s="14"/>
      <c r="O623" s="10"/>
      <c r="Q623" s="14"/>
      <c r="U623" s="14"/>
      <c r="V623" s="10"/>
    </row>
    <row r="624" spans="2:22" ht="28.5" customHeight="1" x14ac:dyDescent="0.25">
      <c r="B624" s="9"/>
      <c r="C624" s="14"/>
      <c r="D624" s="10"/>
      <c r="E624" s="14"/>
      <c r="F624" s="10"/>
      <c r="G624" s="14"/>
      <c r="H624" s="10"/>
      <c r="I624" s="14"/>
      <c r="J624" s="10"/>
      <c r="K624" s="14"/>
      <c r="L624" s="10"/>
      <c r="N624" s="14"/>
      <c r="O624" s="10"/>
      <c r="Q624" s="14"/>
      <c r="U624" s="14"/>
      <c r="V624" s="10"/>
    </row>
    <row r="625" spans="2:22" ht="28.5" customHeight="1" x14ac:dyDescent="0.25">
      <c r="B625" s="9"/>
      <c r="C625" s="14"/>
      <c r="D625" s="10"/>
      <c r="E625" s="14"/>
      <c r="F625" s="10"/>
      <c r="G625" s="14"/>
      <c r="H625" s="10"/>
      <c r="I625" s="14"/>
      <c r="J625" s="10"/>
      <c r="K625" s="14"/>
      <c r="L625" s="10"/>
      <c r="N625" s="14"/>
      <c r="O625" s="10"/>
      <c r="Q625" s="14"/>
      <c r="U625" s="14"/>
      <c r="V625" s="10"/>
    </row>
    <row r="626" spans="2:22" ht="28.5" customHeight="1" x14ac:dyDescent="0.25">
      <c r="B626" s="9"/>
      <c r="C626" s="14"/>
      <c r="D626" s="10"/>
      <c r="E626" s="14"/>
      <c r="F626" s="10"/>
      <c r="G626" s="14"/>
      <c r="H626" s="10"/>
      <c r="I626" s="14"/>
      <c r="J626" s="10"/>
      <c r="K626" s="14"/>
      <c r="L626" s="10"/>
      <c r="N626" s="14"/>
      <c r="O626" s="10"/>
      <c r="Q626" s="14"/>
      <c r="U626" s="14"/>
      <c r="V626" s="10"/>
    </row>
    <row r="627" spans="2:22" ht="28.5" customHeight="1" x14ac:dyDescent="0.25">
      <c r="B627" s="9"/>
      <c r="C627" s="14"/>
      <c r="D627" s="10"/>
      <c r="E627" s="14"/>
      <c r="F627" s="10"/>
      <c r="G627" s="14"/>
      <c r="H627" s="10"/>
      <c r="I627" s="14"/>
      <c r="J627" s="10"/>
      <c r="K627" s="14"/>
      <c r="L627" s="10"/>
      <c r="N627" s="14"/>
      <c r="O627" s="10"/>
      <c r="Q627" s="14"/>
      <c r="U627" s="14"/>
      <c r="V627" s="10"/>
    </row>
    <row r="628" spans="2:22" ht="28.5" customHeight="1" x14ac:dyDescent="0.25">
      <c r="B628" s="9"/>
      <c r="C628" s="14"/>
      <c r="D628" s="10"/>
      <c r="E628" s="14"/>
      <c r="F628" s="10"/>
      <c r="G628" s="14"/>
      <c r="H628" s="10"/>
      <c r="I628" s="14"/>
      <c r="J628" s="10"/>
      <c r="K628" s="14"/>
      <c r="L628" s="10"/>
      <c r="N628" s="14"/>
      <c r="O628" s="10"/>
      <c r="Q628" s="14"/>
      <c r="U628" s="14"/>
      <c r="V628" s="10"/>
    </row>
    <row r="629" spans="2:22" ht="28.5" customHeight="1" x14ac:dyDescent="0.25">
      <c r="B629" s="9"/>
      <c r="C629" s="14"/>
      <c r="D629" s="10"/>
      <c r="E629" s="14"/>
      <c r="F629" s="10"/>
      <c r="G629" s="14"/>
      <c r="H629" s="10"/>
      <c r="I629" s="14"/>
      <c r="J629" s="10"/>
      <c r="K629" s="14"/>
      <c r="L629" s="10"/>
      <c r="N629" s="14"/>
      <c r="O629" s="10"/>
      <c r="Q629" s="14"/>
      <c r="U629" s="14"/>
      <c r="V629" s="10"/>
    </row>
    <row r="630" spans="2:22" ht="28.5" customHeight="1" x14ac:dyDescent="0.25">
      <c r="B630" s="9"/>
      <c r="C630" s="14"/>
      <c r="D630" s="10"/>
      <c r="E630" s="14"/>
      <c r="F630" s="10"/>
      <c r="G630" s="14"/>
      <c r="H630" s="10"/>
      <c r="I630" s="14"/>
      <c r="J630" s="10"/>
      <c r="K630" s="14"/>
      <c r="L630" s="10"/>
      <c r="N630" s="14"/>
      <c r="O630" s="10"/>
      <c r="Q630" s="14"/>
      <c r="U630" s="14"/>
      <c r="V630" s="10"/>
    </row>
    <row r="631" spans="2:22" ht="28.5" customHeight="1" x14ac:dyDescent="0.25">
      <c r="B631" s="9"/>
      <c r="C631" s="14"/>
      <c r="D631" s="10"/>
      <c r="E631" s="14"/>
      <c r="F631" s="10"/>
      <c r="G631" s="14"/>
      <c r="H631" s="10"/>
      <c r="I631" s="14"/>
      <c r="J631" s="10"/>
      <c r="K631" s="14"/>
      <c r="L631" s="10"/>
      <c r="N631" s="14"/>
      <c r="O631" s="10"/>
      <c r="Q631" s="14"/>
      <c r="U631" s="14"/>
      <c r="V631" s="10"/>
    </row>
    <row r="632" spans="2:22" ht="28.5" customHeight="1" x14ac:dyDescent="0.25">
      <c r="B632" s="9"/>
      <c r="C632" s="14"/>
      <c r="D632" s="10"/>
      <c r="E632" s="14"/>
      <c r="F632" s="10"/>
      <c r="G632" s="14"/>
      <c r="H632" s="10"/>
      <c r="I632" s="14"/>
      <c r="J632" s="10"/>
      <c r="K632" s="14"/>
      <c r="L632" s="10"/>
      <c r="N632" s="14"/>
      <c r="O632" s="10"/>
      <c r="Q632" s="14"/>
      <c r="U632" s="14"/>
      <c r="V632" s="10"/>
    </row>
    <row r="633" spans="2:22" ht="28.5" customHeight="1" x14ac:dyDescent="0.25">
      <c r="B633" s="9"/>
      <c r="C633" s="14"/>
      <c r="D633" s="10"/>
      <c r="E633" s="14"/>
      <c r="F633" s="10"/>
      <c r="G633" s="14"/>
      <c r="H633" s="10"/>
      <c r="I633" s="14"/>
      <c r="J633" s="10"/>
      <c r="K633" s="14"/>
      <c r="L633" s="10"/>
      <c r="N633" s="14"/>
      <c r="O633" s="10"/>
      <c r="Q633" s="14"/>
      <c r="U633" s="14"/>
      <c r="V633" s="10"/>
    </row>
    <row r="634" spans="2:22" ht="28.5" customHeight="1" x14ac:dyDescent="0.25">
      <c r="B634" s="9"/>
      <c r="C634" s="14"/>
      <c r="D634" s="10"/>
      <c r="E634" s="14"/>
      <c r="F634" s="10"/>
      <c r="G634" s="14"/>
      <c r="H634" s="10"/>
      <c r="I634" s="14"/>
      <c r="J634" s="10"/>
      <c r="K634" s="14"/>
      <c r="L634" s="10"/>
      <c r="N634" s="14"/>
      <c r="O634" s="10"/>
      <c r="Q634" s="14"/>
      <c r="U634" s="14"/>
      <c r="V634" s="10"/>
    </row>
    <row r="635" spans="2:22" ht="28.5" customHeight="1" x14ac:dyDescent="0.25">
      <c r="B635" s="9"/>
      <c r="C635" s="14"/>
      <c r="D635" s="10"/>
      <c r="E635" s="14"/>
      <c r="F635" s="10"/>
      <c r="G635" s="14"/>
      <c r="H635" s="10"/>
      <c r="I635" s="14"/>
      <c r="J635" s="10"/>
      <c r="K635" s="14"/>
      <c r="L635" s="10"/>
      <c r="N635" s="14"/>
      <c r="O635" s="10"/>
      <c r="Q635" s="14"/>
      <c r="U635" s="14"/>
      <c r="V635" s="10"/>
    </row>
    <row r="636" spans="2:22" ht="28.5" customHeight="1" x14ac:dyDescent="0.25">
      <c r="B636" s="9"/>
      <c r="C636" s="14"/>
      <c r="D636" s="10"/>
      <c r="E636" s="14"/>
      <c r="F636" s="10"/>
      <c r="G636" s="14"/>
      <c r="H636" s="10"/>
      <c r="I636" s="14"/>
      <c r="J636" s="10"/>
      <c r="K636" s="14"/>
      <c r="L636" s="10"/>
      <c r="N636" s="14"/>
      <c r="O636" s="10"/>
      <c r="Q636" s="14"/>
      <c r="U636" s="14"/>
      <c r="V636" s="10"/>
    </row>
    <row r="637" spans="2:22" ht="28.5" customHeight="1" x14ac:dyDescent="0.25">
      <c r="B637" s="9"/>
      <c r="C637" s="14"/>
      <c r="D637" s="10"/>
      <c r="E637" s="14"/>
      <c r="F637" s="10"/>
      <c r="G637" s="14"/>
      <c r="H637" s="10"/>
      <c r="I637" s="14"/>
      <c r="J637" s="10"/>
      <c r="K637" s="14"/>
      <c r="L637" s="10"/>
      <c r="N637" s="14"/>
      <c r="O637" s="10"/>
      <c r="Q637" s="14"/>
      <c r="U637" s="14"/>
      <c r="V637" s="10"/>
    </row>
    <row r="638" spans="2:22" ht="28.5" customHeight="1" x14ac:dyDescent="0.25">
      <c r="B638" s="9"/>
      <c r="C638" s="14"/>
      <c r="D638" s="10"/>
      <c r="E638" s="14"/>
      <c r="F638" s="10"/>
      <c r="G638" s="14"/>
      <c r="H638" s="10"/>
      <c r="I638" s="14"/>
      <c r="J638" s="10"/>
      <c r="K638" s="14"/>
      <c r="L638" s="10"/>
      <c r="N638" s="14"/>
      <c r="O638" s="10"/>
      <c r="Q638" s="14"/>
      <c r="U638" s="14"/>
      <c r="V638" s="10"/>
    </row>
    <row r="639" spans="2:22" ht="28.5" customHeight="1" x14ac:dyDescent="0.25">
      <c r="B639" s="9"/>
      <c r="C639" s="14"/>
      <c r="D639" s="10"/>
      <c r="E639" s="14"/>
      <c r="F639" s="10"/>
      <c r="G639" s="14"/>
      <c r="H639" s="10"/>
      <c r="I639" s="14"/>
      <c r="J639" s="10"/>
      <c r="K639" s="14"/>
      <c r="L639" s="10"/>
      <c r="N639" s="14"/>
      <c r="O639" s="10"/>
      <c r="Q639" s="14"/>
      <c r="U639" s="14"/>
      <c r="V639" s="10"/>
    </row>
    <row r="640" spans="2:22" ht="28.5" customHeight="1" x14ac:dyDescent="0.25">
      <c r="B640" s="9"/>
      <c r="C640" s="14"/>
      <c r="D640" s="10"/>
      <c r="E640" s="14"/>
      <c r="F640" s="10"/>
      <c r="G640" s="14"/>
      <c r="H640" s="10"/>
      <c r="I640" s="14"/>
      <c r="J640" s="10"/>
      <c r="K640" s="14"/>
      <c r="L640" s="10"/>
      <c r="N640" s="14"/>
      <c r="O640" s="10"/>
      <c r="Q640" s="14"/>
      <c r="U640" s="14"/>
      <c r="V640" s="10"/>
    </row>
    <row r="641" spans="2:22" ht="28.5" customHeight="1" x14ac:dyDescent="0.25">
      <c r="B641" s="9"/>
      <c r="C641" s="14"/>
      <c r="D641" s="10"/>
      <c r="E641" s="14"/>
      <c r="F641" s="10"/>
      <c r="G641" s="14"/>
      <c r="H641" s="10"/>
      <c r="I641" s="14"/>
      <c r="J641" s="10"/>
      <c r="K641" s="14"/>
      <c r="L641" s="10"/>
      <c r="N641" s="14"/>
      <c r="O641" s="10"/>
      <c r="Q641" s="14"/>
      <c r="U641" s="14"/>
      <c r="V641" s="10"/>
    </row>
    <row r="642" spans="2:22" ht="28.5" customHeight="1" x14ac:dyDescent="0.25">
      <c r="B642" s="9"/>
      <c r="C642" s="14"/>
      <c r="D642" s="10"/>
      <c r="E642" s="14"/>
      <c r="F642" s="10"/>
      <c r="G642" s="14"/>
      <c r="H642" s="10"/>
      <c r="I642" s="14"/>
      <c r="J642" s="10"/>
      <c r="K642" s="14"/>
      <c r="L642" s="10"/>
      <c r="N642" s="14"/>
      <c r="O642" s="10"/>
      <c r="Q642" s="14"/>
      <c r="U642" s="14"/>
      <c r="V642" s="10"/>
    </row>
    <row r="643" spans="2:22" ht="28.5" customHeight="1" x14ac:dyDescent="0.25">
      <c r="B643" s="9"/>
      <c r="C643" s="14"/>
      <c r="D643" s="10"/>
      <c r="E643" s="14"/>
      <c r="F643" s="10"/>
      <c r="G643" s="14"/>
      <c r="H643" s="10"/>
      <c r="I643" s="14"/>
      <c r="J643" s="10"/>
      <c r="K643" s="14"/>
      <c r="L643" s="10"/>
      <c r="N643" s="14"/>
      <c r="O643" s="10"/>
      <c r="Q643" s="14"/>
      <c r="U643" s="14"/>
      <c r="V643" s="10"/>
    </row>
    <row r="644" spans="2:22" ht="28.5" customHeight="1" x14ac:dyDescent="0.25">
      <c r="B644" s="9"/>
      <c r="C644" s="14"/>
      <c r="D644" s="10"/>
      <c r="E644" s="14"/>
      <c r="F644" s="10"/>
      <c r="G644" s="14"/>
      <c r="H644" s="10"/>
      <c r="I644" s="14"/>
      <c r="J644" s="10"/>
      <c r="K644" s="14"/>
      <c r="L644" s="10"/>
      <c r="N644" s="14"/>
      <c r="O644" s="10"/>
      <c r="Q644" s="14"/>
      <c r="U644" s="14"/>
      <c r="V644" s="10"/>
    </row>
    <row r="645" spans="2:22" ht="28.5" customHeight="1" x14ac:dyDescent="0.25">
      <c r="B645" s="9"/>
      <c r="C645" s="14"/>
      <c r="D645" s="10"/>
      <c r="E645" s="14"/>
      <c r="F645" s="10"/>
      <c r="G645" s="14"/>
      <c r="H645" s="10"/>
      <c r="I645" s="14"/>
      <c r="J645" s="10"/>
      <c r="K645" s="14"/>
      <c r="L645" s="10"/>
      <c r="N645" s="14"/>
      <c r="O645" s="10"/>
      <c r="Q645" s="14"/>
      <c r="U645" s="14"/>
      <c r="V645" s="10"/>
    </row>
    <row r="646" spans="2:22" ht="28.5" customHeight="1" x14ac:dyDescent="0.25">
      <c r="B646" s="9"/>
      <c r="C646" s="14"/>
      <c r="D646" s="10"/>
      <c r="E646" s="14"/>
      <c r="F646" s="10"/>
      <c r="G646" s="14"/>
      <c r="H646" s="10"/>
      <c r="I646" s="14"/>
      <c r="J646" s="10"/>
      <c r="K646" s="14"/>
      <c r="L646" s="10"/>
      <c r="N646" s="14"/>
      <c r="O646" s="10"/>
      <c r="Q646" s="14"/>
      <c r="U646" s="14"/>
      <c r="V646" s="10"/>
    </row>
    <row r="647" spans="2:22" ht="28.5" customHeight="1" x14ac:dyDescent="0.25">
      <c r="B647" s="9"/>
      <c r="C647" s="14"/>
      <c r="D647" s="10"/>
      <c r="E647" s="14"/>
      <c r="F647" s="10"/>
      <c r="G647" s="14"/>
      <c r="H647" s="10"/>
      <c r="I647" s="14"/>
      <c r="J647" s="10"/>
      <c r="K647" s="14"/>
      <c r="L647" s="10"/>
      <c r="N647" s="14"/>
      <c r="O647" s="10"/>
      <c r="Q647" s="14"/>
      <c r="U647" s="14"/>
      <c r="V647" s="10"/>
    </row>
    <row r="648" spans="2:22" ht="28.5" customHeight="1" x14ac:dyDescent="0.25">
      <c r="B648" s="9"/>
      <c r="C648" s="14"/>
      <c r="D648" s="10"/>
      <c r="E648" s="14"/>
      <c r="F648" s="10"/>
      <c r="G648" s="14"/>
      <c r="H648" s="10"/>
      <c r="I648" s="14"/>
      <c r="J648" s="10"/>
      <c r="K648" s="14"/>
      <c r="L648" s="10"/>
      <c r="N648" s="14"/>
      <c r="O648" s="10"/>
      <c r="Q648" s="14"/>
      <c r="U648" s="14"/>
      <c r="V648" s="10"/>
    </row>
    <row r="649" spans="2:22" ht="28.5" customHeight="1" x14ac:dyDescent="0.25">
      <c r="B649" s="9"/>
      <c r="C649" s="14"/>
      <c r="D649" s="10"/>
      <c r="E649" s="14"/>
      <c r="F649" s="10"/>
      <c r="G649" s="14"/>
      <c r="H649" s="10"/>
      <c r="I649" s="14"/>
      <c r="J649" s="10"/>
      <c r="K649" s="14"/>
      <c r="L649" s="10"/>
      <c r="N649" s="14"/>
      <c r="O649" s="10"/>
      <c r="Q649" s="14"/>
      <c r="U649" s="14"/>
      <c r="V649" s="10"/>
    </row>
    <row r="650" spans="2:22" ht="28.5" customHeight="1" x14ac:dyDescent="0.25">
      <c r="B650" s="9"/>
      <c r="C650" s="14"/>
      <c r="D650" s="10"/>
      <c r="E650" s="14"/>
      <c r="F650" s="10"/>
      <c r="G650" s="14"/>
      <c r="H650" s="10"/>
      <c r="I650" s="14"/>
      <c r="J650" s="10"/>
      <c r="K650" s="14"/>
      <c r="L650" s="10"/>
      <c r="N650" s="14"/>
      <c r="O650" s="10"/>
      <c r="Q650" s="14"/>
      <c r="U650" s="14"/>
      <c r="V650" s="10"/>
    </row>
    <row r="651" spans="2:22" ht="28.5" customHeight="1" x14ac:dyDescent="0.25">
      <c r="B651" s="9"/>
      <c r="C651" s="14"/>
      <c r="D651" s="10"/>
      <c r="E651" s="14"/>
      <c r="F651" s="10"/>
      <c r="G651" s="14"/>
      <c r="H651" s="10"/>
      <c r="I651" s="14"/>
      <c r="J651" s="10"/>
      <c r="K651" s="14"/>
      <c r="L651" s="10"/>
      <c r="N651" s="14"/>
      <c r="O651" s="10"/>
      <c r="Q651" s="14"/>
      <c r="U651" s="14"/>
      <c r="V651" s="10"/>
    </row>
    <row r="652" spans="2:22" ht="28.5" customHeight="1" x14ac:dyDescent="0.25">
      <c r="B652" s="9"/>
      <c r="C652" s="14"/>
      <c r="D652" s="10"/>
      <c r="E652" s="14"/>
      <c r="F652" s="10"/>
      <c r="G652" s="14"/>
      <c r="H652" s="10"/>
      <c r="I652" s="14"/>
      <c r="J652" s="10"/>
      <c r="K652" s="14"/>
      <c r="L652" s="10"/>
      <c r="N652" s="14"/>
      <c r="O652" s="10"/>
      <c r="Q652" s="14"/>
      <c r="U652" s="14"/>
      <c r="V652" s="10"/>
    </row>
    <row r="653" spans="2:22" ht="28.5" customHeight="1" x14ac:dyDescent="0.25">
      <c r="B653" s="9"/>
      <c r="C653" s="14"/>
      <c r="D653" s="10"/>
      <c r="E653" s="14"/>
      <c r="F653" s="10"/>
      <c r="G653" s="14"/>
      <c r="H653" s="10"/>
      <c r="I653" s="14"/>
      <c r="J653" s="10"/>
      <c r="K653" s="14"/>
      <c r="L653" s="10"/>
      <c r="N653" s="14"/>
      <c r="O653" s="10"/>
      <c r="Q653" s="14"/>
      <c r="U653" s="14"/>
      <c r="V653" s="10"/>
    </row>
    <row r="654" spans="2:22" ht="28.5" customHeight="1" x14ac:dyDescent="0.25">
      <c r="B654" s="9"/>
      <c r="C654" s="14"/>
      <c r="D654" s="10"/>
      <c r="E654" s="14"/>
      <c r="F654" s="10"/>
      <c r="G654" s="14"/>
      <c r="H654" s="10"/>
      <c r="I654" s="14"/>
      <c r="J654" s="10"/>
      <c r="K654" s="14"/>
      <c r="L654" s="10"/>
      <c r="N654" s="14"/>
      <c r="O654" s="10"/>
      <c r="Q654" s="14"/>
      <c r="U654" s="14"/>
      <c r="V654" s="10"/>
    </row>
    <row r="655" spans="2:22" ht="28.5" customHeight="1" x14ac:dyDescent="0.25">
      <c r="B655" s="9"/>
      <c r="C655" s="14"/>
      <c r="D655" s="10"/>
      <c r="E655" s="14"/>
      <c r="F655" s="10"/>
      <c r="G655" s="14"/>
      <c r="H655" s="10"/>
      <c r="I655" s="14"/>
      <c r="J655" s="10"/>
      <c r="K655" s="14"/>
      <c r="L655" s="10"/>
      <c r="N655" s="14"/>
      <c r="O655" s="10"/>
      <c r="Q655" s="14"/>
      <c r="U655" s="14"/>
      <c r="V655" s="10"/>
    </row>
    <row r="656" spans="2:22" ht="28.5" customHeight="1" x14ac:dyDescent="0.25">
      <c r="B656" s="9"/>
      <c r="C656" s="14"/>
      <c r="D656" s="10"/>
      <c r="E656" s="14"/>
      <c r="F656" s="10"/>
      <c r="G656" s="14"/>
      <c r="H656" s="10"/>
      <c r="I656" s="14"/>
      <c r="J656" s="10"/>
      <c r="K656" s="14"/>
      <c r="L656" s="10"/>
      <c r="N656" s="14"/>
      <c r="O656" s="10"/>
      <c r="Q656" s="14"/>
      <c r="U656" s="14"/>
      <c r="V656" s="10"/>
    </row>
    <row r="657" spans="2:22" ht="28.5" customHeight="1" x14ac:dyDescent="0.25">
      <c r="B657" s="9"/>
      <c r="C657" s="14"/>
      <c r="D657" s="10"/>
      <c r="E657" s="14"/>
      <c r="F657" s="10"/>
      <c r="G657" s="14"/>
      <c r="H657" s="10"/>
      <c r="I657" s="14"/>
      <c r="J657" s="10"/>
      <c r="K657" s="14"/>
      <c r="L657" s="10"/>
      <c r="N657" s="14"/>
      <c r="O657" s="10"/>
      <c r="Q657" s="14"/>
      <c r="U657" s="14"/>
      <c r="V657" s="10"/>
    </row>
    <row r="658" spans="2:22" ht="28.5" customHeight="1" x14ac:dyDescent="0.25">
      <c r="B658" s="9"/>
      <c r="C658" s="14"/>
      <c r="D658" s="10"/>
      <c r="E658" s="14"/>
      <c r="F658" s="10"/>
      <c r="G658" s="14"/>
      <c r="H658" s="10"/>
      <c r="I658" s="14"/>
      <c r="J658" s="10"/>
      <c r="K658" s="14"/>
      <c r="L658" s="10"/>
      <c r="N658" s="14"/>
      <c r="O658" s="10"/>
      <c r="Q658" s="14"/>
      <c r="U658" s="14"/>
      <c r="V658" s="10"/>
    </row>
    <row r="659" spans="2:22" ht="28.5" customHeight="1" x14ac:dyDescent="0.25">
      <c r="B659" s="9"/>
      <c r="C659" s="14"/>
      <c r="D659" s="10"/>
      <c r="E659" s="14"/>
      <c r="F659" s="10"/>
      <c r="G659" s="14"/>
      <c r="H659" s="10"/>
      <c r="I659" s="14"/>
      <c r="J659" s="10"/>
      <c r="K659" s="14"/>
      <c r="L659" s="10"/>
      <c r="N659" s="14"/>
      <c r="O659" s="10"/>
      <c r="Q659" s="14"/>
      <c r="U659" s="14"/>
      <c r="V659" s="10"/>
    </row>
    <row r="660" spans="2:22" ht="28.5" customHeight="1" x14ac:dyDescent="0.25">
      <c r="B660" s="9"/>
      <c r="C660" s="14"/>
      <c r="D660" s="10"/>
      <c r="E660" s="14"/>
      <c r="F660" s="10"/>
      <c r="G660" s="14"/>
      <c r="H660" s="10"/>
      <c r="I660" s="14"/>
      <c r="J660" s="10"/>
      <c r="K660" s="14"/>
      <c r="L660" s="10"/>
      <c r="N660" s="14"/>
      <c r="O660" s="10"/>
      <c r="Q660" s="14"/>
      <c r="U660" s="14"/>
      <c r="V660" s="10"/>
    </row>
    <row r="661" spans="2:22" ht="28.5" customHeight="1" x14ac:dyDescent="0.25">
      <c r="B661" s="9"/>
      <c r="C661" s="14"/>
      <c r="D661" s="10"/>
      <c r="E661" s="14"/>
      <c r="F661" s="10"/>
      <c r="G661" s="14"/>
      <c r="H661" s="10"/>
      <c r="I661" s="14"/>
      <c r="J661" s="10"/>
      <c r="K661" s="14"/>
      <c r="L661" s="10"/>
      <c r="N661" s="14"/>
      <c r="O661" s="10"/>
      <c r="Q661" s="14"/>
      <c r="U661" s="14"/>
      <c r="V661" s="10"/>
    </row>
    <row r="662" spans="2:22" ht="28.5" customHeight="1" x14ac:dyDescent="0.25">
      <c r="B662" s="9"/>
      <c r="C662" s="14"/>
      <c r="D662" s="10"/>
      <c r="E662" s="14"/>
      <c r="F662" s="10"/>
      <c r="G662" s="14"/>
      <c r="H662" s="10"/>
      <c r="I662" s="14"/>
      <c r="J662" s="10"/>
      <c r="K662" s="14"/>
      <c r="L662" s="10"/>
      <c r="N662" s="14"/>
      <c r="O662" s="10"/>
      <c r="Q662" s="14"/>
      <c r="U662" s="14"/>
      <c r="V662" s="10"/>
    </row>
    <row r="663" spans="2:22" ht="28.5" customHeight="1" x14ac:dyDescent="0.25">
      <c r="B663" s="9"/>
      <c r="C663" s="14"/>
      <c r="D663" s="10"/>
      <c r="E663" s="14"/>
      <c r="F663" s="10"/>
      <c r="G663" s="14"/>
      <c r="H663" s="10"/>
      <c r="I663" s="14"/>
      <c r="J663" s="10"/>
      <c r="K663" s="14"/>
      <c r="L663" s="10"/>
      <c r="N663" s="14"/>
      <c r="O663" s="10"/>
      <c r="Q663" s="14"/>
      <c r="U663" s="14"/>
      <c r="V663" s="10"/>
    </row>
    <row r="664" spans="2:22" ht="28.5" customHeight="1" x14ac:dyDescent="0.25">
      <c r="B664" s="9"/>
      <c r="C664" s="14"/>
      <c r="D664" s="10"/>
      <c r="E664" s="14"/>
      <c r="F664" s="10"/>
      <c r="G664" s="14"/>
      <c r="H664" s="10"/>
      <c r="I664" s="14"/>
      <c r="J664" s="10"/>
      <c r="K664" s="14"/>
      <c r="L664" s="10"/>
      <c r="N664" s="14"/>
      <c r="O664" s="10"/>
      <c r="Q664" s="14"/>
      <c r="U664" s="14"/>
      <c r="V664" s="10"/>
    </row>
    <row r="665" spans="2:22" ht="28.5" customHeight="1" x14ac:dyDescent="0.25">
      <c r="B665" s="9"/>
      <c r="C665" s="14"/>
      <c r="D665" s="10"/>
      <c r="E665" s="14"/>
      <c r="F665" s="10"/>
      <c r="G665" s="14"/>
      <c r="H665" s="10"/>
      <c r="I665" s="14"/>
      <c r="J665" s="10"/>
      <c r="K665" s="14"/>
      <c r="L665" s="10"/>
      <c r="N665" s="14"/>
      <c r="O665" s="10"/>
      <c r="Q665" s="14"/>
      <c r="U665" s="14"/>
      <c r="V665" s="10"/>
    </row>
    <row r="666" spans="2:22" ht="28.5" customHeight="1" x14ac:dyDescent="0.25">
      <c r="B666" s="9"/>
      <c r="C666" s="14"/>
      <c r="D666" s="10"/>
      <c r="E666" s="14"/>
      <c r="F666" s="10"/>
      <c r="G666" s="14"/>
      <c r="H666" s="10"/>
      <c r="I666" s="14"/>
      <c r="J666" s="10"/>
      <c r="K666" s="14"/>
      <c r="L666" s="10"/>
      <c r="N666" s="14"/>
      <c r="O666" s="10"/>
      <c r="Q666" s="14"/>
      <c r="U666" s="14"/>
      <c r="V666" s="10"/>
    </row>
    <row r="667" spans="2:22" ht="28.5" customHeight="1" x14ac:dyDescent="0.25">
      <c r="B667" s="9"/>
      <c r="C667" s="14"/>
      <c r="D667" s="10"/>
      <c r="E667" s="14"/>
      <c r="F667" s="10"/>
      <c r="G667" s="14"/>
      <c r="H667" s="10"/>
      <c r="I667" s="14"/>
      <c r="J667" s="10"/>
      <c r="K667" s="14"/>
      <c r="L667" s="10"/>
      <c r="N667" s="14"/>
      <c r="O667" s="10"/>
      <c r="Q667" s="14"/>
      <c r="U667" s="14"/>
      <c r="V667" s="10"/>
    </row>
    <row r="668" spans="2:22" ht="28.5" customHeight="1" x14ac:dyDescent="0.25">
      <c r="B668" s="9"/>
      <c r="C668" s="14"/>
      <c r="D668" s="10"/>
      <c r="E668" s="14"/>
      <c r="F668" s="10"/>
      <c r="G668" s="14"/>
      <c r="H668" s="10"/>
      <c r="I668" s="14"/>
      <c r="J668" s="10"/>
      <c r="K668" s="14"/>
      <c r="L668" s="10"/>
      <c r="N668" s="14"/>
      <c r="O668" s="10"/>
      <c r="Q668" s="14"/>
      <c r="U668" s="14"/>
      <c r="V668" s="10"/>
    </row>
    <row r="669" spans="2:22" ht="28.5" customHeight="1" x14ac:dyDescent="0.25">
      <c r="B669" s="9"/>
      <c r="C669" s="14"/>
      <c r="D669" s="10"/>
      <c r="E669" s="14"/>
      <c r="F669" s="10"/>
      <c r="G669" s="14"/>
      <c r="H669" s="10"/>
      <c r="I669" s="14"/>
      <c r="J669" s="10"/>
      <c r="K669" s="14"/>
      <c r="L669" s="10"/>
      <c r="N669" s="14"/>
      <c r="O669" s="10"/>
      <c r="Q669" s="14"/>
      <c r="U669" s="14"/>
      <c r="V669" s="10"/>
    </row>
    <row r="670" spans="2:22" ht="28.5" customHeight="1" x14ac:dyDescent="0.25">
      <c r="B670" s="9"/>
      <c r="C670" s="14"/>
      <c r="D670" s="10"/>
      <c r="E670" s="14"/>
      <c r="F670" s="10"/>
      <c r="G670" s="14"/>
      <c r="H670" s="10"/>
      <c r="I670" s="14"/>
      <c r="J670" s="10"/>
      <c r="K670" s="14"/>
      <c r="L670" s="10"/>
      <c r="N670" s="14"/>
      <c r="O670" s="10"/>
      <c r="Q670" s="14"/>
      <c r="U670" s="14"/>
      <c r="V670" s="10"/>
    </row>
    <row r="671" spans="2:22" ht="28.5" customHeight="1" x14ac:dyDescent="0.25">
      <c r="B671" s="9"/>
      <c r="C671" s="14"/>
      <c r="D671" s="10"/>
      <c r="E671" s="14"/>
      <c r="F671" s="10"/>
      <c r="G671" s="14"/>
      <c r="H671" s="10"/>
      <c r="I671" s="14"/>
      <c r="J671" s="10"/>
      <c r="K671" s="14"/>
      <c r="L671" s="10"/>
      <c r="N671" s="14"/>
      <c r="O671" s="10"/>
      <c r="Q671" s="14"/>
      <c r="U671" s="14"/>
      <c r="V671" s="10"/>
    </row>
    <row r="672" spans="2:22" ht="28.5" customHeight="1" x14ac:dyDescent="0.25">
      <c r="B672" s="9"/>
      <c r="C672" s="14"/>
      <c r="D672" s="10"/>
      <c r="E672" s="14"/>
      <c r="F672" s="10"/>
      <c r="G672" s="14"/>
      <c r="H672" s="10"/>
      <c r="I672" s="14"/>
      <c r="J672" s="10"/>
      <c r="K672" s="14"/>
      <c r="L672" s="10"/>
      <c r="N672" s="14"/>
      <c r="O672" s="10"/>
      <c r="Q672" s="14"/>
      <c r="U672" s="14"/>
      <c r="V672" s="10"/>
    </row>
    <row r="673" spans="2:22" ht="28.5" customHeight="1" x14ac:dyDescent="0.25">
      <c r="B673" s="9"/>
      <c r="C673" s="14"/>
      <c r="D673" s="10"/>
      <c r="E673" s="14"/>
      <c r="F673" s="10"/>
      <c r="G673" s="14"/>
      <c r="H673" s="10"/>
      <c r="I673" s="14"/>
      <c r="J673" s="10"/>
      <c r="K673" s="14"/>
      <c r="L673" s="10"/>
      <c r="N673" s="14"/>
      <c r="O673" s="10"/>
      <c r="Q673" s="14"/>
      <c r="U673" s="14"/>
      <c r="V673" s="10"/>
    </row>
    <row r="674" spans="2:22" ht="28.5" customHeight="1" x14ac:dyDescent="0.25">
      <c r="B674" s="9"/>
      <c r="C674" s="14"/>
      <c r="D674" s="10"/>
      <c r="E674" s="14"/>
      <c r="F674" s="10"/>
      <c r="G674" s="14"/>
      <c r="H674" s="10"/>
      <c r="I674" s="14"/>
      <c r="J674" s="10"/>
      <c r="K674" s="14"/>
      <c r="L674" s="10"/>
      <c r="N674" s="14"/>
      <c r="O674" s="10"/>
      <c r="Q674" s="14"/>
      <c r="U674" s="14"/>
      <c r="V674" s="10"/>
    </row>
    <row r="675" spans="2:22" ht="28.5" customHeight="1" x14ac:dyDescent="0.25">
      <c r="B675" s="9"/>
      <c r="C675" s="14"/>
      <c r="D675" s="10"/>
      <c r="E675" s="14"/>
      <c r="F675" s="10"/>
      <c r="G675" s="14"/>
      <c r="H675" s="10"/>
      <c r="I675" s="14"/>
      <c r="J675" s="10"/>
      <c r="K675" s="14"/>
      <c r="L675" s="10"/>
      <c r="N675" s="14"/>
      <c r="O675" s="10"/>
      <c r="Q675" s="14"/>
      <c r="U675" s="14"/>
      <c r="V675" s="10"/>
    </row>
    <row r="676" spans="2:22" ht="28.5" customHeight="1" x14ac:dyDescent="0.25">
      <c r="B676" s="9"/>
      <c r="C676" s="14"/>
      <c r="D676" s="10"/>
      <c r="E676" s="14"/>
      <c r="F676" s="10"/>
      <c r="G676" s="14"/>
      <c r="H676" s="10"/>
      <c r="I676" s="14"/>
      <c r="J676" s="10"/>
      <c r="K676" s="14"/>
      <c r="L676" s="10"/>
      <c r="N676" s="14"/>
      <c r="O676" s="10"/>
      <c r="Q676" s="14"/>
      <c r="U676" s="14"/>
      <c r="V676" s="10"/>
    </row>
    <row r="677" spans="2:22" ht="28.5" customHeight="1" x14ac:dyDescent="0.25">
      <c r="B677" s="9"/>
      <c r="C677" s="14"/>
      <c r="D677" s="10"/>
      <c r="E677" s="14"/>
      <c r="F677" s="10"/>
      <c r="G677" s="14"/>
      <c r="H677" s="10"/>
      <c r="I677" s="14"/>
      <c r="J677" s="10"/>
      <c r="K677" s="14"/>
      <c r="L677" s="10"/>
      <c r="N677" s="14"/>
      <c r="O677" s="10"/>
      <c r="Q677" s="14"/>
      <c r="U677" s="14"/>
      <c r="V677" s="10"/>
    </row>
    <row r="678" spans="2:22" ht="28.5" customHeight="1" x14ac:dyDescent="0.25">
      <c r="B678" s="9"/>
      <c r="C678" s="14"/>
      <c r="D678" s="10"/>
      <c r="E678" s="14"/>
      <c r="F678" s="10"/>
      <c r="G678" s="14"/>
      <c r="H678" s="10"/>
      <c r="I678" s="14"/>
      <c r="J678" s="10"/>
      <c r="K678" s="14"/>
      <c r="L678" s="10"/>
      <c r="N678" s="14"/>
      <c r="O678" s="10"/>
      <c r="Q678" s="14"/>
      <c r="U678" s="14"/>
      <c r="V678" s="10"/>
    </row>
    <row r="679" spans="2:22" ht="28.5" customHeight="1" x14ac:dyDescent="0.25">
      <c r="B679" s="9"/>
      <c r="C679" s="14"/>
      <c r="D679" s="10"/>
      <c r="E679" s="14"/>
      <c r="F679" s="10"/>
      <c r="G679" s="14"/>
      <c r="H679" s="10"/>
      <c r="I679" s="14"/>
      <c r="J679" s="10"/>
      <c r="K679" s="14"/>
      <c r="L679" s="10"/>
      <c r="N679" s="14"/>
      <c r="O679" s="10"/>
      <c r="Q679" s="14"/>
      <c r="U679" s="14"/>
      <c r="V679" s="10"/>
    </row>
    <row r="680" spans="2:22" ht="28.5" customHeight="1" x14ac:dyDescent="0.25">
      <c r="B680" s="9"/>
      <c r="C680" s="14"/>
      <c r="D680" s="10"/>
      <c r="E680" s="14"/>
      <c r="F680" s="10"/>
      <c r="G680" s="14"/>
      <c r="H680" s="10"/>
      <c r="I680" s="14"/>
      <c r="J680" s="10"/>
      <c r="K680" s="14"/>
      <c r="L680" s="10"/>
      <c r="N680" s="14"/>
      <c r="O680" s="10"/>
      <c r="Q680" s="14"/>
      <c r="U680" s="14"/>
      <c r="V680" s="10"/>
    </row>
    <row r="681" spans="2:22" ht="28.5" customHeight="1" x14ac:dyDescent="0.25">
      <c r="B681" s="9"/>
      <c r="C681" s="14"/>
      <c r="D681" s="10"/>
      <c r="E681" s="14"/>
      <c r="F681" s="10"/>
      <c r="G681" s="14"/>
      <c r="H681" s="10"/>
      <c r="I681" s="14"/>
      <c r="J681" s="10"/>
      <c r="K681" s="14"/>
      <c r="L681" s="10"/>
      <c r="N681" s="14"/>
      <c r="O681" s="10"/>
      <c r="Q681" s="14"/>
      <c r="U681" s="14"/>
      <c r="V681" s="10"/>
    </row>
    <row r="682" spans="2:22" ht="28.5" customHeight="1" x14ac:dyDescent="0.25">
      <c r="B682" s="9"/>
      <c r="C682" s="14"/>
      <c r="D682" s="10"/>
      <c r="E682" s="14"/>
      <c r="F682" s="10"/>
      <c r="G682" s="14"/>
      <c r="H682" s="10"/>
      <c r="I682" s="14"/>
      <c r="J682" s="10"/>
      <c r="K682" s="14"/>
      <c r="L682" s="10"/>
      <c r="N682" s="14"/>
      <c r="O682" s="10"/>
      <c r="Q682" s="14"/>
      <c r="U682" s="14"/>
      <c r="V682" s="10"/>
    </row>
    <row r="683" spans="2:22" ht="28.5" customHeight="1" x14ac:dyDescent="0.25">
      <c r="B683" s="9"/>
      <c r="C683" s="14"/>
      <c r="D683" s="10"/>
      <c r="E683" s="14"/>
      <c r="F683" s="10"/>
      <c r="G683" s="14"/>
      <c r="H683" s="10"/>
      <c r="I683" s="14"/>
      <c r="J683" s="10"/>
      <c r="K683" s="14"/>
      <c r="L683" s="10"/>
      <c r="N683" s="14"/>
      <c r="O683" s="10"/>
      <c r="Q683" s="14"/>
      <c r="U683" s="14"/>
      <c r="V683" s="10"/>
    </row>
    <row r="684" spans="2:22" ht="28.5" customHeight="1" x14ac:dyDescent="0.25">
      <c r="B684" s="9"/>
      <c r="C684" s="14"/>
      <c r="D684" s="10"/>
      <c r="E684" s="14"/>
      <c r="F684" s="10"/>
      <c r="G684" s="14"/>
      <c r="H684" s="10"/>
      <c r="I684" s="14"/>
      <c r="J684" s="10"/>
      <c r="K684" s="14"/>
      <c r="L684" s="10"/>
      <c r="N684" s="14"/>
      <c r="O684" s="10"/>
      <c r="Q684" s="14"/>
      <c r="U684" s="14"/>
      <c r="V684" s="10"/>
    </row>
    <row r="685" spans="2:22" ht="28.5" customHeight="1" x14ac:dyDescent="0.25">
      <c r="B685" s="9"/>
      <c r="C685" s="14"/>
      <c r="D685" s="10"/>
      <c r="E685" s="14"/>
      <c r="F685" s="10"/>
      <c r="G685" s="14"/>
      <c r="H685" s="10"/>
      <c r="I685" s="14"/>
      <c r="J685" s="10"/>
      <c r="K685" s="14"/>
      <c r="L685" s="10"/>
      <c r="N685" s="14"/>
      <c r="O685" s="10"/>
      <c r="Q685" s="14"/>
      <c r="U685" s="14"/>
      <c r="V685" s="10"/>
    </row>
    <row r="686" spans="2:22" ht="28.5" customHeight="1" x14ac:dyDescent="0.25">
      <c r="B686" s="9"/>
      <c r="C686" s="14"/>
      <c r="D686" s="10"/>
      <c r="E686" s="14"/>
      <c r="F686" s="10"/>
      <c r="G686" s="14"/>
      <c r="H686" s="10"/>
      <c r="I686" s="14"/>
      <c r="J686" s="10"/>
      <c r="K686" s="14"/>
      <c r="L686" s="10"/>
      <c r="N686" s="14"/>
      <c r="O686" s="10"/>
      <c r="Q686" s="14"/>
      <c r="U686" s="14"/>
      <c r="V686" s="10"/>
    </row>
    <row r="687" spans="2:22" ht="28.5" customHeight="1" x14ac:dyDescent="0.25">
      <c r="B687" s="9"/>
      <c r="C687" s="14"/>
      <c r="D687" s="10"/>
      <c r="E687" s="14"/>
      <c r="F687" s="10"/>
      <c r="G687" s="14"/>
      <c r="H687" s="10"/>
      <c r="I687" s="14"/>
      <c r="J687" s="10"/>
      <c r="K687" s="14"/>
      <c r="L687" s="10"/>
      <c r="N687" s="14"/>
      <c r="O687" s="10"/>
      <c r="Q687" s="14"/>
      <c r="U687" s="14"/>
      <c r="V687" s="10"/>
    </row>
    <row r="688" spans="2:22" ht="28.5" customHeight="1" x14ac:dyDescent="0.25">
      <c r="B688" s="9"/>
      <c r="C688" s="14"/>
      <c r="D688" s="10"/>
      <c r="E688" s="14"/>
      <c r="F688" s="10"/>
      <c r="G688" s="14"/>
      <c r="H688" s="10"/>
      <c r="I688" s="14"/>
      <c r="J688" s="10"/>
      <c r="K688" s="14"/>
      <c r="L688" s="10"/>
      <c r="N688" s="14"/>
      <c r="O688" s="10"/>
      <c r="Q688" s="14"/>
      <c r="U688" s="14"/>
      <c r="V688" s="10"/>
    </row>
    <row r="689" spans="2:22" ht="28.5" customHeight="1" x14ac:dyDescent="0.25">
      <c r="B689" s="9"/>
      <c r="C689" s="14"/>
      <c r="D689" s="10"/>
      <c r="E689" s="14"/>
      <c r="F689" s="10"/>
      <c r="G689" s="14"/>
      <c r="H689" s="10"/>
      <c r="I689" s="14"/>
      <c r="J689" s="10"/>
      <c r="K689" s="14"/>
      <c r="L689" s="10"/>
      <c r="N689" s="14"/>
      <c r="O689" s="10"/>
      <c r="Q689" s="14"/>
      <c r="U689" s="14"/>
      <c r="V689" s="10"/>
    </row>
    <row r="690" spans="2:22" ht="28.5" customHeight="1" x14ac:dyDescent="0.25">
      <c r="B690" s="9"/>
      <c r="C690" s="14"/>
      <c r="D690" s="10"/>
      <c r="E690" s="14"/>
      <c r="F690" s="10"/>
      <c r="G690" s="14"/>
      <c r="H690" s="10"/>
      <c r="I690" s="14"/>
      <c r="J690" s="10"/>
      <c r="K690" s="14"/>
      <c r="L690" s="10"/>
      <c r="N690" s="14"/>
      <c r="O690" s="10"/>
      <c r="Q690" s="14"/>
      <c r="U690" s="14"/>
      <c r="V690" s="10"/>
    </row>
    <row r="691" spans="2:22" ht="28.5" customHeight="1" x14ac:dyDescent="0.25">
      <c r="B691" s="9"/>
      <c r="C691" s="14"/>
      <c r="D691" s="10"/>
      <c r="E691" s="14"/>
      <c r="F691" s="10"/>
      <c r="G691" s="14"/>
      <c r="H691" s="10"/>
      <c r="I691" s="14"/>
      <c r="J691" s="10"/>
      <c r="K691" s="14"/>
      <c r="L691" s="10"/>
      <c r="N691" s="14"/>
      <c r="O691" s="10"/>
      <c r="Q691" s="14"/>
      <c r="U691" s="14"/>
      <c r="V691" s="10"/>
    </row>
    <row r="692" spans="2:22" ht="28.5" customHeight="1" x14ac:dyDescent="0.25">
      <c r="B692" s="9"/>
      <c r="C692" s="14"/>
      <c r="D692" s="10"/>
      <c r="E692" s="14"/>
      <c r="F692" s="10"/>
      <c r="G692" s="14"/>
      <c r="H692" s="10"/>
      <c r="I692" s="14"/>
      <c r="J692" s="10"/>
      <c r="K692" s="14"/>
      <c r="L692" s="10"/>
      <c r="N692" s="14"/>
      <c r="O692" s="10"/>
      <c r="Q692" s="14"/>
      <c r="U692" s="14"/>
      <c r="V692" s="10"/>
    </row>
    <row r="693" spans="2:22" ht="28.5" customHeight="1" x14ac:dyDescent="0.25">
      <c r="B693" s="9"/>
      <c r="C693" s="14"/>
      <c r="D693" s="10"/>
      <c r="E693" s="14"/>
      <c r="F693" s="10"/>
      <c r="G693" s="14"/>
      <c r="H693" s="10"/>
      <c r="I693" s="14"/>
      <c r="J693" s="10"/>
      <c r="K693" s="14"/>
      <c r="L693" s="10"/>
      <c r="N693" s="14"/>
      <c r="O693" s="10"/>
      <c r="Q693" s="14"/>
      <c r="U693" s="14"/>
      <c r="V693" s="10"/>
    </row>
    <row r="694" spans="2:22" ht="28.5" customHeight="1" x14ac:dyDescent="0.25">
      <c r="B694" s="9"/>
      <c r="C694" s="14"/>
      <c r="D694" s="10"/>
      <c r="E694" s="14"/>
      <c r="F694" s="10"/>
      <c r="G694" s="14"/>
      <c r="H694" s="10"/>
      <c r="I694" s="14"/>
      <c r="J694" s="10"/>
      <c r="K694" s="14"/>
      <c r="L694" s="10"/>
      <c r="N694" s="14"/>
      <c r="O694" s="10"/>
      <c r="Q694" s="14"/>
      <c r="U694" s="14"/>
      <c r="V694" s="10"/>
    </row>
    <row r="695" spans="2:22" ht="28.5" customHeight="1" x14ac:dyDescent="0.25">
      <c r="B695" s="9"/>
      <c r="C695" s="14"/>
      <c r="D695" s="10"/>
      <c r="E695" s="14"/>
      <c r="F695" s="10"/>
      <c r="G695" s="14"/>
      <c r="H695" s="10"/>
      <c r="I695" s="14"/>
      <c r="J695" s="10"/>
      <c r="K695" s="14"/>
      <c r="L695" s="10"/>
      <c r="N695" s="14"/>
      <c r="O695" s="10"/>
      <c r="Q695" s="14"/>
      <c r="U695" s="14"/>
      <c r="V695" s="10"/>
    </row>
    <row r="696" spans="2:22" ht="28.5" customHeight="1" x14ac:dyDescent="0.25">
      <c r="B696" s="9"/>
      <c r="C696" s="14"/>
      <c r="D696" s="10"/>
      <c r="E696" s="14"/>
      <c r="F696" s="10"/>
      <c r="G696" s="14"/>
      <c r="H696" s="10"/>
      <c r="I696" s="14"/>
      <c r="J696" s="10"/>
      <c r="K696" s="14"/>
      <c r="L696" s="10"/>
      <c r="N696" s="14"/>
      <c r="O696" s="10"/>
      <c r="Q696" s="14"/>
      <c r="U696" s="14"/>
      <c r="V696" s="10"/>
    </row>
    <row r="697" spans="2:22" ht="28.5" customHeight="1" x14ac:dyDescent="0.25">
      <c r="B697" s="9"/>
      <c r="C697" s="14"/>
      <c r="D697" s="10"/>
      <c r="E697" s="14"/>
      <c r="F697" s="10"/>
      <c r="G697" s="14"/>
      <c r="H697" s="10"/>
      <c r="I697" s="14"/>
      <c r="J697" s="10"/>
      <c r="K697" s="14"/>
      <c r="L697" s="10"/>
      <c r="N697" s="14"/>
      <c r="O697" s="10"/>
      <c r="Q697" s="14"/>
      <c r="U697" s="14"/>
      <c r="V697" s="10"/>
    </row>
    <row r="698" spans="2:22" ht="28.5" customHeight="1" x14ac:dyDescent="0.25">
      <c r="B698" s="9"/>
      <c r="C698" s="14"/>
      <c r="D698" s="10"/>
      <c r="E698" s="14"/>
      <c r="F698" s="10"/>
      <c r="G698" s="14"/>
      <c r="H698" s="10"/>
      <c r="I698" s="14"/>
      <c r="J698" s="10"/>
      <c r="K698" s="14"/>
      <c r="L698" s="10"/>
      <c r="N698" s="14"/>
      <c r="O698" s="10"/>
      <c r="Q698" s="14"/>
      <c r="U698" s="14"/>
      <c r="V698" s="10"/>
    </row>
    <row r="699" spans="2:22" ht="28.5" customHeight="1" x14ac:dyDescent="0.25">
      <c r="B699" s="9"/>
      <c r="C699" s="14"/>
      <c r="D699" s="10"/>
      <c r="E699" s="14"/>
      <c r="F699" s="10"/>
      <c r="G699" s="14"/>
      <c r="H699" s="10"/>
      <c r="I699" s="14"/>
      <c r="J699" s="10"/>
      <c r="K699" s="14"/>
      <c r="L699" s="10"/>
      <c r="N699" s="14"/>
      <c r="O699" s="10"/>
      <c r="Q699" s="14"/>
      <c r="U699" s="14"/>
      <c r="V699" s="10"/>
    </row>
    <row r="700" spans="2:22" ht="28.5" customHeight="1" x14ac:dyDescent="0.25">
      <c r="B700" s="9"/>
      <c r="C700" s="14"/>
      <c r="D700" s="10"/>
      <c r="E700" s="14"/>
      <c r="F700" s="10"/>
      <c r="G700" s="14"/>
      <c r="H700" s="10"/>
      <c r="I700" s="14"/>
      <c r="J700" s="10"/>
      <c r="K700" s="14"/>
      <c r="L700" s="10"/>
      <c r="N700" s="14"/>
      <c r="O700" s="10"/>
      <c r="Q700" s="14"/>
      <c r="U700" s="14"/>
      <c r="V700" s="10"/>
    </row>
    <row r="701" spans="2:22" ht="28.5" customHeight="1" x14ac:dyDescent="0.25">
      <c r="B701" s="9"/>
      <c r="C701" s="14"/>
      <c r="D701" s="10"/>
      <c r="E701" s="14"/>
      <c r="F701" s="10"/>
      <c r="G701" s="14"/>
      <c r="H701" s="10"/>
      <c r="I701" s="14"/>
      <c r="J701" s="10"/>
      <c r="K701" s="14"/>
      <c r="L701" s="10"/>
      <c r="N701" s="14"/>
      <c r="O701" s="10"/>
      <c r="Q701" s="14"/>
      <c r="U701" s="14"/>
      <c r="V701" s="10"/>
    </row>
    <row r="702" spans="2:22" ht="28.5" customHeight="1" x14ac:dyDescent="0.25">
      <c r="B702" s="9"/>
      <c r="C702" s="14"/>
      <c r="D702" s="10"/>
      <c r="E702" s="14"/>
      <c r="F702" s="10"/>
      <c r="G702" s="14"/>
      <c r="H702" s="10"/>
      <c r="I702" s="14"/>
      <c r="J702" s="10"/>
      <c r="K702" s="14"/>
      <c r="L702" s="10"/>
      <c r="N702" s="14"/>
      <c r="O702" s="10"/>
      <c r="Q702" s="14"/>
      <c r="U702" s="14"/>
      <c r="V702" s="10"/>
    </row>
    <row r="703" spans="2:22" ht="28.5" customHeight="1" x14ac:dyDescent="0.25">
      <c r="B703" s="9"/>
      <c r="C703" s="14"/>
      <c r="D703" s="10"/>
      <c r="E703" s="14"/>
      <c r="F703" s="10"/>
      <c r="G703" s="14"/>
      <c r="H703" s="10"/>
      <c r="I703" s="14"/>
      <c r="J703" s="10"/>
      <c r="K703" s="14"/>
      <c r="L703" s="10"/>
      <c r="N703" s="14"/>
      <c r="O703" s="10"/>
      <c r="Q703" s="14"/>
      <c r="U703" s="14"/>
      <c r="V703" s="10"/>
    </row>
    <row r="704" spans="2:22" ht="28.5" customHeight="1" x14ac:dyDescent="0.25">
      <c r="B704" s="9"/>
      <c r="C704" s="14"/>
      <c r="D704" s="10"/>
      <c r="E704" s="14"/>
      <c r="F704" s="10"/>
      <c r="G704" s="14"/>
      <c r="H704" s="10"/>
      <c r="I704" s="14"/>
      <c r="J704" s="10"/>
      <c r="K704" s="14"/>
      <c r="L704" s="10"/>
      <c r="N704" s="14"/>
      <c r="O704" s="10"/>
      <c r="Q704" s="14"/>
      <c r="U704" s="14"/>
      <c r="V704" s="10"/>
    </row>
    <row r="705" spans="2:22" ht="28.5" customHeight="1" x14ac:dyDescent="0.25">
      <c r="B705" s="9"/>
      <c r="C705" s="14"/>
      <c r="D705" s="10"/>
      <c r="E705" s="14"/>
      <c r="F705" s="10"/>
      <c r="G705" s="14"/>
      <c r="H705" s="10"/>
      <c r="I705" s="14"/>
      <c r="J705" s="10"/>
      <c r="K705" s="14"/>
      <c r="L705" s="10"/>
      <c r="N705" s="14"/>
      <c r="O705" s="10"/>
      <c r="Q705" s="14"/>
      <c r="U705" s="14"/>
      <c r="V705" s="10"/>
    </row>
    <row r="706" spans="2:22" ht="28.5" customHeight="1" x14ac:dyDescent="0.25">
      <c r="B706" s="9"/>
      <c r="C706" s="14"/>
      <c r="D706" s="10"/>
      <c r="E706" s="14"/>
      <c r="F706" s="10"/>
      <c r="G706" s="14"/>
      <c r="H706" s="10"/>
      <c r="I706" s="14"/>
      <c r="J706" s="10"/>
      <c r="K706" s="14"/>
      <c r="L706" s="10"/>
      <c r="N706" s="14"/>
      <c r="O706" s="10"/>
      <c r="Q706" s="14"/>
      <c r="U706" s="14"/>
      <c r="V706" s="10"/>
    </row>
    <row r="707" spans="2:22" ht="28.5" customHeight="1" x14ac:dyDescent="0.25">
      <c r="B707" s="9"/>
      <c r="C707" s="14"/>
      <c r="D707" s="10"/>
      <c r="E707" s="14"/>
      <c r="F707" s="10"/>
      <c r="G707" s="14"/>
      <c r="H707" s="10"/>
      <c r="I707" s="14"/>
      <c r="J707" s="10"/>
      <c r="K707" s="14"/>
      <c r="L707" s="10"/>
      <c r="N707" s="14"/>
      <c r="O707" s="10"/>
      <c r="Q707" s="14"/>
      <c r="U707" s="14"/>
      <c r="V707" s="10"/>
    </row>
    <row r="708" spans="2:22" ht="28.5" customHeight="1" x14ac:dyDescent="0.25">
      <c r="B708" s="9"/>
      <c r="C708" s="14"/>
      <c r="D708" s="10"/>
      <c r="E708" s="14"/>
      <c r="F708" s="10"/>
      <c r="G708" s="14"/>
      <c r="H708" s="10"/>
      <c r="I708" s="14"/>
      <c r="J708" s="10"/>
      <c r="K708" s="14"/>
      <c r="L708" s="10"/>
      <c r="N708" s="14"/>
      <c r="O708" s="10"/>
      <c r="Q708" s="14"/>
      <c r="U708" s="14"/>
      <c r="V708" s="10"/>
    </row>
    <row r="709" spans="2:22" ht="28.5" customHeight="1" x14ac:dyDescent="0.25">
      <c r="B709" s="9"/>
      <c r="C709" s="14"/>
      <c r="D709" s="10"/>
      <c r="E709" s="14"/>
      <c r="F709" s="10"/>
      <c r="G709" s="14"/>
      <c r="H709" s="10"/>
      <c r="I709" s="14"/>
      <c r="J709" s="10"/>
      <c r="K709" s="14"/>
      <c r="L709" s="10"/>
      <c r="N709" s="14"/>
      <c r="O709" s="10"/>
      <c r="Q709" s="14"/>
      <c r="U709" s="14"/>
      <c r="V709" s="10"/>
    </row>
    <row r="710" spans="2:22" ht="28.5" customHeight="1" x14ac:dyDescent="0.25">
      <c r="B710" s="9"/>
      <c r="C710" s="14"/>
      <c r="D710" s="10"/>
      <c r="E710" s="14"/>
      <c r="F710" s="10"/>
      <c r="G710" s="14"/>
      <c r="H710" s="10"/>
      <c r="I710" s="14"/>
      <c r="J710" s="10"/>
      <c r="K710" s="14"/>
      <c r="L710" s="10"/>
      <c r="N710" s="14"/>
      <c r="O710" s="10"/>
      <c r="Q710" s="14"/>
      <c r="U710" s="14"/>
      <c r="V710" s="10"/>
    </row>
    <row r="711" spans="2:22" ht="28.5" customHeight="1" x14ac:dyDescent="0.25">
      <c r="B711" s="9"/>
      <c r="C711" s="14"/>
      <c r="D711" s="10"/>
      <c r="E711" s="14"/>
      <c r="F711" s="10"/>
      <c r="G711" s="14"/>
      <c r="H711" s="10"/>
      <c r="I711" s="14"/>
      <c r="J711" s="10"/>
      <c r="K711" s="14"/>
      <c r="L711" s="10"/>
      <c r="N711" s="14"/>
      <c r="O711" s="10"/>
      <c r="Q711" s="14"/>
      <c r="U711" s="14"/>
      <c r="V711" s="10"/>
    </row>
    <row r="712" spans="2:22" ht="28.5" customHeight="1" x14ac:dyDescent="0.25">
      <c r="B712" s="9"/>
      <c r="C712" s="14"/>
      <c r="D712" s="10"/>
      <c r="E712" s="14"/>
      <c r="F712" s="10"/>
      <c r="G712" s="14"/>
      <c r="H712" s="10"/>
      <c r="I712" s="14"/>
      <c r="J712" s="10"/>
      <c r="K712" s="14"/>
      <c r="L712" s="10"/>
      <c r="N712" s="14"/>
      <c r="O712" s="10"/>
      <c r="Q712" s="14"/>
      <c r="U712" s="14"/>
      <c r="V712" s="10"/>
    </row>
    <row r="713" spans="2:22" ht="28.5" customHeight="1" x14ac:dyDescent="0.25">
      <c r="B713" s="9"/>
      <c r="C713" s="14"/>
      <c r="D713" s="10"/>
      <c r="E713" s="14"/>
      <c r="F713" s="10"/>
      <c r="G713" s="14"/>
      <c r="H713" s="10"/>
      <c r="I713" s="14"/>
      <c r="J713" s="10"/>
      <c r="K713" s="14"/>
      <c r="L713" s="10"/>
      <c r="N713" s="14"/>
      <c r="O713" s="10"/>
      <c r="Q713" s="14"/>
      <c r="U713" s="14"/>
      <c r="V713" s="10"/>
    </row>
    <row r="714" spans="2:22" ht="28.5" customHeight="1" x14ac:dyDescent="0.25">
      <c r="B714" s="9"/>
      <c r="C714" s="14"/>
      <c r="D714" s="10"/>
      <c r="E714" s="14"/>
      <c r="F714" s="10"/>
      <c r="G714" s="14"/>
      <c r="H714" s="10"/>
      <c r="I714" s="14"/>
      <c r="J714" s="10"/>
      <c r="K714" s="14"/>
      <c r="L714" s="10"/>
      <c r="N714" s="14"/>
      <c r="O714" s="10"/>
      <c r="Q714" s="14"/>
      <c r="U714" s="14"/>
      <c r="V714" s="10"/>
    </row>
    <row r="715" spans="2:22" ht="28.5" customHeight="1" x14ac:dyDescent="0.25">
      <c r="B715" s="9"/>
      <c r="C715" s="14"/>
      <c r="D715" s="10"/>
      <c r="E715" s="14"/>
      <c r="F715" s="10"/>
      <c r="G715" s="14"/>
      <c r="H715" s="10"/>
      <c r="I715" s="14"/>
      <c r="J715" s="10"/>
      <c r="K715" s="14"/>
      <c r="L715" s="10"/>
      <c r="N715" s="14"/>
      <c r="O715" s="10"/>
      <c r="Q715" s="14"/>
      <c r="U715" s="14"/>
      <c r="V715" s="10"/>
    </row>
    <row r="716" spans="2:22" ht="28.5" customHeight="1" x14ac:dyDescent="0.25">
      <c r="B716" s="9"/>
      <c r="C716" s="14"/>
      <c r="D716" s="10"/>
      <c r="E716" s="14"/>
      <c r="F716" s="10"/>
      <c r="G716" s="14"/>
      <c r="H716" s="10"/>
      <c r="I716" s="14"/>
      <c r="J716" s="10"/>
      <c r="K716" s="14"/>
      <c r="L716" s="10"/>
      <c r="N716" s="14"/>
      <c r="O716" s="10"/>
      <c r="Q716" s="14"/>
      <c r="U716" s="14"/>
      <c r="V716" s="10"/>
    </row>
    <row r="717" spans="2:22" ht="28.5" customHeight="1" x14ac:dyDescent="0.25">
      <c r="B717" s="9"/>
      <c r="C717" s="14"/>
      <c r="D717" s="10"/>
      <c r="E717" s="14"/>
      <c r="F717" s="10"/>
      <c r="G717" s="14"/>
      <c r="H717" s="10"/>
      <c r="I717" s="14"/>
      <c r="J717" s="10"/>
      <c r="K717" s="14"/>
      <c r="L717" s="10"/>
      <c r="N717" s="14"/>
      <c r="O717" s="10"/>
      <c r="Q717" s="14"/>
      <c r="U717" s="14"/>
      <c r="V717" s="10"/>
    </row>
    <row r="718" spans="2:22" ht="28.5" customHeight="1" x14ac:dyDescent="0.25">
      <c r="B718" s="9"/>
      <c r="C718" s="14"/>
      <c r="D718" s="10"/>
      <c r="E718" s="14"/>
      <c r="F718" s="10"/>
      <c r="G718" s="14"/>
      <c r="H718" s="10"/>
      <c r="I718" s="14"/>
      <c r="J718" s="10"/>
      <c r="K718" s="14"/>
      <c r="L718" s="10"/>
      <c r="N718" s="14"/>
      <c r="O718" s="10"/>
      <c r="Q718" s="14"/>
      <c r="U718" s="14"/>
      <c r="V718" s="10"/>
    </row>
    <row r="719" spans="2:22" ht="28.5" customHeight="1" x14ac:dyDescent="0.25">
      <c r="B719" s="9"/>
      <c r="C719" s="14"/>
      <c r="D719" s="10"/>
      <c r="E719" s="14"/>
      <c r="F719" s="10"/>
      <c r="G719" s="14"/>
      <c r="H719" s="10"/>
      <c r="I719" s="14"/>
      <c r="J719" s="10"/>
      <c r="K719" s="14"/>
      <c r="L719" s="10"/>
      <c r="N719" s="14"/>
      <c r="O719" s="10"/>
      <c r="Q719" s="14"/>
      <c r="U719" s="14"/>
      <c r="V719" s="10"/>
    </row>
    <row r="720" spans="2:22" ht="28.5" customHeight="1" x14ac:dyDescent="0.25">
      <c r="B720" s="9"/>
      <c r="C720" s="14"/>
      <c r="D720" s="10"/>
      <c r="E720" s="14"/>
      <c r="F720" s="10"/>
      <c r="G720" s="14"/>
      <c r="H720" s="10"/>
      <c r="I720" s="14"/>
      <c r="J720" s="10"/>
      <c r="K720" s="14"/>
      <c r="L720" s="10"/>
      <c r="N720" s="14"/>
      <c r="O720" s="10"/>
      <c r="Q720" s="14"/>
      <c r="U720" s="14"/>
      <c r="V720" s="10"/>
    </row>
    <row r="721" spans="2:22" ht="28.5" customHeight="1" x14ac:dyDescent="0.25">
      <c r="B721" s="9"/>
      <c r="C721" s="14"/>
      <c r="D721" s="10"/>
      <c r="E721" s="14"/>
      <c r="F721" s="10"/>
      <c r="G721" s="14"/>
      <c r="H721" s="10"/>
      <c r="I721" s="14"/>
      <c r="J721" s="10"/>
      <c r="K721" s="14"/>
      <c r="L721" s="10"/>
      <c r="N721" s="14"/>
      <c r="O721" s="10"/>
      <c r="Q721" s="14"/>
      <c r="U721" s="14"/>
      <c r="V721" s="10"/>
    </row>
    <row r="722" spans="2:22" ht="28.5" customHeight="1" x14ac:dyDescent="0.25">
      <c r="B722" s="9"/>
      <c r="C722" s="14"/>
      <c r="D722" s="10"/>
      <c r="E722" s="14"/>
      <c r="F722" s="10"/>
      <c r="G722" s="14"/>
      <c r="H722" s="10"/>
      <c r="I722" s="14"/>
      <c r="J722" s="10"/>
      <c r="K722" s="14"/>
      <c r="L722" s="10"/>
      <c r="N722" s="14"/>
      <c r="O722" s="10"/>
      <c r="Q722" s="14"/>
      <c r="U722" s="14"/>
      <c r="V722" s="10"/>
    </row>
    <row r="723" spans="2:22" ht="28.5" customHeight="1" x14ac:dyDescent="0.25">
      <c r="B723" s="9"/>
      <c r="C723" s="14"/>
      <c r="D723" s="10"/>
      <c r="E723" s="14"/>
      <c r="F723" s="10"/>
      <c r="G723" s="14"/>
      <c r="H723" s="10"/>
      <c r="I723" s="14"/>
      <c r="J723" s="10"/>
      <c r="K723" s="14"/>
      <c r="L723" s="10"/>
      <c r="N723" s="14"/>
      <c r="O723" s="10"/>
      <c r="Q723" s="14"/>
      <c r="U723" s="14"/>
      <c r="V723" s="10"/>
    </row>
    <row r="724" spans="2:22" ht="28.5" customHeight="1" x14ac:dyDescent="0.25">
      <c r="B724" s="9"/>
      <c r="C724" s="14"/>
      <c r="D724" s="10"/>
      <c r="E724" s="14"/>
      <c r="F724" s="10"/>
      <c r="G724" s="14"/>
      <c r="H724" s="10"/>
      <c r="I724" s="14"/>
      <c r="J724" s="10"/>
      <c r="K724" s="14"/>
      <c r="L724" s="10"/>
      <c r="N724" s="14"/>
      <c r="O724" s="10"/>
      <c r="Q724" s="14"/>
      <c r="U724" s="14"/>
      <c r="V724" s="10"/>
    </row>
    <row r="725" spans="2:22" ht="28.5" customHeight="1" x14ac:dyDescent="0.25">
      <c r="B725" s="9"/>
      <c r="C725" s="14"/>
      <c r="D725" s="10"/>
      <c r="E725" s="14"/>
      <c r="F725" s="10"/>
      <c r="G725" s="14"/>
      <c r="H725" s="10"/>
      <c r="I725" s="14"/>
      <c r="J725" s="10"/>
      <c r="K725" s="14"/>
      <c r="L725" s="10"/>
      <c r="N725" s="14"/>
      <c r="O725" s="10"/>
      <c r="Q725" s="14"/>
      <c r="U725" s="14"/>
      <c r="V725" s="10"/>
    </row>
    <row r="726" spans="2:22" ht="28.5" customHeight="1" x14ac:dyDescent="0.25">
      <c r="B726" s="9"/>
      <c r="C726" s="14"/>
      <c r="D726" s="10"/>
      <c r="E726" s="14"/>
      <c r="F726" s="10"/>
      <c r="G726" s="14"/>
      <c r="H726" s="10"/>
      <c r="I726" s="14"/>
      <c r="J726" s="10"/>
      <c r="K726" s="14"/>
      <c r="L726" s="10"/>
      <c r="N726" s="14"/>
      <c r="O726" s="10"/>
      <c r="Q726" s="14"/>
      <c r="U726" s="14"/>
      <c r="V726" s="10"/>
    </row>
    <row r="727" spans="2:22" ht="28.5" customHeight="1" x14ac:dyDescent="0.25">
      <c r="B727" s="9"/>
      <c r="C727" s="14"/>
      <c r="D727" s="10"/>
      <c r="E727" s="14"/>
      <c r="F727" s="10"/>
      <c r="G727" s="14"/>
      <c r="H727" s="10"/>
      <c r="I727" s="14"/>
      <c r="J727" s="10"/>
      <c r="K727" s="14"/>
      <c r="L727" s="10"/>
      <c r="N727" s="14"/>
      <c r="O727" s="10"/>
      <c r="Q727" s="14"/>
      <c r="U727" s="14"/>
      <c r="V727" s="10"/>
    </row>
    <row r="728" spans="2:22" ht="28.5" customHeight="1" x14ac:dyDescent="0.25">
      <c r="B728" s="9"/>
      <c r="C728" s="14"/>
      <c r="D728" s="10"/>
      <c r="E728" s="14"/>
      <c r="F728" s="10"/>
      <c r="G728" s="14"/>
      <c r="H728" s="10"/>
      <c r="I728" s="14"/>
      <c r="J728" s="10"/>
      <c r="K728" s="14"/>
      <c r="L728" s="10"/>
      <c r="N728" s="14"/>
      <c r="O728" s="10"/>
      <c r="Q728" s="14"/>
      <c r="U728" s="14"/>
      <c r="V728" s="10"/>
    </row>
    <row r="729" spans="2:22" ht="28.5" customHeight="1" x14ac:dyDescent="0.25">
      <c r="B729" s="9"/>
      <c r="C729" s="14"/>
      <c r="D729" s="10"/>
      <c r="E729" s="14"/>
      <c r="F729" s="10"/>
      <c r="G729" s="14"/>
      <c r="H729" s="10"/>
      <c r="I729" s="14"/>
      <c r="J729" s="10"/>
      <c r="K729" s="14"/>
      <c r="L729" s="10"/>
      <c r="N729" s="14"/>
      <c r="O729" s="10"/>
      <c r="Q729" s="14"/>
      <c r="U729" s="14"/>
      <c r="V729" s="10"/>
    </row>
    <row r="730" spans="2:22" ht="28.5" customHeight="1" x14ac:dyDescent="0.25">
      <c r="B730" s="9"/>
      <c r="C730" s="14"/>
      <c r="D730" s="10"/>
      <c r="E730" s="14"/>
      <c r="F730" s="10"/>
      <c r="G730" s="14"/>
      <c r="H730" s="10"/>
      <c r="I730" s="14"/>
      <c r="J730" s="10"/>
      <c r="K730" s="14"/>
      <c r="L730" s="10"/>
      <c r="N730" s="14"/>
      <c r="O730" s="10"/>
      <c r="Q730" s="14"/>
      <c r="U730" s="14"/>
      <c r="V730" s="10"/>
    </row>
    <row r="731" spans="2:22" ht="28.5" customHeight="1" x14ac:dyDescent="0.25">
      <c r="B731" s="9"/>
      <c r="C731" s="14"/>
      <c r="D731" s="10"/>
      <c r="E731" s="14"/>
      <c r="F731" s="10"/>
      <c r="G731" s="14"/>
      <c r="H731" s="10"/>
      <c r="I731" s="14"/>
      <c r="J731" s="10"/>
      <c r="K731" s="14"/>
      <c r="L731" s="10"/>
      <c r="N731" s="14"/>
      <c r="O731" s="10"/>
      <c r="Q731" s="14"/>
      <c r="U731" s="14"/>
      <c r="V731" s="10"/>
    </row>
    <row r="732" spans="2:22" ht="28.5" customHeight="1" x14ac:dyDescent="0.25">
      <c r="B732" s="9"/>
      <c r="C732" s="14"/>
      <c r="D732" s="10"/>
      <c r="E732" s="14"/>
      <c r="F732" s="10"/>
      <c r="G732" s="14"/>
      <c r="H732" s="10"/>
      <c r="I732" s="14"/>
      <c r="J732" s="10"/>
      <c r="K732" s="14"/>
      <c r="L732" s="10"/>
      <c r="N732" s="14"/>
      <c r="O732" s="10"/>
      <c r="Q732" s="14"/>
      <c r="U732" s="14"/>
      <c r="V732" s="10"/>
    </row>
    <row r="733" spans="2:22" ht="28.5" customHeight="1" x14ac:dyDescent="0.25">
      <c r="B733" s="9"/>
      <c r="C733" s="14"/>
      <c r="D733" s="10"/>
      <c r="E733" s="14"/>
      <c r="F733" s="10"/>
      <c r="G733" s="14"/>
      <c r="H733" s="10"/>
      <c r="I733" s="14"/>
      <c r="J733" s="10"/>
      <c r="K733" s="14"/>
      <c r="L733" s="10"/>
      <c r="N733" s="14"/>
      <c r="O733" s="10"/>
      <c r="Q733" s="14"/>
      <c r="U733" s="14"/>
      <c r="V733" s="10"/>
    </row>
    <row r="734" spans="2:22" ht="28.5" customHeight="1" x14ac:dyDescent="0.25">
      <c r="B734" s="9"/>
      <c r="C734" s="14"/>
      <c r="D734" s="10"/>
      <c r="E734" s="14"/>
      <c r="F734" s="10"/>
      <c r="G734" s="14"/>
      <c r="H734" s="10"/>
      <c r="I734" s="14"/>
      <c r="J734" s="10"/>
      <c r="K734" s="14"/>
      <c r="L734" s="10"/>
      <c r="N734" s="14"/>
      <c r="O734" s="10"/>
      <c r="Q734" s="14"/>
      <c r="U734" s="14"/>
      <c r="V734" s="10"/>
    </row>
    <row r="735" spans="2:22" ht="28.5" customHeight="1" x14ac:dyDescent="0.25">
      <c r="B735" s="9"/>
      <c r="C735" s="14"/>
      <c r="D735" s="10"/>
      <c r="E735" s="14"/>
      <c r="F735" s="10"/>
      <c r="G735" s="14"/>
      <c r="H735" s="10"/>
      <c r="I735" s="14"/>
      <c r="J735" s="10"/>
      <c r="K735" s="14"/>
      <c r="L735" s="10"/>
      <c r="N735" s="14"/>
      <c r="O735" s="10"/>
      <c r="Q735" s="14"/>
      <c r="U735" s="14"/>
      <c r="V735" s="10"/>
    </row>
    <row r="736" spans="2:22" ht="28.5" customHeight="1" x14ac:dyDescent="0.25">
      <c r="B736" s="9"/>
      <c r="C736" s="14"/>
      <c r="D736" s="10"/>
      <c r="E736" s="14"/>
      <c r="F736" s="10"/>
      <c r="G736" s="14"/>
      <c r="H736" s="10"/>
      <c r="I736" s="14"/>
      <c r="J736" s="10"/>
      <c r="K736" s="14"/>
      <c r="L736" s="10"/>
      <c r="N736" s="14"/>
      <c r="O736" s="10"/>
      <c r="Q736" s="14"/>
      <c r="U736" s="14"/>
      <c r="V736" s="10"/>
    </row>
    <row r="737" spans="2:22" ht="28.5" customHeight="1" x14ac:dyDescent="0.25">
      <c r="B737" s="9"/>
      <c r="C737" s="14"/>
      <c r="D737" s="10"/>
      <c r="E737" s="14"/>
      <c r="F737" s="10"/>
      <c r="G737" s="14"/>
      <c r="H737" s="10"/>
      <c r="I737" s="14"/>
      <c r="J737" s="10"/>
      <c r="K737" s="14"/>
      <c r="L737" s="10"/>
      <c r="N737" s="14"/>
      <c r="O737" s="10"/>
      <c r="Q737" s="14"/>
      <c r="U737" s="14"/>
      <c r="V737" s="10"/>
    </row>
    <row r="738" spans="2:22" ht="28.5" customHeight="1" x14ac:dyDescent="0.25">
      <c r="B738" s="9"/>
      <c r="C738" s="14"/>
      <c r="D738" s="10"/>
      <c r="E738" s="14"/>
      <c r="F738" s="10"/>
      <c r="G738" s="14"/>
      <c r="H738" s="10"/>
      <c r="I738" s="14"/>
      <c r="J738" s="10"/>
      <c r="K738" s="14"/>
      <c r="L738" s="10"/>
      <c r="N738" s="14"/>
      <c r="O738" s="10"/>
      <c r="Q738" s="14"/>
      <c r="U738" s="14"/>
      <c r="V738" s="10"/>
    </row>
    <row r="739" spans="2:22" ht="28.5" customHeight="1" x14ac:dyDescent="0.25">
      <c r="B739" s="9"/>
      <c r="C739" s="14"/>
      <c r="D739" s="10"/>
      <c r="E739" s="14"/>
      <c r="F739" s="10"/>
      <c r="G739" s="14"/>
      <c r="H739" s="10"/>
      <c r="I739" s="14"/>
      <c r="J739" s="10"/>
      <c r="K739" s="14"/>
      <c r="L739" s="10"/>
      <c r="N739" s="14"/>
      <c r="O739" s="10"/>
      <c r="Q739" s="14"/>
      <c r="U739" s="14"/>
      <c r="V739" s="10"/>
    </row>
    <row r="740" spans="2:22" ht="28.5" customHeight="1" x14ac:dyDescent="0.25">
      <c r="B740" s="9"/>
      <c r="C740" s="14"/>
      <c r="D740" s="10"/>
      <c r="E740" s="14"/>
      <c r="F740" s="10"/>
      <c r="G740" s="14"/>
      <c r="H740" s="10"/>
      <c r="I740" s="14"/>
      <c r="J740" s="10"/>
      <c r="K740" s="14"/>
      <c r="L740" s="10"/>
      <c r="N740" s="14"/>
      <c r="O740" s="10"/>
      <c r="Q740" s="14"/>
      <c r="U740" s="14"/>
      <c r="V740" s="10"/>
    </row>
    <row r="741" spans="2:22" ht="28.5" customHeight="1" x14ac:dyDescent="0.25">
      <c r="B741" s="9"/>
      <c r="C741" s="14"/>
      <c r="D741" s="10"/>
      <c r="E741" s="14"/>
      <c r="F741" s="10"/>
      <c r="G741" s="14"/>
      <c r="H741" s="10"/>
      <c r="I741" s="14"/>
      <c r="J741" s="10"/>
      <c r="K741" s="14"/>
      <c r="L741" s="10"/>
      <c r="N741" s="14"/>
      <c r="O741" s="10"/>
      <c r="Q741" s="14"/>
      <c r="U741" s="14"/>
      <c r="V741" s="10"/>
    </row>
    <row r="742" spans="2:22" ht="28.5" customHeight="1" x14ac:dyDescent="0.25">
      <c r="B742" s="9"/>
      <c r="C742" s="14"/>
      <c r="D742" s="10"/>
      <c r="E742" s="14"/>
      <c r="F742" s="10"/>
      <c r="G742" s="14"/>
      <c r="H742" s="10"/>
      <c r="I742" s="14"/>
      <c r="J742" s="10"/>
      <c r="K742" s="14"/>
      <c r="L742" s="10"/>
      <c r="N742" s="14"/>
      <c r="O742" s="10"/>
      <c r="Q742" s="14"/>
      <c r="U742" s="14"/>
      <c r="V742" s="10"/>
    </row>
    <row r="743" spans="2:22" ht="28.5" customHeight="1" x14ac:dyDescent="0.25">
      <c r="B743" s="9"/>
      <c r="C743" s="14"/>
      <c r="D743" s="10"/>
      <c r="E743" s="14"/>
      <c r="F743" s="10"/>
      <c r="G743" s="14"/>
      <c r="H743" s="10"/>
      <c r="I743" s="14"/>
      <c r="J743" s="10"/>
      <c r="K743" s="14"/>
      <c r="L743" s="10"/>
      <c r="N743" s="14"/>
      <c r="O743" s="10"/>
      <c r="Q743" s="14"/>
      <c r="U743" s="14"/>
      <c r="V743" s="10"/>
    </row>
    <row r="744" spans="2:22" ht="28.5" customHeight="1" x14ac:dyDescent="0.25">
      <c r="B744" s="9"/>
      <c r="C744" s="14"/>
      <c r="D744" s="10"/>
      <c r="E744" s="14"/>
      <c r="F744" s="10"/>
      <c r="G744" s="14"/>
      <c r="H744" s="10"/>
      <c r="I744" s="14"/>
      <c r="J744" s="10"/>
      <c r="K744" s="14"/>
      <c r="L744" s="10"/>
      <c r="N744" s="14"/>
      <c r="O744" s="10"/>
      <c r="Q744" s="14"/>
      <c r="U744" s="14"/>
      <c r="V744" s="10"/>
    </row>
    <row r="745" spans="2:22" ht="28.5" customHeight="1" x14ac:dyDescent="0.25">
      <c r="B745" s="9"/>
      <c r="C745" s="14"/>
      <c r="D745" s="10"/>
      <c r="E745" s="14"/>
      <c r="F745" s="10"/>
      <c r="G745" s="14"/>
      <c r="H745" s="10"/>
      <c r="I745" s="14"/>
      <c r="J745" s="10"/>
      <c r="K745" s="14"/>
      <c r="L745" s="10"/>
      <c r="N745" s="14"/>
      <c r="O745" s="10"/>
      <c r="Q745" s="14"/>
      <c r="U745" s="14"/>
      <c r="V745" s="10"/>
    </row>
    <row r="746" spans="2:22" ht="28.5" customHeight="1" x14ac:dyDescent="0.25">
      <c r="B746" s="9"/>
      <c r="C746" s="14"/>
      <c r="D746" s="10"/>
      <c r="E746" s="14"/>
      <c r="F746" s="10"/>
      <c r="G746" s="14"/>
      <c r="H746" s="10"/>
      <c r="I746" s="14"/>
      <c r="J746" s="10"/>
      <c r="K746" s="14"/>
      <c r="L746" s="10"/>
      <c r="N746" s="14"/>
      <c r="O746" s="10"/>
      <c r="Q746" s="14"/>
      <c r="U746" s="14"/>
      <c r="V746" s="10"/>
    </row>
    <row r="747" spans="2:22" ht="28.5" customHeight="1" x14ac:dyDescent="0.25">
      <c r="B747" s="9"/>
      <c r="C747" s="14"/>
      <c r="D747" s="10"/>
      <c r="E747" s="14"/>
      <c r="F747" s="10"/>
      <c r="G747" s="14"/>
      <c r="H747" s="10"/>
      <c r="I747" s="14"/>
      <c r="J747" s="10"/>
      <c r="K747" s="14"/>
      <c r="L747" s="10"/>
      <c r="N747" s="14"/>
      <c r="O747" s="10"/>
      <c r="Q747" s="14"/>
      <c r="U747" s="14"/>
      <c r="V747" s="10"/>
    </row>
    <row r="748" spans="2:22" ht="28.5" customHeight="1" x14ac:dyDescent="0.25">
      <c r="B748" s="9"/>
      <c r="C748" s="14"/>
      <c r="D748" s="10"/>
      <c r="E748" s="14"/>
      <c r="F748" s="10"/>
      <c r="G748" s="14"/>
      <c r="H748" s="10"/>
      <c r="I748" s="14"/>
      <c r="J748" s="10"/>
      <c r="K748" s="14"/>
      <c r="L748" s="10"/>
      <c r="N748" s="14"/>
      <c r="O748" s="10"/>
      <c r="Q748" s="14"/>
      <c r="U748" s="14"/>
      <c r="V748" s="10"/>
    </row>
    <row r="749" spans="2:22" ht="28.5" customHeight="1" x14ac:dyDescent="0.25">
      <c r="B749" s="9"/>
      <c r="C749" s="14"/>
      <c r="D749" s="10"/>
      <c r="E749" s="14"/>
      <c r="F749" s="10"/>
      <c r="G749" s="14"/>
      <c r="H749" s="10"/>
      <c r="I749" s="14"/>
      <c r="J749" s="10"/>
      <c r="K749" s="14"/>
      <c r="L749" s="10"/>
      <c r="N749" s="14"/>
      <c r="O749" s="10"/>
      <c r="Q749" s="14"/>
      <c r="U749" s="14"/>
      <c r="V749" s="10"/>
    </row>
    <row r="750" spans="2:22" ht="28.5" customHeight="1" x14ac:dyDescent="0.25">
      <c r="B750" s="9"/>
      <c r="C750" s="14"/>
      <c r="D750" s="10"/>
      <c r="E750" s="14"/>
      <c r="F750" s="10"/>
      <c r="G750" s="14"/>
      <c r="H750" s="10"/>
      <c r="I750" s="14"/>
      <c r="J750" s="10"/>
      <c r="K750" s="14"/>
      <c r="L750" s="10"/>
      <c r="N750" s="14"/>
      <c r="O750" s="10"/>
      <c r="Q750" s="14"/>
      <c r="U750" s="14"/>
      <c r="V750" s="10"/>
    </row>
    <row r="751" spans="2:22" ht="28.5" customHeight="1" x14ac:dyDescent="0.25">
      <c r="B751" s="9"/>
      <c r="C751" s="14"/>
      <c r="D751" s="10"/>
      <c r="E751" s="14"/>
      <c r="F751" s="10"/>
      <c r="G751" s="14"/>
      <c r="H751" s="10"/>
      <c r="I751" s="14"/>
      <c r="J751" s="10"/>
      <c r="K751" s="14"/>
      <c r="L751" s="10"/>
      <c r="N751" s="14"/>
      <c r="O751" s="10"/>
      <c r="Q751" s="14"/>
      <c r="U751" s="14"/>
      <c r="V751" s="10"/>
    </row>
    <row r="752" spans="2:22" ht="28.5" customHeight="1" x14ac:dyDescent="0.25">
      <c r="B752" s="9"/>
      <c r="C752" s="14"/>
      <c r="D752" s="10"/>
      <c r="E752" s="14"/>
      <c r="F752" s="10"/>
      <c r="G752" s="14"/>
      <c r="H752" s="10"/>
      <c r="I752" s="14"/>
      <c r="J752" s="10"/>
      <c r="K752" s="14"/>
      <c r="L752" s="10"/>
      <c r="N752" s="14"/>
      <c r="O752" s="10"/>
      <c r="Q752" s="14"/>
      <c r="U752" s="14"/>
      <c r="V752" s="10"/>
    </row>
    <row r="753" spans="2:22" ht="28.5" customHeight="1" x14ac:dyDescent="0.25">
      <c r="B753" s="9"/>
      <c r="C753" s="14"/>
      <c r="D753" s="10"/>
      <c r="E753" s="14"/>
      <c r="F753" s="10"/>
      <c r="G753" s="14"/>
      <c r="H753" s="10"/>
      <c r="I753" s="14"/>
      <c r="J753" s="10"/>
      <c r="K753" s="14"/>
      <c r="L753" s="10"/>
      <c r="N753" s="14"/>
      <c r="O753" s="10"/>
      <c r="Q753" s="14"/>
      <c r="U753" s="14"/>
      <c r="V753" s="10"/>
    </row>
    <row r="754" spans="2:22" ht="28.5" customHeight="1" x14ac:dyDescent="0.25">
      <c r="B754" s="9"/>
      <c r="C754" s="14"/>
      <c r="D754" s="10"/>
      <c r="E754" s="14"/>
      <c r="F754" s="10"/>
      <c r="G754" s="14"/>
      <c r="H754" s="10"/>
      <c r="I754" s="14"/>
      <c r="J754" s="10"/>
      <c r="K754" s="14"/>
      <c r="L754" s="10"/>
      <c r="N754" s="14"/>
      <c r="O754" s="10"/>
      <c r="Q754" s="14"/>
      <c r="U754" s="14"/>
      <c r="V754" s="10"/>
    </row>
    <row r="755" spans="2:22" ht="28.5" customHeight="1" x14ac:dyDescent="0.25">
      <c r="B755" s="9"/>
      <c r="C755" s="14"/>
      <c r="D755" s="10"/>
      <c r="E755" s="14"/>
      <c r="F755" s="10"/>
      <c r="G755" s="14"/>
      <c r="H755" s="10"/>
      <c r="I755" s="14"/>
      <c r="J755" s="10"/>
      <c r="K755" s="14"/>
      <c r="L755" s="10"/>
      <c r="N755" s="14"/>
      <c r="O755" s="10"/>
      <c r="Q755" s="14"/>
      <c r="U755" s="14"/>
      <c r="V755" s="10"/>
    </row>
    <row r="756" spans="2:22" ht="28.5" customHeight="1" x14ac:dyDescent="0.25">
      <c r="B756" s="9"/>
      <c r="C756" s="14"/>
      <c r="D756" s="10"/>
      <c r="E756" s="14"/>
      <c r="F756" s="10"/>
      <c r="G756" s="14"/>
      <c r="H756" s="10"/>
      <c r="I756" s="14"/>
      <c r="J756" s="10"/>
      <c r="K756" s="14"/>
      <c r="L756" s="10"/>
      <c r="N756" s="14"/>
      <c r="O756" s="10"/>
      <c r="Q756" s="14"/>
      <c r="U756" s="14"/>
      <c r="V756" s="10"/>
    </row>
    <row r="757" spans="2:22" ht="28.5" customHeight="1" x14ac:dyDescent="0.25">
      <c r="B757" s="9"/>
      <c r="C757" s="14"/>
      <c r="D757" s="10"/>
      <c r="E757" s="14"/>
      <c r="F757" s="10"/>
      <c r="G757" s="14"/>
      <c r="H757" s="10"/>
      <c r="I757" s="14"/>
      <c r="J757" s="10"/>
      <c r="K757" s="14"/>
      <c r="L757" s="10"/>
      <c r="N757" s="14"/>
      <c r="O757" s="10"/>
      <c r="Q757" s="14"/>
      <c r="U757" s="14"/>
      <c r="V757" s="10"/>
    </row>
    <row r="758" spans="2:22" ht="28.5" customHeight="1" x14ac:dyDescent="0.25">
      <c r="B758" s="9"/>
      <c r="C758" s="14"/>
      <c r="D758" s="10"/>
      <c r="E758" s="14"/>
      <c r="F758" s="10"/>
      <c r="G758" s="14"/>
      <c r="H758" s="10"/>
      <c r="I758" s="14"/>
      <c r="J758" s="10"/>
      <c r="K758" s="14"/>
      <c r="L758" s="10"/>
      <c r="N758" s="14"/>
      <c r="O758" s="10"/>
      <c r="Q758" s="14"/>
      <c r="U758" s="14"/>
      <c r="V758" s="10"/>
    </row>
    <row r="759" spans="2:22" ht="28.5" customHeight="1" x14ac:dyDescent="0.25">
      <c r="B759" s="9"/>
      <c r="C759" s="14"/>
      <c r="D759" s="10"/>
      <c r="E759" s="14"/>
      <c r="F759" s="10"/>
      <c r="G759" s="14"/>
      <c r="H759" s="10"/>
      <c r="I759" s="14"/>
      <c r="J759" s="10"/>
      <c r="K759" s="14"/>
      <c r="L759" s="10"/>
      <c r="N759" s="14"/>
      <c r="O759" s="10"/>
      <c r="Q759" s="14"/>
      <c r="U759" s="14"/>
      <c r="V759" s="10"/>
    </row>
    <row r="760" spans="2:22" ht="28.5" customHeight="1" x14ac:dyDescent="0.25">
      <c r="B760" s="9"/>
      <c r="C760" s="14"/>
      <c r="D760" s="10"/>
      <c r="E760" s="14"/>
      <c r="F760" s="10"/>
      <c r="G760" s="14"/>
      <c r="H760" s="10"/>
      <c r="I760" s="14"/>
      <c r="J760" s="10"/>
      <c r="K760" s="14"/>
      <c r="L760" s="10"/>
      <c r="N760" s="14"/>
      <c r="O760" s="10"/>
      <c r="Q760" s="14"/>
      <c r="U760" s="14"/>
      <c r="V760" s="10"/>
    </row>
    <row r="761" spans="2:22" ht="28.5" customHeight="1" x14ac:dyDescent="0.25">
      <c r="B761" s="9"/>
      <c r="C761" s="14"/>
      <c r="D761" s="10"/>
      <c r="E761" s="14"/>
      <c r="F761" s="10"/>
      <c r="G761" s="14"/>
      <c r="H761" s="10"/>
      <c r="I761" s="14"/>
      <c r="J761" s="10"/>
      <c r="K761" s="14"/>
      <c r="L761" s="10"/>
      <c r="N761" s="14"/>
      <c r="O761" s="10"/>
      <c r="Q761" s="14"/>
      <c r="U761" s="14"/>
      <c r="V761" s="10"/>
    </row>
    <row r="762" spans="2:22" ht="28.5" customHeight="1" x14ac:dyDescent="0.25">
      <c r="B762" s="9"/>
      <c r="C762" s="14"/>
      <c r="D762" s="10"/>
      <c r="E762" s="14"/>
      <c r="F762" s="10"/>
      <c r="G762" s="14"/>
      <c r="H762" s="10"/>
      <c r="I762" s="14"/>
      <c r="J762" s="10"/>
      <c r="K762" s="14"/>
      <c r="L762" s="10"/>
      <c r="N762" s="14"/>
      <c r="O762" s="10"/>
      <c r="Q762" s="14"/>
      <c r="U762" s="14"/>
      <c r="V762" s="10"/>
    </row>
    <row r="763" spans="2:22" ht="28.5" customHeight="1" x14ac:dyDescent="0.25">
      <c r="B763" s="9"/>
      <c r="C763" s="14"/>
      <c r="D763" s="10"/>
      <c r="E763" s="14"/>
      <c r="F763" s="10"/>
      <c r="G763" s="14"/>
      <c r="H763" s="10"/>
      <c r="I763" s="14"/>
      <c r="J763" s="10"/>
      <c r="K763" s="14"/>
      <c r="L763" s="10"/>
      <c r="N763" s="14"/>
      <c r="O763" s="10"/>
      <c r="Q763" s="14"/>
      <c r="U763" s="14"/>
      <c r="V763" s="10"/>
    </row>
    <row r="764" spans="2:22" ht="28.5" customHeight="1" x14ac:dyDescent="0.25">
      <c r="B764" s="9"/>
      <c r="C764" s="14"/>
      <c r="D764" s="10"/>
      <c r="E764" s="14"/>
      <c r="F764" s="10"/>
      <c r="G764" s="14"/>
      <c r="H764" s="10"/>
      <c r="I764" s="14"/>
      <c r="J764" s="10"/>
      <c r="K764" s="14"/>
      <c r="L764" s="10"/>
      <c r="N764" s="14"/>
      <c r="O764" s="10"/>
      <c r="Q764" s="14"/>
      <c r="U764" s="14"/>
      <c r="V764" s="10"/>
    </row>
    <row r="765" spans="2:22" ht="28.5" customHeight="1" x14ac:dyDescent="0.25">
      <c r="B765" s="9"/>
      <c r="C765" s="14"/>
      <c r="D765" s="10"/>
      <c r="E765" s="14"/>
      <c r="F765" s="10"/>
      <c r="G765" s="14"/>
      <c r="H765" s="10"/>
      <c r="I765" s="14"/>
      <c r="J765" s="10"/>
      <c r="K765" s="14"/>
      <c r="L765" s="10"/>
      <c r="N765" s="14"/>
      <c r="O765" s="10"/>
      <c r="Q765" s="14"/>
      <c r="U765" s="14"/>
      <c r="V765" s="10"/>
    </row>
    <row r="766" spans="2:22" ht="28.5" customHeight="1" x14ac:dyDescent="0.25">
      <c r="B766" s="9"/>
      <c r="C766" s="14"/>
      <c r="D766" s="10"/>
      <c r="E766" s="14"/>
      <c r="F766" s="10"/>
      <c r="G766" s="14"/>
      <c r="H766" s="10"/>
      <c r="I766" s="14"/>
      <c r="J766" s="10"/>
      <c r="K766" s="14"/>
      <c r="L766" s="10"/>
      <c r="N766" s="14"/>
      <c r="O766" s="10"/>
      <c r="Q766" s="14"/>
      <c r="U766" s="14"/>
      <c r="V766" s="10"/>
    </row>
    <row r="767" spans="2:22" ht="28.5" customHeight="1" x14ac:dyDescent="0.25">
      <c r="B767" s="9"/>
      <c r="C767" s="14"/>
      <c r="D767" s="10"/>
      <c r="E767" s="14"/>
      <c r="F767" s="10"/>
      <c r="G767" s="14"/>
      <c r="H767" s="10"/>
      <c r="I767" s="14"/>
      <c r="J767" s="10"/>
      <c r="K767" s="14"/>
      <c r="L767" s="10"/>
      <c r="N767" s="14"/>
      <c r="O767" s="10"/>
      <c r="Q767" s="14"/>
      <c r="U767" s="14"/>
      <c r="V767" s="10"/>
    </row>
    <row r="768" spans="2:22" ht="28.5" customHeight="1" x14ac:dyDescent="0.25">
      <c r="B768" s="9"/>
      <c r="C768" s="14"/>
      <c r="D768" s="10"/>
      <c r="E768" s="14"/>
      <c r="F768" s="10"/>
      <c r="G768" s="14"/>
      <c r="H768" s="10"/>
      <c r="I768" s="14"/>
      <c r="J768" s="10"/>
      <c r="K768" s="14"/>
      <c r="L768" s="10"/>
      <c r="N768" s="14"/>
      <c r="O768" s="10"/>
      <c r="Q768" s="14"/>
      <c r="U768" s="14"/>
      <c r="V768" s="10"/>
    </row>
    <row r="769" spans="2:22" ht="28.5" customHeight="1" x14ac:dyDescent="0.25">
      <c r="B769" s="9"/>
      <c r="C769" s="14"/>
      <c r="D769" s="10"/>
      <c r="E769" s="14"/>
      <c r="F769" s="10"/>
      <c r="G769" s="14"/>
      <c r="H769" s="10"/>
      <c r="I769" s="14"/>
      <c r="J769" s="10"/>
      <c r="K769" s="14"/>
      <c r="L769" s="10"/>
      <c r="N769" s="14"/>
      <c r="O769" s="10"/>
      <c r="Q769" s="14"/>
      <c r="U769" s="14"/>
      <c r="V769" s="10"/>
    </row>
    <row r="770" spans="2:22" ht="28.5" customHeight="1" x14ac:dyDescent="0.25">
      <c r="B770" s="9"/>
      <c r="C770" s="14"/>
      <c r="D770" s="10"/>
      <c r="E770" s="14"/>
      <c r="F770" s="10"/>
      <c r="G770" s="14"/>
      <c r="H770" s="10"/>
      <c r="I770" s="14"/>
      <c r="J770" s="10"/>
      <c r="K770" s="14"/>
      <c r="L770" s="10"/>
      <c r="N770" s="14"/>
      <c r="O770" s="10"/>
      <c r="Q770" s="14"/>
      <c r="U770" s="14"/>
      <c r="V770" s="10"/>
    </row>
    <row r="771" spans="2:22" ht="28.5" customHeight="1" x14ac:dyDescent="0.25">
      <c r="B771" s="9"/>
      <c r="C771" s="14"/>
      <c r="D771" s="10"/>
      <c r="E771" s="14"/>
      <c r="F771" s="10"/>
      <c r="G771" s="14"/>
      <c r="H771" s="10"/>
      <c r="I771" s="14"/>
      <c r="J771" s="10"/>
      <c r="K771" s="14"/>
      <c r="L771" s="10"/>
      <c r="N771" s="14"/>
      <c r="O771" s="10"/>
      <c r="Q771" s="14"/>
      <c r="U771" s="14"/>
      <c r="V771" s="10"/>
    </row>
    <row r="772" spans="2:22" ht="28.5" customHeight="1" x14ac:dyDescent="0.25">
      <c r="B772" s="9"/>
      <c r="C772" s="14"/>
      <c r="D772" s="10"/>
      <c r="E772" s="14"/>
      <c r="F772" s="10"/>
      <c r="G772" s="14"/>
      <c r="H772" s="10"/>
      <c r="I772" s="14"/>
      <c r="J772" s="10"/>
      <c r="K772" s="14"/>
      <c r="L772" s="10"/>
      <c r="N772" s="14"/>
      <c r="O772" s="10"/>
      <c r="Q772" s="14"/>
      <c r="U772" s="14"/>
      <c r="V772" s="10"/>
    </row>
    <row r="773" spans="2:22" ht="28.5" customHeight="1" x14ac:dyDescent="0.25">
      <c r="B773" s="9"/>
      <c r="C773" s="14"/>
      <c r="D773" s="10"/>
      <c r="E773" s="14"/>
      <c r="F773" s="10"/>
      <c r="G773" s="14"/>
      <c r="H773" s="10"/>
      <c r="I773" s="14"/>
      <c r="J773" s="10"/>
      <c r="K773" s="14"/>
      <c r="L773" s="10"/>
      <c r="N773" s="14"/>
      <c r="O773" s="10"/>
      <c r="Q773" s="14"/>
      <c r="U773" s="14"/>
      <c r="V773" s="10"/>
    </row>
    <row r="774" spans="2:22" ht="28.5" customHeight="1" x14ac:dyDescent="0.25">
      <c r="B774" s="9"/>
      <c r="C774" s="14"/>
      <c r="D774" s="10"/>
      <c r="E774" s="14"/>
      <c r="F774" s="10"/>
      <c r="G774" s="14"/>
      <c r="H774" s="10"/>
      <c r="I774" s="14"/>
      <c r="J774" s="10"/>
      <c r="K774" s="14"/>
      <c r="L774" s="10"/>
      <c r="N774" s="14"/>
      <c r="O774" s="10"/>
      <c r="Q774" s="14"/>
      <c r="U774" s="14"/>
      <c r="V774" s="10"/>
    </row>
    <row r="775" spans="2:22" ht="28.5" customHeight="1" x14ac:dyDescent="0.25">
      <c r="B775" s="9"/>
      <c r="C775" s="14"/>
      <c r="D775" s="10"/>
      <c r="E775" s="14"/>
      <c r="F775" s="10"/>
      <c r="G775" s="14"/>
      <c r="H775" s="10"/>
      <c r="I775" s="14"/>
      <c r="J775" s="10"/>
      <c r="K775" s="14"/>
      <c r="L775" s="10"/>
      <c r="N775" s="14"/>
      <c r="O775" s="10"/>
      <c r="Q775" s="14"/>
      <c r="U775" s="14"/>
      <c r="V775" s="10"/>
    </row>
    <row r="776" spans="2:22" ht="28.5" customHeight="1" x14ac:dyDescent="0.25">
      <c r="B776" s="9"/>
      <c r="C776" s="14"/>
      <c r="D776" s="10"/>
      <c r="E776" s="14"/>
      <c r="F776" s="10"/>
      <c r="G776" s="14"/>
      <c r="H776" s="10"/>
      <c r="I776" s="14"/>
      <c r="J776" s="10"/>
      <c r="K776" s="14"/>
      <c r="L776" s="10"/>
      <c r="N776" s="14"/>
      <c r="O776" s="10"/>
      <c r="Q776" s="14"/>
      <c r="U776" s="14"/>
      <c r="V776" s="10"/>
    </row>
    <row r="777" spans="2:22" ht="28.5" customHeight="1" x14ac:dyDescent="0.25">
      <c r="B777" s="9"/>
      <c r="C777" s="14"/>
      <c r="D777" s="10"/>
      <c r="E777" s="14"/>
      <c r="F777" s="10"/>
      <c r="G777" s="14"/>
      <c r="H777" s="10"/>
      <c r="I777" s="14"/>
      <c r="J777" s="10"/>
      <c r="K777" s="14"/>
      <c r="L777" s="10"/>
      <c r="N777" s="14"/>
      <c r="O777" s="10"/>
      <c r="Q777" s="14"/>
      <c r="U777" s="14"/>
      <c r="V777" s="10"/>
    </row>
    <row r="778" spans="2:22" ht="28.5" customHeight="1" x14ac:dyDescent="0.25">
      <c r="B778" s="9"/>
      <c r="C778" s="14"/>
      <c r="D778" s="10"/>
      <c r="E778" s="14"/>
      <c r="F778" s="10"/>
      <c r="G778" s="14"/>
      <c r="H778" s="10"/>
      <c r="I778" s="14"/>
      <c r="J778" s="10"/>
      <c r="K778" s="14"/>
      <c r="L778" s="10"/>
      <c r="N778" s="14"/>
      <c r="O778" s="10"/>
      <c r="Q778" s="14"/>
      <c r="U778" s="14"/>
      <c r="V778" s="10"/>
    </row>
    <row r="779" spans="2:22" ht="28.5" customHeight="1" x14ac:dyDescent="0.25">
      <c r="B779" s="9"/>
      <c r="C779" s="14"/>
      <c r="D779" s="10"/>
      <c r="E779" s="14"/>
      <c r="F779" s="10"/>
      <c r="G779" s="14"/>
      <c r="H779" s="10"/>
      <c r="I779" s="14"/>
      <c r="J779" s="10"/>
      <c r="K779" s="14"/>
      <c r="L779" s="10"/>
      <c r="N779" s="14"/>
      <c r="O779" s="10"/>
      <c r="Q779" s="14"/>
      <c r="U779" s="14"/>
      <c r="V779" s="10"/>
    </row>
    <row r="780" spans="2:22" ht="28.5" customHeight="1" x14ac:dyDescent="0.25">
      <c r="B780" s="9"/>
      <c r="C780" s="14"/>
      <c r="D780" s="10"/>
      <c r="E780" s="14"/>
      <c r="F780" s="10"/>
      <c r="G780" s="14"/>
      <c r="H780" s="10"/>
      <c r="I780" s="14"/>
      <c r="J780" s="10"/>
      <c r="K780" s="14"/>
      <c r="L780" s="10"/>
      <c r="N780" s="14"/>
      <c r="O780" s="10"/>
      <c r="Q780" s="14"/>
      <c r="U780" s="14"/>
      <c r="V780" s="10"/>
    </row>
    <row r="781" spans="2:22" ht="28.5" customHeight="1" x14ac:dyDescent="0.25">
      <c r="B781" s="9"/>
      <c r="C781" s="14"/>
      <c r="D781" s="10"/>
      <c r="E781" s="14"/>
      <c r="F781" s="10"/>
      <c r="G781" s="14"/>
      <c r="H781" s="10"/>
      <c r="I781" s="14"/>
      <c r="J781" s="10"/>
      <c r="K781" s="14"/>
      <c r="L781" s="10"/>
      <c r="N781" s="14"/>
      <c r="O781" s="10"/>
      <c r="Q781" s="14"/>
      <c r="U781" s="14"/>
      <c r="V781" s="10"/>
    </row>
    <row r="782" spans="2:22" ht="28.5" customHeight="1" x14ac:dyDescent="0.25">
      <c r="B782" s="9"/>
      <c r="C782" s="14"/>
      <c r="D782" s="10"/>
      <c r="E782" s="14"/>
      <c r="F782" s="10"/>
      <c r="G782" s="14"/>
      <c r="H782" s="10"/>
      <c r="I782" s="14"/>
      <c r="J782" s="10"/>
      <c r="K782" s="14"/>
      <c r="L782" s="10"/>
      <c r="N782" s="14"/>
      <c r="O782" s="10"/>
      <c r="Q782" s="14"/>
      <c r="U782" s="14"/>
      <c r="V782" s="10"/>
    </row>
    <row r="783" spans="2:22" ht="28.5" customHeight="1" x14ac:dyDescent="0.25">
      <c r="B783" s="9"/>
      <c r="C783" s="14"/>
      <c r="D783" s="10"/>
      <c r="E783" s="14"/>
      <c r="F783" s="10"/>
      <c r="G783" s="14"/>
      <c r="H783" s="10"/>
      <c r="I783" s="14"/>
      <c r="J783" s="10"/>
      <c r="K783" s="14"/>
      <c r="L783" s="10"/>
      <c r="N783" s="14"/>
      <c r="O783" s="10"/>
      <c r="Q783" s="14"/>
      <c r="U783" s="14"/>
      <c r="V783" s="10"/>
    </row>
    <row r="784" spans="2:22" ht="28.5" customHeight="1" x14ac:dyDescent="0.25">
      <c r="B784" s="9"/>
      <c r="C784" s="14"/>
      <c r="D784" s="10"/>
      <c r="E784" s="14"/>
      <c r="F784" s="10"/>
      <c r="G784" s="14"/>
      <c r="H784" s="10"/>
      <c r="I784" s="14"/>
      <c r="J784" s="10"/>
      <c r="K784" s="14"/>
      <c r="L784" s="10"/>
      <c r="N784" s="14"/>
      <c r="O784" s="10"/>
      <c r="Q784" s="14"/>
      <c r="U784" s="14"/>
      <c r="V784" s="10"/>
    </row>
    <row r="785" spans="2:22" ht="28.5" customHeight="1" x14ac:dyDescent="0.25">
      <c r="B785" s="9"/>
      <c r="C785" s="14"/>
      <c r="D785" s="10"/>
      <c r="E785" s="14"/>
      <c r="F785" s="10"/>
      <c r="G785" s="14"/>
      <c r="H785" s="10"/>
      <c r="I785" s="14"/>
      <c r="J785" s="10"/>
      <c r="K785" s="14"/>
      <c r="L785" s="10"/>
      <c r="N785" s="14"/>
      <c r="O785" s="10"/>
      <c r="Q785" s="14"/>
      <c r="U785" s="14"/>
      <c r="V785" s="10"/>
    </row>
    <row r="786" spans="2:22" ht="28.5" customHeight="1" x14ac:dyDescent="0.25">
      <c r="B786" s="9"/>
      <c r="C786" s="14"/>
      <c r="D786" s="10"/>
      <c r="E786" s="14"/>
      <c r="F786" s="10"/>
      <c r="G786" s="14"/>
      <c r="H786" s="10"/>
      <c r="I786" s="14"/>
      <c r="J786" s="10"/>
      <c r="K786" s="14"/>
      <c r="L786" s="10"/>
      <c r="N786" s="14"/>
      <c r="O786" s="10"/>
      <c r="Q786" s="14"/>
      <c r="U786" s="14"/>
      <c r="V786" s="10"/>
    </row>
    <row r="787" spans="2:22" ht="28.5" customHeight="1" x14ac:dyDescent="0.25">
      <c r="B787" s="9"/>
      <c r="C787" s="14"/>
      <c r="D787" s="10"/>
      <c r="E787" s="14"/>
      <c r="F787" s="10"/>
      <c r="G787" s="14"/>
      <c r="H787" s="10"/>
      <c r="I787" s="14"/>
      <c r="J787" s="10"/>
      <c r="K787" s="14"/>
      <c r="L787" s="10"/>
      <c r="N787" s="14"/>
      <c r="O787" s="10"/>
      <c r="Q787" s="14"/>
      <c r="U787" s="14"/>
      <c r="V787" s="10"/>
    </row>
    <row r="788" spans="2:22" ht="28.5" customHeight="1" x14ac:dyDescent="0.25">
      <c r="B788" s="9"/>
      <c r="C788" s="14"/>
      <c r="D788" s="10"/>
      <c r="E788" s="14"/>
      <c r="F788" s="10"/>
      <c r="G788" s="14"/>
      <c r="H788" s="10"/>
      <c r="I788" s="14"/>
      <c r="J788" s="10"/>
      <c r="K788" s="14"/>
      <c r="L788" s="10"/>
      <c r="N788" s="14"/>
      <c r="O788" s="10"/>
      <c r="Q788" s="14"/>
      <c r="U788" s="14"/>
      <c r="V788" s="10"/>
    </row>
    <row r="789" spans="2:22" ht="28.5" customHeight="1" x14ac:dyDescent="0.25">
      <c r="B789" s="9"/>
      <c r="C789" s="14"/>
      <c r="D789" s="10"/>
      <c r="E789" s="14"/>
      <c r="F789" s="10"/>
      <c r="G789" s="14"/>
      <c r="H789" s="10"/>
      <c r="I789" s="14"/>
      <c r="J789" s="10"/>
      <c r="K789" s="14"/>
      <c r="L789" s="10"/>
      <c r="N789" s="14"/>
      <c r="O789" s="10"/>
      <c r="Q789" s="14"/>
      <c r="U789" s="14"/>
      <c r="V789" s="10"/>
    </row>
    <row r="790" spans="2:22" ht="28.5" customHeight="1" x14ac:dyDescent="0.25">
      <c r="B790" s="9"/>
      <c r="C790" s="14"/>
      <c r="D790" s="10"/>
      <c r="E790" s="14"/>
      <c r="F790" s="10"/>
      <c r="G790" s="14"/>
      <c r="H790" s="10"/>
      <c r="I790" s="14"/>
      <c r="J790" s="10"/>
      <c r="K790" s="14"/>
      <c r="L790" s="10"/>
      <c r="N790" s="14"/>
      <c r="O790" s="10"/>
      <c r="Q790" s="14"/>
      <c r="U790" s="14"/>
      <c r="V790" s="10"/>
    </row>
    <row r="791" spans="2:22" ht="28.5" customHeight="1" x14ac:dyDescent="0.25">
      <c r="B791" s="9"/>
      <c r="C791" s="14"/>
      <c r="D791" s="10"/>
      <c r="E791" s="14"/>
      <c r="F791" s="10"/>
      <c r="G791" s="14"/>
      <c r="H791" s="10"/>
      <c r="I791" s="14"/>
      <c r="J791" s="10"/>
      <c r="K791" s="14"/>
      <c r="L791" s="10"/>
      <c r="N791" s="14"/>
      <c r="O791" s="10"/>
      <c r="Q791" s="14"/>
      <c r="U791" s="14"/>
      <c r="V791" s="10"/>
    </row>
    <row r="792" spans="2:22" ht="28.5" customHeight="1" x14ac:dyDescent="0.25">
      <c r="B792" s="9"/>
      <c r="C792" s="14"/>
      <c r="D792" s="10"/>
      <c r="E792" s="14"/>
      <c r="F792" s="10"/>
      <c r="G792" s="14"/>
      <c r="H792" s="10"/>
      <c r="I792" s="14"/>
      <c r="J792" s="10"/>
      <c r="K792" s="14"/>
      <c r="L792" s="10"/>
      <c r="N792" s="14"/>
      <c r="O792" s="10"/>
      <c r="Q792" s="14"/>
      <c r="U792" s="14"/>
      <c r="V792" s="10"/>
    </row>
    <row r="793" spans="2:22" ht="28.5" customHeight="1" x14ac:dyDescent="0.25">
      <c r="B793" s="9"/>
      <c r="C793" s="14"/>
      <c r="D793" s="10"/>
      <c r="E793" s="14"/>
      <c r="F793" s="10"/>
      <c r="G793" s="14"/>
      <c r="H793" s="10"/>
      <c r="I793" s="14"/>
      <c r="J793" s="10"/>
      <c r="K793" s="14"/>
      <c r="L793" s="10"/>
      <c r="N793" s="14"/>
      <c r="O793" s="10"/>
      <c r="Q793" s="14"/>
      <c r="U793" s="14"/>
      <c r="V793" s="10"/>
    </row>
    <row r="794" spans="2:22" ht="28.5" customHeight="1" x14ac:dyDescent="0.25">
      <c r="B794" s="9"/>
      <c r="C794" s="14"/>
      <c r="D794" s="10"/>
      <c r="E794" s="14"/>
      <c r="F794" s="10"/>
      <c r="G794" s="14"/>
      <c r="H794" s="10"/>
      <c r="I794" s="14"/>
      <c r="J794" s="10"/>
      <c r="K794" s="14"/>
      <c r="L794" s="10"/>
      <c r="N794" s="14"/>
      <c r="O794" s="10"/>
      <c r="Q794" s="14"/>
      <c r="U794" s="14"/>
      <c r="V794" s="10"/>
    </row>
    <row r="795" spans="2:22" ht="28.5" customHeight="1" x14ac:dyDescent="0.25">
      <c r="B795" s="9"/>
      <c r="C795" s="14"/>
      <c r="D795" s="10"/>
      <c r="E795" s="14"/>
      <c r="F795" s="10"/>
      <c r="G795" s="14"/>
      <c r="H795" s="10"/>
      <c r="I795" s="14"/>
      <c r="J795" s="10"/>
      <c r="K795" s="14"/>
      <c r="L795" s="10"/>
      <c r="N795" s="14"/>
      <c r="O795" s="10"/>
      <c r="Q795" s="14"/>
      <c r="U795" s="14"/>
      <c r="V795" s="10"/>
    </row>
    <row r="796" spans="2:22" ht="28.5" customHeight="1" x14ac:dyDescent="0.25">
      <c r="B796" s="9"/>
      <c r="C796" s="14"/>
      <c r="D796" s="10"/>
      <c r="E796" s="14"/>
      <c r="F796" s="10"/>
      <c r="G796" s="14"/>
      <c r="H796" s="10"/>
      <c r="I796" s="14"/>
      <c r="J796" s="10"/>
      <c r="K796" s="14"/>
      <c r="L796" s="10"/>
      <c r="N796" s="14"/>
      <c r="O796" s="10"/>
      <c r="Q796" s="14"/>
      <c r="U796" s="14"/>
      <c r="V796" s="10"/>
    </row>
    <row r="797" spans="2:22" ht="28.5" customHeight="1" x14ac:dyDescent="0.25">
      <c r="B797" s="9"/>
      <c r="C797" s="14"/>
      <c r="D797" s="10"/>
      <c r="E797" s="14"/>
      <c r="F797" s="10"/>
      <c r="G797" s="14"/>
      <c r="H797" s="10"/>
      <c r="I797" s="14"/>
      <c r="J797" s="10"/>
      <c r="K797" s="14"/>
      <c r="L797" s="10"/>
      <c r="N797" s="14"/>
      <c r="O797" s="10"/>
      <c r="Q797" s="14"/>
      <c r="U797" s="14"/>
      <c r="V797" s="10"/>
    </row>
    <row r="798" spans="2:22" ht="28.5" customHeight="1" x14ac:dyDescent="0.25">
      <c r="B798" s="9"/>
      <c r="C798" s="14"/>
      <c r="D798" s="10"/>
      <c r="E798" s="14"/>
      <c r="F798" s="10"/>
      <c r="G798" s="14"/>
      <c r="H798" s="10"/>
      <c r="I798" s="14"/>
      <c r="J798" s="10"/>
      <c r="K798" s="14"/>
      <c r="L798" s="10"/>
      <c r="N798" s="14"/>
      <c r="O798" s="10"/>
      <c r="Q798" s="14"/>
      <c r="U798" s="14"/>
      <c r="V798" s="10"/>
    </row>
    <row r="799" spans="2:22" ht="28.5" customHeight="1" x14ac:dyDescent="0.25">
      <c r="B799" s="9"/>
      <c r="C799" s="14"/>
      <c r="D799" s="10"/>
      <c r="E799" s="14"/>
      <c r="F799" s="10"/>
      <c r="G799" s="14"/>
      <c r="H799" s="10"/>
      <c r="I799" s="14"/>
      <c r="J799" s="10"/>
      <c r="K799" s="14"/>
      <c r="L799" s="10"/>
      <c r="N799" s="14"/>
      <c r="O799" s="10"/>
      <c r="Q799" s="14"/>
      <c r="U799" s="14"/>
      <c r="V799" s="10"/>
    </row>
    <row r="800" spans="2:22" ht="28.5" customHeight="1" x14ac:dyDescent="0.25">
      <c r="B800" s="9"/>
      <c r="C800" s="14"/>
      <c r="D800" s="10"/>
      <c r="E800" s="14"/>
      <c r="F800" s="10"/>
      <c r="G800" s="14"/>
      <c r="H800" s="10"/>
      <c r="I800" s="14"/>
      <c r="J800" s="10"/>
      <c r="K800" s="14"/>
      <c r="L800" s="10"/>
      <c r="N800" s="14"/>
      <c r="O800" s="10"/>
      <c r="Q800" s="14"/>
      <c r="U800" s="14"/>
      <c r="V800" s="10"/>
    </row>
    <row r="801" spans="2:22" ht="28.5" customHeight="1" x14ac:dyDescent="0.25">
      <c r="B801" s="9"/>
      <c r="C801" s="14"/>
      <c r="D801" s="10"/>
      <c r="E801" s="14"/>
      <c r="F801" s="10"/>
      <c r="G801" s="14"/>
      <c r="H801" s="10"/>
      <c r="I801" s="14"/>
      <c r="J801" s="10"/>
      <c r="K801" s="14"/>
      <c r="L801" s="10"/>
      <c r="N801" s="14"/>
      <c r="O801" s="10"/>
      <c r="Q801" s="14"/>
      <c r="U801" s="14"/>
      <c r="V801" s="10"/>
    </row>
    <row r="802" spans="2:22" ht="28.5" customHeight="1" x14ac:dyDescent="0.25">
      <c r="B802" s="9"/>
      <c r="C802" s="14"/>
      <c r="D802" s="10"/>
      <c r="E802" s="14"/>
      <c r="F802" s="10"/>
      <c r="G802" s="14"/>
      <c r="H802" s="10"/>
      <c r="I802" s="14"/>
      <c r="J802" s="10"/>
      <c r="K802" s="14"/>
      <c r="L802" s="10"/>
      <c r="N802" s="14"/>
      <c r="O802" s="10"/>
      <c r="Q802" s="14"/>
      <c r="U802" s="14"/>
      <c r="V802" s="10"/>
    </row>
    <row r="803" spans="2:22" ht="28.5" customHeight="1" x14ac:dyDescent="0.25">
      <c r="B803" s="9"/>
      <c r="C803" s="14"/>
      <c r="D803" s="10"/>
      <c r="E803" s="14"/>
      <c r="F803" s="10"/>
      <c r="G803" s="14"/>
      <c r="H803" s="10"/>
      <c r="I803" s="14"/>
      <c r="J803" s="10"/>
      <c r="K803" s="14"/>
      <c r="L803" s="10"/>
      <c r="N803" s="14"/>
      <c r="O803" s="10"/>
      <c r="Q803" s="14"/>
      <c r="U803" s="14"/>
      <c r="V803" s="10"/>
    </row>
    <row r="804" spans="2:22" ht="28.5" customHeight="1" x14ac:dyDescent="0.25">
      <c r="B804" s="9"/>
      <c r="C804" s="14"/>
      <c r="D804" s="10"/>
      <c r="E804" s="14"/>
      <c r="F804" s="10"/>
      <c r="G804" s="14"/>
      <c r="H804" s="10"/>
      <c r="I804" s="14"/>
      <c r="J804" s="10"/>
      <c r="K804" s="14"/>
      <c r="L804" s="10"/>
      <c r="N804" s="14"/>
      <c r="O804" s="10"/>
      <c r="Q804" s="14"/>
      <c r="U804" s="14"/>
      <c r="V804" s="10"/>
    </row>
    <row r="805" spans="2:22" ht="28.5" customHeight="1" x14ac:dyDescent="0.25">
      <c r="B805" s="9"/>
      <c r="C805" s="14"/>
      <c r="D805" s="10"/>
      <c r="E805" s="14"/>
      <c r="F805" s="10"/>
      <c r="G805" s="14"/>
      <c r="H805" s="10"/>
      <c r="I805" s="14"/>
      <c r="J805" s="10"/>
      <c r="K805" s="14"/>
      <c r="L805" s="10"/>
      <c r="N805" s="14"/>
      <c r="O805" s="10"/>
      <c r="Q805" s="14"/>
      <c r="U805" s="14"/>
      <c r="V805" s="10"/>
    </row>
    <row r="806" spans="2:22" ht="28.5" customHeight="1" x14ac:dyDescent="0.25">
      <c r="B806" s="9"/>
      <c r="C806" s="14"/>
      <c r="D806" s="10"/>
      <c r="E806" s="14"/>
      <c r="F806" s="10"/>
      <c r="G806" s="14"/>
      <c r="H806" s="10"/>
      <c r="I806" s="14"/>
      <c r="J806" s="10"/>
      <c r="K806" s="14"/>
      <c r="L806" s="10"/>
      <c r="N806" s="14"/>
      <c r="O806" s="10"/>
      <c r="Q806" s="14"/>
      <c r="U806" s="14"/>
      <c r="V806" s="10"/>
    </row>
    <row r="807" spans="2:22" ht="28.5" customHeight="1" x14ac:dyDescent="0.25">
      <c r="B807" s="9"/>
      <c r="C807" s="14"/>
      <c r="D807" s="10"/>
      <c r="E807" s="14"/>
      <c r="F807" s="10"/>
      <c r="G807" s="14"/>
      <c r="H807" s="10"/>
      <c r="I807" s="14"/>
      <c r="J807" s="10"/>
      <c r="K807" s="14"/>
      <c r="L807" s="10"/>
      <c r="N807" s="14"/>
      <c r="O807" s="10"/>
      <c r="Q807" s="14"/>
      <c r="U807" s="14"/>
      <c r="V807" s="10"/>
    </row>
    <row r="808" spans="2:22" ht="28.5" customHeight="1" x14ac:dyDescent="0.25">
      <c r="B808" s="9"/>
      <c r="C808" s="14"/>
      <c r="D808" s="10"/>
      <c r="E808" s="14"/>
      <c r="F808" s="10"/>
      <c r="G808" s="14"/>
      <c r="H808" s="10"/>
      <c r="I808" s="14"/>
      <c r="J808" s="10"/>
      <c r="K808" s="14"/>
      <c r="L808" s="10"/>
      <c r="N808" s="14"/>
      <c r="O808" s="10"/>
      <c r="Q808" s="14"/>
      <c r="U808" s="14"/>
      <c r="V808" s="10"/>
    </row>
    <row r="809" spans="2:22" ht="28.5" customHeight="1" x14ac:dyDescent="0.25">
      <c r="B809" s="9"/>
      <c r="C809" s="14"/>
      <c r="D809" s="10"/>
      <c r="E809" s="14"/>
      <c r="F809" s="10"/>
      <c r="G809" s="14"/>
      <c r="H809" s="10"/>
      <c r="I809" s="14"/>
      <c r="J809" s="10"/>
      <c r="K809" s="14"/>
      <c r="L809" s="10"/>
      <c r="N809" s="14"/>
      <c r="O809" s="10"/>
      <c r="Q809" s="14"/>
      <c r="U809" s="14"/>
      <c r="V809" s="10"/>
    </row>
    <row r="810" spans="2:22" ht="28.5" customHeight="1" x14ac:dyDescent="0.25">
      <c r="B810" s="9"/>
      <c r="C810" s="14"/>
      <c r="D810" s="10"/>
      <c r="E810" s="14"/>
      <c r="F810" s="10"/>
      <c r="G810" s="14"/>
      <c r="H810" s="10"/>
      <c r="I810" s="14"/>
      <c r="J810" s="10"/>
      <c r="K810" s="14"/>
      <c r="L810" s="10"/>
      <c r="N810" s="14"/>
      <c r="O810" s="10"/>
      <c r="Q810" s="14"/>
      <c r="U810" s="14"/>
      <c r="V810" s="10"/>
    </row>
    <row r="811" spans="2:22" ht="28.5" customHeight="1" x14ac:dyDescent="0.25">
      <c r="B811" s="9"/>
      <c r="C811" s="14"/>
      <c r="D811" s="10"/>
      <c r="E811" s="14"/>
      <c r="F811" s="10"/>
      <c r="G811" s="14"/>
      <c r="H811" s="10"/>
      <c r="I811" s="14"/>
      <c r="J811" s="10"/>
      <c r="K811" s="14"/>
      <c r="L811" s="10"/>
      <c r="N811" s="14"/>
      <c r="O811" s="10"/>
      <c r="Q811" s="14"/>
      <c r="U811" s="14"/>
      <c r="V811" s="10"/>
    </row>
    <row r="812" spans="2:22" ht="28.5" customHeight="1" x14ac:dyDescent="0.25">
      <c r="B812" s="9"/>
      <c r="C812" s="14"/>
      <c r="D812" s="10"/>
      <c r="E812" s="14"/>
      <c r="F812" s="10"/>
      <c r="G812" s="14"/>
      <c r="H812" s="10"/>
      <c r="I812" s="14"/>
      <c r="J812" s="10"/>
      <c r="K812" s="14"/>
      <c r="L812" s="10"/>
      <c r="N812" s="14"/>
      <c r="O812" s="10"/>
      <c r="Q812" s="14"/>
      <c r="U812" s="14"/>
      <c r="V812" s="10"/>
    </row>
    <row r="813" spans="2:22" ht="28.5" customHeight="1" x14ac:dyDescent="0.25">
      <c r="B813" s="9"/>
      <c r="C813" s="14"/>
      <c r="D813" s="10"/>
      <c r="E813" s="14"/>
      <c r="F813" s="10"/>
      <c r="G813" s="14"/>
      <c r="H813" s="10"/>
      <c r="I813" s="14"/>
      <c r="J813" s="10"/>
      <c r="K813" s="14"/>
      <c r="L813" s="10"/>
      <c r="N813" s="14"/>
      <c r="O813" s="10"/>
      <c r="Q813" s="14"/>
      <c r="U813" s="14"/>
      <c r="V813" s="10"/>
    </row>
    <row r="814" spans="2:22" ht="28.5" customHeight="1" x14ac:dyDescent="0.25">
      <c r="B814" s="9"/>
      <c r="C814" s="14"/>
      <c r="D814" s="10"/>
      <c r="E814" s="14"/>
      <c r="F814" s="10"/>
      <c r="G814" s="14"/>
      <c r="H814" s="10"/>
      <c r="I814" s="14"/>
      <c r="J814" s="10"/>
      <c r="K814" s="14"/>
      <c r="L814" s="10"/>
      <c r="N814" s="14"/>
      <c r="O814" s="10"/>
      <c r="Q814" s="14"/>
      <c r="U814" s="14"/>
      <c r="V814" s="10"/>
    </row>
    <row r="815" spans="2:22" ht="28.5" customHeight="1" x14ac:dyDescent="0.25">
      <c r="B815" s="9"/>
      <c r="C815" s="14"/>
      <c r="D815" s="10"/>
      <c r="E815" s="14"/>
      <c r="F815" s="10"/>
      <c r="G815" s="14"/>
      <c r="H815" s="10"/>
      <c r="I815" s="14"/>
      <c r="J815" s="10"/>
      <c r="K815" s="14"/>
      <c r="L815" s="10"/>
      <c r="N815" s="14"/>
      <c r="O815" s="10"/>
      <c r="Q815" s="14"/>
      <c r="U815" s="14"/>
      <c r="V815" s="10"/>
    </row>
    <row r="816" spans="2:22" ht="28.5" customHeight="1" x14ac:dyDescent="0.25">
      <c r="B816" s="9"/>
      <c r="C816" s="14"/>
      <c r="D816" s="10"/>
      <c r="E816" s="14"/>
      <c r="F816" s="10"/>
      <c r="G816" s="14"/>
      <c r="H816" s="10"/>
      <c r="I816" s="14"/>
      <c r="J816" s="10"/>
      <c r="K816" s="14"/>
      <c r="L816" s="10"/>
      <c r="N816" s="14"/>
      <c r="O816" s="10"/>
      <c r="Q816" s="14"/>
      <c r="U816" s="14"/>
      <c r="V816" s="10"/>
    </row>
    <row r="817" spans="2:22" ht="28.5" customHeight="1" x14ac:dyDescent="0.25">
      <c r="B817" s="9"/>
      <c r="C817" s="14"/>
      <c r="D817" s="10"/>
      <c r="E817" s="14"/>
      <c r="F817" s="10"/>
      <c r="G817" s="14"/>
      <c r="H817" s="10"/>
      <c r="I817" s="14"/>
      <c r="J817" s="10"/>
      <c r="K817" s="14"/>
      <c r="L817" s="10"/>
      <c r="N817" s="14"/>
      <c r="O817" s="10"/>
      <c r="Q817" s="14"/>
      <c r="U817" s="14"/>
      <c r="V817" s="10"/>
    </row>
    <row r="818" spans="2:22" ht="28.5" customHeight="1" x14ac:dyDescent="0.25">
      <c r="B818" s="9"/>
      <c r="C818" s="14"/>
      <c r="D818" s="10"/>
      <c r="E818" s="14"/>
      <c r="F818" s="10"/>
      <c r="G818" s="14"/>
      <c r="H818" s="10"/>
      <c r="I818" s="14"/>
      <c r="J818" s="10"/>
      <c r="K818" s="14"/>
      <c r="L818" s="10"/>
      <c r="N818" s="14"/>
      <c r="O818" s="10"/>
      <c r="Q818" s="14"/>
      <c r="U818" s="14"/>
      <c r="V818" s="10"/>
    </row>
    <row r="819" spans="2:22" ht="28.5" customHeight="1" x14ac:dyDescent="0.25">
      <c r="B819" s="9"/>
      <c r="C819" s="14"/>
      <c r="D819" s="10"/>
      <c r="E819" s="14"/>
      <c r="F819" s="10"/>
      <c r="G819" s="14"/>
      <c r="H819" s="10"/>
      <c r="I819" s="14"/>
      <c r="J819" s="10"/>
      <c r="K819" s="14"/>
      <c r="L819" s="10"/>
      <c r="N819" s="14"/>
      <c r="O819" s="10"/>
      <c r="Q819" s="14"/>
      <c r="U819" s="14"/>
      <c r="V819" s="10"/>
    </row>
    <row r="820" spans="2:22" ht="28.5" customHeight="1" x14ac:dyDescent="0.25">
      <c r="B820" s="9"/>
      <c r="C820" s="14"/>
      <c r="D820" s="10"/>
      <c r="E820" s="14"/>
      <c r="F820" s="10"/>
      <c r="G820" s="14"/>
      <c r="H820" s="10"/>
      <c r="I820" s="14"/>
      <c r="J820" s="10"/>
      <c r="K820" s="14"/>
      <c r="L820" s="10"/>
      <c r="N820" s="14"/>
      <c r="O820" s="10"/>
      <c r="Q820" s="14"/>
      <c r="U820" s="14"/>
      <c r="V820" s="10"/>
    </row>
    <row r="821" spans="2:22" ht="28.5" customHeight="1" x14ac:dyDescent="0.25">
      <c r="B821" s="9"/>
      <c r="C821" s="14"/>
      <c r="D821" s="10"/>
      <c r="E821" s="14"/>
      <c r="F821" s="10"/>
      <c r="G821" s="14"/>
      <c r="H821" s="10"/>
      <c r="I821" s="14"/>
      <c r="J821" s="10"/>
      <c r="K821" s="14"/>
      <c r="L821" s="10"/>
      <c r="N821" s="14"/>
      <c r="O821" s="10"/>
      <c r="Q821" s="14"/>
      <c r="U821" s="14"/>
      <c r="V821" s="10"/>
    </row>
    <row r="822" spans="2:22" ht="28.5" customHeight="1" x14ac:dyDescent="0.25">
      <c r="B822" s="9"/>
      <c r="C822" s="14"/>
      <c r="D822" s="10"/>
      <c r="E822" s="14"/>
      <c r="F822" s="10"/>
      <c r="G822" s="14"/>
      <c r="H822" s="10"/>
      <c r="I822" s="14"/>
      <c r="J822" s="10"/>
      <c r="K822" s="14"/>
      <c r="L822" s="10"/>
      <c r="N822" s="14"/>
      <c r="O822" s="10"/>
      <c r="Q822" s="14"/>
      <c r="U822" s="14"/>
      <c r="V822" s="10"/>
    </row>
    <row r="823" spans="2:22" ht="28.5" customHeight="1" x14ac:dyDescent="0.25">
      <c r="B823" s="9"/>
      <c r="C823" s="14"/>
      <c r="D823" s="10"/>
      <c r="E823" s="14"/>
      <c r="F823" s="10"/>
      <c r="G823" s="14"/>
      <c r="H823" s="10"/>
      <c r="I823" s="14"/>
      <c r="J823" s="10"/>
      <c r="K823" s="14"/>
      <c r="L823" s="10"/>
      <c r="N823" s="14"/>
      <c r="O823" s="10"/>
      <c r="Q823" s="14"/>
      <c r="U823" s="14"/>
      <c r="V823" s="10"/>
    </row>
    <row r="824" spans="2:22" ht="28.5" customHeight="1" x14ac:dyDescent="0.25">
      <c r="B824" s="9"/>
      <c r="C824" s="14"/>
      <c r="D824" s="10"/>
      <c r="E824" s="14"/>
      <c r="F824" s="10"/>
      <c r="G824" s="14"/>
      <c r="H824" s="10"/>
      <c r="I824" s="14"/>
      <c r="J824" s="10"/>
      <c r="K824" s="14"/>
      <c r="L824" s="10"/>
      <c r="N824" s="14"/>
      <c r="O824" s="10"/>
      <c r="Q824" s="14"/>
      <c r="U824" s="14"/>
      <c r="V824" s="10"/>
    </row>
    <row r="825" spans="2:22" ht="28.5" customHeight="1" x14ac:dyDescent="0.25">
      <c r="B825" s="9"/>
      <c r="C825" s="14"/>
      <c r="D825" s="10"/>
      <c r="E825" s="14"/>
      <c r="F825" s="10"/>
      <c r="G825" s="14"/>
      <c r="H825" s="10"/>
      <c r="I825" s="14"/>
      <c r="J825" s="10"/>
      <c r="K825" s="14"/>
      <c r="L825" s="10"/>
      <c r="N825" s="14"/>
      <c r="O825" s="10"/>
      <c r="Q825" s="14"/>
      <c r="U825" s="14"/>
      <c r="V825" s="10"/>
    </row>
    <row r="826" spans="2:22" ht="28.5" customHeight="1" x14ac:dyDescent="0.25">
      <c r="B826" s="9"/>
      <c r="C826" s="14"/>
      <c r="D826" s="10"/>
      <c r="E826" s="14"/>
      <c r="F826" s="10"/>
      <c r="G826" s="14"/>
      <c r="H826" s="10"/>
      <c r="I826" s="14"/>
      <c r="J826" s="10"/>
      <c r="K826" s="14"/>
      <c r="L826" s="10"/>
      <c r="N826" s="14"/>
      <c r="O826" s="10"/>
      <c r="Q826" s="14"/>
      <c r="U826" s="14"/>
      <c r="V826" s="10"/>
    </row>
    <row r="827" spans="2:22" ht="28.5" customHeight="1" x14ac:dyDescent="0.25">
      <c r="B827" s="9"/>
      <c r="C827" s="14"/>
      <c r="D827" s="10"/>
      <c r="E827" s="14"/>
      <c r="F827" s="10"/>
      <c r="G827" s="14"/>
      <c r="H827" s="10"/>
      <c r="I827" s="14"/>
      <c r="J827" s="10"/>
      <c r="K827" s="14"/>
      <c r="L827" s="10"/>
      <c r="N827" s="14"/>
      <c r="O827" s="10"/>
      <c r="Q827" s="14"/>
      <c r="U827" s="14"/>
      <c r="V827" s="10"/>
    </row>
    <row r="828" spans="2:22" ht="28.5" customHeight="1" x14ac:dyDescent="0.25">
      <c r="B828" s="9"/>
      <c r="C828" s="14"/>
      <c r="D828" s="10"/>
      <c r="E828" s="14"/>
      <c r="F828" s="10"/>
      <c r="G828" s="14"/>
      <c r="H828" s="10"/>
      <c r="I828" s="14"/>
      <c r="J828" s="10"/>
      <c r="K828" s="14"/>
      <c r="L828" s="10"/>
      <c r="N828" s="14"/>
      <c r="O828" s="10"/>
      <c r="Q828" s="14"/>
      <c r="U828" s="14"/>
      <c r="V828" s="10"/>
    </row>
    <row r="829" spans="2:22" ht="28.5" customHeight="1" x14ac:dyDescent="0.25">
      <c r="B829" s="9"/>
      <c r="C829" s="14"/>
      <c r="D829" s="10"/>
      <c r="E829" s="14"/>
      <c r="F829" s="10"/>
      <c r="G829" s="14"/>
      <c r="H829" s="10"/>
      <c r="I829" s="14"/>
      <c r="J829" s="10"/>
      <c r="K829" s="14"/>
      <c r="L829" s="10"/>
      <c r="N829" s="14"/>
      <c r="O829" s="10"/>
      <c r="Q829" s="14"/>
      <c r="U829" s="14"/>
      <c r="V829" s="10"/>
    </row>
    <row r="830" spans="2:22" ht="28.5" customHeight="1" x14ac:dyDescent="0.25">
      <c r="B830" s="9"/>
      <c r="C830" s="14"/>
      <c r="D830" s="10"/>
      <c r="E830" s="14"/>
      <c r="F830" s="10"/>
      <c r="G830" s="14"/>
      <c r="H830" s="10"/>
      <c r="I830" s="14"/>
      <c r="J830" s="10"/>
      <c r="K830" s="14"/>
      <c r="L830" s="10"/>
      <c r="N830" s="14"/>
      <c r="O830" s="10"/>
      <c r="Q830" s="14"/>
      <c r="U830" s="14"/>
      <c r="V830" s="10"/>
    </row>
    <row r="831" spans="2:22" ht="28.5" customHeight="1" x14ac:dyDescent="0.25">
      <c r="B831" s="9"/>
      <c r="C831" s="14"/>
      <c r="D831" s="10"/>
      <c r="E831" s="14"/>
      <c r="F831" s="10"/>
      <c r="G831" s="14"/>
      <c r="H831" s="10"/>
      <c r="I831" s="14"/>
      <c r="J831" s="10"/>
      <c r="K831" s="14"/>
      <c r="L831" s="10"/>
      <c r="N831" s="14"/>
      <c r="O831" s="10"/>
      <c r="Q831" s="14"/>
      <c r="U831" s="14"/>
      <c r="V831" s="10"/>
    </row>
    <row r="832" spans="2:22" ht="28.5" customHeight="1" x14ac:dyDescent="0.25">
      <c r="B832" s="9"/>
      <c r="C832" s="14"/>
      <c r="D832" s="10"/>
      <c r="E832" s="14"/>
      <c r="F832" s="10"/>
      <c r="G832" s="14"/>
      <c r="H832" s="10"/>
      <c r="I832" s="14"/>
      <c r="J832" s="10"/>
      <c r="K832" s="14"/>
      <c r="L832" s="10"/>
      <c r="N832" s="14"/>
      <c r="O832" s="10"/>
      <c r="Q832" s="14"/>
      <c r="U832" s="14"/>
      <c r="V832" s="10"/>
    </row>
    <row r="833" spans="2:22" ht="28.5" customHeight="1" x14ac:dyDescent="0.25">
      <c r="B833" s="9"/>
      <c r="C833" s="14"/>
      <c r="D833" s="10"/>
      <c r="E833" s="14"/>
      <c r="F833" s="10"/>
      <c r="G833" s="14"/>
      <c r="H833" s="10"/>
      <c r="I833" s="14"/>
      <c r="J833" s="10"/>
      <c r="K833" s="14"/>
      <c r="L833" s="10"/>
      <c r="N833" s="14"/>
      <c r="O833" s="10"/>
      <c r="Q833" s="14"/>
      <c r="U833" s="14"/>
      <c r="V833" s="10"/>
    </row>
    <row r="834" spans="2:22" ht="28.5" customHeight="1" x14ac:dyDescent="0.25">
      <c r="B834" s="9"/>
      <c r="C834" s="14"/>
      <c r="D834" s="10"/>
      <c r="E834" s="14"/>
      <c r="F834" s="10"/>
      <c r="G834" s="14"/>
      <c r="H834" s="10"/>
      <c r="I834" s="14"/>
      <c r="J834" s="10"/>
      <c r="K834" s="14"/>
      <c r="L834" s="10"/>
      <c r="N834" s="14"/>
      <c r="O834" s="10"/>
      <c r="Q834" s="14"/>
      <c r="U834" s="14"/>
      <c r="V834" s="10"/>
    </row>
    <row r="835" spans="2:22" ht="28.5" customHeight="1" x14ac:dyDescent="0.25">
      <c r="B835" s="9"/>
      <c r="C835" s="14"/>
      <c r="D835" s="10"/>
      <c r="E835" s="14"/>
      <c r="F835" s="10"/>
      <c r="G835" s="14"/>
      <c r="H835" s="10"/>
      <c r="I835" s="14"/>
      <c r="J835" s="10"/>
      <c r="K835" s="14"/>
      <c r="L835" s="10"/>
      <c r="N835" s="14"/>
      <c r="O835" s="10"/>
      <c r="Q835" s="14"/>
      <c r="U835" s="14"/>
      <c r="V835" s="10"/>
    </row>
    <row r="836" spans="2:22" ht="28.5" customHeight="1" x14ac:dyDescent="0.25">
      <c r="B836" s="9"/>
      <c r="C836" s="14"/>
      <c r="D836" s="10"/>
      <c r="E836" s="14"/>
      <c r="F836" s="10"/>
      <c r="G836" s="14"/>
      <c r="H836" s="10"/>
      <c r="I836" s="14"/>
      <c r="J836" s="10"/>
      <c r="K836" s="14"/>
      <c r="L836" s="10"/>
      <c r="N836" s="14"/>
      <c r="O836" s="10"/>
      <c r="Q836" s="14"/>
      <c r="U836" s="14"/>
      <c r="V836" s="10"/>
    </row>
    <row r="837" spans="2:22" ht="28.5" customHeight="1" x14ac:dyDescent="0.25">
      <c r="B837" s="9"/>
      <c r="C837" s="14"/>
      <c r="D837" s="10"/>
      <c r="E837" s="14"/>
      <c r="F837" s="10"/>
      <c r="G837" s="14"/>
      <c r="H837" s="10"/>
      <c r="I837" s="14"/>
      <c r="J837" s="10"/>
      <c r="K837" s="14"/>
      <c r="L837" s="10"/>
      <c r="N837" s="14"/>
      <c r="O837" s="10"/>
      <c r="Q837" s="14"/>
      <c r="U837" s="14"/>
      <c r="V837" s="10"/>
    </row>
    <row r="838" spans="2:22" ht="28.5" customHeight="1" x14ac:dyDescent="0.25">
      <c r="B838" s="9"/>
      <c r="C838" s="14"/>
      <c r="D838" s="10"/>
      <c r="E838" s="14"/>
      <c r="F838" s="10"/>
      <c r="G838" s="14"/>
      <c r="H838" s="10"/>
      <c r="I838" s="14"/>
      <c r="J838" s="10"/>
      <c r="K838" s="14"/>
      <c r="L838" s="10"/>
      <c r="N838" s="14"/>
      <c r="O838" s="10"/>
      <c r="Q838" s="14"/>
      <c r="U838" s="14"/>
      <c r="V838" s="10"/>
    </row>
    <row r="839" spans="2:22" ht="28.5" customHeight="1" x14ac:dyDescent="0.25">
      <c r="B839" s="9"/>
      <c r="C839" s="14"/>
      <c r="D839" s="10"/>
      <c r="E839" s="14"/>
      <c r="F839" s="10"/>
      <c r="G839" s="14"/>
      <c r="H839" s="10"/>
      <c r="I839" s="14"/>
      <c r="J839" s="10"/>
      <c r="K839" s="14"/>
      <c r="L839" s="10"/>
      <c r="N839" s="14"/>
      <c r="O839" s="10"/>
      <c r="Q839" s="14"/>
      <c r="U839" s="14"/>
      <c r="V839" s="10"/>
    </row>
    <row r="840" spans="2:22" ht="28.5" customHeight="1" x14ac:dyDescent="0.25">
      <c r="B840" s="9"/>
      <c r="C840" s="14"/>
      <c r="D840" s="10"/>
      <c r="E840" s="14"/>
      <c r="F840" s="10"/>
      <c r="G840" s="14"/>
      <c r="H840" s="10"/>
      <c r="I840" s="14"/>
      <c r="J840" s="10"/>
      <c r="K840" s="14"/>
      <c r="L840" s="10"/>
      <c r="N840" s="14"/>
      <c r="O840" s="10"/>
      <c r="Q840" s="14"/>
      <c r="U840" s="14"/>
      <c r="V840" s="10"/>
    </row>
    <row r="841" spans="2:22" ht="28.5" customHeight="1" x14ac:dyDescent="0.25">
      <c r="B841" s="9"/>
      <c r="C841" s="14"/>
      <c r="D841" s="10"/>
      <c r="E841" s="14"/>
      <c r="F841" s="10"/>
      <c r="G841" s="14"/>
      <c r="H841" s="10"/>
      <c r="I841" s="14"/>
      <c r="J841" s="10"/>
      <c r="K841" s="14"/>
      <c r="L841" s="10"/>
      <c r="N841" s="14"/>
      <c r="O841" s="10"/>
      <c r="Q841" s="14"/>
      <c r="U841" s="14"/>
      <c r="V841" s="10"/>
    </row>
    <row r="842" spans="2:22" ht="28.5" customHeight="1" x14ac:dyDescent="0.25">
      <c r="B842" s="9"/>
      <c r="C842" s="14"/>
      <c r="D842" s="10"/>
      <c r="E842" s="14"/>
      <c r="F842" s="10"/>
      <c r="G842" s="14"/>
      <c r="H842" s="10"/>
      <c r="I842" s="14"/>
      <c r="J842" s="10"/>
      <c r="K842" s="14"/>
      <c r="L842" s="10"/>
      <c r="N842" s="14"/>
      <c r="O842" s="10"/>
      <c r="Q842" s="14"/>
      <c r="U842" s="14"/>
      <c r="V842" s="10"/>
    </row>
    <row r="843" spans="2:22" ht="28.5" customHeight="1" x14ac:dyDescent="0.25">
      <c r="B843" s="9"/>
      <c r="C843" s="14"/>
      <c r="D843" s="10"/>
      <c r="E843" s="14"/>
      <c r="F843" s="10"/>
      <c r="G843" s="14"/>
      <c r="H843" s="10"/>
      <c r="I843" s="14"/>
      <c r="J843" s="10"/>
      <c r="K843" s="14"/>
      <c r="L843" s="10"/>
      <c r="N843" s="14"/>
      <c r="O843" s="10"/>
      <c r="Q843" s="14"/>
      <c r="U843" s="14"/>
      <c r="V843" s="10"/>
    </row>
    <row r="844" spans="2:22" ht="28.5" customHeight="1" x14ac:dyDescent="0.25">
      <c r="B844" s="9"/>
      <c r="C844" s="14"/>
      <c r="D844" s="10"/>
      <c r="E844" s="14"/>
      <c r="F844" s="10"/>
      <c r="G844" s="14"/>
      <c r="H844" s="10"/>
      <c r="I844" s="14"/>
      <c r="J844" s="10"/>
      <c r="K844" s="14"/>
      <c r="L844" s="10"/>
      <c r="N844" s="14"/>
      <c r="O844" s="10"/>
      <c r="Q844" s="14"/>
      <c r="U844" s="14"/>
      <c r="V844" s="10"/>
    </row>
    <row r="845" spans="2:22" ht="28.5" customHeight="1" x14ac:dyDescent="0.25">
      <c r="B845" s="9"/>
      <c r="C845" s="14"/>
      <c r="D845" s="10"/>
      <c r="E845" s="14"/>
      <c r="F845" s="10"/>
      <c r="G845" s="14"/>
      <c r="H845" s="10"/>
      <c r="I845" s="14"/>
      <c r="J845" s="10"/>
      <c r="K845" s="14"/>
      <c r="L845" s="10"/>
      <c r="N845" s="14"/>
      <c r="O845" s="10"/>
      <c r="Q845" s="14"/>
      <c r="U845" s="14"/>
      <c r="V845" s="10"/>
    </row>
    <row r="846" spans="2:22" ht="28.5" customHeight="1" x14ac:dyDescent="0.25">
      <c r="B846" s="9"/>
      <c r="C846" s="14"/>
      <c r="D846" s="10"/>
      <c r="E846" s="14"/>
      <c r="F846" s="10"/>
      <c r="G846" s="14"/>
      <c r="H846" s="10"/>
      <c r="I846" s="14"/>
      <c r="J846" s="10"/>
      <c r="K846" s="14"/>
      <c r="L846" s="10"/>
      <c r="N846" s="14"/>
      <c r="O846" s="10"/>
      <c r="Q846" s="14"/>
      <c r="U846" s="14"/>
      <c r="V846" s="10"/>
    </row>
    <row r="847" spans="2:22" ht="28.5" customHeight="1" x14ac:dyDescent="0.25">
      <c r="B847" s="9"/>
      <c r="C847" s="14"/>
      <c r="D847" s="10"/>
      <c r="E847" s="14"/>
      <c r="F847" s="10"/>
      <c r="G847" s="14"/>
      <c r="H847" s="10"/>
      <c r="I847" s="14"/>
      <c r="J847" s="10"/>
      <c r="K847" s="14"/>
      <c r="L847" s="10"/>
      <c r="N847" s="14"/>
      <c r="O847" s="10"/>
      <c r="Q847" s="14"/>
      <c r="U847" s="14"/>
      <c r="V847" s="10"/>
    </row>
    <row r="848" spans="2:22" ht="28.5" customHeight="1" x14ac:dyDescent="0.25">
      <c r="B848" s="9"/>
      <c r="C848" s="14"/>
      <c r="D848" s="10"/>
      <c r="E848" s="14"/>
      <c r="F848" s="10"/>
      <c r="G848" s="14"/>
      <c r="H848" s="10"/>
      <c r="I848" s="14"/>
      <c r="J848" s="10"/>
      <c r="K848" s="14"/>
      <c r="L848" s="10"/>
      <c r="N848" s="14"/>
      <c r="O848" s="10"/>
      <c r="Q848" s="14"/>
      <c r="U848" s="14"/>
      <c r="V848" s="10"/>
    </row>
    <row r="849" spans="2:22" ht="28.5" customHeight="1" x14ac:dyDescent="0.25">
      <c r="B849" s="9"/>
      <c r="C849" s="14"/>
      <c r="D849" s="10"/>
      <c r="E849" s="14"/>
      <c r="F849" s="10"/>
      <c r="G849" s="14"/>
      <c r="H849" s="10"/>
      <c r="I849" s="14"/>
      <c r="J849" s="10"/>
      <c r="K849" s="14"/>
      <c r="L849" s="10"/>
      <c r="N849" s="14"/>
      <c r="O849" s="10"/>
      <c r="Q849" s="14"/>
      <c r="U849" s="14"/>
      <c r="V849" s="10"/>
    </row>
    <row r="850" spans="2:22" ht="28.5" customHeight="1" x14ac:dyDescent="0.25">
      <c r="B850" s="9"/>
      <c r="C850" s="14"/>
      <c r="D850" s="10"/>
      <c r="E850" s="14"/>
      <c r="F850" s="10"/>
      <c r="G850" s="14"/>
      <c r="H850" s="10"/>
      <c r="I850" s="14"/>
      <c r="J850" s="10"/>
      <c r="K850" s="14"/>
      <c r="L850" s="10"/>
      <c r="N850" s="14"/>
      <c r="O850" s="10"/>
      <c r="Q850" s="14"/>
      <c r="U850" s="14"/>
      <c r="V850" s="10"/>
    </row>
    <row r="851" spans="2:22" ht="28.5" customHeight="1" x14ac:dyDescent="0.25">
      <c r="B851" s="9"/>
      <c r="C851" s="14"/>
      <c r="D851" s="10"/>
      <c r="E851" s="14"/>
      <c r="F851" s="10"/>
      <c r="G851" s="14"/>
      <c r="H851" s="10"/>
      <c r="I851" s="14"/>
      <c r="J851" s="10"/>
      <c r="K851" s="14"/>
      <c r="L851" s="10"/>
      <c r="N851" s="14"/>
      <c r="O851" s="10"/>
      <c r="Q851" s="14"/>
      <c r="U851" s="14"/>
      <c r="V851" s="10"/>
    </row>
    <row r="852" spans="2:22" ht="28.5" customHeight="1" x14ac:dyDescent="0.25">
      <c r="B852" s="9"/>
      <c r="C852" s="14"/>
      <c r="D852" s="10"/>
      <c r="E852" s="14"/>
      <c r="F852" s="10"/>
      <c r="G852" s="14"/>
      <c r="H852" s="10"/>
      <c r="I852" s="14"/>
      <c r="J852" s="10"/>
      <c r="K852" s="14"/>
      <c r="L852" s="10"/>
      <c r="N852" s="14"/>
      <c r="O852" s="10"/>
      <c r="Q852" s="14"/>
      <c r="U852" s="14"/>
      <c r="V852" s="10"/>
    </row>
    <row r="853" spans="2:22" ht="28.5" customHeight="1" x14ac:dyDescent="0.25">
      <c r="B853" s="9"/>
      <c r="C853" s="14"/>
      <c r="D853" s="10"/>
      <c r="E853" s="14"/>
      <c r="F853" s="10"/>
      <c r="G853" s="14"/>
      <c r="H853" s="10"/>
      <c r="I853" s="14"/>
      <c r="J853" s="10"/>
      <c r="K853" s="14"/>
      <c r="L853" s="10"/>
      <c r="N853" s="14"/>
      <c r="O853" s="10"/>
      <c r="Q853" s="14"/>
      <c r="U853" s="14"/>
      <c r="V853" s="10"/>
    </row>
    <row r="854" spans="2:22" ht="28.5" customHeight="1" x14ac:dyDescent="0.25">
      <c r="B854" s="9"/>
      <c r="C854" s="14"/>
      <c r="D854" s="10"/>
      <c r="E854" s="14"/>
      <c r="F854" s="10"/>
      <c r="G854" s="14"/>
      <c r="H854" s="10"/>
      <c r="I854" s="14"/>
      <c r="J854" s="10"/>
      <c r="K854" s="14"/>
      <c r="L854" s="10"/>
      <c r="N854" s="14"/>
      <c r="O854" s="10"/>
      <c r="Q854" s="14"/>
      <c r="U854" s="14"/>
      <c r="V854" s="10"/>
    </row>
    <row r="855" spans="2:22" ht="28.5" customHeight="1" x14ac:dyDescent="0.25">
      <c r="B855" s="9"/>
      <c r="C855" s="14"/>
      <c r="D855" s="10"/>
      <c r="E855" s="14"/>
      <c r="F855" s="10"/>
      <c r="G855" s="14"/>
      <c r="H855" s="10"/>
      <c r="I855" s="14"/>
      <c r="J855" s="10"/>
      <c r="K855" s="14"/>
      <c r="L855" s="10"/>
      <c r="N855" s="14"/>
      <c r="O855" s="10"/>
      <c r="Q855" s="14"/>
      <c r="U855" s="14"/>
      <c r="V855" s="10"/>
    </row>
    <row r="856" spans="2:22" ht="28.5" customHeight="1" x14ac:dyDescent="0.25">
      <c r="B856" s="9"/>
      <c r="C856" s="14"/>
      <c r="D856" s="10"/>
      <c r="E856" s="14"/>
      <c r="F856" s="10"/>
      <c r="G856" s="14"/>
      <c r="H856" s="10"/>
      <c r="I856" s="14"/>
      <c r="J856" s="10"/>
      <c r="K856" s="14"/>
      <c r="L856" s="10"/>
      <c r="N856" s="14"/>
      <c r="O856" s="10"/>
      <c r="Q856" s="14"/>
      <c r="U856" s="14"/>
      <c r="V856" s="10"/>
    </row>
    <row r="857" spans="2:22" ht="28.5" customHeight="1" x14ac:dyDescent="0.25">
      <c r="B857" s="9"/>
      <c r="C857" s="14"/>
      <c r="D857" s="10"/>
      <c r="E857" s="14"/>
      <c r="F857" s="10"/>
      <c r="G857" s="14"/>
      <c r="H857" s="10"/>
      <c r="I857" s="14"/>
      <c r="J857" s="10"/>
      <c r="K857" s="14"/>
      <c r="L857" s="10"/>
      <c r="N857" s="14"/>
      <c r="O857" s="10"/>
      <c r="Q857" s="14"/>
      <c r="U857" s="14"/>
      <c r="V857" s="10"/>
    </row>
    <row r="858" spans="2:22" ht="28.5" customHeight="1" x14ac:dyDescent="0.25">
      <c r="B858" s="9"/>
      <c r="C858" s="14"/>
      <c r="D858" s="10"/>
      <c r="E858" s="14"/>
      <c r="F858" s="10"/>
      <c r="G858" s="14"/>
      <c r="H858" s="10"/>
      <c r="I858" s="14"/>
      <c r="J858" s="10"/>
      <c r="K858" s="14"/>
      <c r="L858" s="10"/>
      <c r="N858" s="14"/>
      <c r="O858" s="10"/>
      <c r="Q858" s="14"/>
      <c r="U858" s="14"/>
      <c r="V858" s="10"/>
    </row>
    <row r="859" spans="2:22" ht="28.5" customHeight="1" x14ac:dyDescent="0.25">
      <c r="B859" s="9"/>
      <c r="C859" s="14"/>
      <c r="D859" s="10"/>
      <c r="E859" s="14"/>
      <c r="F859" s="10"/>
      <c r="G859" s="14"/>
      <c r="H859" s="10"/>
      <c r="I859" s="14"/>
      <c r="J859" s="10"/>
      <c r="K859" s="14"/>
      <c r="L859" s="10"/>
      <c r="N859" s="14"/>
      <c r="O859" s="10"/>
      <c r="Q859" s="14"/>
      <c r="U859" s="14"/>
      <c r="V859" s="10"/>
    </row>
    <row r="860" spans="2:22" ht="28.5" customHeight="1" x14ac:dyDescent="0.25">
      <c r="B860" s="9"/>
      <c r="C860" s="14"/>
      <c r="D860" s="10"/>
      <c r="E860" s="14"/>
      <c r="F860" s="10"/>
      <c r="G860" s="14"/>
      <c r="H860" s="10"/>
      <c r="I860" s="14"/>
      <c r="J860" s="10"/>
      <c r="K860" s="14"/>
      <c r="L860" s="10"/>
      <c r="N860" s="14"/>
      <c r="O860" s="10"/>
      <c r="Q860" s="14"/>
      <c r="U860" s="14"/>
      <c r="V860" s="10"/>
    </row>
    <row r="861" spans="2:22" ht="28.5" customHeight="1" x14ac:dyDescent="0.25">
      <c r="B861" s="9"/>
      <c r="C861" s="14"/>
      <c r="D861" s="10"/>
      <c r="E861" s="14"/>
      <c r="F861" s="10"/>
      <c r="G861" s="14"/>
      <c r="H861" s="10"/>
      <c r="I861" s="14"/>
      <c r="J861" s="10"/>
      <c r="K861" s="14"/>
      <c r="L861" s="10"/>
      <c r="N861" s="14"/>
      <c r="O861" s="10"/>
      <c r="Q861" s="14"/>
      <c r="U861" s="14"/>
      <c r="V861" s="10"/>
    </row>
    <row r="862" spans="2:22" ht="28.5" customHeight="1" x14ac:dyDescent="0.25">
      <c r="B862" s="9"/>
      <c r="C862" s="14"/>
      <c r="D862" s="10"/>
      <c r="E862" s="14"/>
      <c r="F862" s="10"/>
      <c r="G862" s="14"/>
      <c r="H862" s="10"/>
      <c r="I862" s="14"/>
      <c r="J862" s="10"/>
      <c r="K862" s="14"/>
      <c r="L862" s="10"/>
      <c r="N862" s="14"/>
      <c r="O862" s="10"/>
      <c r="Q862" s="14"/>
      <c r="U862" s="14"/>
      <c r="V862" s="10"/>
    </row>
    <row r="863" spans="2:22" ht="28.5" customHeight="1" x14ac:dyDescent="0.25">
      <c r="B863" s="9"/>
      <c r="C863" s="14"/>
      <c r="D863" s="10"/>
      <c r="E863" s="14"/>
      <c r="F863" s="10"/>
      <c r="G863" s="14"/>
      <c r="H863" s="10"/>
      <c r="I863" s="14"/>
      <c r="J863" s="10"/>
      <c r="K863" s="14"/>
      <c r="L863" s="10"/>
      <c r="N863" s="14"/>
      <c r="O863" s="10"/>
      <c r="Q863" s="14"/>
      <c r="U863" s="14"/>
      <c r="V863" s="10"/>
    </row>
    <row r="864" spans="2:22" ht="28.5" customHeight="1" x14ac:dyDescent="0.25">
      <c r="B864" s="9"/>
      <c r="C864" s="14"/>
      <c r="D864" s="10"/>
      <c r="E864" s="14"/>
      <c r="F864" s="10"/>
      <c r="G864" s="14"/>
      <c r="H864" s="10"/>
      <c r="I864" s="14"/>
      <c r="J864" s="10"/>
      <c r="K864" s="14"/>
      <c r="L864" s="10"/>
      <c r="N864" s="14"/>
      <c r="O864" s="10"/>
      <c r="Q864" s="14"/>
      <c r="U864" s="14"/>
      <c r="V864" s="10"/>
    </row>
    <row r="865" spans="2:22" ht="28.5" customHeight="1" x14ac:dyDescent="0.25">
      <c r="B865" s="9"/>
      <c r="C865" s="14"/>
      <c r="D865" s="10"/>
      <c r="E865" s="14"/>
      <c r="F865" s="10"/>
      <c r="G865" s="14"/>
      <c r="H865" s="10"/>
      <c r="I865" s="14"/>
      <c r="J865" s="10"/>
      <c r="K865" s="14"/>
      <c r="L865" s="10"/>
      <c r="N865" s="14"/>
      <c r="O865" s="10"/>
      <c r="Q865" s="14"/>
      <c r="U865" s="14"/>
      <c r="V865" s="10"/>
    </row>
    <row r="866" spans="2:22" ht="28.5" customHeight="1" x14ac:dyDescent="0.25">
      <c r="B866" s="9"/>
      <c r="C866" s="14"/>
      <c r="D866" s="10"/>
      <c r="E866" s="14"/>
      <c r="F866" s="10"/>
      <c r="G866" s="14"/>
      <c r="H866" s="10"/>
      <c r="I866" s="14"/>
      <c r="J866" s="10"/>
      <c r="K866" s="14"/>
      <c r="L866" s="10"/>
      <c r="N866" s="14"/>
      <c r="O866" s="10"/>
      <c r="Q866" s="14"/>
      <c r="U866" s="14"/>
      <c r="V866" s="10"/>
    </row>
    <row r="867" spans="2:22" ht="28.5" customHeight="1" x14ac:dyDescent="0.25">
      <c r="B867" s="9"/>
      <c r="C867" s="14"/>
      <c r="D867" s="10"/>
      <c r="E867" s="14"/>
      <c r="F867" s="10"/>
      <c r="G867" s="14"/>
      <c r="H867" s="10"/>
      <c r="I867" s="14"/>
      <c r="J867" s="10"/>
      <c r="K867" s="14"/>
      <c r="L867" s="10"/>
      <c r="N867" s="14"/>
      <c r="O867" s="10"/>
      <c r="Q867" s="14"/>
      <c r="U867" s="14"/>
      <c r="V867" s="10"/>
    </row>
    <row r="868" spans="2:22" ht="28.5" customHeight="1" x14ac:dyDescent="0.25">
      <c r="B868" s="9"/>
      <c r="C868" s="14"/>
      <c r="D868" s="10"/>
      <c r="E868" s="14"/>
      <c r="F868" s="10"/>
      <c r="G868" s="14"/>
      <c r="H868" s="10"/>
      <c r="I868" s="14"/>
      <c r="J868" s="10"/>
      <c r="K868" s="14"/>
      <c r="L868" s="10"/>
      <c r="N868" s="14"/>
      <c r="O868" s="10"/>
      <c r="Q868" s="14"/>
      <c r="U868" s="14"/>
      <c r="V868" s="10"/>
    </row>
    <row r="869" spans="2:22" ht="28.5" customHeight="1" x14ac:dyDescent="0.25">
      <c r="B869" s="9"/>
      <c r="C869" s="14"/>
      <c r="D869" s="10"/>
      <c r="E869" s="14"/>
      <c r="F869" s="10"/>
      <c r="G869" s="14"/>
      <c r="H869" s="10"/>
      <c r="I869" s="14"/>
      <c r="J869" s="10"/>
      <c r="K869" s="14"/>
      <c r="L869" s="10"/>
      <c r="N869" s="14"/>
      <c r="O869" s="10"/>
      <c r="Q869" s="14"/>
      <c r="U869" s="14"/>
      <c r="V869" s="10"/>
    </row>
    <row r="870" spans="2:22" ht="28.5" customHeight="1" x14ac:dyDescent="0.25">
      <c r="B870" s="9"/>
      <c r="C870" s="14"/>
      <c r="D870" s="10"/>
      <c r="E870" s="14"/>
      <c r="F870" s="10"/>
      <c r="G870" s="14"/>
      <c r="H870" s="10"/>
      <c r="I870" s="14"/>
      <c r="J870" s="10"/>
      <c r="K870" s="14"/>
      <c r="L870" s="10"/>
      <c r="N870" s="14"/>
      <c r="O870" s="10"/>
      <c r="Q870" s="14"/>
      <c r="U870" s="14"/>
      <c r="V870" s="10"/>
    </row>
    <row r="871" spans="2:22" ht="28.5" customHeight="1" x14ac:dyDescent="0.25">
      <c r="B871" s="9"/>
      <c r="C871" s="14"/>
      <c r="D871" s="10"/>
      <c r="E871" s="14"/>
      <c r="F871" s="10"/>
      <c r="G871" s="14"/>
      <c r="H871" s="10"/>
      <c r="I871" s="14"/>
      <c r="J871" s="10"/>
      <c r="K871" s="14"/>
      <c r="L871" s="10"/>
      <c r="N871" s="14"/>
      <c r="O871" s="10"/>
      <c r="Q871" s="14"/>
      <c r="U871" s="14"/>
      <c r="V871" s="10"/>
    </row>
    <row r="872" spans="2:22" ht="28.5" customHeight="1" x14ac:dyDescent="0.25">
      <c r="B872" s="9"/>
      <c r="C872" s="14"/>
      <c r="D872" s="10"/>
      <c r="E872" s="14"/>
      <c r="F872" s="10"/>
      <c r="G872" s="14"/>
      <c r="H872" s="10"/>
      <c r="I872" s="14"/>
      <c r="J872" s="10"/>
      <c r="K872" s="14"/>
      <c r="L872" s="10"/>
      <c r="N872" s="14"/>
      <c r="O872" s="10"/>
      <c r="Q872" s="14"/>
      <c r="U872" s="14"/>
      <c r="V872" s="10"/>
    </row>
    <row r="873" spans="2:22" ht="28.5" customHeight="1" x14ac:dyDescent="0.25">
      <c r="B873" s="9"/>
      <c r="C873" s="14"/>
      <c r="D873" s="10"/>
      <c r="E873" s="14"/>
      <c r="F873" s="10"/>
      <c r="G873" s="14"/>
      <c r="H873" s="10"/>
      <c r="I873" s="14"/>
      <c r="J873" s="10"/>
      <c r="K873" s="14"/>
      <c r="L873" s="10"/>
      <c r="N873" s="14"/>
      <c r="O873" s="10"/>
      <c r="Q873" s="14"/>
      <c r="U873" s="14"/>
      <c r="V873" s="10"/>
    </row>
    <row r="874" spans="2:22" ht="28.5" customHeight="1" x14ac:dyDescent="0.25">
      <c r="B874" s="9"/>
      <c r="C874" s="14"/>
      <c r="D874" s="10"/>
      <c r="E874" s="14"/>
      <c r="F874" s="10"/>
      <c r="G874" s="14"/>
      <c r="H874" s="10"/>
      <c r="I874" s="14"/>
      <c r="J874" s="10"/>
      <c r="K874" s="14"/>
      <c r="L874" s="10"/>
      <c r="N874" s="14"/>
      <c r="O874" s="10"/>
      <c r="Q874" s="14"/>
      <c r="U874" s="14"/>
      <c r="V874" s="10"/>
    </row>
    <row r="875" spans="2:22" ht="28.5" customHeight="1" x14ac:dyDescent="0.25">
      <c r="B875" s="9"/>
      <c r="C875" s="14"/>
      <c r="D875" s="10"/>
      <c r="E875" s="14"/>
      <c r="F875" s="10"/>
      <c r="G875" s="14"/>
      <c r="H875" s="10"/>
      <c r="I875" s="14"/>
      <c r="J875" s="10"/>
      <c r="K875" s="14"/>
      <c r="L875" s="10"/>
      <c r="N875" s="14"/>
      <c r="O875" s="10"/>
      <c r="Q875" s="14"/>
      <c r="U875" s="14"/>
      <c r="V875" s="10"/>
    </row>
    <row r="876" spans="2:22" ht="28.5" customHeight="1" x14ac:dyDescent="0.25">
      <c r="B876" s="9"/>
      <c r="C876" s="14"/>
      <c r="D876" s="10"/>
      <c r="E876" s="14"/>
      <c r="F876" s="10"/>
      <c r="G876" s="14"/>
      <c r="H876" s="10"/>
      <c r="I876" s="14"/>
      <c r="J876" s="10"/>
      <c r="K876" s="14"/>
      <c r="L876" s="10"/>
      <c r="N876" s="14"/>
      <c r="O876" s="10"/>
      <c r="Q876" s="14"/>
      <c r="U876" s="14"/>
      <c r="V876" s="10"/>
    </row>
    <row r="877" spans="2:22" ht="28.5" customHeight="1" x14ac:dyDescent="0.25">
      <c r="B877" s="9"/>
      <c r="C877" s="14"/>
      <c r="D877" s="10"/>
      <c r="E877" s="14"/>
      <c r="F877" s="10"/>
      <c r="G877" s="14"/>
      <c r="H877" s="10"/>
      <c r="I877" s="14"/>
      <c r="J877" s="10"/>
      <c r="K877" s="14"/>
      <c r="L877" s="10"/>
      <c r="N877" s="14"/>
      <c r="O877" s="10"/>
      <c r="Q877" s="14"/>
      <c r="U877" s="14"/>
      <c r="V877" s="10"/>
    </row>
    <row r="878" spans="2:22" ht="28.5" customHeight="1" x14ac:dyDescent="0.25">
      <c r="B878" s="9"/>
      <c r="C878" s="14"/>
      <c r="D878" s="10"/>
      <c r="E878" s="14"/>
      <c r="F878" s="10"/>
      <c r="G878" s="14"/>
      <c r="H878" s="10"/>
      <c r="I878" s="14"/>
      <c r="J878" s="10"/>
      <c r="K878" s="14"/>
      <c r="L878" s="10"/>
      <c r="N878" s="14"/>
      <c r="O878" s="10"/>
      <c r="Q878" s="14"/>
      <c r="U878" s="14"/>
      <c r="V878" s="10"/>
    </row>
    <row r="879" spans="2:22" ht="28.5" customHeight="1" x14ac:dyDescent="0.25">
      <c r="B879" s="9"/>
      <c r="C879" s="14"/>
      <c r="D879" s="10"/>
      <c r="E879" s="14"/>
      <c r="F879" s="10"/>
      <c r="G879" s="14"/>
      <c r="H879" s="10"/>
      <c r="I879" s="14"/>
      <c r="J879" s="10"/>
      <c r="K879" s="14"/>
      <c r="L879" s="10"/>
      <c r="N879" s="14"/>
      <c r="O879" s="10"/>
      <c r="Q879" s="14"/>
      <c r="U879" s="14"/>
      <c r="V879" s="10"/>
    </row>
    <row r="880" spans="2:22" ht="28.5" customHeight="1" x14ac:dyDescent="0.25">
      <c r="B880" s="9"/>
      <c r="C880" s="14"/>
      <c r="D880" s="10"/>
      <c r="E880" s="14"/>
      <c r="F880" s="10"/>
      <c r="G880" s="14"/>
      <c r="H880" s="10"/>
      <c r="I880" s="14"/>
      <c r="J880" s="10"/>
      <c r="K880" s="14"/>
      <c r="L880" s="10"/>
      <c r="N880" s="14"/>
      <c r="O880" s="10"/>
      <c r="Q880" s="14"/>
      <c r="U880" s="14"/>
      <c r="V880" s="10"/>
    </row>
    <row r="881" spans="2:22" ht="28.5" customHeight="1" x14ac:dyDescent="0.25">
      <c r="B881" s="9"/>
      <c r="C881" s="14"/>
      <c r="D881" s="10"/>
      <c r="E881" s="14"/>
      <c r="F881" s="10"/>
      <c r="G881" s="14"/>
      <c r="H881" s="10"/>
      <c r="I881" s="14"/>
      <c r="J881" s="10"/>
      <c r="K881" s="14"/>
      <c r="L881" s="10"/>
      <c r="N881" s="14"/>
      <c r="O881" s="10"/>
      <c r="Q881" s="14"/>
      <c r="U881" s="14"/>
      <c r="V881" s="10"/>
    </row>
    <row r="882" spans="2:22" ht="28.5" customHeight="1" x14ac:dyDescent="0.25">
      <c r="B882" s="9"/>
      <c r="C882" s="14"/>
      <c r="D882" s="10"/>
      <c r="E882" s="14"/>
      <c r="F882" s="10"/>
      <c r="G882" s="14"/>
      <c r="H882" s="10"/>
      <c r="I882" s="14"/>
      <c r="J882" s="10"/>
      <c r="K882" s="14"/>
      <c r="L882" s="10"/>
      <c r="N882" s="14"/>
      <c r="O882" s="10"/>
      <c r="Q882" s="14"/>
      <c r="U882" s="14"/>
      <c r="V882" s="10"/>
    </row>
    <row r="883" spans="2:22" ht="28.5" customHeight="1" x14ac:dyDescent="0.25">
      <c r="B883" s="9"/>
      <c r="C883" s="14"/>
      <c r="D883" s="10"/>
      <c r="E883" s="14"/>
      <c r="F883" s="10"/>
      <c r="G883" s="14"/>
      <c r="H883" s="10"/>
      <c r="I883" s="14"/>
      <c r="J883" s="10"/>
      <c r="K883" s="14"/>
      <c r="L883" s="10"/>
      <c r="N883" s="14"/>
      <c r="O883" s="10"/>
      <c r="Q883" s="14"/>
      <c r="U883" s="14"/>
      <c r="V883" s="10"/>
    </row>
    <row r="884" spans="2:22" ht="28.5" customHeight="1" x14ac:dyDescent="0.25">
      <c r="B884" s="9"/>
      <c r="C884" s="14"/>
      <c r="D884" s="10"/>
      <c r="E884" s="14"/>
      <c r="F884" s="10"/>
      <c r="G884" s="14"/>
      <c r="H884" s="10"/>
      <c r="I884" s="14"/>
      <c r="J884" s="10"/>
      <c r="K884" s="14"/>
      <c r="L884" s="10"/>
      <c r="N884" s="14"/>
      <c r="O884" s="10"/>
      <c r="Q884" s="14"/>
      <c r="U884" s="14"/>
      <c r="V884" s="10"/>
    </row>
    <row r="885" spans="2:22" ht="28.5" customHeight="1" x14ac:dyDescent="0.25">
      <c r="B885" s="9"/>
      <c r="C885" s="14"/>
      <c r="D885" s="10"/>
      <c r="E885" s="14"/>
      <c r="F885" s="10"/>
      <c r="G885" s="14"/>
      <c r="H885" s="10"/>
      <c r="I885" s="14"/>
      <c r="J885" s="10"/>
      <c r="K885" s="14"/>
      <c r="L885" s="10"/>
      <c r="N885" s="14"/>
      <c r="O885" s="10"/>
      <c r="Q885" s="14"/>
      <c r="U885" s="14"/>
      <c r="V885" s="10"/>
    </row>
    <row r="886" spans="2:22" ht="28.5" customHeight="1" x14ac:dyDescent="0.25">
      <c r="B886" s="9"/>
      <c r="C886" s="14"/>
      <c r="D886" s="10"/>
      <c r="E886" s="14"/>
      <c r="F886" s="10"/>
      <c r="G886" s="14"/>
      <c r="H886" s="10"/>
      <c r="I886" s="14"/>
      <c r="J886" s="10"/>
      <c r="K886" s="14"/>
      <c r="L886" s="10"/>
      <c r="N886" s="14"/>
      <c r="O886" s="10"/>
      <c r="Q886" s="14"/>
      <c r="U886" s="14"/>
      <c r="V886" s="10"/>
    </row>
    <row r="887" spans="2:22" ht="28.5" customHeight="1" x14ac:dyDescent="0.25">
      <c r="B887" s="9"/>
      <c r="C887" s="14"/>
      <c r="D887" s="10"/>
      <c r="E887" s="14"/>
      <c r="F887" s="10"/>
      <c r="G887" s="14"/>
      <c r="H887" s="10"/>
      <c r="I887" s="14"/>
      <c r="J887" s="10"/>
      <c r="K887" s="14"/>
      <c r="L887" s="10"/>
      <c r="N887" s="14"/>
      <c r="O887" s="10"/>
      <c r="Q887" s="14"/>
      <c r="U887" s="14"/>
      <c r="V887" s="10"/>
    </row>
    <row r="888" spans="2:22" ht="28.5" customHeight="1" x14ac:dyDescent="0.25">
      <c r="B888" s="9"/>
      <c r="C888" s="14"/>
      <c r="D888" s="10"/>
      <c r="E888" s="14"/>
      <c r="F888" s="10"/>
      <c r="G888" s="14"/>
      <c r="H888" s="10"/>
      <c r="I888" s="14"/>
      <c r="J888" s="10"/>
      <c r="K888" s="14"/>
      <c r="L888" s="10"/>
      <c r="N888" s="14"/>
      <c r="O888" s="10"/>
      <c r="Q888" s="14"/>
      <c r="U888" s="14"/>
      <c r="V888" s="10"/>
    </row>
    <row r="889" spans="2:22" ht="28.5" customHeight="1" x14ac:dyDescent="0.25">
      <c r="B889" s="9"/>
      <c r="C889" s="14"/>
      <c r="D889" s="10"/>
      <c r="E889" s="14"/>
      <c r="F889" s="10"/>
      <c r="G889" s="14"/>
      <c r="H889" s="10"/>
      <c r="I889" s="14"/>
      <c r="J889" s="10"/>
      <c r="K889" s="14"/>
      <c r="L889" s="10"/>
      <c r="N889" s="14"/>
      <c r="O889" s="10"/>
      <c r="Q889" s="14"/>
      <c r="U889" s="14"/>
      <c r="V889" s="10"/>
    </row>
    <row r="890" spans="2:22" ht="28.5" customHeight="1" x14ac:dyDescent="0.25">
      <c r="B890" s="9"/>
      <c r="C890" s="14"/>
      <c r="D890" s="10"/>
      <c r="E890" s="14"/>
      <c r="F890" s="10"/>
      <c r="G890" s="14"/>
      <c r="H890" s="10"/>
      <c r="I890" s="14"/>
      <c r="J890" s="10"/>
      <c r="K890" s="14"/>
      <c r="L890" s="10"/>
      <c r="N890" s="14"/>
      <c r="O890" s="10"/>
      <c r="Q890" s="14"/>
      <c r="U890" s="14"/>
      <c r="V890" s="10"/>
    </row>
    <row r="891" spans="2:22" ht="28.5" customHeight="1" x14ac:dyDescent="0.25">
      <c r="B891" s="9"/>
      <c r="C891" s="14"/>
      <c r="D891" s="10"/>
      <c r="E891" s="14"/>
      <c r="F891" s="10"/>
      <c r="G891" s="14"/>
      <c r="H891" s="10"/>
      <c r="I891" s="14"/>
      <c r="J891" s="10"/>
      <c r="K891" s="14"/>
      <c r="L891" s="10"/>
      <c r="N891" s="14"/>
      <c r="O891" s="10"/>
      <c r="Q891" s="14"/>
      <c r="U891" s="14"/>
      <c r="V891" s="10"/>
    </row>
    <row r="892" spans="2:22" ht="28.5" customHeight="1" x14ac:dyDescent="0.25">
      <c r="B892" s="9"/>
      <c r="C892" s="14"/>
      <c r="D892" s="10"/>
      <c r="E892" s="14"/>
      <c r="F892" s="10"/>
      <c r="G892" s="14"/>
      <c r="H892" s="10"/>
      <c r="I892" s="14"/>
      <c r="J892" s="10"/>
      <c r="K892" s="14"/>
      <c r="L892" s="10"/>
      <c r="N892" s="14"/>
      <c r="O892" s="10"/>
      <c r="Q892" s="14"/>
      <c r="U892" s="14"/>
      <c r="V892" s="10"/>
    </row>
    <row r="893" spans="2:22" ht="28.5" customHeight="1" x14ac:dyDescent="0.25">
      <c r="B893" s="9"/>
      <c r="C893" s="14"/>
      <c r="D893" s="10"/>
      <c r="E893" s="14"/>
      <c r="F893" s="10"/>
      <c r="G893" s="14"/>
      <c r="H893" s="10"/>
      <c r="I893" s="14"/>
      <c r="J893" s="10"/>
      <c r="K893" s="14"/>
      <c r="L893" s="10"/>
      <c r="N893" s="14"/>
      <c r="O893" s="10"/>
      <c r="Q893" s="14"/>
      <c r="U893" s="14"/>
      <c r="V893" s="10"/>
    </row>
    <row r="894" spans="2:22" ht="28.5" customHeight="1" x14ac:dyDescent="0.25">
      <c r="B894" s="9"/>
      <c r="C894" s="14"/>
      <c r="D894" s="10"/>
      <c r="E894" s="14"/>
      <c r="F894" s="10"/>
      <c r="G894" s="14"/>
      <c r="H894" s="10"/>
      <c r="I894" s="14"/>
      <c r="J894" s="10"/>
      <c r="K894" s="14"/>
      <c r="L894" s="10"/>
      <c r="N894" s="14"/>
      <c r="O894" s="10"/>
      <c r="Q894" s="14"/>
      <c r="U894" s="14"/>
      <c r="V894" s="10"/>
    </row>
    <row r="895" spans="2:22" ht="28.5" customHeight="1" x14ac:dyDescent="0.25">
      <c r="B895" s="9"/>
      <c r="C895" s="14"/>
      <c r="D895" s="10"/>
      <c r="E895" s="14"/>
      <c r="F895" s="10"/>
      <c r="G895" s="14"/>
      <c r="H895" s="10"/>
      <c r="I895" s="14"/>
      <c r="J895" s="10"/>
      <c r="K895" s="14"/>
      <c r="L895" s="10"/>
      <c r="N895" s="14"/>
      <c r="O895" s="10"/>
      <c r="Q895" s="14"/>
      <c r="U895" s="14"/>
      <c r="V895" s="10"/>
    </row>
    <row r="896" spans="2:22" ht="28.5" customHeight="1" x14ac:dyDescent="0.25">
      <c r="B896" s="9"/>
      <c r="C896" s="14"/>
      <c r="D896" s="10"/>
      <c r="E896" s="14"/>
      <c r="F896" s="10"/>
      <c r="G896" s="14"/>
      <c r="H896" s="10"/>
      <c r="I896" s="14"/>
      <c r="J896" s="10"/>
      <c r="K896" s="14"/>
      <c r="L896" s="10"/>
      <c r="N896" s="14"/>
      <c r="O896" s="10"/>
      <c r="Q896" s="14"/>
      <c r="U896" s="14"/>
      <c r="V896" s="10"/>
    </row>
    <row r="897" spans="2:22" ht="28.5" customHeight="1" x14ac:dyDescent="0.25">
      <c r="B897" s="9"/>
      <c r="C897" s="14"/>
      <c r="D897" s="10"/>
      <c r="E897" s="14"/>
      <c r="F897" s="10"/>
      <c r="G897" s="14"/>
      <c r="H897" s="10"/>
      <c r="I897" s="14"/>
      <c r="J897" s="10"/>
      <c r="K897" s="14"/>
      <c r="L897" s="10"/>
      <c r="N897" s="14"/>
      <c r="O897" s="10"/>
      <c r="Q897" s="14"/>
      <c r="U897" s="14"/>
      <c r="V897" s="10"/>
    </row>
    <row r="898" spans="2:22" ht="28.5" customHeight="1" x14ac:dyDescent="0.25">
      <c r="B898" s="9"/>
      <c r="C898" s="14"/>
      <c r="D898" s="10"/>
      <c r="E898" s="14"/>
      <c r="F898" s="10"/>
      <c r="G898" s="14"/>
      <c r="H898" s="10"/>
      <c r="I898" s="14"/>
      <c r="J898" s="10"/>
      <c r="K898" s="14"/>
      <c r="L898" s="10"/>
      <c r="N898" s="14"/>
      <c r="O898" s="10"/>
      <c r="Q898" s="14"/>
      <c r="U898" s="14"/>
      <c r="V898" s="10"/>
    </row>
    <row r="899" spans="2:22" ht="28.5" customHeight="1" x14ac:dyDescent="0.25">
      <c r="B899" s="9"/>
      <c r="C899" s="14"/>
      <c r="D899" s="10"/>
      <c r="E899" s="14"/>
      <c r="F899" s="10"/>
      <c r="G899" s="14"/>
      <c r="H899" s="10"/>
      <c r="I899" s="14"/>
      <c r="J899" s="10"/>
      <c r="K899" s="14"/>
      <c r="L899" s="10"/>
      <c r="N899" s="14"/>
      <c r="O899" s="10"/>
      <c r="Q899" s="14"/>
      <c r="U899" s="14"/>
      <c r="V899" s="10"/>
    </row>
    <row r="900" spans="2:22" ht="28.5" customHeight="1" x14ac:dyDescent="0.25">
      <c r="B900" s="9"/>
      <c r="C900" s="14"/>
      <c r="D900" s="10"/>
      <c r="E900" s="14"/>
      <c r="F900" s="10"/>
      <c r="G900" s="14"/>
      <c r="H900" s="10"/>
      <c r="I900" s="14"/>
      <c r="J900" s="10"/>
      <c r="K900" s="14"/>
      <c r="L900" s="10"/>
      <c r="N900" s="14"/>
      <c r="O900" s="10"/>
      <c r="Q900" s="14"/>
      <c r="U900" s="14"/>
      <c r="V900" s="10"/>
    </row>
    <row r="901" spans="2:22" ht="28.5" customHeight="1" x14ac:dyDescent="0.25">
      <c r="B901" s="9"/>
      <c r="C901" s="14"/>
      <c r="D901" s="10"/>
      <c r="E901" s="14"/>
      <c r="F901" s="10"/>
      <c r="G901" s="14"/>
      <c r="H901" s="10"/>
      <c r="I901" s="14"/>
      <c r="J901" s="10"/>
      <c r="K901" s="14"/>
      <c r="L901" s="10"/>
      <c r="N901" s="14"/>
      <c r="O901" s="10"/>
      <c r="Q901" s="14"/>
      <c r="U901" s="14"/>
      <c r="V901" s="10"/>
    </row>
    <row r="902" spans="2:22" ht="28.5" customHeight="1" x14ac:dyDescent="0.25">
      <c r="B902" s="9"/>
      <c r="C902" s="14"/>
      <c r="D902" s="10"/>
      <c r="E902" s="14"/>
      <c r="F902" s="10"/>
      <c r="G902" s="14"/>
      <c r="H902" s="10"/>
      <c r="I902" s="14"/>
      <c r="J902" s="10"/>
      <c r="K902" s="14"/>
      <c r="L902" s="10"/>
      <c r="N902" s="14"/>
      <c r="O902" s="10"/>
      <c r="Q902" s="14"/>
      <c r="U902" s="14"/>
      <c r="V902" s="10"/>
    </row>
    <row r="903" spans="2:22" ht="28.5" customHeight="1" x14ac:dyDescent="0.25">
      <c r="B903" s="9"/>
      <c r="C903" s="14"/>
      <c r="D903" s="10"/>
      <c r="E903" s="14"/>
      <c r="F903" s="10"/>
      <c r="G903" s="14"/>
      <c r="H903" s="10"/>
      <c r="I903" s="14"/>
      <c r="J903" s="10"/>
      <c r="K903" s="14"/>
      <c r="L903" s="10"/>
      <c r="N903" s="14"/>
      <c r="O903" s="10"/>
      <c r="Q903" s="14"/>
      <c r="U903" s="14"/>
      <c r="V903" s="10"/>
    </row>
    <row r="904" spans="2:22" ht="28.5" customHeight="1" x14ac:dyDescent="0.25">
      <c r="B904" s="9"/>
      <c r="C904" s="14"/>
      <c r="D904" s="10"/>
      <c r="E904" s="14"/>
      <c r="F904" s="10"/>
      <c r="G904" s="14"/>
      <c r="H904" s="10"/>
      <c r="I904" s="14"/>
      <c r="J904" s="10"/>
      <c r="K904" s="14"/>
      <c r="L904" s="10"/>
      <c r="N904" s="14"/>
      <c r="O904" s="10"/>
      <c r="Q904" s="14"/>
      <c r="U904" s="14"/>
      <c r="V904" s="10"/>
    </row>
    <row r="905" spans="2:22" ht="28.5" customHeight="1" x14ac:dyDescent="0.25">
      <c r="B905" s="9"/>
      <c r="C905" s="14"/>
      <c r="D905" s="10"/>
      <c r="E905" s="14"/>
      <c r="F905" s="10"/>
      <c r="G905" s="14"/>
      <c r="H905" s="10"/>
      <c r="I905" s="14"/>
      <c r="J905" s="10"/>
      <c r="K905" s="14"/>
      <c r="L905" s="10"/>
      <c r="N905" s="14"/>
      <c r="O905" s="10"/>
      <c r="Q905" s="14"/>
      <c r="U905" s="14"/>
      <c r="V905" s="10"/>
    </row>
    <row r="906" spans="2:22" ht="28.5" customHeight="1" x14ac:dyDescent="0.25">
      <c r="B906" s="9"/>
      <c r="C906" s="14"/>
      <c r="D906" s="10"/>
      <c r="E906" s="14"/>
      <c r="F906" s="10"/>
      <c r="G906" s="14"/>
      <c r="H906" s="10"/>
      <c r="I906" s="14"/>
      <c r="J906" s="10"/>
      <c r="K906" s="14"/>
      <c r="L906" s="10"/>
      <c r="N906" s="14"/>
      <c r="O906" s="10"/>
      <c r="Q906" s="14"/>
      <c r="U906" s="14"/>
      <c r="V906" s="10"/>
    </row>
    <row r="907" spans="2:22" ht="28.5" customHeight="1" x14ac:dyDescent="0.25">
      <c r="B907" s="9"/>
      <c r="C907" s="14"/>
      <c r="D907" s="10"/>
      <c r="E907" s="14"/>
      <c r="F907" s="10"/>
      <c r="G907" s="14"/>
      <c r="H907" s="10"/>
      <c r="I907" s="14"/>
      <c r="J907" s="10"/>
      <c r="K907" s="14"/>
      <c r="L907" s="10"/>
      <c r="N907" s="14"/>
      <c r="O907" s="10"/>
      <c r="Q907" s="14"/>
      <c r="U907" s="14"/>
      <c r="V907" s="10"/>
    </row>
    <row r="908" spans="2:22" ht="28.5" customHeight="1" x14ac:dyDescent="0.25">
      <c r="B908" s="9"/>
      <c r="C908" s="14"/>
      <c r="D908" s="10"/>
      <c r="E908" s="14"/>
      <c r="F908" s="10"/>
      <c r="G908" s="14"/>
      <c r="H908" s="10"/>
      <c r="I908" s="14"/>
      <c r="J908" s="10"/>
      <c r="K908" s="14"/>
      <c r="L908" s="10"/>
      <c r="N908" s="14"/>
      <c r="O908" s="10"/>
      <c r="Q908" s="14"/>
      <c r="U908" s="14"/>
      <c r="V908" s="10"/>
    </row>
    <row r="909" spans="2:22" ht="28.5" customHeight="1" x14ac:dyDescent="0.25">
      <c r="B909" s="9"/>
      <c r="C909" s="14"/>
      <c r="D909" s="10"/>
      <c r="E909" s="14"/>
      <c r="F909" s="10"/>
      <c r="G909" s="14"/>
      <c r="H909" s="10"/>
      <c r="I909" s="14"/>
      <c r="J909" s="10"/>
      <c r="K909" s="14"/>
      <c r="L909" s="10"/>
      <c r="N909" s="14"/>
      <c r="O909" s="10"/>
      <c r="Q909" s="14"/>
      <c r="U909" s="14"/>
      <c r="V909" s="10"/>
    </row>
    <row r="910" spans="2:22" ht="28.5" customHeight="1" x14ac:dyDescent="0.25">
      <c r="B910" s="9"/>
      <c r="C910" s="14"/>
      <c r="D910" s="10"/>
      <c r="E910" s="14"/>
      <c r="F910" s="10"/>
      <c r="G910" s="14"/>
      <c r="H910" s="10"/>
      <c r="I910" s="14"/>
      <c r="J910" s="10"/>
      <c r="K910" s="14"/>
      <c r="L910" s="10"/>
      <c r="N910" s="14"/>
      <c r="O910" s="10"/>
      <c r="Q910" s="14"/>
      <c r="U910" s="14"/>
      <c r="V910" s="10"/>
    </row>
    <row r="911" spans="2:22" ht="28.5" customHeight="1" x14ac:dyDescent="0.25">
      <c r="B911" s="9"/>
      <c r="C911" s="14"/>
      <c r="D911" s="10"/>
      <c r="E911" s="14"/>
      <c r="F911" s="10"/>
      <c r="G911" s="14"/>
      <c r="H911" s="10"/>
      <c r="I911" s="14"/>
      <c r="J911" s="10"/>
      <c r="K911" s="14"/>
      <c r="L911" s="10"/>
      <c r="N911" s="14"/>
      <c r="O911" s="10"/>
      <c r="Q911" s="14"/>
      <c r="U911" s="14"/>
      <c r="V911" s="10"/>
    </row>
    <row r="912" spans="2:22" ht="28.5" customHeight="1" x14ac:dyDescent="0.25">
      <c r="B912" s="9"/>
      <c r="C912" s="14"/>
      <c r="D912" s="10"/>
      <c r="E912" s="14"/>
      <c r="F912" s="10"/>
      <c r="G912" s="14"/>
      <c r="H912" s="10"/>
      <c r="I912" s="14"/>
      <c r="J912" s="10"/>
      <c r="K912" s="14"/>
      <c r="L912" s="10"/>
      <c r="N912" s="14"/>
      <c r="O912" s="10"/>
      <c r="Q912" s="14"/>
      <c r="U912" s="14"/>
      <c r="V912" s="10"/>
    </row>
    <row r="913" spans="2:22" ht="28.5" customHeight="1" x14ac:dyDescent="0.25">
      <c r="B913" s="9"/>
      <c r="C913" s="14"/>
      <c r="D913" s="10"/>
      <c r="E913" s="14"/>
      <c r="F913" s="10"/>
      <c r="G913" s="14"/>
      <c r="H913" s="10"/>
      <c r="I913" s="14"/>
      <c r="J913" s="10"/>
      <c r="K913" s="14"/>
      <c r="L913" s="10"/>
      <c r="N913" s="14"/>
      <c r="O913" s="10"/>
      <c r="Q913" s="14"/>
      <c r="U913" s="14"/>
      <c r="V913" s="10"/>
    </row>
    <row r="914" spans="2:22" ht="28.5" customHeight="1" x14ac:dyDescent="0.25">
      <c r="B914" s="9"/>
      <c r="C914" s="14"/>
      <c r="D914" s="10"/>
      <c r="E914" s="14"/>
      <c r="F914" s="10"/>
      <c r="G914" s="14"/>
      <c r="H914" s="10"/>
      <c r="I914" s="14"/>
      <c r="J914" s="10"/>
      <c r="K914" s="14"/>
      <c r="L914" s="10"/>
      <c r="N914" s="14"/>
      <c r="O914" s="10"/>
      <c r="Q914" s="14"/>
      <c r="U914" s="14"/>
      <c r="V914" s="10"/>
    </row>
    <row r="915" spans="2:22" ht="28.5" customHeight="1" x14ac:dyDescent="0.25">
      <c r="B915" s="9"/>
      <c r="C915" s="14"/>
      <c r="D915" s="10"/>
      <c r="E915" s="14"/>
      <c r="F915" s="10"/>
      <c r="G915" s="14"/>
      <c r="H915" s="10"/>
      <c r="I915" s="14"/>
      <c r="J915" s="10"/>
      <c r="K915" s="14"/>
      <c r="L915" s="10"/>
      <c r="N915" s="14"/>
      <c r="O915" s="10"/>
      <c r="Q915" s="14"/>
      <c r="U915" s="14"/>
      <c r="V915" s="10"/>
    </row>
    <row r="916" spans="2:22" ht="28.5" customHeight="1" x14ac:dyDescent="0.25">
      <c r="B916" s="9"/>
      <c r="C916" s="14"/>
      <c r="D916" s="10"/>
      <c r="E916" s="14"/>
      <c r="F916" s="10"/>
      <c r="G916" s="14"/>
      <c r="H916" s="10"/>
      <c r="I916" s="14"/>
      <c r="J916" s="10"/>
      <c r="K916" s="14"/>
      <c r="L916" s="10"/>
      <c r="N916" s="14"/>
      <c r="O916" s="10"/>
      <c r="Q916" s="14"/>
      <c r="U916" s="14"/>
      <c r="V916" s="10"/>
    </row>
    <row r="917" spans="2:22" ht="28.5" customHeight="1" x14ac:dyDescent="0.25">
      <c r="B917" s="9"/>
      <c r="C917" s="14"/>
      <c r="D917" s="10"/>
      <c r="E917" s="14"/>
      <c r="F917" s="10"/>
      <c r="G917" s="14"/>
      <c r="H917" s="10"/>
      <c r="I917" s="14"/>
      <c r="J917" s="10"/>
      <c r="K917" s="14"/>
      <c r="L917" s="10"/>
      <c r="N917" s="14"/>
      <c r="O917" s="10"/>
      <c r="Q917" s="14"/>
      <c r="U917" s="14"/>
      <c r="V917" s="10"/>
    </row>
    <row r="918" spans="2:22" ht="28.5" customHeight="1" x14ac:dyDescent="0.25">
      <c r="B918" s="9"/>
      <c r="C918" s="14"/>
      <c r="D918" s="10"/>
      <c r="E918" s="14"/>
      <c r="F918" s="10"/>
      <c r="G918" s="14"/>
      <c r="H918" s="10"/>
      <c r="I918" s="14"/>
      <c r="J918" s="10"/>
      <c r="K918" s="14"/>
      <c r="L918" s="10"/>
      <c r="N918" s="14"/>
      <c r="O918" s="10"/>
      <c r="Q918" s="14"/>
      <c r="U918" s="14"/>
      <c r="V918" s="10"/>
    </row>
    <row r="919" spans="2:22" ht="28.5" customHeight="1" x14ac:dyDescent="0.25">
      <c r="B919" s="9"/>
      <c r="C919" s="14"/>
      <c r="D919" s="10"/>
      <c r="E919" s="14"/>
      <c r="F919" s="10"/>
      <c r="G919" s="14"/>
      <c r="H919" s="10"/>
      <c r="I919" s="14"/>
      <c r="J919" s="10"/>
      <c r="K919" s="14"/>
      <c r="L919" s="10"/>
      <c r="N919" s="14"/>
      <c r="O919" s="10"/>
      <c r="Q919" s="14"/>
      <c r="U919" s="14"/>
      <c r="V919" s="10"/>
    </row>
    <row r="920" spans="2:22" ht="28.5" customHeight="1" x14ac:dyDescent="0.25">
      <c r="B920" s="9"/>
      <c r="C920" s="14"/>
      <c r="D920" s="10"/>
      <c r="E920" s="14"/>
      <c r="F920" s="10"/>
      <c r="G920" s="14"/>
      <c r="H920" s="10"/>
      <c r="I920" s="14"/>
      <c r="J920" s="10"/>
      <c r="K920" s="14"/>
      <c r="L920" s="10"/>
      <c r="N920" s="14"/>
      <c r="O920" s="10"/>
      <c r="Q920" s="14"/>
      <c r="U920" s="14"/>
      <c r="V920" s="10"/>
    </row>
    <row r="921" spans="2:22" ht="28.5" customHeight="1" x14ac:dyDescent="0.25">
      <c r="B921" s="9"/>
      <c r="C921" s="14"/>
      <c r="D921" s="10"/>
      <c r="E921" s="14"/>
      <c r="F921" s="10"/>
      <c r="G921" s="14"/>
      <c r="H921" s="10"/>
      <c r="I921" s="14"/>
      <c r="J921" s="10"/>
      <c r="K921" s="14"/>
      <c r="L921" s="10"/>
      <c r="N921" s="14"/>
      <c r="O921" s="10"/>
      <c r="Q921" s="14"/>
      <c r="U921" s="14"/>
      <c r="V921" s="10"/>
    </row>
    <row r="922" spans="2:22" ht="28.5" customHeight="1" x14ac:dyDescent="0.25">
      <c r="B922" s="9"/>
      <c r="C922" s="14"/>
      <c r="D922" s="10"/>
      <c r="E922" s="14"/>
      <c r="F922" s="10"/>
      <c r="G922" s="14"/>
      <c r="H922" s="10"/>
      <c r="I922" s="14"/>
      <c r="J922" s="10"/>
      <c r="K922" s="14"/>
      <c r="L922" s="10"/>
      <c r="N922" s="14"/>
      <c r="O922" s="10"/>
      <c r="Q922" s="14"/>
      <c r="U922" s="14"/>
      <c r="V922" s="10"/>
    </row>
    <row r="923" spans="2:22" ht="28.5" customHeight="1" x14ac:dyDescent="0.25">
      <c r="B923" s="9"/>
      <c r="C923" s="14"/>
      <c r="D923" s="10"/>
      <c r="E923" s="14"/>
      <c r="F923" s="10"/>
      <c r="G923" s="14"/>
      <c r="H923" s="10"/>
      <c r="I923" s="14"/>
      <c r="J923" s="10"/>
      <c r="K923" s="14"/>
      <c r="L923" s="10"/>
      <c r="N923" s="14"/>
      <c r="O923" s="10"/>
      <c r="Q923" s="14"/>
      <c r="U923" s="14"/>
      <c r="V923" s="10"/>
    </row>
    <row r="924" spans="2:22" ht="28.5" customHeight="1" x14ac:dyDescent="0.25">
      <c r="B924" s="9"/>
      <c r="C924" s="14"/>
      <c r="D924" s="10"/>
      <c r="E924" s="14"/>
      <c r="F924" s="10"/>
      <c r="G924" s="14"/>
      <c r="H924" s="10"/>
      <c r="I924" s="14"/>
      <c r="J924" s="10"/>
      <c r="K924" s="14"/>
      <c r="L924" s="10"/>
      <c r="N924" s="14"/>
      <c r="O924" s="10"/>
      <c r="Q924" s="14"/>
      <c r="U924" s="14"/>
      <c r="V924" s="10"/>
    </row>
    <row r="925" spans="2:22" ht="28.5" customHeight="1" x14ac:dyDescent="0.25">
      <c r="B925" s="9"/>
      <c r="C925" s="14"/>
      <c r="D925" s="10"/>
      <c r="E925" s="14"/>
      <c r="F925" s="10"/>
      <c r="G925" s="14"/>
      <c r="H925" s="10"/>
      <c r="I925" s="14"/>
      <c r="J925" s="10"/>
      <c r="K925" s="14"/>
      <c r="L925" s="10"/>
      <c r="N925" s="14"/>
      <c r="O925" s="10"/>
      <c r="Q925" s="14"/>
      <c r="U925" s="14"/>
      <c r="V925" s="10"/>
    </row>
    <row r="926" spans="2:22" ht="28.5" customHeight="1" x14ac:dyDescent="0.25">
      <c r="B926" s="9"/>
      <c r="C926" s="14"/>
      <c r="D926" s="10"/>
      <c r="E926" s="14"/>
      <c r="F926" s="10"/>
      <c r="G926" s="14"/>
      <c r="H926" s="10"/>
      <c r="I926" s="14"/>
      <c r="J926" s="10"/>
      <c r="K926" s="14"/>
      <c r="L926" s="10"/>
      <c r="N926" s="14"/>
      <c r="O926" s="10"/>
      <c r="Q926" s="14"/>
      <c r="U926" s="14"/>
      <c r="V926" s="10"/>
    </row>
    <row r="927" spans="2:22" ht="28.5" customHeight="1" x14ac:dyDescent="0.25">
      <c r="B927" s="9"/>
      <c r="C927" s="14"/>
      <c r="D927" s="10"/>
      <c r="E927" s="14"/>
      <c r="F927" s="10"/>
      <c r="G927" s="14"/>
      <c r="H927" s="10"/>
      <c r="I927" s="14"/>
      <c r="J927" s="10"/>
      <c r="K927" s="14"/>
      <c r="L927" s="10"/>
      <c r="N927" s="14"/>
      <c r="O927" s="10"/>
      <c r="Q927" s="14"/>
      <c r="U927" s="14"/>
      <c r="V927" s="10"/>
    </row>
    <row r="928" spans="2:22" ht="28.5" customHeight="1" x14ac:dyDescent="0.25">
      <c r="B928" s="9"/>
      <c r="C928" s="14"/>
      <c r="D928" s="10"/>
      <c r="E928" s="14"/>
      <c r="F928" s="10"/>
      <c r="G928" s="14"/>
      <c r="H928" s="10"/>
      <c r="I928" s="14"/>
      <c r="J928" s="10"/>
      <c r="K928" s="14"/>
      <c r="L928" s="10"/>
      <c r="N928" s="14"/>
      <c r="O928" s="10"/>
      <c r="Q928" s="14"/>
      <c r="U928" s="14"/>
      <c r="V928" s="10"/>
    </row>
    <row r="929" spans="2:22" ht="28.5" customHeight="1" x14ac:dyDescent="0.25">
      <c r="B929" s="9"/>
      <c r="C929" s="14"/>
      <c r="D929" s="10"/>
      <c r="E929" s="14"/>
      <c r="F929" s="10"/>
      <c r="G929" s="14"/>
      <c r="H929" s="10"/>
      <c r="I929" s="14"/>
      <c r="J929" s="10"/>
      <c r="K929" s="14"/>
      <c r="L929" s="10"/>
      <c r="N929" s="14"/>
      <c r="O929" s="10"/>
      <c r="Q929" s="14"/>
      <c r="U929" s="14"/>
      <c r="V929" s="10"/>
    </row>
    <row r="930" spans="2:22" ht="28.5" customHeight="1" x14ac:dyDescent="0.25">
      <c r="B930" s="9"/>
      <c r="C930" s="14"/>
      <c r="D930" s="10"/>
      <c r="E930" s="14"/>
      <c r="F930" s="10"/>
      <c r="G930" s="14"/>
      <c r="H930" s="10"/>
      <c r="I930" s="14"/>
      <c r="J930" s="10"/>
      <c r="K930" s="14"/>
      <c r="L930" s="10"/>
      <c r="N930" s="14"/>
      <c r="O930" s="10"/>
      <c r="Q930" s="14"/>
      <c r="U930" s="14"/>
      <c r="V930" s="10"/>
    </row>
    <row r="931" spans="2:22" ht="28.5" customHeight="1" x14ac:dyDescent="0.25">
      <c r="B931" s="9"/>
      <c r="C931" s="14"/>
      <c r="D931" s="10"/>
      <c r="E931" s="14"/>
      <c r="F931" s="10"/>
      <c r="G931" s="14"/>
      <c r="H931" s="10"/>
      <c r="I931" s="14"/>
      <c r="J931" s="10"/>
      <c r="K931" s="14"/>
      <c r="L931" s="10"/>
      <c r="N931" s="14"/>
      <c r="O931" s="10"/>
      <c r="Q931" s="14"/>
      <c r="U931" s="14"/>
      <c r="V931" s="10"/>
    </row>
    <row r="932" spans="2:22" ht="28.5" customHeight="1" x14ac:dyDescent="0.25">
      <c r="B932" s="9"/>
      <c r="C932" s="14"/>
      <c r="D932" s="10"/>
      <c r="E932" s="14"/>
      <c r="F932" s="10"/>
      <c r="G932" s="14"/>
      <c r="H932" s="10"/>
      <c r="I932" s="14"/>
      <c r="J932" s="10"/>
      <c r="K932" s="14"/>
      <c r="L932" s="10"/>
      <c r="N932" s="14"/>
      <c r="O932" s="10"/>
      <c r="Q932" s="14"/>
      <c r="U932" s="14"/>
      <c r="V932" s="10"/>
    </row>
    <row r="933" spans="2:22" ht="28.5" customHeight="1" x14ac:dyDescent="0.25">
      <c r="B933" s="9"/>
      <c r="C933" s="14"/>
      <c r="D933" s="10"/>
      <c r="E933" s="14"/>
      <c r="F933" s="10"/>
      <c r="G933" s="14"/>
      <c r="H933" s="10"/>
      <c r="I933" s="14"/>
      <c r="J933" s="10"/>
      <c r="K933" s="14"/>
      <c r="L933" s="10"/>
      <c r="N933" s="14"/>
      <c r="O933" s="10"/>
      <c r="Q933" s="14"/>
      <c r="U933" s="14"/>
      <c r="V933" s="10"/>
    </row>
    <row r="934" spans="2:22" ht="28.5" customHeight="1" x14ac:dyDescent="0.25">
      <c r="B934" s="9"/>
      <c r="C934" s="14"/>
      <c r="D934" s="10"/>
      <c r="E934" s="14"/>
      <c r="F934" s="10"/>
      <c r="G934" s="14"/>
      <c r="H934" s="10"/>
      <c r="I934" s="14"/>
      <c r="J934" s="10"/>
      <c r="K934" s="14"/>
      <c r="L934" s="10"/>
      <c r="N934" s="14"/>
      <c r="O934" s="10"/>
      <c r="Q934" s="14"/>
      <c r="U934" s="14"/>
      <c r="V934" s="10"/>
    </row>
    <row r="935" spans="2:22" ht="28.5" customHeight="1" x14ac:dyDescent="0.25">
      <c r="B935" s="9"/>
      <c r="C935" s="14"/>
      <c r="D935" s="10"/>
      <c r="E935" s="14"/>
      <c r="F935" s="10"/>
      <c r="G935" s="14"/>
      <c r="H935" s="10"/>
      <c r="I935" s="14"/>
      <c r="J935" s="10"/>
      <c r="K935" s="14"/>
      <c r="L935" s="10"/>
      <c r="N935" s="14"/>
      <c r="O935" s="10"/>
      <c r="Q935" s="14"/>
      <c r="U935" s="14"/>
      <c r="V935" s="10"/>
    </row>
    <row r="936" spans="2:22" ht="28.5" customHeight="1" x14ac:dyDescent="0.25">
      <c r="B936" s="9"/>
      <c r="C936" s="14"/>
      <c r="D936" s="10"/>
      <c r="E936" s="14"/>
      <c r="F936" s="10"/>
      <c r="G936" s="14"/>
      <c r="H936" s="10"/>
      <c r="I936" s="14"/>
      <c r="J936" s="10"/>
      <c r="K936" s="14"/>
      <c r="L936" s="10"/>
      <c r="N936" s="14"/>
      <c r="O936" s="10"/>
      <c r="Q936" s="14"/>
      <c r="U936" s="14"/>
      <c r="V936" s="10"/>
    </row>
    <row r="937" spans="2:22" ht="28.5" customHeight="1" x14ac:dyDescent="0.25">
      <c r="B937" s="9"/>
      <c r="C937" s="14"/>
      <c r="D937" s="10"/>
      <c r="E937" s="14"/>
      <c r="F937" s="10"/>
      <c r="G937" s="14"/>
      <c r="H937" s="10"/>
      <c r="I937" s="14"/>
      <c r="J937" s="10"/>
      <c r="K937" s="14"/>
      <c r="L937" s="10"/>
      <c r="N937" s="14"/>
      <c r="O937" s="10"/>
      <c r="Q937" s="14"/>
      <c r="U937" s="14"/>
      <c r="V937" s="10"/>
    </row>
    <row r="938" spans="2:22" ht="28.5" customHeight="1" x14ac:dyDescent="0.25">
      <c r="B938" s="9"/>
      <c r="C938" s="14"/>
      <c r="D938" s="10"/>
      <c r="E938" s="14"/>
      <c r="F938" s="10"/>
      <c r="G938" s="14"/>
      <c r="H938" s="10"/>
      <c r="I938" s="14"/>
      <c r="J938" s="10"/>
      <c r="K938" s="14"/>
      <c r="L938" s="10"/>
      <c r="N938" s="14"/>
      <c r="O938" s="10"/>
      <c r="Q938" s="14"/>
      <c r="U938" s="14"/>
      <c r="V938" s="10"/>
    </row>
    <row r="939" spans="2:22" ht="28.5" customHeight="1" x14ac:dyDescent="0.25">
      <c r="B939" s="9"/>
      <c r="C939" s="14"/>
      <c r="D939" s="10"/>
      <c r="E939" s="14"/>
      <c r="F939" s="10"/>
      <c r="G939" s="14"/>
      <c r="H939" s="10"/>
      <c r="I939" s="14"/>
      <c r="J939" s="10"/>
      <c r="K939" s="14"/>
      <c r="L939" s="10"/>
      <c r="N939" s="14"/>
      <c r="O939" s="10"/>
      <c r="Q939" s="14"/>
      <c r="U939" s="14"/>
      <c r="V939" s="10"/>
    </row>
    <row r="940" spans="2:22" ht="28.5" customHeight="1" x14ac:dyDescent="0.25">
      <c r="B940" s="9"/>
      <c r="C940" s="14"/>
      <c r="D940" s="10"/>
      <c r="E940" s="14"/>
      <c r="F940" s="10"/>
      <c r="G940" s="14"/>
      <c r="H940" s="10"/>
      <c r="I940" s="14"/>
      <c r="J940" s="10"/>
      <c r="K940" s="14"/>
      <c r="L940" s="10"/>
      <c r="N940" s="14"/>
      <c r="O940" s="10"/>
      <c r="Q940" s="14"/>
      <c r="U940" s="14"/>
      <c r="V940" s="10"/>
    </row>
    <row r="941" spans="2:22" ht="28.5" customHeight="1" x14ac:dyDescent="0.25">
      <c r="B941" s="9"/>
      <c r="C941" s="14"/>
      <c r="D941" s="10"/>
      <c r="E941" s="14"/>
      <c r="F941" s="10"/>
      <c r="G941" s="14"/>
      <c r="H941" s="10"/>
      <c r="I941" s="14"/>
      <c r="J941" s="10"/>
      <c r="K941" s="14"/>
      <c r="L941" s="10"/>
      <c r="N941" s="14"/>
      <c r="O941" s="10"/>
      <c r="Q941" s="14"/>
      <c r="U941" s="14"/>
      <c r="V941" s="10"/>
    </row>
    <row r="942" spans="2:22" ht="28.5" customHeight="1" x14ac:dyDescent="0.25">
      <c r="B942" s="9"/>
      <c r="C942" s="14"/>
      <c r="D942" s="10"/>
      <c r="E942" s="14"/>
      <c r="F942" s="10"/>
      <c r="G942" s="14"/>
      <c r="H942" s="10"/>
      <c r="I942" s="14"/>
      <c r="J942" s="10"/>
      <c r="K942" s="14"/>
      <c r="L942" s="10"/>
      <c r="N942" s="14"/>
      <c r="O942" s="10"/>
      <c r="Q942" s="14"/>
      <c r="U942" s="14"/>
      <c r="V942" s="10"/>
    </row>
    <row r="943" spans="2:22" ht="28.5" customHeight="1" x14ac:dyDescent="0.25">
      <c r="B943" s="9"/>
      <c r="C943" s="14"/>
      <c r="D943" s="10"/>
      <c r="E943" s="14"/>
      <c r="F943" s="10"/>
      <c r="G943" s="14"/>
      <c r="H943" s="10"/>
      <c r="I943" s="14"/>
      <c r="J943" s="10"/>
      <c r="K943" s="14"/>
      <c r="L943" s="10"/>
      <c r="N943" s="14"/>
      <c r="O943" s="10"/>
      <c r="Q943" s="14"/>
      <c r="U943" s="14"/>
      <c r="V943" s="10"/>
    </row>
    <row r="944" spans="2:22" ht="28.5" customHeight="1" x14ac:dyDescent="0.25">
      <c r="B944" s="9"/>
      <c r="C944" s="14"/>
      <c r="D944" s="10"/>
      <c r="E944" s="14"/>
      <c r="F944" s="10"/>
      <c r="G944" s="14"/>
      <c r="H944" s="10"/>
      <c r="I944" s="14"/>
      <c r="J944" s="10"/>
      <c r="K944" s="14"/>
      <c r="L944" s="10"/>
      <c r="N944" s="14"/>
      <c r="O944" s="10"/>
      <c r="Q944" s="14"/>
      <c r="U944" s="14"/>
      <c r="V944" s="10"/>
    </row>
    <row r="945" spans="2:22" ht="28.5" customHeight="1" x14ac:dyDescent="0.25">
      <c r="B945" s="9"/>
      <c r="C945" s="14"/>
      <c r="D945" s="10"/>
      <c r="E945" s="14"/>
      <c r="F945" s="10"/>
      <c r="G945" s="14"/>
      <c r="H945" s="10"/>
      <c r="I945" s="14"/>
      <c r="J945" s="10"/>
      <c r="K945" s="14"/>
      <c r="L945" s="10"/>
      <c r="N945" s="14"/>
      <c r="O945" s="10"/>
      <c r="Q945" s="14"/>
      <c r="U945" s="14"/>
      <c r="V945" s="10"/>
    </row>
    <row r="946" spans="2:22" ht="28.5" customHeight="1" x14ac:dyDescent="0.25">
      <c r="B946" s="9"/>
      <c r="C946" s="14"/>
      <c r="D946" s="10"/>
      <c r="E946" s="14"/>
      <c r="F946" s="10"/>
      <c r="G946" s="14"/>
      <c r="H946" s="10"/>
      <c r="I946" s="14"/>
      <c r="J946" s="10"/>
      <c r="K946" s="14"/>
      <c r="L946" s="10"/>
      <c r="N946" s="14"/>
      <c r="O946" s="10"/>
      <c r="Q946" s="14"/>
      <c r="U946" s="14"/>
      <c r="V946" s="10"/>
    </row>
    <row r="947" spans="2:22" ht="28.5" customHeight="1" x14ac:dyDescent="0.25">
      <c r="B947" s="9"/>
      <c r="C947" s="14"/>
      <c r="D947" s="10"/>
      <c r="E947" s="14"/>
      <c r="F947" s="10"/>
      <c r="G947" s="14"/>
      <c r="H947" s="10"/>
      <c r="I947" s="14"/>
      <c r="J947" s="10"/>
      <c r="K947" s="14"/>
      <c r="L947" s="10"/>
      <c r="N947" s="14"/>
      <c r="O947" s="10"/>
      <c r="Q947" s="14"/>
      <c r="U947" s="14"/>
      <c r="V947" s="10"/>
    </row>
    <row r="948" spans="2:22" ht="28.5" customHeight="1" x14ac:dyDescent="0.25">
      <c r="B948" s="9"/>
      <c r="C948" s="14"/>
      <c r="D948" s="10"/>
      <c r="E948" s="14"/>
      <c r="F948" s="10"/>
      <c r="G948" s="14"/>
      <c r="H948" s="10"/>
      <c r="I948" s="14"/>
      <c r="J948" s="10"/>
      <c r="K948" s="14"/>
      <c r="L948" s="10"/>
      <c r="N948" s="14"/>
      <c r="O948" s="10"/>
      <c r="Q948" s="14"/>
      <c r="U948" s="14"/>
      <c r="V948" s="10"/>
    </row>
    <row r="949" spans="2:22" ht="28.5" customHeight="1" x14ac:dyDescent="0.25">
      <c r="B949" s="9"/>
      <c r="C949" s="14"/>
      <c r="D949" s="10"/>
      <c r="E949" s="14"/>
      <c r="F949" s="10"/>
      <c r="G949" s="14"/>
      <c r="H949" s="10"/>
      <c r="I949" s="14"/>
      <c r="J949" s="10"/>
      <c r="K949" s="14"/>
      <c r="L949" s="10"/>
      <c r="N949" s="14"/>
      <c r="O949" s="10"/>
      <c r="Q949" s="14"/>
      <c r="U949" s="14"/>
      <c r="V949" s="10"/>
    </row>
    <row r="950" spans="2:22" ht="28.5" customHeight="1" x14ac:dyDescent="0.25">
      <c r="B950" s="9"/>
      <c r="C950" s="14"/>
      <c r="D950" s="10"/>
      <c r="E950" s="14"/>
      <c r="F950" s="10"/>
      <c r="G950" s="14"/>
      <c r="H950" s="10"/>
      <c r="I950" s="14"/>
      <c r="J950" s="10"/>
      <c r="K950" s="14"/>
      <c r="L950" s="10"/>
      <c r="N950" s="14"/>
      <c r="O950" s="10"/>
      <c r="Q950" s="14"/>
      <c r="U950" s="14"/>
      <c r="V950" s="10"/>
    </row>
    <row r="951" spans="2:22" ht="28.5" customHeight="1" x14ac:dyDescent="0.25">
      <c r="B951" s="9"/>
      <c r="C951" s="14"/>
      <c r="D951" s="10"/>
      <c r="E951" s="14"/>
      <c r="F951" s="10"/>
      <c r="G951" s="14"/>
      <c r="H951" s="10"/>
      <c r="I951" s="14"/>
      <c r="J951" s="10"/>
      <c r="K951" s="14"/>
      <c r="L951" s="10"/>
      <c r="N951" s="14"/>
      <c r="O951" s="10"/>
      <c r="Q951" s="14"/>
      <c r="U951" s="14"/>
      <c r="V951" s="10"/>
    </row>
    <row r="952" spans="2:22" ht="28.5" customHeight="1" x14ac:dyDescent="0.25">
      <c r="B952" s="9"/>
      <c r="C952" s="14"/>
      <c r="D952" s="10"/>
      <c r="E952" s="14"/>
      <c r="F952" s="10"/>
      <c r="G952" s="14"/>
      <c r="H952" s="10"/>
      <c r="I952" s="14"/>
      <c r="J952" s="10"/>
      <c r="K952" s="14"/>
      <c r="L952" s="10"/>
      <c r="N952" s="14"/>
      <c r="O952" s="10"/>
      <c r="Q952" s="14"/>
      <c r="U952" s="14"/>
      <c r="V952" s="10"/>
    </row>
    <row r="953" spans="2:22" ht="28.5" customHeight="1" x14ac:dyDescent="0.25">
      <c r="B953" s="9"/>
      <c r="C953" s="14"/>
      <c r="D953" s="10"/>
      <c r="E953" s="14"/>
      <c r="F953" s="10"/>
      <c r="G953" s="14"/>
      <c r="H953" s="10"/>
      <c r="I953" s="14"/>
      <c r="J953" s="10"/>
      <c r="K953" s="14"/>
      <c r="L953" s="10"/>
      <c r="N953" s="14"/>
      <c r="O953" s="10"/>
      <c r="Q953" s="14"/>
      <c r="U953" s="14"/>
      <c r="V953" s="10"/>
    </row>
    <row r="954" spans="2:22" ht="28.5" customHeight="1" x14ac:dyDescent="0.25">
      <c r="B954" s="9"/>
      <c r="C954" s="14"/>
      <c r="D954" s="10"/>
      <c r="E954" s="14"/>
      <c r="F954" s="10"/>
      <c r="G954" s="14"/>
      <c r="H954" s="10"/>
      <c r="I954" s="14"/>
      <c r="J954" s="10"/>
      <c r="K954" s="14"/>
      <c r="L954" s="10"/>
      <c r="N954" s="14"/>
      <c r="O954" s="10"/>
      <c r="Q954" s="14"/>
      <c r="U954" s="14"/>
      <c r="V954" s="10"/>
    </row>
    <row r="955" spans="2:22" ht="28.5" customHeight="1" x14ac:dyDescent="0.25">
      <c r="B955" s="9"/>
      <c r="C955" s="14"/>
      <c r="D955" s="10"/>
      <c r="E955" s="14"/>
      <c r="F955" s="10"/>
      <c r="G955" s="14"/>
      <c r="H955" s="10"/>
      <c r="I955" s="14"/>
      <c r="J955" s="10"/>
      <c r="K955" s="14"/>
      <c r="L955" s="10"/>
      <c r="N955" s="14"/>
      <c r="O955" s="10"/>
      <c r="Q955" s="14"/>
      <c r="U955" s="14"/>
      <c r="V955" s="10"/>
    </row>
    <row r="956" spans="2:22" ht="28.5" customHeight="1" x14ac:dyDescent="0.25">
      <c r="B956" s="9"/>
      <c r="C956" s="14"/>
      <c r="D956" s="10"/>
      <c r="E956" s="14"/>
      <c r="F956" s="10"/>
      <c r="G956" s="14"/>
      <c r="H956" s="10"/>
      <c r="I956" s="14"/>
      <c r="J956" s="10"/>
      <c r="K956" s="14"/>
      <c r="L956" s="10"/>
      <c r="N956" s="14"/>
      <c r="O956" s="10"/>
      <c r="Q956" s="14"/>
      <c r="U956" s="14"/>
      <c r="V956" s="10"/>
    </row>
    <row r="957" spans="2:22" ht="28.5" customHeight="1" x14ac:dyDescent="0.25">
      <c r="B957" s="9"/>
      <c r="C957" s="14"/>
      <c r="D957" s="10"/>
      <c r="E957" s="14"/>
      <c r="F957" s="10"/>
      <c r="G957" s="14"/>
      <c r="H957" s="10"/>
      <c r="I957" s="14"/>
      <c r="J957" s="10"/>
      <c r="K957" s="14"/>
      <c r="L957" s="10"/>
      <c r="N957" s="14"/>
      <c r="O957" s="10"/>
      <c r="Q957" s="14"/>
      <c r="U957" s="14"/>
      <c r="V957" s="10"/>
    </row>
    <row r="958" spans="2:22" ht="28.5" customHeight="1" x14ac:dyDescent="0.25">
      <c r="B958" s="9"/>
      <c r="C958" s="14"/>
      <c r="D958" s="10"/>
      <c r="E958" s="14"/>
      <c r="F958" s="10"/>
      <c r="G958" s="14"/>
      <c r="H958" s="10"/>
      <c r="I958" s="14"/>
      <c r="J958" s="10"/>
      <c r="K958" s="14"/>
      <c r="L958" s="10"/>
      <c r="N958" s="14"/>
      <c r="O958" s="10"/>
      <c r="Q958" s="14"/>
      <c r="U958" s="14"/>
      <c r="V958" s="10"/>
    </row>
    <row r="959" spans="2:22" ht="28.5" customHeight="1" x14ac:dyDescent="0.25">
      <c r="B959" s="9"/>
      <c r="C959" s="14"/>
      <c r="D959" s="10"/>
      <c r="E959" s="14"/>
      <c r="F959" s="10"/>
      <c r="G959" s="14"/>
      <c r="H959" s="10"/>
      <c r="I959" s="14"/>
      <c r="J959" s="10"/>
      <c r="K959" s="14"/>
      <c r="L959" s="10"/>
      <c r="N959" s="14"/>
      <c r="O959" s="10"/>
      <c r="Q959" s="14"/>
      <c r="U959" s="14"/>
      <c r="V959" s="10"/>
    </row>
    <row r="960" spans="2:22" ht="28.5" customHeight="1" x14ac:dyDescent="0.25">
      <c r="B960" s="9"/>
      <c r="C960" s="14"/>
      <c r="D960" s="10"/>
      <c r="E960" s="14"/>
      <c r="F960" s="10"/>
      <c r="G960" s="14"/>
      <c r="H960" s="10"/>
      <c r="I960" s="14"/>
      <c r="J960" s="10"/>
      <c r="K960" s="14"/>
      <c r="L960" s="10"/>
      <c r="N960" s="14"/>
      <c r="O960" s="10"/>
      <c r="Q960" s="14"/>
      <c r="U960" s="14"/>
      <c r="V960" s="10"/>
    </row>
    <row r="961" spans="2:22" ht="28.5" customHeight="1" x14ac:dyDescent="0.25">
      <c r="B961" s="9"/>
      <c r="C961" s="14"/>
      <c r="D961" s="10"/>
      <c r="E961" s="14"/>
      <c r="F961" s="10"/>
      <c r="G961" s="14"/>
      <c r="H961" s="10"/>
      <c r="I961" s="14"/>
      <c r="J961" s="10"/>
      <c r="K961" s="14"/>
      <c r="L961" s="10"/>
      <c r="N961" s="14"/>
      <c r="O961" s="10"/>
      <c r="Q961" s="14"/>
      <c r="U961" s="14"/>
      <c r="V961" s="10"/>
    </row>
    <row r="962" spans="2:22" ht="28.5" customHeight="1" x14ac:dyDescent="0.25">
      <c r="B962" s="9"/>
      <c r="C962" s="14"/>
      <c r="D962" s="10"/>
      <c r="E962" s="14"/>
      <c r="F962" s="10"/>
      <c r="G962" s="14"/>
      <c r="H962" s="10"/>
      <c r="I962" s="14"/>
      <c r="J962" s="10"/>
      <c r="K962" s="14"/>
      <c r="L962" s="10"/>
      <c r="N962" s="14"/>
      <c r="O962" s="10"/>
      <c r="Q962" s="14"/>
      <c r="U962" s="14"/>
      <c r="V962" s="10"/>
    </row>
    <row r="963" spans="2:22" ht="28.5" customHeight="1" x14ac:dyDescent="0.25">
      <c r="B963" s="9"/>
      <c r="C963" s="14"/>
      <c r="D963" s="10"/>
      <c r="E963" s="14"/>
      <c r="F963" s="10"/>
      <c r="G963" s="14"/>
      <c r="H963" s="10"/>
      <c r="I963" s="14"/>
      <c r="J963" s="10"/>
      <c r="K963" s="14"/>
      <c r="L963" s="10"/>
      <c r="N963" s="14"/>
      <c r="O963" s="10"/>
      <c r="Q963" s="14"/>
      <c r="U963" s="14"/>
      <c r="V963" s="10"/>
    </row>
    <row r="964" spans="2:22" ht="28.5" customHeight="1" x14ac:dyDescent="0.25">
      <c r="B964" s="9"/>
      <c r="C964" s="14"/>
      <c r="D964" s="10"/>
      <c r="E964" s="14"/>
      <c r="F964" s="10"/>
      <c r="G964" s="14"/>
      <c r="H964" s="10"/>
      <c r="I964" s="14"/>
      <c r="J964" s="10"/>
      <c r="K964" s="14"/>
      <c r="L964" s="10"/>
      <c r="N964" s="14"/>
      <c r="O964" s="10"/>
      <c r="Q964" s="14"/>
      <c r="U964" s="14"/>
      <c r="V964" s="10"/>
    </row>
    <row r="965" spans="2:22" ht="28.5" customHeight="1" x14ac:dyDescent="0.25">
      <c r="B965" s="9"/>
      <c r="C965" s="14"/>
      <c r="D965" s="10"/>
      <c r="E965" s="14"/>
      <c r="F965" s="10"/>
      <c r="G965" s="14"/>
      <c r="H965" s="10"/>
      <c r="I965" s="14"/>
      <c r="J965" s="10"/>
      <c r="K965" s="14"/>
      <c r="L965" s="10"/>
      <c r="N965" s="14"/>
      <c r="O965" s="10"/>
      <c r="Q965" s="14"/>
      <c r="U965" s="14"/>
      <c r="V965" s="10"/>
    </row>
    <row r="966" spans="2:22" ht="28.5" customHeight="1" x14ac:dyDescent="0.25">
      <c r="B966" s="9"/>
      <c r="C966" s="14"/>
      <c r="D966" s="10"/>
      <c r="E966" s="14"/>
      <c r="F966" s="10"/>
      <c r="G966" s="14"/>
      <c r="H966" s="10"/>
      <c r="I966" s="14"/>
      <c r="J966" s="10"/>
      <c r="K966" s="14"/>
      <c r="L966" s="10"/>
      <c r="N966" s="14"/>
      <c r="O966" s="10"/>
      <c r="Q966" s="14"/>
      <c r="U966" s="14"/>
      <c r="V966" s="10"/>
    </row>
    <row r="967" spans="2:22" ht="28.5" customHeight="1" x14ac:dyDescent="0.25">
      <c r="B967" s="9"/>
      <c r="C967" s="14"/>
      <c r="D967" s="10"/>
      <c r="E967" s="14"/>
      <c r="F967" s="10"/>
      <c r="G967" s="14"/>
      <c r="H967" s="10"/>
      <c r="I967" s="14"/>
      <c r="J967" s="10"/>
      <c r="K967" s="14"/>
      <c r="L967" s="10"/>
      <c r="N967" s="14"/>
      <c r="O967" s="10"/>
      <c r="Q967" s="14"/>
      <c r="U967" s="14"/>
      <c r="V967" s="10"/>
    </row>
    <row r="968" spans="2:22" ht="28.5" customHeight="1" x14ac:dyDescent="0.25">
      <c r="B968" s="9"/>
      <c r="C968" s="14"/>
      <c r="D968" s="10"/>
      <c r="E968" s="14"/>
      <c r="F968" s="10"/>
      <c r="G968" s="14"/>
      <c r="H968" s="10"/>
      <c r="I968" s="14"/>
      <c r="J968" s="10"/>
      <c r="K968" s="14"/>
      <c r="L968" s="10"/>
      <c r="N968" s="14"/>
      <c r="O968" s="10"/>
      <c r="Q968" s="14"/>
      <c r="U968" s="14"/>
      <c r="V968" s="10"/>
    </row>
    <row r="969" spans="2:22" ht="28.5" customHeight="1" x14ac:dyDescent="0.25">
      <c r="B969" s="9"/>
      <c r="C969" s="14"/>
      <c r="D969" s="10"/>
      <c r="E969" s="14"/>
      <c r="F969" s="10"/>
      <c r="G969" s="14"/>
      <c r="H969" s="10"/>
      <c r="I969" s="14"/>
      <c r="J969" s="10"/>
      <c r="K969" s="14"/>
      <c r="L969" s="10"/>
      <c r="N969" s="14"/>
      <c r="O969" s="10"/>
      <c r="Q969" s="14"/>
      <c r="U969" s="14"/>
      <c r="V969" s="10"/>
    </row>
    <row r="970" spans="2:22" ht="28.5" customHeight="1" x14ac:dyDescent="0.25">
      <c r="B970" s="9"/>
      <c r="C970" s="14"/>
      <c r="D970" s="10"/>
      <c r="E970" s="14"/>
      <c r="F970" s="10"/>
      <c r="G970" s="14"/>
      <c r="H970" s="10"/>
      <c r="I970" s="14"/>
      <c r="J970" s="10"/>
      <c r="K970" s="14"/>
      <c r="L970" s="10"/>
      <c r="N970" s="14"/>
      <c r="O970" s="10"/>
      <c r="Q970" s="14"/>
      <c r="U970" s="14"/>
      <c r="V970" s="10"/>
    </row>
    <row r="971" spans="2:22" ht="28.5" customHeight="1" x14ac:dyDescent="0.25">
      <c r="B971" s="9"/>
      <c r="C971" s="14"/>
      <c r="D971" s="10"/>
      <c r="E971" s="14"/>
      <c r="F971" s="10"/>
      <c r="G971" s="14"/>
      <c r="H971" s="10"/>
      <c r="I971" s="14"/>
      <c r="J971" s="10"/>
      <c r="K971" s="14"/>
      <c r="L971" s="10"/>
      <c r="N971" s="14"/>
      <c r="O971" s="10"/>
      <c r="Q971" s="14"/>
      <c r="U971" s="14"/>
      <c r="V971" s="10"/>
    </row>
    <row r="972" spans="2:22" ht="28.5" customHeight="1" x14ac:dyDescent="0.25">
      <c r="B972" s="9"/>
      <c r="C972" s="14"/>
      <c r="D972" s="10"/>
      <c r="E972" s="14"/>
      <c r="F972" s="10"/>
      <c r="G972" s="14"/>
      <c r="H972" s="10"/>
      <c r="I972" s="14"/>
      <c r="J972" s="10"/>
      <c r="K972" s="14"/>
      <c r="L972" s="10"/>
      <c r="N972" s="14"/>
      <c r="O972" s="10"/>
      <c r="Q972" s="14"/>
      <c r="U972" s="14"/>
      <c r="V972" s="10"/>
    </row>
    <row r="973" spans="2:22" ht="28.5" customHeight="1" x14ac:dyDescent="0.25">
      <c r="B973" s="9"/>
      <c r="C973" s="14"/>
      <c r="D973" s="10"/>
      <c r="E973" s="14"/>
      <c r="F973" s="10"/>
      <c r="G973" s="14"/>
      <c r="H973" s="10"/>
      <c r="I973" s="14"/>
      <c r="J973" s="10"/>
      <c r="K973" s="14"/>
      <c r="L973" s="10"/>
      <c r="N973" s="14"/>
      <c r="O973" s="10"/>
      <c r="Q973" s="14"/>
      <c r="U973" s="14"/>
      <c r="V973" s="10"/>
    </row>
    <row r="974" spans="2:22" ht="28.5" customHeight="1" x14ac:dyDescent="0.25">
      <c r="B974" s="9"/>
      <c r="C974" s="14"/>
      <c r="D974" s="10"/>
      <c r="E974" s="14"/>
      <c r="F974" s="10"/>
      <c r="G974" s="14"/>
      <c r="H974" s="10"/>
      <c r="I974" s="14"/>
      <c r="J974" s="10"/>
      <c r="K974" s="14"/>
      <c r="L974" s="10"/>
      <c r="N974" s="14"/>
      <c r="O974" s="10"/>
      <c r="Q974" s="14"/>
      <c r="U974" s="14"/>
      <c r="V974" s="10"/>
    </row>
    <row r="975" spans="2:22" ht="28.5" customHeight="1" x14ac:dyDescent="0.25">
      <c r="B975" s="9"/>
      <c r="C975" s="14"/>
      <c r="D975" s="10"/>
      <c r="E975" s="14"/>
      <c r="F975" s="10"/>
      <c r="G975" s="14"/>
      <c r="H975" s="10"/>
      <c r="I975" s="14"/>
      <c r="J975" s="10"/>
      <c r="K975" s="14"/>
      <c r="L975" s="10"/>
      <c r="N975" s="14"/>
      <c r="O975" s="10"/>
      <c r="Q975" s="14"/>
      <c r="U975" s="14"/>
      <c r="V975" s="10"/>
    </row>
    <row r="976" spans="2:22" ht="28.5" customHeight="1" x14ac:dyDescent="0.25">
      <c r="B976" s="9"/>
      <c r="C976" s="14"/>
      <c r="D976" s="10"/>
      <c r="E976" s="14"/>
      <c r="F976" s="10"/>
      <c r="G976" s="14"/>
      <c r="H976" s="10"/>
      <c r="I976" s="14"/>
      <c r="J976" s="10"/>
      <c r="K976" s="14"/>
      <c r="L976" s="10"/>
      <c r="N976" s="14"/>
      <c r="O976" s="10"/>
      <c r="Q976" s="14"/>
      <c r="U976" s="14"/>
      <c r="V976" s="10"/>
    </row>
    <row r="977" spans="2:22" ht="28.5" customHeight="1" x14ac:dyDescent="0.25">
      <c r="B977" s="9"/>
      <c r="C977" s="14"/>
      <c r="D977" s="10"/>
      <c r="E977" s="14"/>
      <c r="F977" s="10"/>
      <c r="G977" s="14"/>
      <c r="H977" s="10"/>
      <c r="I977" s="14"/>
      <c r="J977" s="10"/>
      <c r="K977" s="14"/>
      <c r="L977" s="10"/>
      <c r="N977" s="14"/>
      <c r="O977" s="10"/>
      <c r="Q977" s="14"/>
      <c r="U977" s="14"/>
      <c r="V977" s="10"/>
    </row>
    <row r="978" spans="2:22" ht="28.5" customHeight="1" x14ac:dyDescent="0.25">
      <c r="B978" s="9"/>
      <c r="C978" s="14"/>
      <c r="D978" s="10"/>
      <c r="E978" s="14"/>
      <c r="F978" s="10"/>
      <c r="G978" s="14"/>
      <c r="H978" s="10"/>
      <c r="I978" s="14"/>
      <c r="J978" s="10"/>
      <c r="K978" s="14"/>
      <c r="L978" s="10"/>
      <c r="N978" s="14"/>
      <c r="O978" s="10"/>
      <c r="Q978" s="14"/>
      <c r="U978" s="14"/>
      <c r="V978" s="10"/>
    </row>
    <row r="979" spans="2:22" ht="28.5" customHeight="1" x14ac:dyDescent="0.25">
      <c r="B979" s="9"/>
      <c r="C979" s="14"/>
      <c r="D979" s="10"/>
      <c r="E979" s="14"/>
      <c r="F979" s="10"/>
      <c r="G979" s="14"/>
      <c r="H979" s="10"/>
      <c r="I979" s="14"/>
      <c r="J979" s="10"/>
      <c r="K979" s="14"/>
      <c r="L979" s="10"/>
      <c r="N979" s="14"/>
      <c r="O979" s="10"/>
      <c r="Q979" s="14"/>
      <c r="U979" s="14"/>
      <c r="V979" s="10"/>
    </row>
    <row r="980" spans="2:22" ht="28.5" customHeight="1" x14ac:dyDescent="0.25">
      <c r="B980" s="9"/>
      <c r="C980" s="14"/>
      <c r="D980" s="10"/>
      <c r="E980" s="14"/>
      <c r="F980" s="10"/>
      <c r="G980" s="14"/>
      <c r="H980" s="10"/>
      <c r="I980" s="14"/>
      <c r="J980" s="10"/>
      <c r="K980" s="14"/>
      <c r="L980" s="10"/>
      <c r="N980" s="14"/>
      <c r="O980" s="10"/>
      <c r="Q980" s="14"/>
      <c r="U980" s="14"/>
      <c r="V980" s="10"/>
    </row>
    <row r="981" spans="2:22" ht="28.5" customHeight="1" x14ac:dyDescent="0.25">
      <c r="B981" s="9"/>
      <c r="C981" s="14"/>
      <c r="D981" s="10"/>
      <c r="E981" s="14"/>
      <c r="F981" s="10"/>
      <c r="G981" s="14"/>
      <c r="H981" s="10"/>
      <c r="I981" s="14"/>
      <c r="J981" s="10"/>
      <c r="K981" s="14"/>
      <c r="L981" s="10"/>
      <c r="N981" s="14"/>
      <c r="O981" s="10"/>
      <c r="Q981" s="14"/>
      <c r="U981" s="14"/>
      <c r="V981" s="10"/>
    </row>
    <row r="982" spans="2:22" ht="28.5" customHeight="1" x14ac:dyDescent="0.25">
      <c r="B982" s="9"/>
      <c r="C982" s="14"/>
      <c r="D982" s="10"/>
      <c r="E982" s="14"/>
      <c r="F982" s="10"/>
      <c r="G982" s="14"/>
      <c r="H982" s="10"/>
      <c r="I982" s="14"/>
      <c r="J982" s="10"/>
      <c r="K982" s="14"/>
      <c r="L982" s="10"/>
      <c r="N982" s="14"/>
      <c r="O982" s="10"/>
      <c r="Q982" s="14"/>
      <c r="U982" s="14"/>
      <c r="V982" s="10"/>
    </row>
    <row r="983" spans="2:22" ht="28.5" customHeight="1" x14ac:dyDescent="0.25">
      <c r="B983" s="9"/>
      <c r="C983" s="14"/>
      <c r="D983" s="10"/>
      <c r="E983" s="14"/>
      <c r="F983" s="10"/>
      <c r="G983" s="14"/>
      <c r="H983" s="10"/>
      <c r="I983" s="14"/>
      <c r="J983" s="10"/>
      <c r="K983" s="14"/>
      <c r="L983" s="10"/>
      <c r="N983" s="14"/>
      <c r="O983" s="10"/>
      <c r="Q983" s="14"/>
      <c r="U983" s="14"/>
      <c r="V983" s="10"/>
    </row>
    <row r="984" spans="2:22" ht="28.5" customHeight="1" x14ac:dyDescent="0.25">
      <c r="B984" s="9"/>
      <c r="C984" s="14"/>
      <c r="D984" s="10"/>
      <c r="E984" s="14"/>
      <c r="F984" s="10"/>
      <c r="G984" s="14"/>
      <c r="H984" s="10"/>
      <c r="I984" s="14"/>
      <c r="J984" s="10"/>
      <c r="K984" s="14"/>
      <c r="L984" s="10"/>
      <c r="N984" s="14"/>
      <c r="O984" s="10"/>
      <c r="Q984" s="14"/>
      <c r="U984" s="14"/>
      <c r="V984" s="10"/>
    </row>
    <row r="985" spans="2:22" ht="28.5" customHeight="1" x14ac:dyDescent="0.25">
      <c r="B985" s="9"/>
      <c r="C985" s="14"/>
      <c r="D985" s="10"/>
      <c r="E985" s="14"/>
      <c r="F985" s="10"/>
      <c r="G985" s="14"/>
      <c r="H985" s="10"/>
      <c r="I985" s="14"/>
      <c r="J985" s="10"/>
      <c r="K985" s="14"/>
      <c r="L985" s="10"/>
      <c r="N985" s="14"/>
      <c r="O985" s="10"/>
      <c r="Q985" s="14"/>
      <c r="U985" s="14"/>
      <c r="V985" s="10"/>
    </row>
    <row r="986" spans="2:22" ht="28.5" customHeight="1" x14ac:dyDescent="0.25">
      <c r="B986" s="9"/>
      <c r="C986" s="14"/>
      <c r="D986" s="10"/>
      <c r="E986" s="14"/>
      <c r="F986" s="10"/>
      <c r="G986" s="14"/>
      <c r="H986" s="10"/>
      <c r="I986" s="14"/>
      <c r="J986" s="10"/>
      <c r="K986" s="14"/>
      <c r="L986" s="10"/>
      <c r="N986" s="14"/>
      <c r="O986" s="10"/>
      <c r="Q986" s="14"/>
      <c r="U986" s="14"/>
      <c r="V986" s="10"/>
    </row>
    <row r="987" spans="2:22" ht="28.5" customHeight="1" x14ac:dyDescent="0.25">
      <c r="B987" s="9"/>
      <c r="C987" s="14"/>
      <c r="D987" s="10"/>
      <c r="E987" s="14"/>
      <c r="F987" s="10"/>
      <c r="G987" s="14"/>
      <c r="H987" s="10"/>
      <c r="I987" s="14"/>
      <c r="J987" s="10"/>
      <c r="K987" s="14"/>
      <c r="L987" s="10"/>
      <c r="N987" s="14"/>
      <c r="O987" s="10"/>
      <c r="Q987" s="14"/>
      <c r="U987" s="14"/>
      <c r="V987" s="10"/>
    </row>
    <row r="988" spans="2:22" ht="28.5" customHeight="1" x14ac:dyDescent="0.25">
      <c r="B988" s="9"/>
      <c r="C988" s="14"/>
      <c r="D988" s="10"/>
      <c r="E988" s="14"/>
      <c r="F988" s="10"/>
      <c r="G988" s="14"/>
      <c r="H988" s="10"/>
      <c r="I988" s="14"/>
      <c r="J988" s="10"/>
      <c r="K988" s="14"/>
      <c r="L988" s="10"/>
      <c r="N988" s="14"/>
      <c r="O988" s="10"/>
      <c r="Q988" s="14"/>
      <c r="U988" s="14"/>
      <c r="V988" s="10"/>
    </row>
    <row r="989" spans="2:22" ht="28.5" customHeight="1" x14ac:dyDescent="0.25">
      <c r="B989" s="9"/>
      <c r="C989" s="14"/>
      <c r="D989" s="10"/>
      <c r="E989" s="14"/>
      <c r="F989" s="10"/>
      <c r="G989" s="14"/>
      <c r="H989" s="10"/>
      <c r="I989" s="14"/>
      <c r="J989" s="10"/>
      <c r="K989" s="14"/>
      <c r="L989" s="10"/>
      <c r="N989" s="14"/>
      <c r="O989" s="10"/>
      <c r="Q989" s="14"/>
      <c r="U989" s="14"/>
      <c r="V989" s="10"/>
    </row>
    <row r="990" spans="2:22" ht="28.5" customHeight="1" x14ac:dyDescent="0.25">
      <c r="B990" s="9"/>
      <c r="C990" s="14"/>
      <c r="D990" s="10"/>
      <c r="E990" s="14"/>
      <c r="F990" s="10"/>
      <c r="G990" s="14"/>
      <c r="H990" s="10"/>
      <c r="I990" s="14"/>
      <c r="J990" s="10"/>
      <c r="K990" s="14"/>
      <c r="L990" s="10"/>
      <c r="N990" s="14"/>
      <c r="O990" s="10"/>
      <c r="Q990" s="14"/>
      <c r="U990" s="14"/>
      <c r="V990" s="10"/>
    </row>
    <row r="991" spans="2:22" ht="28.5" customHeight="1" x14ac:dyDescent="0.25">
      <c r="B991" s="9"/>
      <c r="C991" s="14"/>
      <c r="D991" s="10"/>
      <c r="E991" s="14"/>
      <c r="F991" s="10"/>
      <c r="G991" s="14"/>
      <c r="H991" s="10"/>
      <c r="I991" s="14"/>
      <c r="J991" s="10"/>
      <c r="K991" s="14"/>
      <c r="L991" s="10"/>
      <c r="N991" s="14"/>
      <c r="O991" s="10"/>
      <c r="Q991" s="14"/>
      <c r="U991" s="14"/>
      <c r="V991" s="10"/>
    </row>
    <row r="992" spans="2:22" ht="28.5" customHeight="1" x14ac:dyDescent="0.25">
      <c r="B992" s="9"/>
      <c r="C992" s="14"/>
      <c r="D992" s="10"/>
      <c r="E992" s="14"/>
      <c r="F992" s="10"/>
      <c r="G992" s="14"/>
      <c r="H992" s="10"/>
      <c r="I992" s="14"/>
      <c r="J992" s="10"/>
      <c r="K992" s="14"/>
      <c r="L992" s="10"/>
      <c r="N992" s="14"/>
      <c r="O992" s="10"/>
      <c r="Q992" s="14"/>
      <c r="U992" s="14"/>
      <c r="V992" s="10"/>
    </row>
    <row r="993" spans="2:22" ht="28.5" customHeight="1" x14ac:dyDescent="0.25">
      <c r="B993" s="9"/>
      <c r="C993" s="14"/>
      <c r="D993" s="10"/>
      <c r="E993" s="14"/>
      <c r="F993" s="10"/>
      <c r="G993" s="14"/>
      <c r="H993" s="10"/>
      <c r="I993" s="14"/>
      <c r="J993" s="10"/>
      <c r="K993" s="14"/>
      <c r="L993" s="10"/>
      <c r="N993" s="14"/>
      <c r="O993" s="10"/>
      <c r="Q993" s="14"/>
      <c r="U993" s="14"/>
      <c r="V993" s="10"/>
    </row>
    <row r="994" spans="2:22" ht="28.5" customHeight="1" x14ac:dyDescent="0.25">
      <c r="B994" s="9"/>
      <c r="C994" s="14"/>
      <c r="D994" s="10"/>
      <c r="E994" s="14"/>
      <c r="F994" s="10"/>
      <c r="G994" s="14"/>
      <c r="H994" s="10"/>
      <c r="I994" s="14"/>
      <c r="J994" s="10"/>
      <c r="K994" s="14"/>
      <c r="L994" s="10"/>
      <c r="N994" s="14"/>
      <c r="O994" s="10"/>
      <c r="Q994" s="14"/>
      <c r="U994" s="14"/>
      <c r="V994" s="10"/>
    </row>
    <row r="995" spans="2:22" ht="28.5" customHeight="1" x14ac:dyDescent="0.25">
      <c r="B995" s="9"/>
      <c r="C995" s="14"/>
      <c r="D995" s="10"/>
      <c r="E995" s="14"/>
      <c r="F995" s="10"/>
      <c r="G995" s="14"/>
      <c r="H995" s="10"/>
      <c r="I995" s="14"/>
      <c r="J995" s="10"/>
      <c r="K995" s="14"/>
      <c r="L995" s="10"/>
      <c r="N995" s="14"/>
      <c r="O995" s="10"/>
      <c r="Q995" s="14"/>
      <c r="U995" s="14"/>
      <c r="V995" s="10"/>
    </row>
    <row r="996" spans="2:22" ht="28.5" customHeight="1" x14ac:dyDescent="0.25">
      <c r="B996" s="9"/>
      <c r="C996" s="14"/>
      <c r="D996" s="10"/>
      <c r="E996" s="14"/>
      <c r="F996" s="10"/>
      <c r="G996" s="14"/>
      <c r="H996" s="10"/>
      <c r="I996" s="14"/>
      <c r="J996" s="10"/>
      <c r="K996" s="14"/>
      <c r="L996" s="10"/>
      <c r="N996" s="14"/>
      <c r="O996" s="10"/>
      <c r="Q996" s="14"/>
      <c r="U996" s="14"/>
      <c r="V996" s="10"/>
    </row>
    <row r="997" spans="2:22" ht="28.5" customHeight="1" x14ac:dyDescent="0.25">
      <c r="B997" s="9"/>
      <c r="C997" s="14"/>
      <c r="D997" s="10"/>
      <c r="E997" s="14"/>
      <c r="F997" s="10"/>
      <c r="G997" s="14"/>
      <c r="H997" s="10"/>
      <c r="I997" s="14"/>
      <c r="J997" s="10"/>
      <c r="K997" s="14"/>
      <c r="L997" s="10"/>
      <c r="N997" s="14"/>
      <c r="O997" s="10"/>
      <c r="Q997" s="14"/>
      <c r="U997" s="14"/>
      <c r="V997" s="10"/>
    </row>
    <row r="998" spans="2:22" ht="28.5" customHeight="1" x14ac:dyDescent="0.25">
      <c r="B998" s="9"/>
      <c r="C998" s="14"/>
      <c r="D998" s="10"/>
      <c r="E998" s="14"/>
      <c r="F998" s="10"/>
      <c r="G998" s="14"/>
      <c r="H998" s="10"/>
      <c r="I998" s="14"/>
      <c r="J998" s="10"/>
      <c r="K998" s="14"/>
      <c r="L998" s="10"/>
      <c r="N998" s="14"/>
      <c r="O998" s="10"/>
      <c r="Q998" s="14"/>
      <c r="U998" s="14"/>
      <c r="V998" s="10"/>
    </row>
    <row r="999" spans="2:22" ht="28.5" customHeight="1" x14ac:dyDescent="0.25">
      <c r="B999" s="9"/>
      <c r="C999" s="14"/>
      <c r="D999" s="10"/>
      <c r="E999" s="14"/>
      <c r="F999" s="10"/>
      <c r="G999" s="14"/>
      <c r="H999" s="10"/>
      <c r="I999" s="14"/>
      <c r="J999" s="10"/>
      <c r="K999" s="14"/>
      <c r="L999" s="10"/>
      <c r="N999" s="14"/>
      <c r="O999" s="10"/>
      <c r="Q999" s="14"/>
      <c r="U999" s="14"/>
      <c r="V999" s="10"/>
    </row>
    <row r="1000" spans="2:22" ht="28.5" customHeight="1" x14ac:dyDescent="0.25">
      <c r="B1000" s="9"/>
      <c r="C1000" s="14"/>
      <c r="D1000" s="10"/>
      <c r="E1000" s="14"/>
      <c r="F1000" s="10"/>
      <c r="G1000" s="14"/>
      <c r="H1000" s="10"/>
      <c r="I1000" s="14"/>
      <c r="J1000" s="10"/>
      <c r="K1000" s="14"/>
      <c r="L1000" s="10"/>
      <c r="N1000" s="14"/>
      <c r="O1000" s="10"/>
      <c r="Q1000" s="14"/>
      <c r="U1000" s="14"/>
      <c r="V1000" s="10"/>
    </row>
    <row r="1001" spans="2:22" ht="28.5" customHeight="1" x14ac:dyDescent="0.25">
      <c r="B1001" s="9"/>
      <c r="C1001" s="14"/>
      <c r="D1001" s="10"/>
      <c r="E1001" s="14"/>
      <c r="F1001" s="10"/>
      <c r="G1001" s="14"/>
      <c r="H1001" s="10"/>
      <c r="I1001" s="14"/>
      <c r="J1001" s="10"/>
      <c r="K1001" s="14"/>
      <c r="L1001" s="10"/>
      <c r="N1001" s="14"/>
      <c r="O1001" s="10"/>
      <c r="Q1001" s="14"/>
      <c r="U1001" s="14"/>
      <c r="V1001" s="10"/>
    </row>
    <row r="1002" spans="2:22" ht="28.5" customHeight="1" x14ac:dyDescent="0.25">
      <c r="B1002" s="9"/>
      <c r="C1002" s="14"/>
      <c r="D1002" s="10"/>
      <c r="E1002" s="14"/>
      <c r="F1002" s="10"/>
      <c r="G1002" s="14"/>
      <c r="H1002" s="10"/>
      <c r="I1002" s="14"/>
      <c r="J1002" s="10"/>
      <c r="K1002" s="14"/>
      <c r="L1002" s="10"/>
      <c r="N1002" s="14"/>
      <c r="O1002" s="10"/>
      <c r="Q1002" s="14"/>
      <c r="U1002" s="14"/>
      <c r="V1002" s="10"/>
    </row>
    <row r="1003" spans="2:22" ht="28.5" customHeight="1" x14ac:dyDescent="0.25">
      <c r="B1003" s="9"/>
      <c r="C1003" s="14"/>
      <c r="D1003" s="10"/>
      <c r="E1003" s="14"/>
      <c r="F1003" s="10"/>
      <c r="G1003" s="14"/>
      <c r="H1003" s="10"/>
      <c r="I1003" s="14"/>
      <c r="J1003" s="10"/>
      <c r="K1003" s="14"/>
      <c r="L1003" s="10"/>
      <c r="N1003" s="14"/>
      <c r="O1003" s="10"/>
      <c r="Q1003" s="14"/>
      <c r="U1003" s="14"/>
      <c r="V1003" s="10"/>
    </row>
    <row r="1004" spans="2:22" ht="28.5" customHeight="1" x14ac:dyDescent="0.25">
      <c r="B1004" s="9"/>
      <c r="C1004" s="14"/>
      <c r="D1004" s="10"/>
      <c r="E1004" s="14"/>
      <c r="F1004" s="10"/>
      <c r="G1004" s="14"/>
      <c r="H1004" s="10"/>
      <c r="I1004" s="14"/>
      <c r="J1004" s="10"/>
      <c r="K1004" s="14"/>
      <c r="L1004" s="10"/>
      <c r="N1004" s="14"/>
      <c r="O1004" s="10"/>
      <c r="Q1004" s="14"/>
      <c r="U1004" s="14"/>
      <c r="V1004" s="10"/>
    </row>
    <row r="1005" spans="2:22" ht="28.5" customHeight="1" x14ac:dyDescent="0.25">
      <c r="B1005" s="9"/>
      <c r="C1005" s="14"/>
      <c r="D1005" s="10"/>
      <c r="E1005" s="14"/>
      <c r="F1005" s="10"/>
      <c r="G1005" s="14"/>
      <c r="H1005" s="10"/>
      <c r="I1005" s="14"/>
      <c r="J1005" s="10"/>
      <c r="K1005" s="14"/>
      <c r="L1005" s="10"/>
      <c r="N1005" s="14"/>
      <c r="O1005" s="10"/>
      <c r="Q1005" s="14"/>
      <c r="U1005" s="14"/>
      <c r="V1005" s="10"/>
    </row>
    <row r="1006" spans="2:22" ht="28.5" customHeight="1" x14ac:dyDescent="0.25">
      <c r="B1006" s="9"/>
      <c r="C1006" s="14"/>
      <c r="D1006" s="10"/>
      <c r="E1006" s="14"/>
      <c r="F1006" s="10"/>
      <c r="G1006" s="14"/>
      <c r="H1006" s="10"/>
      <c r="I1006" s="14"/>
      <c r="J1006" s="10"/>
      <c r="K1006" s="14"/>
      <c r="L1006" s="10"/>
      <c r="N1006" s="14"/>
      <c r="O1006" s="10"/>
      <c r="Q1006" s="14"/>
      <c r="U1006" s="14"/>
      <c r="V1006" s="10"/>
    </row>
    <row r="1007" spans="2:22" ht="28.5" customHeight="1" x14ac:dyDescent="0.25">
      <c r="B1007" s="9"/>
      <c r="C1007" s="14"/>
      <c r="D1007" s="10"/>
      <c r="E1007" s="14"/>
      <c r="F1007" s="10"/>
      <c r="G1007" s="14"/>
      <c r="H1007" s="10"/>
      <c r="I1007" s="14"/>
      <c r="J1007" s="10"/>
      <c r="K1007" s="14"/>
      <c r="L1007" s="10"/>
      <c r="N1007" s="14"/>
      <c r="O1007" s="10"/>
      <c r="Q1007" s="14"/>
      <c r="U1007" s="14"/>
      <c r="V1007" s="10"/>
    </row>
    <row r="1008" spans="2:22" ht="28.5" customHeight="1" x14ac:dyDescent="0.25">
      <c r="B1008" s="9"/>
      <c r="C1008" s="14"/>
      <c r="D1008" s="10"/>
      <c r="E1008" s="14"/>
      <c r="F1008" s="10"/>
      <c r="G1008" s="14"/>
      <c r="H1008" s="10"/>
      <c r="I1008" s="14"/>
      <c r="J1008" s="10"/>
      <c r="K1008" s="14"/>
      <c r="L1008" s="10"/>
      <c r="N1008" s="14"/>
      <c r="O1008" s="10"/>
      <c r="Q1008" s="14"/>
      <c r="U1008" s="14"/>
      <c r="V1008" s="10"/>
    </row>
    <row r="1009" spans="2:22" ht="28.5" customHeight="1" x14ac:dyDescent="0.25">
      <c r="B1009" s="9"/>
      <c r="C1009" s="14"/>
      <c r="D1009" s="10"/>
      <c r="E1009" s="14"/>
      <c r="F1009" s="10"/>
      <c r="G1009" s="14"/>
      <c r="H1009" s="10"/>
      <c r="I1009" s="14"/>
      <c r="J1009" s="10"/>
      <c r="K1009" s="14"/>
      <c r="L1009" s="10"/>
      <c r="N1009" s="14"/>
      <c r="O1009" s="10"/>
      <c r="Q1009" s="14"/>
      <c r="U1009" s="14"/>
      <c r="V1009" s="10"/>
    </row>
    <row r="1010" spans="2:22" ht="28.5" customHeight="1" x14ac:dyDescent="0.25">
      <c r="B1010" s="9"/>
      <c r="C1010" s="14"/>
      <c r="D1010" s="10"/>
      <c r="E1010" s="14"/>
      <c r="F1010" s="10"/>
      <c r="G1010" s="14"/>
      <c r="H1010" s="10"/>
      <c r="I1010" s="14"/>
      <c r="J1010" s="10"/>
      <c r="K1010" s="14"/>
      <c r="L1010" s="10"/>
      <c r="N1010" s="14"/>
      <c r="O1010" s="10"/>
      <c r="Q1010" s="14"/>
      <c r="U1010" s="14"/>
      <c r="V1010" s="10"/>
    </row>
    <row r="1011" spans="2:22" ht="28.5" customHeight="1" x14ac:dyDescent="0.25">
      <c r="B1011" s="9"/>
      <c r="C1011" s="14"/>
      <c r="D1011" s="10"/>
      <c r="E1011" s="14"/>
      <c r="F1011" s="10"/>
      <c r="G1011" s="14"/>
      <c r="H1011" s="10"/>
      <c r="I1011" s="14"/>
      <c r="J1011" s="10"/>
      <c r="K1011" s="14"/>
      <c r="L1011" s="10"/>
      <c r="N1011" s="14"/>
      <c r="O1011" s="10"/>
      <c r="Q1011" s="14"/>
      <c r="U1011" s="14"/>
      <c r="V1011" s="10"/>
    </row>
    <row r="1012" spans="2:22" ht="28.5" customHeight="1" x14ac:dyDescent="0.25">
      <c r="B1012" s="9"/>
      <c r="C1012" s="14"/>
      <c r="D1012" s="10"/>
      <c r="E1012" s="14"/>
      <c r="F1012" s="10"/>
      <c r="G1012" s="14"/>
      <c r="H1012" s="10"/>
      <c r="I1012" s="14"/>
      <c r="J1012" s="10"/>
      <c r="K1012" s="14"/>
      <c r="L1012" s="10"/>
      <c r="N1012" s="14"/>
      <c r="O1012" s="10"/>
      <c r="Q1012" s="14"/>
      <c r="U1012" s="14"/>
      <c r="V1012" s="10"/>
    </row>
    <row r="1013" spans="2:22" ht="28.5" customHeight="1" x14ac:dyDescent="0.25">
      <c r="B1013" s="9"/>
      <c r="C1013" s="14"/>
      <c r="D1013" s="10"/>
      <c r="E1013" s="14"/>
      <c r="F1013" s="10"/>
      <c r="G1013" s="14"/>
      <c r="H1013" s="10"/>
      <c r="I1013" s="14"/>
      <c r="J1013" s="10"/>
      <c r="K1013" s="14"/>
      <c r="L1013" s="10"/>
      <c r="N1013" s="14"/>
      <c r="O1013" s="10"/>
      <c r="Q1013" s="14"/>
      <c r="U1013" s="14"/>
      <c r="V1013" s="10"/>
    </row>
    <row r="1014" spans="2:22" ht="28.5" customHeight="1" x14ac:dyDescent="0.25">
      <c r="B1014" s="9"/>
      <c r="C1014" s="14"/>
      <c r="D1014" s="10"/>
      <c r="E1014" s="14"/>
      <c r="F1014" s="10"/>
      <c r="G1014" s="14"/>
      <c r="H1014" s="10"/>
      <c r="I1014" s="14"/>
      <c r="J1014" s="10"/>
      <c r="K1014" s="14"/>
      <c r="L1014" s="10"/>
      <c r="N1014" s="14"/>
      <c r="O1014" s="10"/>
      <c r="Q1014" s="14"/>
      <c r="U1014" s="14"/>
      <c r="V1014" s="10"/>
    </row>
    <row r="1015" spans="2:22" ht="28.5" customHeight="1" x14ac:dyDescent="0.25">
      <c r="B1015" s="9"/>
      <c r="C1015" s="14"/>
      <c r="D1015" s="10"/>
      <c r="E1015" s="14"/>
      <c r="F1015" s="10"/>
      <c r="G1015" s="14"/>
      <c r="H1015" s="10"/>
      <c r="I1015" s="14"/>
      <c r="J1015" s="10"/>
      <c r="K1015" s="14"/>
      <c r="L1015" s="10"/>
      <c r="N1015" s="14"/>
      <c r="O1015" s="10"/>
      <c r="Q1015" s="14"/>
      <c r="U1015" s="14"/>
      <c r="V1015" s="10"/>
    </row>
    <row r="1016" spans="2:22" ht="28.5" customHeight="1" x14ac:dyDescent="0.25">
      <c r="B1016" s="9"/>
      <c r="C1016" s="14"/>
      <c r="D1016" s="10"/>
      <c r="E1016" s="14"/>
      <c r="F1016" s="10"/>
      <c r="G1016" s="14"/>
      <c r="H1016" s="10"/>
      <c r="I1016" s="14"/>
      <c r="J1016" s="10"/>
      <c r="K1016" s="14"/>
      <c r="L1016" s="10"/>
      <c r="N1016" s="14"/>
      <c r="O1016" s="10"/>
      <c r="Q1016" s="14"/>
      <c r="U1016" s="14"/>
      <c r="V1016" s="10"/>
    </row>
    <row r="1017" spans="2:22" ht="28.5" customHeight="1" x14ac:dyDescent="0.25">
      <c r="B1017" s="9"/>
      <c r="C1017" s="14"/>
      <c r="D1017" s="10"/>
      <c r="E1017" s="14"/>
      <c r="F1017" s="10"/>
      <c r="G1017" s="14"/>
      <c r="H1017" s="10"/>
      <c r="I1017" s="14"/>
      <c r="J1017" s="10"/>
      <c r="K1017" s="14"/>
      <c r="L1017" s="10"/>
      <c r="N1017" s="14"/>
      <c r="O1017" s="10"/>
      <c r="Q1017" s="14"/>
      <c r="U1017" s="14"/>
      <c r="V1017" s="10"/>
    </row>
    <row r="1018" spans="2:22" ht="28.5" customHeight="1" x14ac:dyDescent="0.25">
      <c r="B1018" s="9"/>
      <c r="C1018" s="14"/>
      <c r="D1018" s="10"/>
      <c r="E1018" s="14"/>
      <c r="F1018" s="10"/>
      <c r="G1018" s="14"/>
      <c r="H1018" s="10"/>
      <c r="I1018" s="14"/>
      <c r="J1018" s="10"/>
      <c r="K1018" s="14"/>
      <c r="L1018" s="10"/>
      <c r="N1018" s="14"/>
      <c r="O1018" s="10"/>
      <c r="Q1018" s="14"/>
      <c r="U1018" s="14"/>
      <c r="V1018" s="10"/>
    </row>
    <row r="1019" spans="2:22" ht="28.5" customHeight="1" x14ac:dyDescent="0.25">
      <c r="B1019" s="9"/>
      <c r="C1019" s="14"/>
      <c r="D1019" s="10"/>
      <c r="E1019" s="14"/>
      <c r="F1019" s="10"/>
      <c r="G1019" s="14"/>
      <c r="H1019" s="10"/>
      <c r="I1019" s="14"/>
      <c r="J1019" s="10"/>
      <c r="K1019" s="14"/>
      <c r="L1019" s="10"/>
      <c r="N1019" s="14"/>
      <c r="O1019" s="10"/>
      <c r="Q1019" s="14"/>
      <c r="U1019" s="14"/>
      <c r="V1019" s="10"/>
    </row>
    <row r="1020" spans="2:22" ht="28.5" customHeight="1" x14ac:dyDescent="0.25">
      <c r="B1020" s="9"/>
      <c r="C1020" s="14"/>
      <c r="D1020" s="10"/>
      <c r="E1020" s="14"/>
      <c r="F1020" s="10"/>
      <c r="G1020" s="14"/>
      <c r="H1020" s="10"/>
      <c r="I1020" s="14"/>
      <c r="J1020" s="10"/>
      <c r="K1020" s="14"/>
      <c r="L1020" s="10"/>
      <c r="N1020" s="14"/>
      <c r="O1020" s="10"/>
      <c r="Q1020" s="14"/>
      <c r="U1020" s="14"/>
      <c r="V1020" s="10"/>
    </row>
    <row r="1021" spans="2:22" ht="28.5" customHeight="1" x14ac:dyDescent="0.25">
      <c r="B1021" s="9"/>
      <c r="C1021" s="14"/>
      <c r="D1021" s="10"/>
      <c r="E1021" s="14"/>
      <c r="F1021" s="10"/>
      <c r="G1021" s="14"/>
      <c r="H1021" s="10"/>
      <c r="I1021" s="14"/>
      <c r="J1021" s="10"/>
      <c r="K1021" s="14"/>
      <c r="L1021" s="10"/>
      <c r="N1021" s="14"/>
      <c r="O1021" s="10"/>
      <c r="Q1021" s="14"/>
      <c r="U1021" s="14"/>
      <c r="V1021" s="10"/>
    </row>
    <row r="1022" spans="2:22" ht="28.5" customHeight="1" x14ac:dyDescent="0.25">
      <c r="B1022" s="9"/>
      <c r="C1022" s="14"/>
      <c r="D1022" s="10"/>
      <c r="E1022" s="14"/>
      <c r="F1022" s="10"/>
      <c r="G1022" s="14"/>
      <c r="H1022" s="10"/>
      <c r="I1022" s="14"/>
      <c r="J1022" s="10"/>
      <c r="K1022" s="14"/>
      <c r="L1022" s="10"/>
      <c r="N1022" s="14"/>
      <c r="O1022" s="10"/>
      <c r="Q1022" s="14"/>
      <c r="U1022" s="14"/>
      <c r="V1022" s="10"/>
    </row>
    <row r="1023" spans="2:22" ht="28.5" customHeight="1" x14ac:dyDescent="0.25">
      <c r="B1023" s="9"/>
      <c r="C1023" s="14"/>
      <c r="D1023" s="10"/>
      <c r="E1023" s="14"/>
      <c r="F1023" s="10"/>
      <c r="G1023" s="14"/>
      <c r="H1023" s="10"/>
      <c r="I1023" s="14"/>
      <c r="J1023" s="10"/>
      <c r="K1023" s="14"/>
      <c r="L1023" s="10"/>
      <c r="N1023" s="14"/>
      <c r="O1023" s="10"/>
      <c r="Q1023" s="14"/>
      <c r="U1023" s="14"/>
      <c r="V1023" s="10"/>
    </row>
    <row r="1024" spans="2:22" ht="28.5" customHeight="1" x14ac:dyDescent="0.25">
      <c r="B1024" s="9"/>
      <c r="C1024" s="14"/>
      <c r="D1024" s="10"/>
      <c r="E1024" s="14"/>
      <c r="F1024" s="10"/>
      <c r="G1024" s="14"/>
      <c r="H1024" s="10"/>
      <c r="I1024" s="14"/>
      <c r="J1024" s="10"/>
      <c r="K1024" s="14"/>
      <c r="L1024" s="10"/>
      <c r="N1024" s="14"/>
      <c r="O1024" s="10"/>
      <c r="Q1024" s="14"/>
      <c r="U1024" s="14"/>
      <c r="V1024" s="10"/>
    </row>
    <row r="1025" spans="2:22" ht="28.5" customHeight="1" x14ac:dyDescent="0.25">
      <c r="B1025" s="9"/>
      <c r="C1025" s="14"/>
      <c r="D1025" s="10"/>
      <c r="E1025" s="14"/>
      <c r="F1025" s="10"/>
      <c r="G1025" s="14"/>
      <c r="H1025" s="10"/>
      <c r="I1025" s="14"/>
      <c r="J1025" s="10"/>
      <c r="K1025" s="14"/>
      <c r="L1025" s="10"/>
      <c r="N1025" s="14"/>
      <c r="O1025" s="10"/>
      <c r="Q1025" s="14"/>
      <c r="U1025" s="14"/>
      <c r="V1025" s="10"/>
    </row>
    <row r="1026" spans="2:22" ht="28.5" customHeight="1" x14ac:dyDescent="0.25">
      <c r="B1026" s="9"/>
      <c r="C1026" s="14"/>
      <c r="D1026" s="10"/>
      <c r="E1026" s="14"/>
      <c r="F1026" s="10"/>
      <c r="G1026" s="14"/>
      <c r="H1026" s="10"/>
      <c r="I1026" s="14"/>
      <c r="J1026" s="10"/>
      <c r="K1026" s="14"/>
      <c r="L1026" s="10"/>
      <c r="N1026" s="14"/>
      <c r="O1026" s="10"/>
      <c r="Q1026" s="14"/>
      <c r="U1026" s="14"/>
      <c r="V1026" s="10"/>
    </row>
    <row r="1027" spans="2:22" ht="28.5" customHeight="1" x14ac:dyDescent="0.25">
      <c r="B1027" s="9"/>
      <c r="C1027" s="14"/>
      <c r="D1027" s="10"/>
      <c r="E1027" s="14"/>
      <c r="F1027" s="10"/>
      <c r="G1027" s="14"/>
      <c r="H1027" s="10"/>
      <c r="I1027" s="14"/>
      <c r="J1027" s="10"/>
      <c r="K1027" s="14"/>
      <c r="L1027" s="10"/>
      <c r="N1027" s="14"/>
      <c r="O1027" s="10"/>
      <c r="Q1027" s="14"/>
      <c r="U1027" s="14"/>
      <c r="V1027" s="10"/>
    </row>
    <row r="1028" spans="2:22" ht="28.5" customHeight="1" x14ac:dyDescent="0.25">
      <c r="B1028" s="9"/>
      <c r="C1028" s="14"/>
      <c r="D1028" s="10"/>
      <c r="E1028" s="14"/>
      <c r="F1028" s="10"/>
      <c r="G1028" s="14"/>
      <c r="H1028" s="10"/>
      <c r="I1028" s="14"/>
      <c r="J1028" s="10"/>
      <c r="K1028" s="14"/>
      <c r="L1028" s="10"/>
      <c r="N1028" s="14"/>
      <c r="O1028" s="10"/>
      <c r="Q1028" s="14"/>
      <c r="U1028" s="14"/>
      <c r="V1028" s="10"/>
    </row>
    <row r="1029" spans="2:22" ht="28.5" customHeight="1" x14ac:dyDescent="0.25">
      <c r="B1029" s="9"/>
      <c r="C1029" s="14"/>
      <c r="D1029" s="10"/>
      <c r="E1029" s="14"/>
      <c r="F1029" s="10"/>
      <c r="G1029" s="14"/>
      <c r="H1029" s="10"/>
      <c r="I1029" s="14"/>
      <c r="J1029" s="10"/>
      <c r="K1029" s="14"/>
      <c r="L1029" s="10"/>
      <c r="N1029" s="14"/>
      <c r="O1029" s="10"/>
      <c r="Q1029" s="14"/>
      <c r="U1029" s="14"/>
      <c r="V1029" s="10"/>
    </row>
    <row r="1030" spans="2:22" ht="28.5" customHeight="1" x14ac:dyDescent="0.25">
      <c r="B1030" s="9"/>
      <c r="C1030" s="14"/>
      <c r="D1030" s="10"/>
      <c r="E1030" s="14"/>
      <c r="F1030" s="10"/>
      <c r="G1030" s="14"/>
      <c r="H1030" s="10"/>
      <c r="I1030" s="14"/>
      <c r="J1030" s="10"/>
      <c r="K1030" s="14"/>
      <c r="L1030" s="10"/>
      <c r="N1030" s="14"/>
      <c r="O1030" s="10"/>
      <c r="Q1030" s="14"/>
      <c r="U1030" s="14"/>
      <c r="V1030" s="10"/>
    </row>
    <row r="1031" spans="2:22" ht="28.5" customHeight="1" x14ac:dyDescent="0.25">
      <c r="B1031" s="9"/>
      <c r="C1031" s="14"/>
      <c r="D1031" s="10"/>
      <c r="E1031" s="14"/>
      <c r="F1031" s="10"/>
      <c r="G1031" s="14"/>
      <c r="H1031" s="10"/>
      <c r="I1031" s="14"/>
      <c r="J1031" s="10"/>
      <c r="K1031" s="14"/>
      <c r="L1031" s="10"/>
      <c r="N1031" s="14"/>
      <c r="O1031" s="10"/>
      <c r="Q1031" s="14"/>
      <c r="U1031" s="14"/>
      <c r="V1031" s="10"/>
    </row>
    <row r="1032" spans="2:22" ht="28.5" customHeight="1" x14ac:dyDescent="0.25">
      <c r="B1032" s="9"/>
      <c r="C1032" s="14"/>
      <c r="D1032" s="10"/>
      <c r="E1032" s="14"/>
      <c r="F1032" s="10"/>
      <c r="G1032" s="14"/>
      <c r="H1032" s="10"/>
      <c r="I1032" s="14"/>
      <c r="J1032" s="10"/>
      <c r="K1032" s="14"/>
      <c r="L1032" s="10"/>
      <c r="N1032" s="14"/>
      <c r="O1032" s="10"/>
      <c r="Q1032" s="14"/>
      <c r="U1032" s="14"/>
      <c r="V1032" s="10"/>
    </row>
    <row r="1033" spans="2:22" ht="28.5" customHeight="1" x14ac:dyDescent="0.25">
      <c r="B1033" s="9"/>
      <c r="C1033" s="14"/>
      <c r="D1033" s="10"/>
      <c r="E1033" s="14"/>
      <c r="F1033" s="10"/>
      <c r="G1033" s="14"/>
      <c r="H1033" s="10"/>
      <c r="I1033" s="14"/>
      <c r="J1033" s="10"/>
      <c r="K1033" s="14"/>
      <c r="L1033" s="10"/>
      <c r="N1033" s="14"/>
      <c r="O1033" s="10"/>
      <c r="Q1033" s="14"/>
      <c r="U1033" s="14"/>
      <c r="V1033" s="10"/>
    </row>
    <row r="1034" spans="2:22" ht="28.5" customHeight="1" x14ac:dyDescent="0.25">
      <c r="B1034" s="9"/>
      <c r="C1034" s="14"/>
      <c r="D1034" s="10"/>
      <c r="E1034" s="14"/>
      <c r="F1034" s="10"/>
      <c r="G1034" s="14"/>
      <c r="H1034" s="10"/>
      <c r="I1034" s="14"/>
      <c r="J1034" s="10"/>
      <c r="K1034" s="14"/>
      <c r="L1034" s="10"/>
      <c r="N1034" s="14"/>
      <c r="O1034" s="10"/>
      <c r="Q1034" s="14"/>
      <c r="U1034" s="14"/>
      <c r="V1034" s="10"/>
    </row>
    <row r="1035" spans="2:22" ht="28.5" customHeight="1" x14ac:dyDescent="0.25">
      <c r="B1035" s="9"/>
      <c r="C1035" s="14"/>
      <c r="D1035" s="10"/>
      <c r="E1035" s="14"/>
      <c r="F1035" s="10"/>
      <c r="G1035" s="14"/>
      <c r="H1035" s="10"/>
      <c r="I1035" s="14"/>
      <c r="J1035" s="10"/>
      <c r="K1035" s="14"/>
      <c r="L1035" s="10"/>
      <c r="N1035" s="14"/>
      <c r="O1035" s="10"/>
      <c r="Q1035" s="14"/>
      <c r="U1035" s="14"/>
      <c r="V1035" s="10"/>
    </row>
    <row r="1036" spans="2:22" ht="28.5" customHeight="1" x14ac:dyDescent="0.25">
      <c r="B1036" s="9"/>
      <c r="C1036" s="14"/>
      <c r="D1036" s="10"/>
      <c r="E1036" s="14"/>
      <c r="F1036" s="10"/>
      <c r="G1036" s="14"/>
      <c r="H1036" s="10"/>
      <c r="I1036" s="14"/>
      <c r="J1036" s="10"/>
      <c r="K1036" s="14"/>
      <c r="L1036" s="10"/>
      <c r="N1036" s="14"/>
      <c r="O1036" s="10"/>
      <c r="Q1036" s="14"/>
      <c r="U1036" s="14"/>
      <c r="V1036" s="10"/>
    </row>
    <row r="1037" spans="2:22" ht="28.5" customHeight="1" x14ac:dyDescent="0.25">
      <c r="B1037" s="9"/>
      <c r="C1037" s="14"/>
      <c r="D1037" s="10"/>
      <c r="E1037" s="14"/>
      <c r="F1037" s="10"/>
      <c r="G1037" s="14"/>
      <c r="H1037" s="10"/>
      <c r="I1037" s="14"/>
      <c r="J1037" s="10"/>
      <c r="K1037" s="14"/>
      <c r="L1037" s="10"/>
      <c r="N1037" s="14"/>
      <c r="O1037" s="10"/>
      <c r="Q1037" s="14"/>
      <c r="U1037" s="14"/>
      <c r="V1037" s="10"/>
    </row>
    <row r="1038" spans="2:22" ht="28.5" customHeight="1" x14ac:dyDescent="0.25">
      <c r="B1038" s="9"/>
      <c r="C1038" s="14"/>
      <c r="D1038" s="10"/>
      <c r="E1038" s="14"/>
      <c r="F1038" s="10"/>
      <c r="G1038" s="14"/>
      <c r="H1038" s="10"/>
      <c r="I1038" s="14"/>
      <c r="J1038" s="10"/>
      <c r="K1038" s="14"/>
      <c r="L1038" s="10"/>
      <c r="N1038" s="14"/>
      <c r="O1038" s="10"/>
      <c r="Q1038" s="14"/>
      <c r="U1038" s="14"/>
      <c r="V1038" s="10"/>
    </row>
    <row r="1039" spans="2:22" ht="28.5" customHeight="1" x14ac:dyDescent="0.25">
      <c r="B1039" s="9"/>
      <c r="C1039" s="14"/>
      <c r="D1039" s="10"/>
      <c r="E1039" s="14"/>
      <c r="F1039" s="10"/>
      <c r="G1039" s="14"/>
      <c r="H1039" s="10"/>
      <c r="I1039" s="14"/>
      <c r="J1039" s="10"/>
      <c r="K1039" s="14"/>
      <c r="L1039" s="10"/>
      <c r="N1039" s="14"/>
      <c r="O1039" s="10"/>
      <c r="Q1039" s="14"/>
      <c r="U1039" s="14"/>
      <c r="V1039" s="10"/>
    </row>
    <row r="1040" spans="2:22" ht="28.5" customHeight="1" x14ac:dyDescent="0.25">
      <c r="B1040" s="9"/>
      <c r="C1040" s="14"/>
      <c r="D1040" s="10"/>
      <c r="E1040" s="14"/>
      <c r="F1040" s="10"/>
      <c r="G1040" s="14"/>
      <c r="H1040" s="10"/>
      <c r="I1040" s="14"/>
      <c r="J1040" s="10"/>
      <c r="K1040" s="14"/>
      <c r="L1040" s="10"/>
      <c r="N1040" s="14"/>
      <c r="O1040" s="10"/>
      <c r="Q1040" s="14"/>
      <c r="U1040" s="14"/>
      <c r="V1040" s="10"/>
    </row>
    <row r="1041" spans="2:22" ht="28.5" customHeight="1" x14ac:dyDescent="0.25">
      <c r="B1041" s="9"/>
      <c r="C1041" s="14"/>
      <c r="D1041" s="10"/>
      <c r="E1041" s="14"/>
      <c r="F1041" s="10"/>
      <c r="G1041" s="14"/>
      <c r="H1041" s="10"/>
      <c r="I1041" s="14"/>
      <c r="J1041" s="10"/>
      <c r="K1041" s="14"/>
      <c r="L1041" s="10"/>
      <c r="N1041" s="14"/>
      <c r="O1041" s="10"/>
      <c r="Q1041" s="14"/>
      <c r="U1041" s="14"/>
      <c r="V1041" s="10"/>
    </row>
    <row r="1042" spans="2:22" ht="28.5" customHeight="1" x14ac:dyDescent="0.25">
      <c r="B1042" s="9"/>
      <c r="C1042" s="14"/>
      <c r="D1042" s="10"/>
      <c r="E1042" s="14"/>
      <c r="F1042" s="10"/>
      <c r="G1042" s="14"/>
      <c r="H1042" s="10"/>
      <c r="I1042" s="14"/>
      <c r="J1042" s="10"/>
      <c r="K1042" s="14"/>
      <c r="L1042" s="10"/>
      <c r="N1042" s="14"/>
      <c r="O1042" s="10"/>
      <c r="Q1042" s="14"/>
      <c r="U1042" s="14"/>
      <c r="V1042" s="10"/>
    </row>
    <row r="1043" spans="2:22" ht="28.5" customHeight="1" x14ac:dyDescent="0.25">
      <c r="B1043" s="9"/>
      <c r="C1043" s="14"/>
      <c r="D1043" s="10"/>
      <c r="E1043" s="14"/>
      <c r="F1043" s="10"/>
      <c r="G1043" s="14"/>
      <c r="H1043" s="10"/>
      <c r="I1043" s="14"/>
      <c r="J1043" s="10"/>
      <c r="K1043" s="14"/>
      <c r="L1043" s="10"/>
      <c r="N1043" s="14"/>
      <c r="O1043" s="10"/>
      <c r="Q1043" s="14"/>
      <c r="U1043" s="14"/>
      <c r="V1043" s="10"/>
    </row>
    <row r="1044" spans="2:22" ht="28.5" customHeight="1" x14ac:dyDescent="0.25">
      <c r="B1044" s="9"/>
      <c r="C1044" s="14"/>
      <c r="D1044" s="10"/>
      <c r="E1044" s="14"/>
      <c r="F1044" s="10"/>
      <c r="G1044" s="14"/>
      <c r="H1044" s="10"/>
      <c r="I1044" s="14"/>
      <c r="J1044" s="10"/>
      <c r="K1044" s="14"/>
      <c r="L1044" s="10"/>
      <c r="N1044" s="14"/>
      <c r="O1044" s="10"/>
      <c r="Q1044" s="14"/>
      <c r="U1044" s="14"/>
      <c r="V1044" s="10"/>
    </row>
    <row r="1045" spans="2:22" ht="28.5" customHeight="1" x14ac:dyDescent="0.25">
      <c r="B1045" s="9"/>
      <c r="C1045" s="14"/>
      <c r="D1045" s="10"/>
      <c r="E1045" s="14"/>
      <c r="F1045" s="10"/>
      <c r="G1045" s="14"/>
      <c r="H1045" s="10"/>
      <c r="I1045" s="14"/>
      <c r="J1045" s="10"/>
      <c r="K1045" s="14"/>
      <c r="L1045" s="10"/>
      <c r="N1045" s="14"/>
      <c r="O1045" s="10"/>
      <c r="Q1045" s="14"/>
      <c r="U1045" s="14"/>
      <c r="V1045" s="10"/>
    </row>
    <row r="1046" spans="2:22" ht="28.5" customHeight="1" x14ac:dyDescent="0.25">
      <c r="B1046" s="9"/>
      <c r="C1046" s="14"/>
      <c r="D1046" s="10"/>
      <c r="E1046" s="14"/>
      <c r="F1046" s="10"/>
      <c r="G1046" s="14"/>
      <c r="H1046" s="10"/>
      <c r="I1046" s="14"/>
      <c r="J1046" s="10"/>
      <c r="K1046" s="14"/>
      <c r="L1046" s="10"/>
      <c r="N1046" s="14"/>
      <c r="O1046" s="10"/>
      <c r="Q1046" s="14"/>
      <c r="U1046" s="14"/>
      <c r="V1046" s="10"/>
    </row>
    <row r="1047" spans="2:22" ht="28.5" customHeight="1" x14ac:dyDescent="0.25">
      <c r="B1047" s="9"/>
      <c r="C1047" s="14"/>
      <c r="D1047" s="10"/>
      <c r="E1047" s="14"/>
      <c r="F1047" s="10"/>
      <c r="G1047" s="14"/>
      <c r="H1047" s="10"/>
      <c r="I1047" s="14"/>
      <c r="J1047" s="10"/>
      <c r="K1047" s="14"/>
      <c r="L1047" s="10"/>
      <c r="N1047" s="14"/>
      <c r="O1047" s="10"/>
      <c r="Q1047" s="14"/>
      <c r="U1047" s="14"/>
      <c r="V1047" s="10"/>
    </row>
    <row r="1048" spans="2:22" ht="28.5" customHeight="1" x14ac:dyDescent="0.25">
      <c r="B1048" s="9"/>
      <c r="C1048" s="14"/>
      <c r="D1048" s="10"/>
      <c r="E1048" s="14"/>
      <c r="F1048" s="10"/>
      <c r="G1048" s="14"/>
      <c r="H1048" s="10"/>
      <c r="I1048" s="14"/>
      <c r="J1048" s="10"/>
      <c r="K1048" s="14"/>
      <c r="L1048" s="10"/>
      <c r="N1048" s="14"/>
      <c r="O1048" s="10"/>
      <c r="Q1048" s="14"/>
      <c r="U1048" s="14"/>
      <c r="V1048" s="10"/>
    </row>
    <row r="1049" spans="2:22" ht="28.5" customHeight="1" x14ac:dyDescent="0.25">
      <c r="B1049" s="9"/>
      <c r="C1049" s="14"/>
      <c r="D1049" s="10"/>
      <c r="E1049" s="14"/>
      <c r="F1049" s="10"/>
      <c r="G1049" s="14"/>
      <c r="H1049" s="10"/>
      <c r="I1049" s="14"/>
      <c r="J1049" s="10"/>
      <c r="K1049" s="14"/>
      <c r="L1049" s="10"/>
      <c r="N1049" s="14"/>
      <c r="O1049" s="10"/>
      <c r="Q1049" s="14"/>
      <c r="U1049" s="14"/>
      <c r="V1049" s="10"/>
    </row>
    <row r="1050" spans="2:22" ht="28.5" customHeight="1" x14ac:dyDescent="0.25">
      <c r="B1050" s="9"/>
      <c r="C1050" s="14"/>
      <c r="D1050" s="10"/>
      <c r="E1050" s="14"/>
      <c r="F1050" s="10"/>
      <c r="G1050" s="14"/>
      <c r="H1050" s="10"/>
      <c r="I1050" s="14"/>
      <c r="J1050" s="10"/>
      <c r="K1050" s="14"/>
      <c r="L1050" s="10"/>
      <c r="N1050" s="14"/>
      <c r="O1050" s="10"/>
      <c r="Q1050" s="14"/>
      <c r="U1050" s="14"/>
      <c r="V1050" s="10"/>
    </row>
    <row r="1051" spans="2:22" ht="28.5" customHeight="1" x14ac:dyDescent="0.25">
      <c r="B1051" s="9"/>
      <c r="C1051" s="14"/>
      <c r="D1051" s="10"/>
      <c r="E1051" s="14"/>
      <c r="F1051" s="10"/>
      <c r="G1051" s="14"/>
      <c r="H1051" s="10"/>
      <c r="I1051" s="14"/>
      <c r="J1051" s="10"/>
      <c r="K1051" s="14"/>
      <c r="L1051" s="10"/>
      <c r="N1051" s="14"/>
      <c r="O1051" s="10"/>
      <c r="Q1051" s="14"/>
      <c r="U1051" s="14"/>
      <c r="V1051" s="10"/>
    </row>
    <row r="1052" spans="2:22" ht="28.5" customHeight="1" x14ac:dyDescent="0.25">
      <c r="B1052" s="9"/>
      <c r="C1052" s="14"/>
      <c r="D1052" s="10"/>
      <c r="E1052" s="14"/>
      <c r="F1052" s="10"/>
      <c r="G1052" s="14"/>
      <c r="H1052" s="10"/>
      <c r="I1052" s="14"/>
      <c r="J1052" s="10"/>
      <c r="K1052" s="14"/>
      <c r="L1052" s="10"/>
      <c r="N1052" s="14"/>
      <c r="O1052" s="10"/>
      <c r="Q1052" s="14"/>
      <c r="U1052" s="14"/>
      <c r="V1052" s="10"/>
    </row>
    <row r="1053" spans="2:22" ht="28.5" customHeight="1" x14ac:dyDescent="0.25">
      <c r="B1053" s="9"/>
      <c r="C1053" s="14"/>
      <c r="D1053" s="10"/>
      <c r="E1053" s="14"/>
      <c r="F1053" s="10"/>
      <c r="G1053" s="14"/>
      <c r="H1053" s="10"/>
      <c r="I1053" s="14"/>
      <c r="J1053" s="10"/>
      <c r="K1053" s="14"/>
      <c r="L1053" s="10"/>
      <c r="N1053" s="14"/>
      <c r="O1053" s="10"/>
      <c r="Q1053" s="14"/>
      <c r="U1053" s="14"/>
      <c r="V1053" s="10"/>
    </row>
  </sheetData>
  <phoneticPr fontId="12" type="noConversion"/>
  <conditionalFormatting sqref="R7:T16">
    <cfRule type="expression" dxfId="0" priority="1">
      <formula>AND(MOD(ROW(),2)=0,$R7&lt;&gt;"")</formula>
    </cfRule>
  </conditionalFormatting>
  <pageMargins left="0.511811024" right="0.511811024" top="0.78740157499999996" bottom="0.78740157499999996" header="0.31496062000000002" footer="0.31496062000000002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</vt:i4>
      </vt:variant>
    </vt:vector>
  </HeadingPairs>
  <TitlesOfParts>
    <vt:vector size="15" baseType="lpstr">
      <vt:lpstr>Menu</vt:lpstr>
      <vt:lpstr>Fornecedores</vt:lpstr>
      <vt:lpstr>Clientes</vt:lpstr>
      <vt:lpstr>Produtos</vt:lpstr>
      <vt:lpstr>Compras</vt:lpstr>
      <vt:lpstr>Vendas</vt:lpstr>
      <vt:lpstr>Relatórios</vt:lpstr>
      <vt:lpstr>Relatório Vendas</vt:lpstr>
      <vt:lpstr>Relatório Compras</vt:lpstr>
      <vt:lpstr>Dashboard</vt:lpstr>
      <vt:lpstr>Cálculos</vt:lpstr>
      <vt:lpstr>_produtos</vt:lpstr>
      <vt:lpstr>Menu!Area_de_impressao</vt:lpstr>
      <vt:lpstr>lClientes</vt:lpstr>
      <vt:lpstr>minhalogo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</dc:creator>
  <cp:lastModifiedBy>Marcos Rieper</cp:lastModifiedBy>
  <cp:lastPrinted>2024-05-30T14:13:26Z</cp:lastPrinted>
  <dcterms:created xsi:type="dcterms:W3CDTF">2024-05-29T15:26:24Z</dcterms:created>
  <dcterms:modified xsi:type="dcterms:W3CDTF">2024-05-30T17:17:12Z</dcterms:modified>
</cp:coreProperties>
</file>