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ara\Desktop\Varios\"/>
    </mc:Choice>
  </mc:AlternateContent>
  <xr:revisionPtr revIDLastSave="0" documentId="13_ncr:1_{37BD8182-704E-4277-9987-15059DB075AE}" xr6:coauthVersionLast="46" xr6:coauthVersionMax="46" xr10:uidLastSave="{00000000-0000-0000-0000-000000000000}"/>
  <workbookProtection workbookAlgorithmName="SHA-512" workbookHashValue="ENL/JknKcMC5TnKWGKLVbrUYtYDZnfovn2vFN5y7zJn2yB6toI4t0cwkdItAyMxs3BbOcUJG+oCFs+Lvrp8m8Q==" workbookSaltValue="4VxYo2cK5SYREKWPVyS9GQ==" workbookSpinCount="100000" lockStructure="1"/>
  <bookViews>
    <workbookView xWindow="-110" yWindow="-110" windowWidth="19420" windowHeight="10420" tabRatio="815" xr2:uid="{753C7532-A621-4090-B77D-CE8663C1831F}"/>
  </bookViews>
  <sheets>
    <sheet name="Howto Get LibrosAzules" sheetId="1" r:id="rId1"/>
    <sheet name="Howto Get Gemas" sheetId="2" r:id="rId2"/>
    <sheet name="Upd Libros" sheetId="4" state="hidden" r:id="rId3"/>
    <sheet name="Tienda Campo Honor" sheetId="23" r:id="rId4"/>
    <sheet name="Solicitud Piezas" sheetId="10" r:id="rId5"/>
    <sheet name="Bitacora" sheetId="5" r:id="rId6"/>
    <sheet name="Caballeros" sheetId="14" r:id="rId7"/>
    <sheet name="Hst Gato" sheetId="6" r:id="rId8"/>
    <sheet name="Config y RN" sheetId="13" state="hidden" r:id="rId9"/>
    <sheet name="Axiomas" sheetId="22" r:id="rId10"/>
    <sheet name="Requerimientos" sheetId="11" state="hidden" r:id="rId11"/>
  </sheets>
  <definedNames>
    <definedName name="_xlnm._FilterDatabase" localSheetId="6" hidden="1">Caballeros!$A$2:$AN$71</definedName>
    <definedName name="_xlnm._FilterDatabase" localSheetId="0" hidden="1">'Howto Get LibrosAzules'!$A$1:$K$30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5" l="1"/>
  <c r="K37" i="5"/>
  <c r="K38" i="5" s="1"/>
  <c r="K35" i="5"/>
  <c r="H15" i="10" l="1"/>
  <c r="G22" i="10"/>
  <c r="G21" i="10"/>
  <c r="F20" i="10"/>
  <c r="G20" i="10" s="1"/>
  <c r="F19" i="10"/>
  <c r="G19" i="10" s="1"/>
  <c r="F18" i="10"/>
  <c r="G18" i="10" s="1"/>
  <c r="F17" i="10"/>
  <c r="G17" i="10" s="1"/>
  <c r="F15" i="10"/>
  <c r="G15" i="10" s="1"/>
  <c r="F16" i="10"/>
  <c r="G16" i="10" s="1"/>
  <c r="G14" i="10"/>
  <c r="F14" i="10"/>
  <c r="M34" i="5"/>
  <c r="G15" i="6"/>
  <c r="N15" i="6"/>
  <c r="J22" i="1"/>
  <c r="H16" i="10" l="1"/>
  <c r="H17" i="10" s="1"/>
  <c r="H18" i="10" s="1"/>
  <c r="H19" i="10" s="1"/>
  <c r="H20" i="10" s="1"/>
  <c r="N11" i="6" l="1"/>
  <c r="N6" i="6"/>
  <c r="P6" i="6" s="1"/>
  <c r="N7" i="6"/>
  <c r="P7" i="6" s="1"/>
  <c r="N8" i="6"/>
  <c r="P8" i="6" s="1"/>
  <c r="N9" i="6"/>
  <c r="P9" i="6" s="1"/>
  <c r="N10" i="6"/>
  <c r="P10" i="6" s="1"/>
  <c r="N5" i="6"/>
  <c r="P5" i="6" s="1"/>
  <c r="P4" i="6"/>
  <c r="N4" i="6"/>
  <c r="AG4" i="14"/>
  <c r="AI4" i="14"/>
  <c r="AJ4" i="14"/>
  <c r="AK4" i="14"/>
  <c r="AL4" i="14"/>
  <c r="AG27" i="14"/>
  <c r="AI27" i="14"/>
  <c r="AJ27" i="14"/>
  <c r="AK27" i="14"/>
  <c r="AL27" i="14"/>
  <c r="AG31" i="14"/>
  <c r="AI31" i="14"/>
  <c r="AJ31" i="14"/>
  <c r="AK31" i="14"/>
  <c r="AL31" i="14"/>
  <c r="AG19" i="14"/>
  <c r="AI19" i="14"/>
  <c r="AJ19" i="14"/>
  <c r="AK19" i="14"/>
  <c r="AL19" i="14"/>
  <c r="AG38" i="14"/>
  <c r="AI38" i="14"/>
  <c r="AJ38" i="14"/>
  <c r="AK38" i="14"/>
  <c r="AL38" i="14"/>
  <c r="AG10" i="14"/>
  <c r="AI10" i="14"/>
  <c r="AJ10" i="14"/>
  <c r="AK10" i="14"/>
  <c r="AL10" i="14"/>
  <c r="AG47" i="14"/>
  <c r="AI47" i="14"/>
  <c r="AJ47" i="14"/>
  <c r="AK47" i="14"/>
  <c r="AL47" i="14"/>
  <c r="AG49" i="14"/>
  <c r="AI49" i="14"/>
  <c r="AJ49" i="14"/>
  <c r="AK49" i="14"/>
  <c r="AL49" i="14"/>
  <c r="AG50" i="14"/>
  <c r="AI50" i="14"/>
  <c r="AJ50" i="14"/>
  <c r="AK50" i="14"/>
  <c r="AL50" i="14"/>
  <c r="AG69" i="14"/>
  <c r="AI69" i="14"/>
  <c r="AJ69" i="14"/>
  <c r="AK69" i="14"/>
  <c r="AL69" i="14"/>
  <c r="AG55" i="14"/>
  <c r="AI55" i="14"/>
  <c r="AJ55" i="14"/>
  <c r="AK55" i="14"/>
  <c r="AL55" i="14"/>
  <c r="AG5" i="14"/>
  <c r="AI5" i="14"/>
  <c r="AJ5" i="14"/>
  <c r="AK5" i="14"/>
  <c r="AL5" i="14"/>
  <c r="AG6" i="14"/>
  <c r="AI6" i="14"/>
  <c r="AJ6" i="14"/>
  <c r="AK6" i="14"/>
  <c r="AL6" i="14"/>
  <c r="AG7" i="14"/>
  <c r="AI7" i="14"/>
  <c r="AJ7" i="14"/>
  <c r="AK7" i="14"/>
  <c r="AL7" i="14"/>
  <c r="AG60" i="14"/>
  <c r="AI60" i="14"/>
  <c r="AJ60" i="14"/>
  <c r="AK60" i="14"/>
  <c r="AL60" i="14"/>
  <c r="AG67" i="14"/>
  <c r="AI67" i="14"/>
  <c r="AJ67" i="14"/>
  <c r="AK67" i="14"/>
  <c r="AL67" i="14"/>
  <c r="AG11" i="14"/>
  <c r="AI11" i="14"/>
  <c r="AJ11" i="14"/>
  <c r="AK11" i="14"/>
  <c r="AL11" i="14"/>
  <c r="AG20" i="14"/>
  <c r="AI20" i="14"/>
  <c r="AJ20" i="14"/>
  <c r="AK20" i="14"/>
  <c r="AL20" i="14"/>
  <c r="AG21" i="14"/>
  <c r="AI21" i="14"/>
  <c r="AJ21" i="14"/>
  <c r="AK21" i="14"/>
  <c r="AL21" i="14"/>
  <c r="AG8" i="14"/>
  <c r="AI8" i="14"/>
  <c r="AJ8" i="14"/>
  <c r="AK8" i="14"/>
  <c r="AL8" i="14"/>
  <c r="AG13" i="14"/>
  <c r="AI13" i="14"/>
  <c r="AJ13" i="14"/>
  <c r="AK13" i="14"/>
  <c r="AL13" i="14"/>
  <c r="AG16" i="14"/>
  <c r="AI16" i="14"/>
  <c r="AJ16" i="14"/>
  <c r="AK16" i="14"/>
  <c r="AL16" i="14"/>
  <c r="AG33" i="14"/>
  <c r="AI33" i="14"/>
  <c r="AJ33" i="14"/>
  <c r="AK33" i="14"/>
  <c r="AL33" i="14"/>
  <c r="AG37" i="14"/>
  <c r="AI37" i="14"/>
  <c r="AJ37" i="14"/>
  <c r="AK37" i="14"/>
  <c r="AL37" i="14"/>
  <c r="AG40" i="14"/>
  <c r="AI40" i="14"/>
  <c r="AJ40" i="14"/>
  <c r="AK40" i="14"/>
  <c r="AL40" i="14"/>
  <c r="AG41" i="14"/>
  <c r="AI41" i="14"/>
  <c r="AJ41" i="14"/>
  <c r="AK41" i="14"/>
  <c r="AL41" i="14"/>
  <c r="AG44" i="14"/>
  <c r="AI44" i="14"/>
  <c r="AJ44" i="14"/>
  <c r="AK44" i="14"/>
  <c r="AL44" i="14"/>
  <c r="AG52" i="14"/>
  <c r="AI52" i="14"/>
  <c r="AJ52" i="14"/>
  <c r="AK52" i="14"/>
  <c r="AL52" i="14"/>
  <c r="AG54" i="14"/>
  <c r="AI54" i="14"/>
  <c r="AJ54" i="14"/>
  <c r="AK54" i="14"/>
  <c r="AL54" i="14"/>
  <c r="AG57" i="14"/>
  <c r="AI57" i="14"/>
  <c r="AJ57" i="14"/>
  <c r="AK57" i="14"/>
  <c r="AL57" i="14"/>
  <c r="AG59" i="14"/>
  <c r="AI59" i="14"/>
  <c r="AJ59" i="14"/>
  <c r="AK59" i="14"/>
  <c r="AL59" i="14"/>
  <c r="AG62" i="14"/>
  <c r="AI62" i="14"/>
  <c r="AJ62" i="14"/>
  <c r="AK62" i="14"/>
  <c r="AL62" i="14"/>
  <c r="AG66" i="14"/>
  <c r="AI66" i="14"/>
  <c r="AJ66" i="14"/>
  <c r="AK66" i="14"/>
  <c r="AL66" i="14"/>
  <c r="AG17" i="14"/>
  <c r="AI17" i="14"/>
  <c r="AJ17" i="14"/>
  <c r="AK17" i="14"/>
  <c r="AL17" i="14"/>
  <c r="AG39" i="14"/>
  <c r="AI39" i="14"/>
  <c r="AJ39" i="14"/>
  <c r="AK39" i="14"/>
  <c r="AL39" i="14"/>
  <c r="AG14" i="14"/>
  <c r="AI14" i="14"/>
  <c r="AJ14" i="14"/>
  <c r="AK14" i="14"/>
  <c r="AL14" i="14"/>
  <c r="AG61" i="14"/>
  <c r="AI61" i="14"/>
  <c r="AJ61" i="14"/>
  <c r="AK61" i="14"/>
  <c r="AL61" i="14"/>
  <c r="AG71" i="14"/>
  <c r="AI71" i="14"/>
  <c r="AJ71" i="14"/>
  <c r="AK71" i="14"/>
  <c r="AL71" i="14"/>
  <c r="AG63" i="14"/>
  <c r="AI63" i="14"/>
  <c r="AJ63" i="14"/>
  <c r="AK63" i="14"/>
  <c r="AL63" i="14"/>
  <c r="AG53" i="14"/>
  <c r="AI53" i="14"/>
  <c r="AJ53" i="14"/>
  <c r="AK53" i="14"/>
  <c r="AL53" i="14"/>
  <c r="AG68" i="14"/>
  <c r="AI68" i="14"/>
  <c r="AJ68" i="14"/>
  <c r="AK68" i="14"/>
  <c r="AL68" i="14"/>
  <c r="AG34" i="14"/>
  <c r="AI34" i="14"/>
  <c r="AJ34" i="14"/>
  <c r="AK34" i="14"/>
  <c r="AL34" i="14"/>
  <c r="AG32" i="14"/>
  <c r="AI32" i="14"/>
  <c r="AJ32" i="14"/>
  <c r="AK32" i="14"/>
  <c r="AL32" i="14"/>
  <c r="AG3" i="14"/>
  <c r="AI3" i="14"/>
  <c r="AJ3" i="14"/>
  <c r="AK3" i="14"/>
  <c r="AL3" i="14"/>
  <c r="AG29" i="14"/>
  <c r="AI29" i="14"/>
  <c r="AJ29" i="14"/>
  <c r="AK29" i="14"/>
  <c r="AL29" i="14"/>
  <c r="AG28" i="14"/>
  <c r="AI28" i="14"/>
  <c r="AJ28" i="14"/>
  <c r="AK28" i="14"/>
  <c r="AL28" i="14"/>
  <c r="AG23" i="14"/>
  <c r="AI23" i="14"/>
  <c r="AJ23" i="14"/>
  <c r="AK23" i="14"/>
  <c r="AL23" i="14"/>
  <c r="AG36" i="14"/>
  <c r="AI36" i="14"/>
  <c r="AJ36" i="14"/>
  <c r="AK36" i="14"/>
  <c r="AL36" i="14"/>
  <c r="AG26" i="14"/>
  <c r="AI26" i="14"/>
  <c r="AJ26" i="14"/>
  <c r="AK26" i="14"/>
  <c r="AL26" i="14"/>
  <c r="AG48" i="14"/>
  <c r="AI48" i="14"/>
  <c r="AJ48" i="14"/>
  <c r="AK48" i="14"/>
  <c r="AL48" i="14"/>
  <c r="AG15" i="14"/>
  <c r="AI15" i="14"/>
  <c r="AJ15" i="14"/>
  <c r="AK15" i="14"/>
  <c r="AL15" i="14"/>
  <c r="AG56" i="14"/>
  <c r="AI56" i="14"/>
  <c r="AJ56" i="14"/>
  <c r="AK56" i="14"/>
  <c r="AL56" i="14"/>
  <c r="AG58" i="14"/>
  <c r="AI58" i="14"/>
  <c r="AJ58" i="14"/>
  <c r="AK58" i="14"/>
  <c r="AL58" i="14"/>
  <c r="AM4" i="14"/>
  <c r="AN4" i="14" s="1"/>
  <c r="AM27" i="14"/>
  <c r="AN27" i="14" s="1"/>
  <c r="AM31" i="14"/>
  <c r="AN31" i="14" s="1"/>
  <c r="AM19" i="14"/>
  <c r="AN19" i="14" s="1"/>
  <c r="AM38" i="14"/>
  <c r="AN38" i="14" s="1"/>
  <c r="AM10" i="14"/>
  <c r="AN10" i="14" s="1"/>
  <c r="AM47" i="14"/>
  <c r="AN47" i="14" s="1"/>
  <c r="AM49" i="14"/>
  <c r="AN49" i="14" s="1"/>
  <c r="AM50" i="14"/>
  <c r="AN50" i="14" s="1"/>
  <c r="AM69" i="14"/>
  <c r="AN69" i="14" s="1"/>
  <c r="AM55" i="14"/>
  <c r="AN55" i="14" s="1"/>
  <c r="AM5" i="14"/>
  <c r="AN5" i="14" s="1"/>
  <c r="AM6" i="14"/>
  <c r="AN6" i="14" s="1"/>
  <c r="AM7" i="14"/>
  <c r="AN7" i="14" s="1"/>
  <c r="AM60" i="14"/>
  <c r="AN60" i="14" s="1"/>
  <c r="AM67" i="14"/>
  <c r="AN67" i="14" s="1"/>
  <c r="AM11" i="14"/>
  <c r="AN11" i="14" s="1"/>
  <c r="AM20" i="14"/>
  <c r="AN20" i="14" s="1"/>
  <c r="AM21" i="14"/>
  <c r="AN21" i="14" s="1"/>
  <c r="AM8" i="14"/>
  <c r="AN8" i="14" s="1"/>
  <c r="AM13" i="14"/>
  <c r="AN13" i="14" s="1"/>
  <c r="AM16" i="14"/>
  <c r="AN16" i="14" s="1"/>
  <c r="AM33" i="14"/>
  <c r="AN33" i="14" s="1"/>
  <c r="AM37" i="14"/>
  <c r="AN37" i="14" s="1"/>
  <c r="AM40" i="14"/>
  <c r="AN40" i="14" s="1"/>
  <c r="AM41" i="14"/>
  <c r="AN41" i="14" s="1"/>
  <c r="AM44" i="14"/>
  <c r="AN44" i="14" s="1"/>
  <c r="AM52" i="14"/>
  <c r="AN52" i="14" s="1"/>
  <c r="AM54" i="14"/>
  <c r="AN54" i="14" s="1"/>
  <c r="AM57" i="14"/>
  <c r="AN57" i="14" s="1"/>
  <c r="AM59" i="14"/>
  <c r="AN59" i="14" s="1"/>
  <c r="AM62" i="14"/>
  <c r="AN62" i="14" s="1"/>
  <c r="AM66" i="14"/>
  <c r="AN66" i="14" s="1"/>
  <c r="AM17" i="14"/>
  <c r="AM39" i="14"/>
  <c r="AN39" i="14" s="1"/>
  <c r="AM14" i="14"/>
  <c r="AN14" i="14" s="1"/>
  <c r="AM61" i="14"/>
  <c r="AN61" i="14" s="1"/>
  <c r="AM71" i="14"/>
  <c r="AM63" i="14"/>
  <c r="AN63" i="14" s="1"/>
  <c r="AM53" i="14"/>
  <c r="AN53" i="14" s="1"/>
  <c r="AM68" i="14"/>
  <c r="AN68" i="14" s="1"/>
  <c r="AM34" i="14"/>
  <c r="AN34" i="14" s="1"/>
  <c r="AM32" i="14"/>
  <c r="AN32" i="14" s="1"/>
  <c r="AM3" i="14"/>
  <c r="AN3" i="14" s="1"/>
  <c r="AM29" i="14"/>
  <c r="AN29" i="14" s="1"/>
  <c r="AM28" i="14"/>
  <c r="AN28" i="14" s="1"/>
  <c r="AM23" i="14"/>
  <c r="AN23" i="14" s="1"/>
  <c r="AM36" i="14"/>
  <c r="AN36" i="14" s="1"/>
  <c r="AM26" i="14"/>
  <c r="AN26" i="14" s="1"/>
  <c r="AM48" i="14"/>
  <c r="AN48" i="14" s="1"/>
  <c r="AM15" i="14"/>
  <c r="AN15" i="14" s="1"/>
  <c r="AM56" i="14"/>
  <c r="AN56" i="14" s="1"/>
  <c r="AM58" i="14"/>
  <c r="AN58" i="14" s="1"/>
  <c r="AM24" i="14"/>
  <c r="AN24" i="14" s="1"/>
  <c r="AM35" i="14"/>
  <c r="AN35" i="14" s="1"/>
  <c r="AM42" i="14"/>
  <c r="AN42" i="14" s="1"/>
  <c r="AM64" i="14"/>
  <c r="AN64" i="14" s="1"/>
  <c r="AM18" i="14"/>
  <c r="AN18" i="14" s="1"/>
  <c r="AM25" i="14"/>
  <c r="AN25" i="14" s="1"/>
  <c r="AM43" i="14"/>
  <c r="AN43" i="14" s="1"/>
  <c r="AM9" i="14"/>
  <c r="AN9" i="14" s="1"/>
  <c r="J11" i="6"/>
  <c r="J10" i="6"/>
  <c r="J9" i="6"/>
  <c r="J8" i="6"/>
  <c r="J7" i="6"/>
  <c r="J6" i="6"/>
  <c r="J5" i="6"/>
  <c r="J4" i="6"/>
  <c r="AL9" i="14"/>
  <c r="AK9" i="14"/>
  <c r="AJ9" i="14"/>
  <c r="AI9" i="14"/>
  <c r="AG9" i="14"/>
  <c r="AL43" i="14"/>
  <c r="AK43" i="14"/>
  <c r="AJ43" i="14"/>
  <c r="AI43" i="14"/>
  <c r="AG43" i="14"/>
  <c r="AL25" i="14"/>
  <c r="AK25" i="14"/>
  <c r="AJ25" i="14"/>
  <c r="AI25" i="14"/>
  <c r="AG25" i="14"/>
  <c r="AL18" i="14"/>
  <c r="AK18" i="14"/>
  <c r="AJ18" i="14"/>
  <c r="AI18" i="14"/>
  <c r="AG18" i="14"/>
  <c r="AL64" i="14"/>
  <c r="AK64" i="14"/>
  <c r="AJ64" i="14"/>
  <c r="AI64" i="14"/>
  <c r="AG64" i="14"/>
  <c r="AL42" i="14"/>
  <c r="AK42" i="14"/>
  <c r="AJ42" i="14"/>
  <c r="AI42" i="14"/>
  <c r="AG42" i="14"/>
  <c r="AL35" i="14"/>
  <c r="AK35" i="14"/>
  <c r="AJ35" i="14"/>
  <c r="AI35" i="14"/>
  <c r="AG35" i="14"/>
  <c r="AL24" i="14"/>
  <c r="AK24" i="14"/>
  <c r="AJ24" i="14"/>
  <c r="AI24" i="14"/>
  <c r="AG24" i="14"/>
  <c r="AL12" i="14"/>
  <c r="AK12" i="14"/>
  <c r="AJ12" i="14"/>
  <c r="AI12" i="14"/>
  <c r="AM12" i="14"/>
  <c r="AN12" i="14" s="1"/>
  <c r="AG12" i="14"/>
  <c r="AI70" i="14"/>
  <c r="AI65" i="14"/>
  <c r="AI46" i="14"/>
  <c r="AI51" i="14"/>
  <c r="AI45" i="14"/>
  <c r="AI30" i="14"/>
  <c r="AI22" i="14"/>
  <c r="AL70" i="14"/>
  <c r="AK70" i="14"/>
  <c r="AJ70" i="14"/>
  <c r="AM70" i="14"/>
  <c r="AG70" i="14"/>
  <c r="AL65" i="14"/>
  <c r="AK65" i="14"/>
  <c r="AJ65" i="14"/>
  <c r="AM65" i="14"/>
  <c r="AG65" i="14"/>
  <c r="AL46" i="14"/>
  <c r="AK46" i="14"/>
  <c r="AJ46" i="14"/>
  <c r="AM46" i="14"/>
  <c r="AG46" i="14"/>
  <c r="AL51" i="14"/>
  <c r="AK51" i="14"/>
  <c r="AJ51" i="14"/>
  <c r="AM51" i="14"/>
  <c r="AG51" i="14"/>
  <c r="AL45" i="14"/>
  <c r="AK45" i="14"/>
  <c r="AJ45" i="14"/>
  <c r="AM45" i="14"/>
  <c r="AG45" i="14"/>
  <c r="AL30" i="14"/>
  <c r="AK30" i="14"/>
  <c r="AJ30" i="14"/>
  <c r="AM30" i="14"/>
  <c r="AG30" i="14"/>
  <c r="AG22" i="14"/>
  <c r="AL22" i="14"/>
  <c r="AK22" i="14"/>
  <c r="AJ22" i="14"/>
  <c r="AM22" i="14"/>
  <c r="G9" i="10"/>
  <c r="G10" i="10"/>
  <c r="D20" i="1"/>
  <c r="K21" i="1"/>
  <c r="K20" i="1"/>
  <c r="F8" i="10"/>
  <c r="G8" i="10" s="1"/>
  <c r="F7" i="10"/>
  <c r="G7" i="10" s="1"/>
  <c r="F5" i="10"/>
  <c r="G5" i="10" s="1"/>
  <c r="F3" i="10"/>
  <c r="F6" i="10"/>
  <c r="G6" i="10" s="1"/>
  <c r="F4" i="10"/>
  <c r="G4" i="10" s="1"/>
  <c r="F2" i="10"/>
  <c r="G2" i="10" s="1"/>
  <c r="H18" i="6"/>
  <c r="G11" i="6"/>
  <c r="G10" i="6"/>
  <c r="G6" i="6"/>
  <c r="G7" i="6"/>
  <c r="G8" i="6"/>
  <c r="G9" i="6"/>
  <c r="G5" i="6"/>
  <c r="J9" i="1"/>
  <c r="K9" i="1"/>
  <c r="K16" i="1"/>
  <c r="J18" i="1"/>
  <c r="K18" i="1"/>
  <c r="J17" i="1"/>
  <c r="K17" i="1"/>
  <c r="J3" i="1"/>
  <c r="K3" i="1"/>
  <c r="J4" i="1"/>
  <c r="K4" i="1"/>
  <c r="J7" i="1"/>
  <c r="K7" i="1"/>
  <c r="K6" i="4"/>
  <c r="J4" i="4"/>
  <c r="F15" i="4"/>
  <c r="F6" i="4"/>
  <c r="F10" i="4"/>
  <c r="G13" i="4"/>
  <c r="G12" i="4"/>
  <c r="G11" i="4"/>
  <c r="J3" i="4"/>
  <c r="E46" i="4"/>
  <c r="E47" i="4"/>
  <c r="M1" i="4"/>
  <c r="E5" i="4"/>
  <c r="E4" i="4"/>
  <c r="J5" i="4"/>
  <c r="E3" i="4"/>
  <c r="J2" i="1"/>
  <c r="K19" i="1"/>
  <c r="K15" i="1"/>
  <c r="K14" i="1"/>
  <c r="K13" i="1"/>
  <c r="K12" i="1"/>
  <c r="K11" i="1"/>
  <c r="K10" i="1"/>
  <c r="K8" i="1"/>
  <c r="K6" i="1"/>
  <c r="J5" i="1"/>
  <c r="K5" i="1"/>
  <c r="J6" i="4"/>
  <c r="F9" i="4"/>
  <c r="N1" i="4"/>
  <c r="K2" i="1"/>
  <c r="G3" i="10" l="1"/>
  <c r="H3" i="10"/>
  <c r="H4" i="10" s="1"/>
  <c r="H5" i="10" s="1"/>
  <c r="H6" i="10" s="1"/>
  <c r="H7" i="10" s="1"/>
  <c r="H8" i="10" s="1"/>
  <c r="K22" i="1"/>
  <c r="AN71" i="14"/>
  <c r="AN17" i="14"/>
  <c r="AN65" i="14"/>
  <c r="AN70" i="14"/>
  <c r="AN51" i="14"/>
  <c r="AN45" i="14"/>
  <c r="AN46" i="14"/>
  <c r="AN30" i="14"/>
  <c r="AN22" i="14"/>
  <c r="P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Lara Estrada Marco Antonio</author>
  </authors>
  <commentList>
    <comment ref="M34" authorId="0" shapeId="0" xr:uid="{0F99E3C1-E727-49FD-B376-1E2369E3E8B7}">
      <text>
        <r>
          <rPr>
            <b/>
            <sz val="9"/>
            <color indexed="81"/>
            <rFont val="Tahoma"/>
            <family val="2"/>
          </rPr>
          <t>Lara Estrada Marco Antonio:</t>
        </r>
        <r>
          <rPr>
            <sz val="9"/>
            <color indexed="81"/>
            <rFont val="Tahoma"/>
            <family val="2"/>
          </rPr>
          <t xml:space="preserve">
Se obtuvieron 4000 del día 4 y 5</t>
        </r>
      </text>
    </comment>
    <comment ref="C35" authorId="0" shapeId="0" xr:uid="{7E2D3A03-CC76-4510-93EC-3451B2D4B069}">
      <text>
        <r>
          <rPr>
            <b/>
            <sz val="9"/>
            <color indexed="81"/>
            <rFont val="Tahoma"/>
            <family val="2"/>
          </rPr>
          <t>Lara Estrada Marco Antonio:</t>
        </r>
        <r>
          <rPr>
            <sz val="9"/>
            <color indexed="81"/>
            <rFont val="Tahoma"/>
            <family val="2"/>
          </rPr>
          <t xml:space="preserve">
Tire 21 por Artemisa</t>
        </r>
      </text>
    </comment>
  </commentList>
</comments>
</file>

<file path=xl/sharedStrings.xml><?xml version="1.0" encoding="utf-8"?>
<sst xmlns="http://schemas.openxmlformats.org/spreadsheetml/2006/main" count="1053" uniqueCount="359">
  <si>
    <t>No.</t>
  </si>
  <si>
    <t>Frecuencia</t>
  </si>
  <si>
    <t>Lugar</t>
  </si>
  <si>
    <t>Fragmentos</t>
  </si>
  <si>
    <t>Asegurados</t>
  </si>
  <si>
    <t>Por convertir</t>
  </si>
  <si>
    <t>Comentarios</t>
  </si>
  <si>
    <t>Considerar</t>
  </si>
  <si>
    <t>Total Fragmentos/Mes</t>
  </si>
  <si>
    <t>Total Libros/Mes</t>
  </si>
  <si>
    <t>Semanal</t>
  </si>
  <si>
    <t>En campo de honor</t>
  </si>
  <si>
    <t>Si</t>
  </si>
  <si>
    <t>Misiones de legión</t>
  </si>
  <si>
    <t>Torre mazei</t>
  </si>
  <si>
    <t>Ciclo astral</t>
  </si>
  <si>
    <t>Mensual</t>
  </si>
  <si>
    <t>Inicio de sesión por 26 días</t>
  </si>
  <si>
    <t>Otro</t>
  </si>
  <si>
    <t xml:space="preserve">Por recompensas de entrenamiento del caballero banner </t>
  </si>
  <si>
    <t>Por confirmar</t>
  </si>
  <si>
    <t>No</t>
  </si>
  <si>
    <t>Templos de Hades</t>
  </si>
  <si>
    <t>10 aproximadamente semana 0 176 aproximadamente al mes</t>
  </si>
  <si>
    <t>Diario</t>
  </si>
  <si>
    <t>Duelo galactico</t>
  </si>
  <si>
    <t>Desafio Ártico</t>
  </si>
  <si>
    <t>Solo por participar</t>
  </si>
  <si>
    <t>Fiesta del castillo</t>
  </si>
  <si>
    <t>Gemas de Invocación</t>
  </si>
  <si>
    <t>Tienda de estrellas</t>
  </si>
  <si>
    <t>Elemento estelar</t>
  </si>
  <si>
    <t>Tienda</t>
  </si>
  <si>
    <t>Fichas Desafío (Rojas)</t>
  </si>
  <si>
    <t>Fichas (Doradas)</t>
  </si>
  <si>
    <t>Fichas de Legión (Gris)</t>
  </si>
  <si>
    <t>Humos morados</t>
  </si>
  <si>
    <t>4 diarios por tareas diarias
4 diarios por duelo galactico
24 semana campo de honor
50 en la medalla de caballero?
25 mes por tener rango de IV diamante?
Actualmente genera al mes:
=4*30*2+24*4 =&gt; 240 +96 =&gt; 336</t>
  </si>
  <si>
    <t>Torneo del Caos</t>
  </si>
  <si>
    <t>130?</t>
  </si>
  <si>
    <t>30?</t>
  </si>
  <si>
    <t>Aseguradas</t>
  </si>
  <si>
    <t>Total Gemas/Mes</t>
  </si>
  <si>
    <t>5 caballeros tipo A a 3 estrellas</t>
  </si>
  <si>
    <t>Dividir caballeros</t>
  </si>
  <si>
    <t>Tesoro avanzado del gran patriarca</t>
  </si>
  <si>
    <t>Contribuir a la legión</t>
  </si>
  <si>
    <t>EsGema</t>
  </si>
  <si>
    <t>Total</t>
  </si>
  <si>
    <t>EsDiamantes</t>
  </si>
  <si>
    <t>Sala de entrenamiento</t>
  </si>
  <si>
    <t>Tesoro mistico</t>
  </si>
  <si>
    <t>Actividad diaria</t>
  </si>
  <si>
    <t>En Duelo Galactico 1 victoria</t>
  </si>
  <si>
    <t>Arena de caballeros</t>
  </si>
  <si>
    <t>Por las 5 peleas gratuitas</t>
  </si>
  <si>
    <t>De acuerdo al rango, 50</t>
  </si>
  <si>
    <t>Entrenamiento Diario</t>
  </si>
  <si>
    <t>20 en promedio</t>
  </si>
  <si>
    <t>Campo de honor</t>
  </si>
  <si>
    <t>Actualizando las opciones hasta comprar 10 diamantes</t>
  </si>
  <si>
    <t>Compartir 1 fotos o  de las invocaciones</t>
  </si>
  <si>
    <t>Calabozo de legion</t>
  </si>
  <si>
    <t>25 d/caballero</t>
  </si>
  <si>
    <t>Email En Duelo Galactico 1 victoria</t>
  </si>
  <si>
    <t>En promedio</t>
  </si>
  <si>
    <t>Completo nivel facil
Mediano solo la mitad</t>
  </si>
  <si>
    <t>Por compensación del update del juego</t>
  </si>
  <si>
    <t>Por recompensa duelo galactico</t>
  </si>
  <si>
    <t>si eres oro es 500, depende el rango</t>
  </si>
  <si>
    <t>Torneo del caos</t>
  </si>
  <si>
    <t>Se pueden obtener 4000 diamantes pero se requiere invertir 1200 diamantes y asi ganar 2800 diamantes al mes, para esto se debe jugar dos veces con multiplicador de x5 y obtener las 6  victorias.
O bien ahorrar todos los tickets y esperar a un evento de PVE, usar todos los tickts se reciben los 8000 diamantes</t>
  </si>
  <si>
    <t>diamantes</t>
  </si>
  <si>
    <t>Elemento</t>
  </si>
  <si>
    <t>Gato</t>
  </si>
  <si>
    <t>Tomos de los caballeros</t>
  </si>
  <si>
    <t>Cada tomo</t>
  </si>
  <si>
    <t>Cada tomo, hay 10</t>
  </si>
  <si>
    <t>SI</t>
  </si>
  <si>
    <t>En la tienda de Campeonato de Jamir</t>
  </si>
  <si>
    <t>Historia Principal</t>
  </si>
  <si>
    <t>Por completar misiones</t>
  </si>
  <si>
    <t>Es unica vez y es minimo</t>
  </si>
  <si>
    <t>Recompensa cofres de Duelo Galactico</t>
  </si>
  <si>
    <t>Teminar las misiones de legion</t>
  </si>
  <si>
    <t>Tienda de legions, caja de bonificcación</t>
  </si>
  <si>
    <t>Recompensa Arena de caballeros</t>
  </si>
  <si>
    <t>Depende el rango</t>
  </si>
  <si>
    <t>A mediados de mes, se compra con puntos de prediccion</t>
  </si>
  <si>
    <t>Por Inicio de sesion mensual por 7 días</t>
  </si>
  <si>
    <t>1 tirada puede dar
2 tirada
3 tirada
4 tirada
5 tirada</t>
  </si>
  <si>
    <t>20max</t>
  </si>
  <si>
    <t>40max</t>
  </si>
  <si>
    <t>60max</t>
  </si>
  <si>
    <t xml:space="preserve">Como evolucionar un </t>
  </si>
  <si>
    <t>Caballero C</t>
  </si>
  <si>
    <t>Libro de desarrollo</t>
  </si>
  <si>
    <t>Caballeros</t>
  </si>
  <si>
    <t>Nivel Inicial</t>
  </si>
  <si>
    <t>Nivel Final</t>
  </si>
  <si>
    <t>Estrellas Finales</t>
  </si>
  <si>
    <t>Estrellas Iniciales</t>
  </si>
  <si>
    <t>Grado</t>
  </si>
  <si>
    <t>Total Pociones</t>
  </si>
  <si>
    <t>Total de X Caballeros de # Estrellas</t>
  </si>
  <si>
    <t>Pociones por caballeros</t>
  </si>
  <si>
    <t>En resumen:</t>
  </si>
  <si>
    <t>Para tener un libro de desarrollo de 5 estrellas se requiere</t>
  </si>
  <si>
    <t>de pociones</t>
  </si>
  <si>
    <t xml:space="preserve">Libros de desarrollo </t>
  </si>
  <si>
    <t>estrellas</t>
  </si>
  <si>
    <t>de</t>
  </si>
  <si>
    <t>Para tener un libro de desarrollo de 3 estrellas se requiere</t>
  </si>
  <si>
    <t xml:space="preserve">de </t>
  </si>
  <si>
    <t>Para tener un libro de desarrollo de 4 estrellas se requiere</t>
  </si>
  <si>
    <t>En Duelo Galactico</t>
  </si>
  <si>
    <t>Por tener rango de diamante</t>
  </si>
  <si>
    <t>1 al día o 54 aproximadamente al mes</t>
  </si>
  <si>
    <t>Se obtienen al completar el límite del Duelo Galáctico
Actualmente puedo obtener por ser división Platino II =&gt;
=7200/2500 =&gt; 2.88 =&gt; 2 a la semana
Actualmente genera al mes:
=2*4 = 8</t>
  </si>
  <si>
    <t>Se obtienen al hacer misiones de Legión
Actualmente se genera:
=350+260+260+350+700+700 =&gt; 2620 =&gt; 2620/1920 =&gt; 1</t>
  </si>
  <si>
    <t xml:space="preserve"> </t>
  </si>
  <si>
    <t>Estrellas</t>
  </si>
  <si>
    <t>Diamantes</t>
  </si>
  <si>
    <t>Humo Morado</t>
  </si>
  <si>
    <t>Fichas Gris</t>
  </si>
  <si>
    <t>Fichas Doradas</t>
  </si>
  <si>
    <t>Fichas Rojas</t>
  </si>
  <si>
    <t>Fragmentos Libro</t>
  </si>
  <si>
    <t>10+20</t>
  </si>
  <si>
    <t>600(-500)=100</t>
  </si>
  <si>
    <r>
      <t>310</t>
    </r>
    <r>
      <rPr>
        <sz val="11"/>
        <color theme="1"/>
        <rFont val="Calibri"/>
        <family val="2"/>
        <scheme val="minor"/>
      </rPr>
      <t xml:space="preserve"> G:391</t>
    </r>
  </si>
  <si>
    <t>0=(3+1-4)</t>
  </si>
  <si>
    <t>0=(1+1) - 2 Rada</t>
  </si>
  <si>
    <t>480-50=430</t>
  </si>
  <si>
    <t>2+1-3 To Rada</t>
  </si>
  <si>
    <t>458-60+17-20=395</t>
  </si>
  <si>
    <t>=1+1+1-3 Rada</t>
  </si>
  <si>
    <t>16/08</t>
  </si>
  <si>
    <t>=1+3+3+1-9 Rada, Kanon, Shun</t>
  </si>
  <si>
    <t>17/08</t>
  </si>
  <si>
    <t>337-61=276</t>
  </si>
  <si>
    <t>276-60?=200?</t>
  </si>
  <si>
    <t>Azul: 0</t>
  </si>
  <si>
    <t>Verde: 0</t>
  </si>
  <si>
    <t>Verdes: 3</t>
  </si>
  <si>
    <t>Azul: 5</t>
  </si>
  <si>
    <t>Azul: 1</t>
  </si>
  <si>
    <t>24 humos morados a la semana</t>
  </si>
  <si>
    <t>250/(24+28)=9</t>
  </si>
  <si>
    <t>Gato de la fortuna: Primer lunes de cada mes</t>
  </si>
  <si>
    <t>Azul: 3</t>
  </si>
  <si>
    <t>Origen</t>
  </si>
  <si>
    <t>Tirada 1</t>
  </si>
  <si>
    <t>Tirada 2</t>
  </si>
  <si>
    <t>Tirada 3</t>
  </si>
  <si>
    <t>Tirada 4</t>
  </si>
  <si>
    <t>Tirada 5</t>
  </si>
  <si>
    <t>Tirada 6</t>
  </si>
  <si>
    <t>Costo</t>
  </si>
  <si>
    <t>Nuevo Total</t>
  </si>
  <si>
    <t>Ganadas</t>
  </si>
  <si>
    <t>Tirada 7</t>
  </si>
  <si>
    <t>Tirada 8</t>
  </si>
  <si>
    <t>Para el ultimo tiro faltan</t>
  </si>
  <si>
    <t>Gane</t>
  </si>
  <si>
    <t>Gato Septiembre</t>
  </si>
  <si>
    <t>Azul: 2</t>
  </si>
  <si>
    <t>Azul: 29
Verde: 12</t>
  </si>
  <si>
    <t>Caballero</t>
  </si>
  <si>
    <t>Nivel</t>
  </si>
  <si>
    <t>PS</t>
  </si>
  <si>
    <t>8 sentido</t>
  </si>
  <si>
    <t>Atake</t>
  </si>
  <si>
    <t>Rada</t>
  </si>
  <si>
    <t>Thanatos</t>
  </si>
  <si>
    <t>Artemisa</t>
  </si>
  <si>
    <t>Tipo</t>
  </si>
  <si>
    <t>S</t>
  </si>
  <si>
    <t>SS</t>
  </si>
  <si>
    <t>EX</t>
  </si>
  <si>
    <t>Alone</t>
  </si>
  <si>
    <t>Hashun</t>
  </si>
  <si>
    <t>Milo</t>
  </si>
  <si>
    <t>Pandora Comandante</t>
  </si>
  <si>
    <t>Shaka</t>
  </si>
  <si>
    <t>Exclamación Atena</t>
  </si>
  <si>
    <t>Shura</t>
  </si>
  <si>
    <t>Milo DC</t>
  </si>
  <si>
    <t>Afrodita</t>
  </si>
  <si>
    <t>Shaka Arayashiki</t>
  </si>
  <si>
    <t>Saga</t>
  </si>
  <si>
    <t>Hypnos</t>
  </si>
  <si>
    <t>Kanon</t>
  </si>
  <si>
    <t>Odiseo</t>
  </si>
  <si>
    <t>Cain</t>
  </si>
  <si>
    <t>Minos</t>
  </si>
  <si>
    <t>Aiacos</t>
  </si>
  <si>
    <t>Shion</t>
  </si>
  <si>
    <t>Shiryu DC</t>
  </si>
  <si>
    <t>Orfeo</t>
  </si>
  <si>
    <t>kanon Dragon Mar</t>
  </si>
  <si>
    <t>Hyoga DC</t>
  </si>
  <si>
    <t>Pandora</t>
  </si>
  <si>
    <t>Lune</t>
  </si>
  <si>
    <t>Toro DC</t>
  </si>
  <si>
    <t>Athena</t>
  </si>
  <si>
    <t>June</t>
  </si>
  <si>
    <t>A</t>
  </si>
  <si>
    <t>D</t>
  </si>
  <si>
    <t>E</t>
  </si>
  <si>
    <t>C</t>
  </si>
  <si>
    <t>NA</t>
  </si>
  <si>
    <t>B</t>
  </si>
  <si>
    <t>Myu</t>
  </si>
  <si>
    <t>Grupo</t>
  </si>
  <si>
    <t>Saga Maligno</t>
  </si>
  <si>
    <t>Octavo Sentido</t>
  </si>
  <si>
    <t>Voluntad de las estrellas</t>
  </si>
  <si>
    <t>Shijima</t>
  </si>
  <si>
    <t>DeathToll</t>
  </si>
  <si>
    <t>Shion shapuri</t>
  </si>
  <si>
    <t>Piezas</t>
  </si>
  <si>
    <t xml:space="preserve">Dohko </t>
  </si>
  <si>
    <t>Seiya DC</t>
  </si>
  <si>
    <t>Ikki DC</t>
  </si>
  <si>
    <t>Poseidon</t>
  </si>
  <si>
    <t>Camus</t>
  </si>
  <si>
    <t>Aioros</t>
  </si>
  <si>
    <t>Hyoga</t>
  </si>
  <si>
    <t>Marin</t>
  </si>
  <si>
    <t>Isaac</t>
  </si>
  <si>
    <t>Luna</t>
  </si>
  <si>
    <t>Kiki</t>
  </si>
  <si>
    <t>Abadesa</t>
  </si>
  <si>
    <t>Hades</t>
  </si>
  <si>
    <t>Mu</t>
  </si>
  <si>
    <t>Aioria</t>
  </si>
  <si>
    <t>Pope</t>
  </si>
  <si>
    <t>Saori</t>
  </si>
  <si>
    <t>Aldebaran</t>
  </si>
  <si>
    <t>Mascara de muerte</t>
  </si>
  <si>
    <t>SagiSeiya</t>
  </si>
  <si>
    <t>Shun nebular</t>
  </si>
  <si>
    <t>Sorrento</t>
  </si>
  <si>
    <t>Leo DC</t>
  </si>
  <si>
    <t>ND</t>
  </si>
  <si>
    <t>Shun DC</t>
  </si>
  <si>
    <t>Días solicitud</t>
  </si>
  <si>
    <t>AF</t>
  </si>
  <si>
    <t>Sanador</t>
  </si>
  <si>
    <t>Apoyo</t>
  </si>
  <si>
    <t>AC</t>
  </si>
  <si>
    <t>Excelente</t>
  </si>
  <si>
    <t>Bueno</t>
  </si>
  <si>
    <t>Suficiente</t>
  </si>
  <si>
    <t>Insuficiente</t>
  </si>
  <si>
    <t>Critico</t>
  </si>
  <si>
    <r>
      <t xml:space="preserve">Frecuencia Uso
</t>
    </r>
    <r>
      <rPr>
        <sz val="8"/>
        <color theme="1"/>
        <rFont val="Calibri"/>
        <family val="2"/>
        <scheme val="minor"/>
      </rPr>
      <t>Alta, Media, Baja,  Muy Baja</t>
    </r>
  </si>
  <si>
    <t>Alta</t>
  </si>
  <si>
    <t>Baja</t>
  </si>
  <si>
    <t>Media</t>
  </si>
  <si>
    <t>Muy Baja</t>
  </si>
  <si>
    <r>
      <t xml:space="preserve">Caracteristica
</t>
    </r>
    <r>
      <rPr>
        <sz val="8"/>
        <color theme="1"/>
        <rFont val="Calibri"/>
        <family val="2"/>
        <scheme val="minor"/>
      </rPr>
      <t>AC,AF, Apoyo, Sanador</t>
    </r>
  </si>
  <si>
    <t>Dohko DC</t>
  </si>
  <si>
    <t>Shura Sapuri</t>
  </si>
  <si>
    <t>Prioridad Habilidades</t>
  </si>
  <si>
    <t>7o sentido</t>
  </si>
  <si>
    <t>Meta Piezas</t>
  </si>
  <si>
    <t>Nivel de Habilidad</t>
  </si>
  <si>
    <t>Templos</t>
  </si>
  <si>
    <t>Nivel 80</t>
  </si>
  <si>
    <t>Torre del sello</t>
  </si>
  <si>
    <t>App GT Arcade</t>
  </si>
  <si>
    <t>puntos GTArcade</t>
  </si>
  <si>
    <t>Por inicio diario durante una semana, dan puntos 
10+10+15+20+25+30+50 = 160 puntos*4= 640 puntos
460 puntos ruleta</t>
  </si>
  <si>
    <t>Si y solo si tienes al menos 5 boletos</t>
  </si>
  <si>
    <t>Se obtienen en arena de caballeros, comprar 1 al día</t>
  </si>
  <si>
    <t>Por llevarlo el caballero a ke niveles?</t>
  </si>
  <si>
    <t>Cada lunes dan 200 pasos, 
Se reinicia cada 1o de mes
=2+2+2+2+3+3+4+4+5+5+7+7 = 46 estrellas
=2+2+2+3+3+3+5+5+5+8+8+8 = 54 fragmentos
Con 691 pasos alcanzas todos los cofres sapuri</t>
  </si>
  <si>
    <t>M</t>
  </si>
  <si>
    <t>L</t>
  </si>
  <si>
    <t>J</t>
  </si>
  <si>
    <t>V</t>
  </si>
  <si>
    <t>Deidalos</t>
  </si>
  <si>
    <t>Seiya</t>
  </si>
  <si>
    <t>PVE</t>
  </si>
  <si>
    <t>Shaina</t>
  </si>
  <si>
    <t>Ichi</t>
  </si>
  <si>
    <t>EsMetaSeptiembre</t>
  </si>
  <si>
    <t>Giganto</t>
  </si>
  <si>
    <t>Pato Dorado</t>
  </si>
  <si>
    <t>MiMetaSeptiembre</t>
  </si>
  <si>
    <t>Nivel Actual Habilidades</t>
  </si>
  <si>
    <t>1-&gt;3</t>
  </si>
  <si>
    <t>Perseo</t>
  </si>
  <si>
    <t>2-&gt;4</t>
  </si>
  <si>
    <t>3-&gt;4-&gt;5</t>
  </si>
  <si>
    <t>Faraon</t>
  </si>
  <si>
    <t>1-&gt;5</t>
  </si>
  <si>
    <t>1-&gt;4</t>
  </si>
  <si>
    <t>3-&gt;4</t>
  </si>
  <si>
    <t>F</t>
  </si>
  <si>
    <t>Nivel Habilidades Suficiente</t>
  </si>
  <si>
    <t>Nivel Habilidades Excelente</t>
  </si>
  <si>
    <t>Nivel Habilidades Bueno</t>
  </si>
  <si>
    <t>Niveles</t>
  </si>
  <si>
    <t>Actuales</t>
  </si>
  <si>
    <t>Si 15&lt;N &gt;20</t>
  </si>
  <si>
    <t>Nivel Habilidades Insuficiente</t>
  </si>
  <si>
    <t>Si N=4</t>
  </si>
  <si>
    <t>Si 12&lt;N &gt;15</t>
  </si>
  <si>
    <t>Si 8&lt;N &gt;12</t>
  </si>
  <si>
    <t>Nuevas</t>
  </si>
  <si>
    <t>Status Habilidades</t>
  </si>
  <si>
    <t>Si 5N &gt;8</t>
  </si>
  <si>
    <t>Gato Octubre</t>
  </si>
  <si>
    <t>Orden</t>
  </si>
  <si>
    <t>Se compran 5</t>
  </si>
  <si>
    <t>Libros</t>
  </si>
  <si>
    <t>10 Libros asegurados al mes</t>
  </si>
  <si>
    <t>El gato da al menos 150 gemas si se usan todos los 6 tiros</t>
  </si>
  <si>
    <t>Invocaciones</t>
  </si>
  <si>
    <t>Titar 40 al día mientras dura el banner</t>
  </si>
  <si>
    <t>No todos los caballeros nuevos son meta</t>
  </si>
  <si>
    <t>Cada mes se añade un caballero nuevo</t>
  </si>
  <si>
    <t>Aproximadamente se tienen 750 gemas despues del gato</t>
  </si>
  <si>
    <t>Para obtener los 6 tiros se necesitan tener de base al menos 510 gemas</t>
  </si>
  <si>
    <t>Juego</t>
  </si>
  <si>
    <t>Si se tiran 40 diarias por 7 días se deben recuperar 60 gemas</t>
  </si>
  <si>
    <t>Tener 1000 gemas asegura el banner y el gato</t>
  </si>
  <si>
    <t>Los caballeros S para tener un nivel Bueno deben tener minimo 20 libros azules</t>
  </si>
  <si>
    <t>Los caballeros S para tener un nivel Suficiente deben tener minimo 10 libros azules</t>
  </si>
  <si>
    <t>No todos los banner se pueden armar</t>
  </si>
  <si>
    <t>El juego podrá añadir nuevos elementos para ke los caballeros tengan mas nivel en sus atributos</t>
  </si>
  <si>
    <t>El juego puede ser infinito ya que podrá añadir mas niveles a los caballeros para ser ahora de Nivel 90,100 o superior</t>
  </si>
  <si>
    <t>El juego se trata de elegir ke caballeros puedes armar</t>
  </si>
  <si>
    <t>El juego no se trata de obtener todos los caballeros del pasado</t>
  </si>
  <si>
    <t>Se debe lograr un equilibrio entre los caballeros del pasado, presente y futuro</t>
  </si>
  <si>
    <t>El evento de gato, PVE y el aniversario son de los mejores eventos</t>
  </si>
  <si>
    <t>El rango de un caballero no es garantia de éxito o fracaso</t>
  </si>
  <si>
    <t>Los caballeros que han salido hace 6 meses o más,se pueden adquirir volumnes de habilidad</t>
  </si>
  <si>
    <t>Libro Azul Gastados</t>
  </si>
  <si>
    <t>Kanon Dragon</t>
  </si>
  <si>
    <t>Krishna</t>
  </si>
  <si>
    <t>Mascara de Muerte</t>
  </si>
  <si>
    <t>Día</t>
  </si>
  <si>
    <t>Total
Libros Azules</t>
  </si>
  <si>
    <t>Libro Azul Obtenido</t>
  </si>
  <si>
    <t>Moneda
Honor
(2000/2d)</t>
  </si>
  <si>
    <t>App GTArcade</t>
  </si>
  <si>
    <t>*6-Con los datos de la hoja de caballeros, podemos identificar alineaciones a usar: A1= Kanon(3), Thanatos, Hashun(1), Pandora(1), Rada(0), Afrodita(0)
*7-Con los datos de la hoja de caballeros, podemos conocer que sustituciones hacer  en caso de baneo Si Kanon es baneado entra Orfeo, Si Thanatos es baneado entra Shun DC</t>
  </si>
  <si>
    <t>A=Es mi top 7 tier, los que más uso y ke les falta menos de 3 meses a subir a full</t>
  </si>
  <si>
    <t xml:space="preserve">B=Son los caballeros auxiliares en el caso de  que me hagan ban de algún caballero top, son caballeros funcionales y están a menos de 6 meses de subir a full, se recomienda tener 3 en este nivel </t>
  </si>
  <si>
    <t>C=Son los caballeros que podrán ser utilizados a mediano plazo (6-12 meses), les falta poco para ser funcionales y así ser  promovidos al nivel B, se recomienda tener máximo 6 caballeros aki</t>
  </si>
  <si>
    <t>D=Son los caballeros que empezaré a subir en cuanto alguno tipo C sea ascendido a nivel B</t>
  </si>
  <si>
    <t>E=Son los caballeros que están a largo plazo (como a 12 meses) a subir de nivel, después que un caballero tipo D sea ascendido</t>
  </si>
  <si>
    <t xml:space="preserve">F=Son los caballeros que aún no tengo </t>
  </si>
  <si>
    <t>G=Son los caballeros que no usaré</t>
  </si>
  <si>
    <t xml:space="preserve">Con los datos de la hoja de caballeros, podemos clasificar a los caballeros en grupos de acuerdo a los ke se subiran de nivel sus habilidades tomando en cuenta su frecuencia de uso en: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</si>
</sst>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41" fontId="0" fillId="0" borderId="0" xfId="1" applyNumberFormat="1" applyFont="1" applyAlignment="1">
      <alignment horizontal="center"/>
    </xf>
    <xf numFmtId="41" fontId="0" fillId="0" borderId="0" xfId="0" applyNumberForma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1" fontId="0" fillId="0" borderId="0" xfId="0" applyNumberFormat="1"/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2" fontId="0" fillId="0" borderId="1" xfId="0" applyNumberForma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2" xfId="0" applyNumberFormat="1" applyBorder="1" applyAlignment="1">
      <alignment vertical="center" wrapText="1"/>
    </xf>
    <xf numFmtId="16" fontId="0" fillId="0" borderId="3" xfId="0" applyNumberFormat="1" applyBorder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vertical="top" wrapText="1"/>
    </xf>
    <xf numFmtId="0" fontId="2" fillId="0" borderId="0" xfId="0" quotePrefix="1" applyFont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7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wrapText="1"/>
    </xf>
    <xf numFmtId="0" fontId="0" fillId="9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left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11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" fontId="0" fillId="0" borderId="2" xfId="0" applyNumberFormat="1" applyBorder="1" applyAlignment="1">
      <alignment vertical="center" wrapText="1"/>
    </xf>
    <xf numFmtId="16" fontId="0" fillId="0" borderId="3" xfId="0" applyNumberFormat="1" applyBorder="1" applyAlignment="1">
      <alignment vertical="center" wrapText="1"/>
    </xf>
    <xf numFmtId="22" fontId="0" fillId="0" borderId="2" xfId="0" applyNumberFormat="1" applyBorder="1" applyAlignment="1">
      <alignment vertical="center" wrapText="1"/>
    </xf>
    <xf numFmtId="22" fontId="0" fillId="0" borderId="3" xfId="0" applyNumberForma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5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061F-2C9D-4B9E-ABCB-27899E0321D1}">
  <sheetPr codeName="Hoja1"/>
  <dimension ref="A1:K30"/>
  <sheetViews>
    <sheetView tabSelected="1" zoomScale="60" zoomScaleNormal="60" workbookViewId="0">
      <selection activeCell="C1" sqref="C1"/>
    </sheetView>
  </sheetViews>
  <sheetFormatPr baseColWidth="10" defaultColWidth="10.90625" defaultRowHeight="14" x14ac:dyDescent="0.3"/>
  <cols>
    <col min="1" max="1" width="10.1796875" style="1" bestFit="1" customWidth="1"/>
    <col min="2" max="2" width="16.81640625" style="1" bestFit="1" customWidth="1"/>
    <col min="3" max="3" width="30.90625" style="5" bestFit="1" customWidth="1"/>
    <col min="4" max="4" width="17.6328125" style="4" bestFit="1" customWidth="1"/>
    <col min="5" max="5" width="17.453125" style="4" bestFit="1" customWidth="1"/>
    <col min="6" max="6" width="21.36328125" style="1" bestFit="1" customWidth="1"/>
    <col min="7" max="7" width="21.08984375" style="5" bestFit="1" customWidth="1"/>
    <col min="8" max="8" width="55.1796875" style="5" bestFit="1" customWidth="1"/>
    <col min="9" max="9" width="16.6328125" style="1" bestFit="1" customWidth="1"/>
    <col min="10" max="10" width="29.81640625" style="59" bestFit="1" customWidth="1"/>
    <col min="11" max="11" width="24.36328125" style="1" bestFit="1" customWidth="1"/>
    <col min="12" max="16384" width="10.90625" style="5"/>
  </cols>
  <sheetData>
    <row r="1" spans="1:11" x14ac:dyDescent="0.3">
      <c r="A1" s="10" t="s">
        <v>0</v>
      </c>
      <c r="B1" s="10" t="s">
        <v>1</v>
      </c>
      <c r="C1" s="13" t="s">
        <v>2</v>
      </c>
      <c r="D1" s="11" t="s">
        <v>3</v>
      </c>
      <c r="E1" s="11" t="s">
        <v>4</v>
      </c>
      <c r="F1" s="13" t="s">
        <v>5</v>
      </c>
      <c r="G1" s="13" t="s">
        <v>73</v>
      </c>
      <c r="H1" s="13" t="s">
        <v>6</v>
      </c>
      <c r="I1" s="10" t="s">
        <v>7</v>
      </c>
      <c r="J1" s="58" t="s">
        <v>8</v>
      </c>
      <c r="K1" s="10" t="s">
        <v>9</v>
      </c>
    </row>
    <row r="2" spans="1:11" x14ac:dyDescent="0.3">
      <c r="A2" s="1">
        <v>1</v>
      </c>
      <c r="B2" s="1" t="s">
        <v>10</v>
      </c>
      <c r="C2" s="5" t="s">
        <v>11</v>
      </c>
      <c r="D2" s="4">
        <v>8</v>
      </c>
      <c r="I2" s="1" t="s">
        <v>12</v>
      </c>
      <c r="J2" s="59">
        <f>IF(B2="Semanal",D2*4,-1)</f>
        <v>32</v>
      </c>
      <c r="K2" s="1">
        <f>ROUND(J2/30,0)</f>
        <v>1</v>
      </c>
    </row>
    <row r="3" spans="1:11" x14ac:dyDescent="0.3">
      <c r="A3" s="1">
        <v>2</v>
      </c>
      <c r="B3" s="1" t="s">
        <v>10</v>
      </c>
      <c r="C3" s="5" t="s">
        <v>13</v>
      </c>
      <c r="D3" s="4">
        <v>3</v>
      </c>
      <c r="I3" s="1" t="s">
        <v>12</v>
      </c>
      <c r="J3" s="59">
        <f>IF(B3="Semanal",D3*4,-1)</f>
        <v>12</v>
      </c>
      <c r="K3" s="1">
        <f t="shared" ref="K3:K21" si="0">ROUND(J3/30,0)</f>
        <v>0</v>
      </c>
    </row>
    <row r="4" spans="1:11" x14ac:dyDescent="0.3">
      <c r="A4" s="1">
        <v>4</v>
      </c>
      <c r="B4" s="1" t="s">
        <v>10</v>
      </c>
      <c r="C4" s="5" t="s">
        <v>15</v>
      </c>
      <c r="D4" s="4">
        <v>4</v>
      </c>
      <c r="I4" s="1" t="s">
        <v>12</v>
      </c>
      <c r="J4" s="59">
        <f>IF(B4="Semanal",D4*4,-1)</f>
        <v>16</v>
      </c>
      <c r="K4" s="1">
        <f t="shared" si="0"/>
        <v>1</v>
      </c>
    </row>
    <row r="5" spans="1:11" x14ac:dyDescent="0.3">
      <c r="A5" s="1">
        <v>5</v>
      </c>
      <c r="B5" s="1" t="s">
        <v>16</v>
      </c>
      <c r="C5" s="5" t="s">
        <v>17</v>
      </c>
      <c r="D5" s="4">
        <v>30</v>
      </c>
      <c r="E5" s="1" t="s">
        <v>12</v>
      </c>
      <c r="I5" s="1" t="s">
        <v>12</v>
      </c>
      <c r="J5" s="59">
        <f>IF(B5="Mensual",D5,-1)</f>
        <v>30</v>
      </c>
      <c r="K5" s="1">
        <f t="shared" si="0"/>
        <v>1</v>
      </c>
    </row>
    <row r="6" spans="1:11" ht="42" x14ac:dyDescent="0.3">
      <c r="A6" s="1">
        <v>6</v>
      </c>
      <c r="B6" s="1" t="s">
        <v>18</v>
      </c>
      <c r="C6" s="9" t="s">
        <v>19</v>
      </c>
      <c r="D6" s="4">
        <v>30</v>
      </c>
      <c r="E6" s="4" t="s">
        <v>21</v>
      </c>
      <c r="H6" s="5" t="s">
        <v>277</v>
      </c>
      <c r="I6" s="1" t="s">
        <v>21</v>
      </c>
      <c r="K6" s="1">
        <f t="shared" si="0"/>
        <v>0</v>
      </c>
    </row>
    <row r="7" spans="1:11" x14ac:dyDescent="0.3">
      <c r="A7" s="1">
        <v>7</v>
      </c>
      <c r="B7" s="1" t="s">
        <v>10</v>
      </c>
      <c r="C7" s="5" t="s">
        <v>22</v>
      </c>
      <c r="D7" s="4">
        <v>10</v>
      </c>
      <c r="E7" s="4" t="s">
        <v>12</v>
      </c>
      <c r="H7" s="5" t="s">
        <v>23</v>
      </c>
      <c r="I7" s="1" t="s">
        <v>12</v>
      </c>
      <c r="J7" s="59">
        <f>IF(B7="Semanal",D7*4,-1)</f>
        <v>40</v>
      </c>
      <c r="K7" s="1">
        <f t="shared" si="0"/>
        <v>1</v>
      </c>
    </row>
    <row r="8" spans="1:11" x14ac:dyDescent="0.3">
      <c r="A8" s="1">
        <v>8</v>
      </c>
      <c r="B8" s="1" t="s">
        <v>24</v>
      </c>
      <c r="C8" s="5" t="s">
        <v>25</v>
      </c>
      <c r="D8" s="4">
        <v>1</v>
      </c>
      <c r="E8" s="4" t="s">
        <v>21</v>
      </c>
      <c r="I8" s="1" t="s">
        <v>21</v>
      </c>
      <c r="K8" s="1">
        <f t="shared" si="0"/>
        <v>0</v>
      </c>
    </row>
    <row r="9" spans="1:11" x14ac:dyDescent="0.3">
      <c r="A9" s="1">
        <v>9</v>
      </c>
      <c r="B9" s="1" t="s">
        <v>24</v>
      </c>
      <c r="C9" s="5" t="s">
        <v>45</v>
      </c>
      <c r="D9" s="4">
        <v>1</v>
      </c>
      <c r="E9" s="4" t="s">
        <v>21</v>
      </c>
      <c r="H9" s="5" t="s">
        <v>117</v>
      </c>
      <c r="I9" s="1" t="s">
        <v>21</v>
      </c>
      <c r="J9" s="59">
        <f>4*4</f>
        <v>16</v>
      </c>
      <c r="K9" s="1">
        <f>ROUNDDOWN(J9/30,0)</f>
        <v>0</v>
      </c>
    </row>
    <row r="10" spans="1:11" x14ac:dyDescent="0.3">
      <c r="A10" s="1">
        <v>10</v>
      </c>
      <c r="B10" s="1" t="s">
        <v>16</v>
      </c>
      <c r="C10" s="5" t="s">
        <v>115</v>
      </c>
      <c r="D10" s="4">
        <v>8</v>
      </c>
      <c r="E10" s="4" t="s">
        <v>12</v>
      </c>
      <c r="H10" s="5" t="s">
        <v>116</v>
      </c>
      <c r="I10" s="1" t="s">
        <v>12</v>
      </c>
      <c r="J10" s="59">
        <v>8</v>
      </c>
      <c r="K10" s="1">
        <f t="shared" si="0"/>
        <v>0</v>
      </c>
    </row>
    <row r="11" spans="1:11" x14ac:dyDescent="0.3">
      <c r="A11" s="1">
        <v>11</v>
      </c>
      <c r="B11" s="1" t="s">
        <v>10</v>
      </c>
      <c r="C11" s="5" t="s">
        <v>26</v>
      </c>
      <c r="D11" s="4">
        <v>8</v>
      </c>
      <c r="E11" s="4" t="s">
        <v>12</v>
      </c>
      <c r="I11" s="1" t="s">
        <v>12</v>
      </c>
      <c r="J11" s="59">
        <v>8</v>
      </c>
      <c r="K11" s="1">
        <f t="shared" si="0"/>
        <v>0</v>
      </c>
    </row>
    <row r="12" spans="1:11" x14ac:dyDescent="0.3">
      <c r="A12" s="1">
        <v>12</v>
      </c>
      <c r="B12" s="1" t="s">
        <v>18</v>
      </c>
      <c r="C12" s="14" t="s">
        <v>38</v>
      </c>
      <c r="D12" s="8" t="s">
        <v>39</v>
      </c>
      <c r="E12" s="4" t="s">
        <v>20</v>
      </c>
      <c r="H12" s="5" t="s">
        <v>275</v>
      </c>
      <c r="I12" s="1" t="s">
        <v>21</v>
      </c>
      <c r="K12" s="1">
        <f t="shared" si="0"/>
        <v>0</v>
      </c>
    </row>
    <row r="13" spans="1:11" x14ac:dyDescent="0.3">
      <c r="A13" s="1">
        <v>13</v>
      </c>
      <c r="B13" s="1" t="s">
        <v>18</v>
      </c>
      <c r="C13" s="14" t="s">
        <v>38</v>
      </c>
      <c r="D13" s="8" t="s">
        <v>40</v>
      </c>
      <c r="E13" s="4" t="s">
        <v>20</v>
      </c>
      <c r="H13" s="5" t="s">
        <v>27</v>
      </c>
      <c r="I13" s="1" t="s">
        <v>21</v>
      </c>
      <c r="K13" s="1">
        <f t="shared" si="0"/>
        <v>0</v>
      </c>
    </row>
    <row r="14" spans="1:11" x14ac:dyDescent="0.3">
      <c r="A14" s="1">
        <v>14</v>
      </c>
      <c r="B14" s="1" t="s">
        <v>18</v>
      </c>
      <c r="C14" s="5" t="s">
        <v>28</v>
      </c>
      <c r="D14" s="4">
        <v>30</v>
      </c>
      <c r="E14" s="4" t="s">
        <v>12</v>
      </c>
      <c r="F14" s="1">
        <v>40</v>
      </c>
      <c r="G14" s="5" t="s">
        <v>29</v>
      </c>
      <c r="I14" s="1" t="s">
        <v>21</v>
      </c>
      <c r="K14" s="1">
        <f t="shared" si="0"/>
        <v>0</v>
      </c>
    </row>
    <row r="15" spans="1:11" x14ac:dyDescent="0.3">
      <c r="A15" s="1">
        <v>15</v>
      </c>
      <c r="B15" s="1" t="s">
        <v>18</v>
      </c>
      <c r="C15" s="5" t="s">
        <v>30</v>
      </c>
      <c r="D15" s="4">
        <v>1</v>
      </c>
      <c r="E15" s="4" t="s">
        <v>12</v>
      </c>
      <c r="F15" s="1">
        <v>50</v>
      </c>
      <c r="G15" s="5" t="s">
        <v>31</v>
      </c>
      <c r="I15" s="1" t="s">
        <v>21</v>
      </c>
      <c r="K15" s="1">
        <f t="shared" si="0"/>
        <v>0</v>
      </c>
    </row>
    <row r="16" spans="1:11" x14ac:dyDescent="0.3">
      <c r="A16" s="1">
        <v>16</v>
      </c>
      <c r="B16" s="1" t="s">
        <v>18</v>
      </c>
      <c r="C16" s="5" t="s">
        <v>32</v>
      </c>
      <c r="D16" s="4">
        <v>1</v>
      </c>
      <c r="E16" s="1" t="s">
        <v>12</v>
      </c>
      <c r="F16" s="1">
        <v>500</v>
      </c>
      <c r="G16" s="5" t="s">
        <v>33</v>
      </c>
      <c r="H16" s="9" t="s">
        <v>276</v>
      </c>
      <c r="I16" s="1" t="s">
        <v>12</v>
      </c>
      <c r="J16" s="59">
        <v>30</v>
      </c>
      <c r="K16" s="1">
        <f>ROUNDDOWN(J16/30,0)</f>
        <v>1</v>
      </c>
    </row>
    <row r="17" spans="1:11" ht="84" x14ac:dyDescent="0.3">
      <c r="A17" s="1">
        <v>17</v>
      </c>
      <c r="B17" s="1" t="s">
        <v>10</v>
      </c>
      <c r="C17" s="5" t="s">
        <v>32</v>
      </c>
      <c r="D17" s="4">
        <v>1</v>
      </c>
      <c r="E17" s="1" t="s">
        <v>12</v>
      </c>
      <c r="F17" s="1">
        <v>2500</v>
      </c>
      <c r="G17" s="5" t="s">
        <v>34</v>
      </c>
      <c r="H17" s="9" t="s">
        <v>118</v>
      </c>
      <c r="I17" s="1" t="s">
        <v>12</v>
      </c>
      <c r="J17" s="59">
        <f>8*4</f>
        <v>32</v>
      </c>
      <c r="K17" s="1">
        <f>ROUNDDOWN(J17/30,0)</f>
        <v>1</v>
      </c>
    </row>
    <row r="18" spans="1:11" ht="51" customHeight="1" x14ac:dyDescent="0.3">
      <c r="A18" s="1">
        <v>18</v>
      </c>
      <c r="B18" s="1" t="s">
        <v>18</v>
      </c>
      <c r="C18" s="5" t="s">
        <v>32</v>
      </c>
      <c r="D18" s="4">
        <v>1</v>
      </c>
      <c r="E18" s="1" t="s">
        <v>12</v>
      </c>
      <c r="F18" s="1">
        <v>1920</v>
      </c>
      <c r="G18" s="5" t="s">
        <v>35</v>
      </c>
      <c r="H18" s="9" t="s">
        <v>119</v>
      </c>
      <c r="I18" s="1" t="s">
        <v>12</v>
      </c>
      <c r="J18" s="59">
        <f>1*4</f>
        <v>4</v>
      </c>
      <c r="K18" s="1">
        <f>ROUNDDOWN(J18/30,0)</f>
        <v>0</v>
      </c>
    </row>
    <row r="19" spans="1:11" ht="112" x14ac:dyDescent="0.3">
      <c r="A19" s="1">
        <v>19</v>
      </c>
      <c r="B19" s="1" t="s">
        <v>18</v>
      </c>
      <c r="C19" s="5" t="s">
        <v>32</v>
      </c>
      <c r="D19" s="4">
        <v>30</v>
      </c>
      <c r="E19" s="1" t="s">
        <v>12</v>
      </c>
      <c r="F19" s="1">
        <v>250</v>
      </c>
      <c r="G19" s="5" t="s">
        <v>36</v>
      </c>
      <c r="H19" s="9" t="s">
        <v>37</v>
      </c>
      <c r="I19" s="1" t="s">
        <v>12</v>
      </c>
      <c r="J19" s="59">
        <v>30</v>
      </c>
      <c r="K19" s="1">
        <f t="shared" si="0"/>
        <v>1</v>
      </c>
    </row>
    <row r="20" spans="1:11" ht="98" x14ac:dyDescent="0.3">
      <c r="A20" s="1">
        <v>20</v>
      </c>
      <c r="B20" s="1" t="s">
        <v>16</v>
      </c>
      <c r="C20" s="5" t="s">
        <v>271</v>
      </c>
      <c r="D20" s="36">
        <f>2+2+2+3+3+3+5+5+5+8+8+8</f>
        <v>54</v>
      </c>
      <c r="E20" s="4" t="s">
        <v>12</v>
      </c>
      <c r="H20" s="9" t="s">
        <v>278</v>
      </c>
      <c r="I20" s="1" t="s">
        <v>12</v>
      </c>
      <c r="J20" s="59">
        <v>54</v>
      </c>
      <c r="K20" s="1">
        <f t="shared" si="0"/>
        <v>2</v>
      </c>
    </row>
    <row r="21" spans="1:11" ht="42" x14ac:dyDescent="0.3">
      <c r="A21" s="1">
        <v>21</v>
      </c>
      <c r="B21" s="1" t="s">
        <v>16</v>
      </c>
      <c r="C21" s="5" t="s">
        <v>272</v>
      </c>
      <c r="D21" s="4">
        <v>11</v>
      </c>
      <c r="E21" s="4" t="s">
        <v>12</v>
      </c>
      <c r="F21" s="1">
        <v>1000</v>
      </c>
      <c r="G21" s="5" t="s">
        <v>273</v>
      </c>
      <c r="H21" s="9" t="s">
        <v>274</v>
      </c>
      <c r="I21" s="1" t="s">
        <v>12</v>
      </c>
      <c r="J21" s="59">
        <v>11</v>
      </c>
      <c r="K21" s="1">
        <f t="shared" si="0"/>
        <v>0</v>
      </c>
    </row>
    <row r="22" spans="1:11" x14ac:dyDescent="0.3">
      <c r="J22" s="59">
        <f>SUM(J2:J21)/30</f>
        <v>10.766666666666667</v>
      </c>
      <c r="K22" s="1">
        <f>SUM(K2:K20)</f>
        <v>9</v>
      </c>
    </row>
    <row r="23" spans="1:11" x14ac:dyDescent="0.3">
      <c r="J23" s="59" t="s">
        <v>120</v>
      </c>
    </row>
    <row r="24" spans="1:11" x14ac:dyDescent="0.3">
      <c r="J24" s="58"/>
    </row>
    <row r="30" spans="1:11" x14ac:dyDescent="0.3">
      <c r="D30" s="11"/>
    </row>
  </sheetData>
  <autoFilter ref="A1:K30" xr:uid="{BE363551-00E4-41EB-90AE-2A239666A884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29BD-E831-4A65-849B-BE975C3169E9}">
  <sheetPr codeName="Hoja14"/>
  <dimension ref="B2:C25"/>
  <sheetViews>
    <sheetView workbookViewId="0">
      <selection activeCell="E10" sqref="E10"/>
    </sheetView>
  </sheetViews>
  <sheetFormatPr baseColWidth="10" defaultRowHeight="14.5" x14ac:dyDescent="0.35"/>
  <sheetData>
    <row r="2" spans="2:3" x14ac:dyDescent="0.35">
      <c r="B2" t="s">
        <v>327</v>
      </c>
      <c r="C2" t="s">
        <v>335</v>
      </c>
    </row>
    <row r="3" spans="2:3" x14ac:dyDescent="0.35">
      <c r="C3" t="s">
        <v>336</v>
      </c>
    </row>
    <row r="4" spans="2:3" x14ac:dyDescent="0.35">
      <c r="C4" t="s">
        <v>338</v>
      </c>
    </row>
    <row r="5" spans="2:3" x14ac:dyDescent="0.35">
      <c r="C5" t="s">
        <v>337</v>
      </c>
    </row>
    <row r="6" spans="2:3" x14ac:dyDescent="0.35">
      <c r="C6" t="s">
        <v>334</v>
      </c>
    </row>
    <row r="7" spans="2:3" x14ac:dyDescent="0.35">
      <c r="C7" t="s">
        <v>333</v>
      </c>
    </row>
    <row r="9" spans="2:3" x14ac:dyDescent="0.35">
      <c r="B9" t="s">
        <v>97</v>
      </c>
      <c r="C9" t="s">
        <v>324</v>
      </c>
    </row>
    <row r="10" spans="2:3" x14ac:dyDescent="0.35">
      <c r="C10" t="s">
        <v>323</v>
      </c>
    </row>
    <row r="11" spans="2:3" x14ac:dyDescent="0.35">
      <c r="C11" t="s">
        <v>331</v>
      </c>
    </row>
    <row r="12" spans="2:3" x14ac:dyDescent="0.35">
      <c r="C12" t="s">
        <v>330</v>
      </c>
    </row>
    <row r="13" spans="2:3" x14ac:dyDescent="0.35">
      <c r="C13" t="s">
        <v>339</v>
      </c>
    </row>
    <row r="14" spans="2:3" x14ac:dyDescent="0.35">
      <c r="C14" t="s">
        <v>340</v>
      </c>
    </row>
    <row r="16" spans="2:3" x14ac:dyDescent="0.35">
      <c r="B16" t="s">
        <v>74</v>
      </c>
      <c r="C16" t="s">
        <v>320</v>
      </c>
    </row>
    <row r="17" spans="2:3" x14ac:dyDescent="0.35">
      <c r="C17" t="s">
        <v>325</v>
      </c>
    </row>
    <row r="18" spans="2:3" x14ac:dyDescent="0.35">
      <c r="C18" t="s">
        <v>326</v>
      </c>
    </row>
    <row r="19" spans="2:3" x14ac:dyDescent="0.35">
      <c r="C19" t="s">
        <v>329</v>
      </c>
    </row>
    <row r="21" spans="2:3" x14ac:dyDescent="0.35">
      <c r="B21" t="s">
        <v>321</v>
      </c>
      <c r="C21" t="s">
        <v>322</v>
      </c>
    </row>
    <row r="22" spans="2:3" x14ac:dyDescent="0.35">
      <c r="C22" t="s">
        <v>328</v>
      </c>
    </row>
    <row r="23" spans="2:3" x14ac:dyDescent="0.35">
      <c r="C23" t="s">
        <v>332</v>
      </c>
    </row>
    <row r="25" spans="2:3" x14ac:dyDescent="0.35">
      <c r="B25" t="s">
        <v>318</v>
      </c>
      <c r="C25" t="s">
        <v>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162C-3DCF-47D4-B3C1-19E92E01F474}">
  <sheetPr codeName="Hoja10"/>
  <dimension ref="A1"/>
  <sheetViews>
    <sheetView workbookViewId="0"/>
  </sheetViews>
  <sheetFormatPr baseColWidth="10" defaultColWidth="10.7265625" defaultRowHeight="14.5" x14ac:dyDescent="0.35"/>
  <cols>
    <col min="1" max="1" width="163.54296875" customWidth="1"/>
  </cols>
  <sheetData>
    <row r="1" spans="1:1" ht="29" x14ac:dyDescent="0.35">
      <c r="A1" s="35" t="s">
        <v>350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87FF-141A-4D93-8C0F-F0EAE4041AC2}">
  <sheetPr codeName="Hoja2"/>
  <dimension ref="A1:K36"/>
  <sheetViews>
    <sheetView zoomScale="55" zoomScaleNormal="55" workbookViewId="0">
      <selection activeCell="G2" sqref="G2"/>
    </sheetView>
  </sheetViews>
  <sheetFormatPr baseColWidth="10" defaultColWidth="10.7265625" defaultRowHeight="14.5" x14ac:dyDescent="0.35"/>
  <cols>
    <col min="1" max="1" width="8.90625" style="2" customWidth="1"/>
    <col min="2" max="2" width="11.54296875" bestFit="1" customWidth="1"/>
    <col min="3" max="3" width="9.81640625" bestFit="1" customWidth="1"/>
    <col min="4" max="4" width="37" bestFit="1" customWidth="1"/>
    <col min="5" max="5" width="14.08984375" style="2" bestFit="1" customWidth="1"/>
    <col min="6" max="6" width="12.90625" bestFit="1" customWidth="1"/>
    <col min="7" max="7" width="11.7265625" bestFit="1" customWidth="1"/>
    <col min="8" max="8" width="17.08984375" bestFit="1" customWidth="1"/>
    <col min="9" max="9" width="43" customWidth="1"/>
    <col min="10" max="10" width="11" bestFit="1" customWidth="1"/>
    <col min="11" max="11" width="16.90625" bestFit="1" customWidth="1"/>
  </cols>
  <sheetData>
    <row r="1" spans="1:11" x14ac:dyDescent="0.35">
      <c r="A1" s="12" t="s">
        <v>0</v>
      </c>
      <c r="B1" s="12"/>
      <c r="C1" s="12" t="s">
        <v>1</v>
      </c>
      <c r="D1" s="12" t="s">
        <v>2</v>
      </c>
      <c r="E1" s="12" t="s">
        <v>48</v>
      </c>
      <c r="F1" s="12" t="s">
        <v>41</v>
      </c>
      <c r="G1" s="12" t="s">
        <v>5</v>
      </c>
      <c r="H1" s="12" t="s">
        <v>73</v>
      </c>
      <c r="I1" s="12" t="s">
        <v>6</v>
      </c>
      <c r="J1" s="12" t="s">
        <v>7</v>
      </c>
      <c r="K1" s="12" t="s">
        <v>42</v>
      </c>
    </row>
    <row r="2" spans="1:11" x14ac:dyDescent="0.35">
      <c r="A2" s="2">
        <v>1</v>
      </c>
      <c r="B2" t="s">
        <v>47</v>
      </c>
      <c r="C2" s="6" t="s">
        <v>16</v>
      </c>
      <c r="D2" s="7" t="s">
        <v>14</v>
      </c>
      <c r="E2" s="2">
        <v>10</v>
      </c>
      <c r="J2" t="s">
        <v>12</v>
      </c>
    </row>
    <row r="3" spans="1:11" x14ac:dyDescent="0.35">
      <c r="A3" s="2">
        <v>2</v>
      </c>
      <c r="B3" t="s">
        <v>47</v>
      </c>
      <c r="C3" s="6" t="s">
        <v>10</v>
      </c>
      <c r="D3" s="7" t="s">
        <v>44</v>
      </c>
      <c r="E3" s="2">
        <v>5</v>
      </c>
      <c r="I3" t="s">
        <v>43</v>
      </c>
      <c r="J3" t="s">
        <v>12</v>
      </c>
    </row>
    <row r="4" spans="1:11" x14ac:dyDescent="0.35">
      <c r="A4" s="2">
        <v>3</v>
      </c>
      <c r="B4" t="s">
        <v>47</v>
      </c>
      <c r="C4" s="2" t="s">
        <v>10</v>
      </c>
      <c r="D4" s="7" t="s">
        <v>45</v>
      </c>
      <c r="E4" s="2">
        <v>1.5</v>
      </c>
      <c r="F4" t="s">
        <v>21</v>
      </c>
      <c r="J4" t="s">
        <v>21</v>
      </c>
    </row>
    <row r="5" spans="1:11" x14ac:dyDescent="0.35">
      <c r="A5" s="2">
        <v>4</v>
      </c>
      <c r="B5" t="s">
        <v>47</v>
      </c>
      <c r="C5" s="2" t="s">
        <v>10</v>
      </c>
      <c r="D5" s="7" t="s">
        <v>46</v>
      </c>
      <c r="E5" s="2">
        <v>1</v>
      </c>
      <c r="I5" t="s">
        <v>84</v>
      </c>
    </row>
    <row r="6" spans="1:11" x14ac:dyDescent="0.35">
      <c r="A6" s="2">
        <v>5</v>
      </c>
      <c r="B6" t="s">
        <v>49</v>
      </c>
      <c r="C6" s="2" t="s">
        <v>24</v>
      </c>
      <c r="D6" s="7" t="s">
        <v>57</v>
      </c>
      <c r="E6" s="2">
        <v>10</v>
      </c>
    </row>
    <row r="7" spans="1:11" x14ac:dyDescent="0.35">
      <c r="A7" s="2">
        <v>6</v>
      </c>
      <c r="B7" t="s">
        <v>49</v>
      </c>
      <c r="C7" s="2" t="s">
        <v>24</v>
      </c>
      <c r="D7" s="7" t="s">
        <v>50</v>
      </c>
      <c r="E7" s="2">
        <v>40</v>
      </c>
      <c r="I7" t="s">
        <v>87</v>
      </c>
    </row>
    <row r="8" spans="1:11" x14ac:dyDescent="0.35">
      <c r="A8" s="2">
        <v>7</v>
      </c>
      <c r="B8" t="s">
        <v>49</v>
      </c>
      <c r="C8" s="2" t="s">
        <v>24</v>
      </c>
      <c r="D8" s="7" t="s">
        <v>51</v>
      </c>
      <c r="E8" s="2">
        <v>20</v>
      </c>
      <c r="I8" t="s">
        <v>58</v>
      </c>
    </row>
    <row r="9" spans="1:11" x14ac:dyDescent="0.35">
      <c r="A9" s="2">
        <v>8</v>
      </c>
      <c r="B9" t="s">
        <v>49</v>
      </c>
      <c r="C9" s="2" t="s">
        <v>24</v>
      </c>
      <c r="D9" s="7" t="s">
        <v>52</v>
      </c>
      <c r="E9" s="2">
        <v>20</v>
      </c>
    </row>
    <row r="10" spans="1:11" x14ac:dyDescent="0.35">
      <c r="A10" s="2">
        <v>9</v>
      </c>
      <c r="B10" t="s">
        <v>49</v>
      </c>
      <c r="C10" s="2" t="s">
        <v>24</v>
      </c>
      <c r="D10" s="7" t="s">
        <v>53</v>
      </c>
      <c r="E10" s="2">
        <v>20</v>
      </c>
      <c r="I10" t="s">
        <v>87</v>
      </c>
    </row>
    <row r="11" spans="1:11" x14ac:dyDescent="0.35">
      <c r="A11" s="2">
        <v>10</v>
      </c>
      <c r="B11" t="s">
        <v>49</v>
      </c>
      <c r="C11" s="2" t="s">
        <v>24</v>
      </c>
      <c r="D11" s="7" t="s">
        <v>54</v>
      </c>
      <c r="E11" s="2">
        <v>20</v>
      </c>
      <c r="I11" t="s">
        <v>55</v>
      </c>
    </row>
    <row r="12" spans="1:11" x14ac:dyDescent="0.35">
      <c r="A12" s="2">
        <v>11</v>
      </c>
      <c r="B12" t="s">
        <v>49</v>
      </c>
      <c r="C12" s="2" t="s">
        <v>24</v>
      </c>
      <c r="D12" s="7" t="s">
        <v>54</v>
      </c>
      <c r="E12" s="2">
        <v>50</v>
      </c>
      <c r="F12" s="7" t="s">
        <v>21</v>
      </c>
      <c r="I12" t="s">
        <v>56</v>
      </c>
    </row>
    <row r="13" spans="1:11" x14ac:dyDescent="0.35">
      <c r="A13" s="2">
        <v>12</v>
      </c>
      <c r="B13" t="s">
        <v>49</v>
      </c>
      <c r="C13" s="2" t="s">
        <v>24</v>
      </c>
      <c r="D13" s="7" t="s">
        <v>59</v>
      </c>
      <c r="E13" s="2">
        <v>130</v>
      </c>
      <c r="I13" t="s">
        <v>60</v>
      </c>
    </row>
    <row r="14" spans="1:11" x14ac:dyDescent="0.35">
      <c r="A14" s="2">
        <v>13</v>
      </c>
      <c r="B14" t="s">
        <v>49</v>
      </c>
      <c r="C14" s="6" t="s">
        <v>10</v>
      </c>
      <c r="D14" s="7" t="s">
        <v>61</v>
      </c>
      <c r="E14" s="2">
        <v>30</v>
      </c>
    </row>
    <row r="15" spans="1:11" x14ac:dyDescent="0.35">
      <c r="A15" s="2">
        <v>14</v>
      </c>
      <c r="B15" t="s">
        <v>49</v>
      </c>
      <c r="C15" s="6" t="s">
        <v>10</v>
      </c>
      <c r="D15" s="7" t="s">
        <v>14</v>
      </c>
      <c r="E15" s="2">
        <v>50</v>
      </c>
    </row>
    <row r="16" spans="1:11" x14ac:dyDescent="0.35">
      <c r="A16" s="2">
        <v>15</v>
      </c>
      <c r="B16" t="s">
        <v>49</v>
      </c>
      <c r="C16" s="6" t="s">
        <v>10</v>
      </c>
      <c r="D16" s="7" t="s">
        <v>62</v>
      </c>
      <c r="E16" s="2">
        <v>25</v>
      </c>
      <c r="I16" s="2" t="s">
        <v>63</v>
      </c>
    </row>
    <row r="17" spans="1:10" x14ac:dyDescent="0.35">
      <c r="A17" s="2">
        <v>16</v>
      </c>
      <c r="B17" t="s">
        <v>49</v>
      </c>
      <c r="C17" s="6" t="s">
        <v>10</v>
      </c>
      <c r="D17" s="7" t="s">
        <v>54</v>
      </c>
      <c r="E17" s="2">
        <v>90</v>
      </c>
    </row>
    <row r="18" spans="1:10" x14ac:dyDescent="0.35">
      <c r="A18" s="2">
        <v>17</v>
      </c>
      <c r="B18" t="s">
        <v>49</v>
      </c>
      <c r="C18" s="6" t="s">
        <v>10</v>
      </c>
      <c r="D18" s="7" t="s">
        <v>86</v>
      </c>
      <c r="E18" s="2">
        <v>200</v>
      </c>
      <c r="I18" t="s">
        <v>87</v>
      </c>
      <c r="J18" t="s">
        <v>78</v>
      </c>
    </row>
    <row r="19" spans="1:10" x14ac:dyDescent="0.35">
      <c r="A19" s="2">
        <v>18</v>
      </c>
      <c r="B19" t="s">
        <v>49</v>
      </c>
      <c r="C19" s="6" t="s">
        <v>10</v>
      </c>
      <c r="D19" s="7" t="s">
        <v>64</v>
      </c>
      <c r="E19" s="2">
        <v>90</v>
      </c>
      <c r="I19" t="s">
        <v>87</v>
      </c>
      <c r="J19" t="s">
        <v>12</v>
      </c>
    </row>
    <row r="20" spans="1:10" x14ac:dyDescent="0.35">
      <c r="A20" s="2">
        <v>19</v>
      </c>
      <c r="B20" t="s">
        <v>49</v>
      </c>
      <c r="C20" s="6" t="s">
        <v>10</v>
      </c>
      <c r="D20" s="7" t="s">
        <v>50</v>
      </c>
      <c r="E20" s="2">
        <v>100</v>
      </c>
      <c r="J20" t="s">
        <v>12</v>
      </c>
    </row>
    <row r="21" spans="1:10" x14ac:dyDescent="0.35">
      <c r="A21" s="2">
        <v>20</v>
      </c>
      <c r="B21" t="s">
        <v>49</v>
      </c>
      <c r="C21" s="6" t="s">
        <v>10</v>
      </c>
      <c r="D21" s="7" t="s">
        <v>45</v>
      </c>
      <c r="E21" s="2">
        <v>120</v>
      </c>
      <c r="F21" s="7" t="s">
        <v>21</v>
      </c>
      <c r="I21" t="s">
        <v>65</v>
      </c>
      <c r="J21" t="s">
        <v>21</v>
      </c>
    </row>
    <row r="22" spans="1:10" ht="29" x14ac:dyDescent="0.35">
      <c r="A22" s="2">
        <v>21</v>
      </c>
      <c r="B22" t="s">
        <v>49</v>
      </c>
      <c r="C22" s="6" t="s">
        <v>10</v>
      </c>
      <c r="D22" s="7" t="s">
        <v>22</v>
      </c>
      <c r="E22" s="2">
        <v>200</v>
      </c>
      <c r="F22" s="7" t="s">
        <v>21</v>
      </c>
      <c r="I22" s="15" t="s">
        <v>66</v>
      </c>
      <c r="J22" t="s">
        <v>21</v>
      </c>
    </row>
    <row r="23" spans="1:10" x14ac:dyDescent="0.35">
      <c r="A23" s="2">
        <v>22</v>
      </c>
      <c r="B23" t="s">
        <v>49</v>
      </c>
      <c r="C23" s="6" t="s">
        <v>10</v>
      </c>
      <c r="D23" s="7" t="s">
        <v>67</v>
      </c>
      <c r="E23" s="2">
        <v>200</v>
      </c>
      <c r="J23" t="s">
        <v>12</v>
      </c>
    </row>
    <row r="24" spans="1:10" x14ac:dyDescent="0.35">
      <c r="A24" s="2">
        <v>23</v>
      </c>
      <c r="B24" t="s">
        <v>49</v>
      </c>
      <c r="C24" s="6" t="s">
        <v>16</v>
      </c>
      <c r="D24" s="7" t="s">
        <v>68</v>
      </c>
      <c r="E24" s="2">
        <v>600</v>
      </c>
      <c r="I24" t="s">
        <v>69</v>
      </c>
      <c r="J24" t="s">
        <v>12</v>
      </c>
    </row>
    <row r="25" spans="1:10" ht="126.65" customHeight="1" x14ac:dyDescent="0.35">
      <c r="A25" s="2">
        <v>24</v>
      </c>
      <c r="B25" t="s">
        <v>49</v>
      </c>
      <c r="C25" s="6" t="s">
        <v>16</v>
      </c>
      <c r="D25" s="7" t="s">
        <v>70</v>
      </c>
      <c r="E25" s="2">
        <v>2800</v>
      </c>
      <c r="I25" s="15" t="s">
        <v>71</v>
      </c>
      <c r="J25" t="s">
        <v>21</v>
      </c>
    </row>
    <row r="26" spans="1:10" ht="72.5" x14ac:dyDescent="0.35">
      <c r="A26" s="2">
        <v>25</v>
      </c>
      <c r="B26" t="s">
        <v>47</v>
      </c>
      <c r="C26" s="6" t="s">
        <v>16</v>
      </c>
      <c r="D26" s="7" t="s">
        <v>74</v>
      </c>
      <c r="E26" s="2">
        <v>150</v>
      </c>
      <c r="F26" s="7" t="s">
        <v>21</v>
      </c>
      <c r="I26" s="15" t="s">
        <v>90</v>
      </c>
    </row>
    <row r="27" spans="1:10" x14ac:dyDescent="0.35">
      <c r="A27" s="2">
        <v>26</v>
      </c>
      <c r="B27" t="s">
        <v>47</v>
      </c>
      <c r="C27" s="6" t="s">
        <v>18</v>
      </c>
      <c r="D27" s="7" t="s">
        <v>32</v>
      </c>
      <c r="E27" s="2">
        <v>11</v>
      </c>
      <c r="G27">
        <v>1000</v>
      </c>
      <c r="H27" s="2" t="s">
        <v>72</v>
      </c>
    </row>
    <row r="28" spans="1:10" x14ac:dyDescent="0.35">
      <c r="A28" s="2">
        <v>27</v>
      </c>
      <c r="B28" t="s">
        <v>47</v>
      </c>
      <c r="C28" s="6" t="s">
        <v>18</v>
      </c>
      <c r="D28" s="7" t="s">
        <v>75</v>
      </c>
      <c r="E28" s="2">
        <v>1</v>
      </c>
      <c r="I28" t="s">
        <v>77</v>
      </c>
    </row>
    <row r="29" spans="1:10" x14ac:dyDescent="0.35">
      <c r="A29" s="2">
        <v>28</v>
      </c>
      <c r="B29" t="s">
        <v>49</v>
      </c>
      <c r="C29" s="6" t="s">
        <v>18</v>
      </c>
      <c r="D29" s="7" t="s">
        <v>75</v>
      </c>
      <c r="E29" s="2">
        <v>50</v>
      </c>
      <c r="F29" s="7" t="s">
        <v>21</v>
      </c>
      <c r="I29" t="s">
        <v>76</v>
      </c>
    </row>
    <row r="30" spans="1:10" x14ac:dyDescent="0.35">
      <c r="A30" s="2">
        <v>29</v>
      </c>
      <c r="B30" t="s">
        <v>47</v>
      </c>
      <c r="C30" s="6" t="s">
        <v>16</v>
      </c>
      <c r="D30" s="7" t="s">
        <v>79</v>
      </c>
      <c r="E30" s="2">
        <v>10</v>
      </c>
      <c r="I30" t="s">
        <v>88</v>
      </c>
    </row>
    <row r="31" spans="1:10" x14ac:dyDescent="0.35">
      <c r="A31" s="2">
        <v>30</v>
      </c>
      <c r="B31" t="s">
        <v>47</v>
      </c>
      <c r="C31" s="6" t="s">
        <v>18</v>
      </c>
      <c r="D31" s="7" t="s">
        <v>80</v>
      </c>
      <c r="E31" s="2">
        <v>1</v>
      </c>
    </row>
    <row r="32" spans="1:10" x14ac:dyDescent="0.35">
      <c r="A32" s="2">
        <v>31</v>
      </c>
      <c r="B32" t="s">
        <v>47</v>
      </c>
      <c r="C32" s="6" t="s">
        <v>18</v>
      </c>
      <c r="D32" s="7" t="s">
        <v>81</v>
      </c>
      <c r="E32" s="2">
        <v>1</v>
      </c>
      <c r="I32" t="s">
        <v>82</v>
      </c>
    </row>
    <row r="33" spans="1:10" x14ac:dyDescent="0.35">
      <c r="A33" s="2">
        <v>32</v>
      </c>
      <c r="B33" t="s">
        <v>47</v>
      </c>
      <c r="C33" s="6" t="s">
        <v>24</v>
      </c>
      <c r="D33" s="7" t="s">
        <v>83</v>
      </c>
      <c r="E33" s="2">
        <v>1</v>
      </c>
      <c r="F33" t="s">
        <v>21</v>
      </c>
    </row>
    <row r="34" spans="1:10" x14ac:dyDescent="0.35">
      <c r="A34" s="2">
        <v>33</v>
      </c>
      <c r="B34" t="s">
        <v>47</v>
      </c>
      <c r="C34" s="6" t="s">
        <v>24</v>
      </c>
      <c r="D34" s="7" t="s">
        <v>28</v>
      </c>
      <c r="E34" s="2">
        <v>1</v>
      </c>
      <c r="I34" t="s">
        <v>89</v>
      </c>
    </row>
    <row r="35" spans="1:10" x14ac:dyDescent="0.35">
      <c r="A35" s="2">
        <v>34</v>
      </c>
      <c r="B35" t="s">
        <v>47</v>
      </c>
      <c r="C35" s="6" t="s">
        <v>10</v>
      </c>
      <c r="D35" s="7" t="s">
        <v>85</v>
      </c>
      <c r="E35" s="2">
        <v>1</v>
      </c>
      <c r="F35" t="s">
        <v>21</v>
      </c>
    </row>
    <row r="36" spans="1:10" x14ac:dyDescent="0.35">
      <c r="A36" s="2">
        <v>35</v>
      </c>
      <c r="B36" t="s">
        <v>49</v>
      </c>
      <c r="C36" s="6" t="s">
        <v>10</v>
      </c>
      <c r="D36" s="7" t="s">
        <v>86</v>
      </c>
      <c r="E36" s="2">
        <v>1</v>
      </c>
      <c r="I36" t="s">
        <v>87</v>
      </c>
      <c r="J36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7EA4-C159-4445-A43D-CAA57EE25213}">
  <sheetPr codeName="Hoja3"/>
  <dimension ref="A1:N48"/>
  <sheetViews>
    <sheetView topLeftCell="B4" workbookViewId="0">
      <selection activeCell="F29" sqref="F29"/>
    </sheetView>
  </sheetViews>
  <sheetFormatPr baseColWidth="10" defaultColWidth="10.7265625" defaultRowHeight="14.5" x14ac:dyDescent="0.35"/>
  <cols>
    <col min="1" max="1" width="19.08984375" customWidth="1"/>
    <col min="2" max="2" width="10.1796875" style="2" bestFit="1" customWidth="1"/>
    <col min="3" max="3" width="14.81640625" style="2" bestFit="1" customWidth="1"/>
    <col min="4" max="4" width="10.1796875" style="2" bestFit="1" customWidth="1"/>
    <col min="5" max="5" width="13.54296875" style="2" customWidth="1"/>
    <col min="6" max="6" width="15.453125" style="2" customWidth="1"/>
    <col min="7" max="7" width="17.7265625" style="2" bestFit="1" customWidth="1"/>
    <col min="8" max="8" width="9.26953125" style="2" bestFit="1" customWidth="1"/>
    <col min="9" max="9" width="13.81640625" bestFit="1" customWidth="1"/>
    <col min="10" max="10" width="20.54296875" style="2" bestFit="1" customWidth="1"/>
    <col min="11" max="11" width="20.54296875" customWidth="1"/>
    <col min="12" max="12" width="26.90625" style="2" bestFit="1" customWidth="1"/>
    <col min="13" max="13" width="19.36328125" bestFit="1" customWidth="1"/>
  </cols>
  <sheetData>
    <row r="1" spans="1:14" x14ac:dyDescent="0.35">
      <c r="A1" t="s">
        <v>94</v>
      </c>
      <c r="B1" s="2" t="s">
        <v>102</v>
      </c>
      <c r="C1" s="2" t="s">
        <v>101</v>
      </c>
      <c r="D1" s="2" t="s">
        <v>98</v>
      </c>
      <c r="E1" s="2" t="s">
        <v>103</v>
      </c>
      <c r="F1" s="16" t="s">
        <v>104</v>
      </c>
      <c r="H1" s="2" t="s">
        <v>99</v>
      </c>
      <c r="I1" s="2" t="s">
        <v>100</v>
      </c>
      <c r="J1" s="2" t="s">
        <v>105</v>
      </c>
      <c r="M1" s="2">
        <f>1+F3+F4+F5</f>
        <v>10</v>
      </c>
      <c r="N1">
        <f>E3+E4+E5</f>
        <v>3610000</v>
      </c>
    </row>
    <row r="2" spans="1:14" x14ac:dyDescent="0.35">
      <c r="A2" t="s">
        <v>96</v>
      </c>
      <c r="B2" s="2">
        <v>0</v>
      </c>
      <c r="C2" s="22">
        <v>2</v>
      </c>
      <c r="D2" s="2">
        <v>1</v>
      </c>
      <c r="E2" s="2">
        <v>0</v>
      </c>
      <c r="F2" s="23">
        <v>0</v>
      </c>
      <c r="G2" s="23">
        <v>0</v>
      </c>
      <c r="H2" s="2">
        <v>1</v>
      </c>
      <c r="I2" s="22">
        <v>2</v>
      </c>
      <c r="J2" s="18">
        <v>0</v>
      </c>
      <c r="M2" s="2"/>
      <c r="N2" s="2"/>
    </row>
    <row r="3" spans="1:14" x14ac:dyDescent="0.35">
      <c r="A3" t="s">
        <v>96</v>
      </c>
      <c r="B3" s="21">
        <v>1</v>
      </c>
      <c r="C3" s="22">
        <v>2</v>
      </c>
      <c r="D3" s="21">
        <v>1</v>
      </c>
      <c r="E3" s="18">
        <f>75*1000</f>
        <v>75000</v>
      </c>
      <c r="F3" s="23">
        <v>2</v>
      </c>
      <c r="G3" s="23">
        <v>2</v>
      </c>
      <c r="H3" s="2" t="s">
        <v>91</v>
      </c>
      <c r="I3" s="22">
        <v>3</v>
      </c>
      <c r="J3" s="18">
        <f>F3*E2</f>
        <v>0</v>
      </c>
      <c r="M3" s="2"/>
      <c r="N3" s="2"/>
    </row>
    <row r="4" spans="1:14" x14ac:dyDescent="0.35">
      <c r="A4" t="s">
        <v>96</v>
      </c>
      <c r="B4" s="21">
        <v>2</v>
      </c>
      <c r="C4" s="22">
        <v>3</v>
      </c>
      <c r="D4" s="21">
        <v>20</v>
      </c>
      <c r="E4" s="18">
        <f>848*1000</f>
        <v>848000</v>
      </c>
      <c r="F4" s="23">
        <v>3</v>
      </c>
      <c r="G4" s="23">
        <v>3</v>
      </c>
      <c r="H4" s="2" t="s">
        <v>92</v>
      </c>
      <c r="I4" s="22">
        <v>4</v>
      </c>
      <c r="J4" s="18">
        <f>F4*E3</f>
        <v>225000</v>
      </c>
      <c r="M4" s="2"/>
      <c r="N4" s="2"/>
    </row>
    <row r="5" spans="1:14" x14ac:dyDescent="0.35">
      <c r="A5" t="s">
        <v>96</v>
      </c>
      <c r="B5" s="21">
        <v>3</v>
      </c>
      <c r="C5" s="22">
        <v>4</v>
      </c>
      <c r="D5" s="21">
        <v>40</v>
      </c>
      <c r="E5" s="18">
        <f>2687*1000</f>
        <v>2687000</v>
      </c>
      <c r="F5" s="23">
        <v>4</v>
      </c>
      <c r="G5" s="23">
        <v>4</v>
      </c>
      <c r="H5" s="2" t="s">
        <v>93</v>
      </c>
      <c r="I5" s="22">
        <v>5</v>
      </c>
      <c r="J5" s="18">
        <f>F5*E4</f>
        <v>3392000</v>
      </c>
      <c r="M5" s="2"/>
      <c r="N5" s="2"/>
    </row>
    <row r="6" spans="1:14" x14ac:dyDescent="0.35">
      <c r="E6" s="18"/>
      <c r="F6" s="2">
        <f>SUM(F2:F5)</f>
        <v>9</v>
      </c>
      <c r="J6" s="18">
        <f>SUM(J2:J5)</f>
        <v>3617000</v>
      </c>
      <c r="K6" s="24">
        <f>9*J6</f>
        <v>32553000</v>
      </c>
    </row>
    <row r="8" spans="1:14" x14ac:dyDescent="0.35">
      <c r="A8" t="s">
        <v>106</v>
      </c>
      <c r="B8" s="17" t="s">
        <v>107</v>
      </c>
    </row>
    <row r="9" spans="1:14" x14ac:dyDescent="0.35">
      <c r="F9" s="19">
        <f>J6+E6</f>
        <v>3617000</v>
      </c>
      <c r="G9" s="2" t="s">
        <v>108</v>
      </c>
    </row>
    <row r="10" spans="1:14" x14ac:dyDescent="0.35">
      <c r="F10" s="2">
        <f>F6</f>
        <v>9</v>
      </c>
      <c r="G10" s="20" t="s">
        <v>109</v>
      </c>
    </row>
    <row r="11" spans="1:14" x14ac:dyDescent="0.35">
      <c r="G11" s="2">
        <f>F3</f>
        <v>2</v>
      </c>
      <c r="H11" s="21" t="s">
        <v>111</v>
      </c>
      <c r="I11" s="2">
        <v>2</v>
      </c>
      <c r="J11" s="16" t="s">
        <v>110</v>
      </c>
    </row>
    <row r="12" spans="1:14" x14ac:dyDescent="0.35">
      <c r="G12" s="2">
        <f>F4</f>
        <v>3</v>
      </c>
      <c r="H12" s="21" t="s">
        <v>111</v>
      </c>
      <c r="I12" s="2">
        <v>3</v>
      </c>
      <c r="J12" s="16" t="s">
        <v>110</v>
      </c>
    </row>
    <row r="13" spans="1:14" x14ac:dyDescent="0.35">
      <c r="G13" s="2">
        <f>F5</f>
        <v>4</v>
      </c>
      <c r="H13" s="21" t="s">
        <v>111</v>
      </c>
      <c r="I13" s="2">
        <v>4</v>
      </c>
      <c r="J13" s="16" t="s">
        <v>110</v>
      </c>
    </row>
    <row r="14" spans="1:14" x14ac:dyDescent="0.35">
      <c r="K14" s="2"/>
    </row>
    <row r="15" spans="1:14" x14ac:dyDescent="0.35">
      <c r="B15" s="17" t="s">
        <v>112</v>
      </c>
      <c r="F15" s="19">
        <f>E3</f>
        <v>75000</v>
      </c>
      <c r="G15" s="2" t="s">
        <v>108</v>
      </c>
      <c r="K15" s="2"/>
    </row>
    <row r="16" spans="1:14" x14ac:dyDescent="0.35">
      <c r="F16" s="2">
        <v>2</v>
      </c>
      <c r="G16" s="21" t="s">
        <v>97</v>
      </c>
      <c r="H16" s="2" t="s">
        <v>113</v>
      </c>
      <c r="I16" s="2">
        <v>2</v>
      </c>
      <c r="J16" s="2" t="s">
        <v>110</v>
      </c>
      <c r="K16" s="2"/>
    </row>
    <row r="17" spans="2:11" x14ac:dyDescent="0.35">
      <c r="K17" s="2"/>
    </row>
    <row r="18" spans="2:11" x14ac:dyDescent="0.35">
      <c r="K18" s="2"/>
    </row>
    <row r="19" spans="2:11" x14ac:dyDescent="0.35">
      <c r="B19" s="17" t="s">
        <v>114</v>
      </c>
      <c r="F19" s="19"/>
      <c r="G19" s="2" t="s">
        <v>108</v>
      </c>
      <c r="K19" s="2"/>
    </row>
    <row r="20" spans="2:11" x14ac:dyDescent="0.35">
      <c r="F20" s="2">
        <v>3</v>
      </c>
      <c r="G20" s="20" t="s">
        <v>109</v>
      </c>
      <c r="H20" s="2" t="s">
        <v>113</v>
      </c>
      <c r="I20" s="2">
        <v>3</v>
      </c>
      <c r="J20" s="2" t="s">
        <v>110</v>
      </c>
    </row>
    <row r="46" spans="1:9" x14ac:dyDescent="0.35">
      <c r="A46" t="s">
        <v>95</v>
      </c>
      <c r="D46" s="2">
        <v>1</v>
      </c>
      <c r="E46" s="2">
        <f>150*1000</f>
        <v>150000</v>
      </c>
      <c r="H46" s="2" t="s">
        <v>91</v>
      </c>
    </row>
    <row r="47" spans="1:9" x14ac:dyDescent="0.35">
      <c r="D47" s="2">
        <v>20</v>
      </c>
      <c r="E47" s="2">
        <f>1837*1000</f>
        <v>1837000</v>
      </c>
      <c r="H47" s="2" t="s">
        <v>92</v>
      </c>
      <c r="I47" s="2"/>
    </row>
    <row r="48" spans="1:9" x14ac:dyDescent="0.35">
      <c r="D48" s="2">
        <v>40</v>
      </c>
      <c r="H48" s="2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6230-EC03-4F92-AD90-125BA69565C2}">
  <sheetPr codeName="Hoja13"/>
  <dimension ref="B1:J5"/>
  <sheetViews>
    <sheetView workbookViewId="0">
      <selection activeCell="B2" sqref="B2"/>
    </sheetView>
  </sheetViews>
  <sheetFormatPr baseColWidth="10" defaultRowHeight="14.5" x14ac:dyDescent="0.35"/>
  <cols>
    <col min="2" max="3" width="10.90625" style="3"/>
    <col min="4" max="10" width="17.6328125" style="3" customWidth="1"/>
  </cols>
  <sheetData>
    <row r="1" spans="2:10" x14ac:dyDescent="0.35"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</row>
    <row r="2" spans="2:10" x14ac:dyDescent="0.35">
      <c r="B2" s="54">
        <v>44473</v>
      </c>
      <c r="C2" s="54">
        <v>44479</v>
      </c>
      <c r="D2" s="56" t="s">
        <v>188</v>
      </c>
      <c r="E2" s="55" t="s">
        <v>224</v>
      </c>
      <c r="F2" s="12" t="s">
        <v>342</v>
      </c>
      <c r="G2" s="12" t="s">
        <v>182</v>
      </c>
      <c r="H2" s="3" t="s">
        <v>243</v>
      </c>
      <c r="I2" s="3" t="s">
        <v>343</v>
      </c>
      <c r="J2" s="3" t="s">
        <v>344</v>
      </c>
    </row>
    <row r="3" spans="2:10" x14ac:dyDescent="0.35">
      <c r="B3" s="54">
        <v>44480</v>
      </c>
      <c r="C3" s="54">
        <v>44486</v>
      </c>
      <c r="D3" s="55" t="s">
        <v>198</v>
      </c>
      <c r="E3" s="55" t="s">
        <v>199</v>
      </c>
      <c r="F3" s="55" t="s">
        <v>203</v>
      </c>
      <c r="G3" s="12" t="s">
        <v>195</v>
      </c>
      <c r="H3" s="12" t="s">
        <v>196</v>
      </c>
      <c r="I3" s="3" t="s">
        <v>244</v>
      </c>
      <c r="J3" s="3" t="s">
        <v>297</v>
      </c>
    </row>
    <row r="4" spans="2:10" x14ac:dyDescent="0.35">
      <c r="B4" s="54">
        <v>44487</v>
      </c>
      <c r="C4" s="54">
        <v>44493</v>
      </c>
    </row>
    <row r="5" spans="2:10" x14ac:dyDescent="0.35">
      <c r="B5" s="54">
        <v>44494</v>
      </c>
      <c r="C5" s="54">
        <v>44500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9F05-D3CD-4231-8738-D59E2A94BDA8}">
  <sheetPr codeName="Hoja9"/>
  <dimension ref="A1:I22"/>
  <sheetViews>
    <sheetView workbookViewId="0">
      <selection activeCell="D2" sqref="D2"/>
    </sheetView>
  </sheetViews>
  <sheetFormatPr baseColWidth="10" defaultColWidth="10.7265625" defaultRowHeight="14.5" x14ac:dyDescent="0.35"/>
  <cols>
    <col min="1" max="1" width="10.7265625" style="3"/>
    <col min="2" max="2" width="4.453125" bestFit="1" customWidth="1"/>
    <col min="3" max="3" width="12.26953125" bestFit="1" customWidth="1"/>
    <col min="6" max="6" width="11.7265625" bestFit="1" customWidth="1"/>
  </cols>
  <sheetData>
    <row r="1" spans="1:9" x14ac:dyDescent="0.35">
      <c r="A1" s="3" t="s">
        <v>316</v>
      </c>
      <c r="B1" s="2" t="s">
        <v>176</v>
      </c>
      <c r="C1" t="s">
        <v>168</v>
      </c>
      <c r="D1" s="2" t="s">
        <v>221</v>
      </c>
      <c r="E1" s="2" t="s">
        <v>267</v>
      </c>
      <c r="F1" s="2" t="s">
        <v>247</v>
      </c>
      <c r="H1" s="2"/>
      <c r="I1" s="2"/>
    </row>
    <row r="2" spans="1:9" x14ac:dyDescent="0.35">
      <c r="A2" s="3">
        <v>1</v>
      </c>
      <c r="B2" s="2" t="s">
        <v>177</v>
      </c>
      <c r="C2" t="s">
        <v>187</v>
      </c>
      <c r="D2" s="2"/>
      <c r="E2" s="2">
        <v>120</v>
      </c>
      <c r="F2" s="2">
        <f t="shared" ref="F2:F8" si="0">ROUNDUP(((E2-D2)/2),0)</f>
        <v>60</v>
      </c>
      <c r="G2" s="33">
        <f ca="1">TODAY()+F2</f>
        <v>44536</v>
      </c>
      <c r="H2" s="33">
        <v>44482</v>
      </c>
    </row>
    <row r="3" spans="1:9" x14ac:dyDescent="0.35">
      <c r="A3" s="3">
        <v>2</v>
      </c>
      <c r="B3" s="2" t="s">
        <v>177</v>
      </c>
      <c r="C3" t="s">
        <v>204</v>
      </c>
      <c r="D3" s="2">
        <v>26</v>
      </c>
      <c r="E3" s="2">
        <v>120</v>
      </c>
      <c r="F3" s="2">
        <f t="shared" si="0"/>
        <v>47</v>
      </c>
      <c r="G3" s="33">
        <f t="shared" ref="G3:G10" ca="1" si="1">TODAY()+F3</f>
        <v>44523</v>
      </c>
      <c r="H3" s="33">
        <f>H2+F3</f>
        <v>44529</v>
      </c>
    </row>
    <row r="4" spans="1:9" x14ac:dyDescent="0.35">
      <c r="A4" s="3">
        <v>3</v>
      </c>
      <c r="B4" s="2" t="s">
        <v>178</v>
      </c>
      <c r="C4" t="s">
        <v>175</v>
      </c>
      <c r="D4" s="2">
        <v>105</v>
      </c>
      <c r="E4" s="2">
        <v>150</v>
      </c>
      <c r="F4" s="2">
        <f>ROUNDUP(((E4-D4)/2),0)</f>
        <v>23</v>
      </c>
      <c r="G4" s="33">
        <f ca="1">TODAY()+F4</f>
        <v>44499</v>
      </c>
      <c r="H4" s="33">
        <f t="shared" ref="H4:H8" si="2">H3+F4</f>
        <v>44552</v>
      </c>
    </row>
    <row r="5" spans="1:9" x14ac:dyDescent="0.35">
      <c r="B5" s="2" t="s">
        <v>177</v>
      </c>
      <c r="C5" t="s">
        <v>220</v>
      </c>
      <c r="D5" s="2">
        <v>10</v>
      </c>
      <c r="E5" s="2">
        <v>120</v>
      </c>
      <c r="F5" s="2">
        <f>ROUNDUP(((E5-D5)/2),0)</f>
        <v>55</v>
      </c>
      <c r="G5" s="33">
        <f ca="1">TODAY()+F5</f>
        <v>44531</v>
      </c>
      <c r="H5" s="33">
        <f t="shared" si="2"/>
        <v>44607</v>
      </c>
    </row>
    <row r="6" spans="1:9" x14ac:dyDescent="0.35">
      <c r="B6" s="2" t="s">
        <v>177</v>
      </c>
      <c r="C6" t="s">
        <v>215</v>
      </c>
      <c r="D6" s="2">
        <v>47</v>
      </c>
      <c r="E6" s="2">
        <v>120</v>
      </c>
      <c r="F6" s="2">
        <f t="shared" si="0"/>
        <v>37</v>
      </c>
      <c r="G6" s="33">
        <f t="shared" ca="1" si="1"/>
        <v>44513</v>
      </c>
      <c r="H6" s="33">
        <f t="shared" si="2"/>
        <v>44644</v>
      </c>
    </row>
    <row r="7" spans="1:9" x14ac:dyDescent="0.35">
      <c r="B7" s="2" t="s">
        <v>177</v>
      </c>
      <c r="C7" t="s">
        <v>218</v>
      </c>
      <c r="D7" s="2">
        <v>24</v>
      </c>
      <c r="E7" s="2">
        <v>120</v>
      </c>
      <c r="F7" s="2">
        <f t="shared" si="0"/>
        <v>48</v>
      </c>
      <c r="G7" s="33">
        <f t="shared" ca="1" si="1"/>
        <v>44524</v>
      </c>
      <c r="H7" s="33">
        <f t="shared" si="2"/>
        <v>44692</v>
      </c>
    </row>
    <row r="8" spans="1:9" x14ac:dyDescent="0.35">
      <c r="B8" s="2" t="s">
        <v>177</v>
      </c>
      <c r="C8" t="s">
        <v>219</v>
      </c>
      <c r="D8" s="2">
        <v>9</v>
      </c>
      <c r="E8" s="2">
        <v>120</v>
      </c>
      <c r="F8" s="2">
        <f t="shared" si="0"/>
        <v>56</v>
      </c>
      <c r="G8" s="33">
        <f t="shared" ca="1" si="1"/>
        <v>44532</v>
      </c>
      <c r="H8" s="33">
        <f t="shared" si="2"/>
        <v>44748</v>
      </c>
    </row>
    <row r="9" spans="1:9" x14ac:dyDescent="0.35">
      <c r="B9" s="2" t="s">
        <v>177</v>
      </c>
      <c r="C9" t="s">
        <v>263</v>
      </c>
      <c r="D9" t="s">
        <v>211</v>
      </c>
      <c r="E9" t="s">
        <v>211</v>
      </c>
      <c r="F9" t="s">
        <v>211</v>
      </c>
      <c r="G9" s="33" t="e">
        <f t="shared" ca="1" si="1"/>
        <v>#VALUE!</v>
      </c>
    </row>
    <row r="10" spans="1:9" x14ac:dyDescent="0.35">
      <c r="B10" s="2" t="s">
        <v>177</v>
      </c>
      <c r="C10" t="s">
        <v>264</v>
      </c>
      <c r="D10" t="s">
        <v>211</v>
      </c>
      <c r="E10" t="s">
        <v>211</v>
      </c>
      <c r="F10" t="s">
        <v>211</v>
      </c>
      <c r="G10" s="33" t="e">
        <f t="shared" ca="1" si="1"/>
        <v>#VALUE!</v>
      </c>
    </row>
    <row r="13" spans="1:9" x14ac:dyDescent="0.35">
      <c r="A13" s="3" t="s">
        <v>316</v>
      </c>
      <c r="B13" s="2" t="s">
        <v>176</v>
      </c>
      <c r="C13" t="s">
        <v>168</v>
      </c>
      <c r="D13" s="2" t="s">
        <v>221</v>
      </c>
      <c r="E13" s="2" t="s">
        <v>267</v>
      </c>
      <c r="F13" s="2" t="s">
        <v>247</v>
      </c>
      <c r="H13" s="2"/>
    </row>
    <row r="14" spans="1:9" x14ac:dyDescent="0.35">
      <c r="A14" s="3">
        <v>1</v>
      </c>
      <c r="B14" s="2" t="s">
        <v>177</v>
      </c>
      <c r="C14" t="s">
        <v>187</v>
      </c>
      <c r="D14" s="2">
        <v>107</v>
      </c>
      <c r="E14" s="2">
        <v>120</v>
      </c>
      <c r="F14" s="2">
        <f t="shared" ref="F14:F16" si="3">ROUNDUP(((E14-D14)/2),0)</f>
        <v>7</v>
      </c>
      <c r="G14" s="33">
        <f ca="1">TODAY()+F14</f>
        <v>44483</v>
      </c>
      <c r="H14" s="33">
        <v>44482</v>
      </c>
    </row>
    <row r="15" spans="1:9" x14ac:dyDescent="0.35">
      <c r="A15" s="3">
        <v>2</v>
      </c>
      <c r="B15" s="2" t="s">
        <v>178</v>
      </c>
      <c r="C15" t="s">
        <v>175</v>
      </c>
      <c r="D15" s="2">
        <v>105</v>
      </c>
      <c r="E15" s="2">
        <v>150</v>
      </c>
      <c r="F15" s="2">
        <f>ROUNDUP(((E15-D15)/2),0)</f>
        <v>23</v>
      </c>
      <c r="G15" s="33">
        <f ca="1">TODAY()+F15</f>
        <v>44499</v>
      </c>
      <c r="H15" s="33">
        <f>H14+F15</f>
        <v>44505</v>
      </c>
    </row>
    <row r="16" spans="1:9" x14ac:dyDescent="0.35">
      <c r="A16" s="3">
        <v>3</v>
      </c>
      <c r="B16" s="2" t="s">
        <v>177</v>
      </c>
      <c r="C16" t="s">
        <v>204</v>
      </c>
      <c r="D16" s="2">
        <v>28</v>
      </c>
      <c r="E16" s="2">
        <v>120</v>
      </c>
      <c r="F16" s="2">
        <f t="shared" si="3"/>
        <v>46</v>
      </c>
      <c r="G16" s="33">
        <f t="shared" ref="G16" ca="1" si="4">TODAY()+F16</f>
        <v>44522</v>
      </c>
      <c r="H16" s="33">
        <f t="shared" ref="H16:H20" si="5">H15+F16</f>
        <v>44551</v>
      </c>
    </row>
    <row r="17" spans="2:8" x14ac:dyDescent="0.35">
      <c r="B17" s="2" t="s">
        <v>177</v>
      </c>
      <c r="C17" t="s">
        <v>220</v>
      </c>
      <c r="D17" s="2">
        <v>10</v>
      </c>
      <c r="E17" s="2">
        <v>120</v>
      </c>
      <c r="F17" s="2">
        <f>ROUNDUP(((E17-D17)/2),0)</f>
        <v>55</v>
      </c>
      <c r="G17" s="33">
        <f ca="1">TODAY()+F17</f>
        <v>44531</v>
      </c>
      <c r="H17" s="33">
        <f t="shared" si="5"/>
        <v>44606</v>
      </c>
    </row>
    <row r="18" spans="2:8" x14ac:dyDescent="0.35">
      <c r="B18" s="2" t="s">
        <v>177</v>
      </c>
      <c r="C18" t="s">
        <v>215</v>
      </c>
      <c r="D18" s="2">
        <v>47</v>
      </c>
      <c r="E18" s="2">
        <v>120</v>
      </c>
      <c r="F18" s="2">
        <f t="shared" ref="F18:F20" si="6">ROUNDUP(((E18-D18)/2),0)</f>
        <v>37</v>
      </c>
      <c r="G18" s="33">
        <f t="shared" ref="G18:G22" ca="1" si="7">TODAY()+F18</f>
        <v>44513</v>
      </c>
      <c r="H18" s="33">
        <f t="shared" si="5"/>
        <v>44643</v>
      </c>
    </row>
    <row r="19" spans="2:8" x14ac:dyDescent="0.35">
      <c r="B19" s="2" t="s">
        <v>177</v>
      </c>
      <c r="C19" t="s">
        <v>218</v>
      </c>
      <c r="D19" s="2">
        <v>24</v>
      </c>
      <c r="E19" s="2">
        <v>120</v>
      </c>
      <c r="F19" s="2">
        <f t="shared" si="6"/>
        <v>48</v>
      </c>
      <c r="G19" s="33">
        <f t="shared" ca="1" si="7"/>
        <v>44524</v>
      </c>
      <c r="H19" s="33">
        <f t="shared" si="5"/>
        <v>44691</v>
      </c>
    </row>
    <row r="20" spans="2:8" x14ac:dyDescent="0.35">
      <c r="B20" s="2" t="s">
        <v>177</v>
      </c>
      <c r="C20" t="s">
        <v>219</v>
      </c>
      <c r="D20" s="2">
        <v>9</v>
      </c>
      <c r="E20" s="2">
        <v>120</v>
      </c>
      <c r="F20" s="2">
        <f t="shared" si="6"/>
        <v>56</v>
      </c>
      <c r="G20" s="33">
        <f t="shared" ca="1" si="7"/>
        <v>44532</v>
      </c>
      <c r="H20" s="33">
        <f t="shared" si="5"/>
        <v>44747</v>
      </c>
    </row>
    <row r="21" spans="2:8" x14ac:dyDescent="0.35">
      <c r="B21" s="2" t="s">
        <v>177</v>
      </c>
      <c r="C21" t="s">
        <v>263</v>
      </c>
      <c r="D21" t="s">
        <v>211</v>
      </c>
      <c r="E21" t="s">
        <v>211</v>
      </c>
      <c r="F21" t="s">
        <v>211</v>
      </c>
      <c r="G21" s="33" t="e">
        <f t="shared" ca="1" si="7"/>
        <v>#VALUE!</v>
      </c>
    </row>
    <row r="22" spans="2:8" x14ac:dyDescent="0.35">
      <c r="B22" s="2" t="s">
        <v>177</v>
      </c>
      <c r="C22" t="s">
        <v>264</v>
      </c>
      <c r="D22" t="s">
        <v>211</v>
      </c>
      <c r="E22" t="s">
        <v>211</v>
      </c>
      <c r="F22" t="s">
        <v>211</v>
      </c>
      <c r="G22" s="33" t="e">
        <f t="shared" ca="1" si="7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6F4D-AC71-49C2-8D4D-34421552B86F}">
  <sheetPr codeName="Hoja4"/>
  <dimension ref="A1:N61"/>
  <sheetViews>
    <sheetView workbookViewId="0">
      <pane ySplit="1" topLeftCell="A24" activePane="bottomLeft" state="frozen"/>
      <selection pane="bottomLeft" activeCell="E46" sqref="E46"/>
    </sheetView>
  </sheetViews>
  <sheetFormatPr baseColWidth="10" defaultColWidth="10.7265625" defaultRowHeight="14.5" x14ac:dyDescent="0.35"/>
  <cols>
    <col min="1" max="1" width="10.7265625" style="2"/>
    <col min="2" max="2" width="15.453125" bestFit="1" customWidth="1"/>
    <col min="3" max="11" width="10.7265625" style="2"/>
  </cols>
  <sheetData>
    <row r="1" spans="1:14" ht="43.5" x14ac:dyDescent="0.35">
      <c r="A1" s="3" t="s">
        <v>345</v>
      </c>
      <c r="B1" s="3" t="s">
        <v>345</v>
      </c>
      <c r="C1" s="50" t="s">
        <v>121</v>
      </c>
      <c r="D1" s="50" t="s">
        <v>122</v>
      </c>
      <c r="E1" s="50" t="s">
        <v>123</v>
      </c>
      <c r="F1" s="50" t="s">
        <v>124</v>
      </c>
      <c r="G1" s="50" t="s">
        <v>125</v>
      </c>
      <c r="H1" s="50" t="s">
        <v>126</v>
      </c>
      <c r="I1" s="50" t="s">
        <v>127</v>
      </c>
      <c r="J1" s="50" t="s">
        <v>347</v>
      </c>
      <c r="K1" s="50" t="s">
        <v>346</v>
      </c>
      <c r="L1" s="50" t="s">
        <v>341</v>
      </c>
      <c r="M1" s="15" t="s">
        <v>348</v>
      </c>
      <c r="N1" s="60" t="s">
        <v>349</v>
      </c>
    </row>
    <row r="2" spans="1:14" ht="15" hidden="1" thickBot="1" x14ac:dyDescent="0.4">
      <c r="B2" s="25">
        <v>44396</v>
      </c>
      <c r="C2" s="26">
        <v>191</v>
      </c>
      <c r="D2" s="26"/>
      <c r="E2" s="26"/>
      <c r="F2" s="26"/>
      <c r="G2" s="26"/>
      <c r="H2" s="26"/>
      <c r="I2" s="26">
        <v>1</v>
      </c>
      <c r="J2" s="26"/>
      <c r="K2" s="26"/>
      <c r="L2" s="26"/>
    </row>
    <row r="3" spans="1:14" ht="15" hidden="1" thickBot="1" x14ac:dyDescent="0.4">
      <c r="B3" s="25">
        <v>44402</v>
      </c>
      <c r="C3" s="26">
        <v>228</v>
      </c>
      <c r="D3" s="26"/>
      <c r="E3" s="26"/>
      <c r="F3" s="26"/>
      <c r="G3" s="26"/>
      <c r="H3" s="26"/>
      <c r="I3" s="26"/>
      <c r="J3" s="26"/>
      <c r="K3" s="26"/>
    </row>
    <row r="4" spans="1:14" ht="15" hidden="1" thickBot="1" x14ac:dyDescent="0.4">
      <c r="B4" s="25">
        <v>44403</v>
      </c>
      <c r="C4" s="26">
        <v>245</v>
      </c>
      <c r="D4" s="26">
        <v>689</v>
      </c>
      <c r="E4" s="26"/>
      <c r="F4" s="26"/>
      <c r="G4" s="26"/>
      <c r="H4" s="26"/>
      <c r="I4" s="26"/>
      <c r="J4" s="26"/>
      <c r="K4" s="26"/>
    </row>
    <row r="5" spans="1:14" ht="15" hidden="1" thickBot="1" x14ac:dyDescent="0.4">
      <c r="B5" s="25">
        <v>44404</v>
      </c>
      <c r="C5" s="26">
        <v>259</v>
      </c>
      <c r="D5" s="26">
        <v>46</v>
      </c>
      <c r="E5" s="26"/>
      <c r="F5" s="26"/>
      <c r="G5" s="26"/>
      <c r="H5" s="26"/>
      <c r="I5" s="26">
        <v>26</v>
      </c>
      <c r="J5" s="26"/>
      <c r="K5" s="26"/>
    </row>
    <row r="6" spans="1:14" ht="15" hidden="1" thickBot="1" x14ac:dyDescent="0.4">
      <c r="B6" s="25">
        <v>44405</v>
      </c>
      <c r="C6" s="26">
        <v>266</v>
      </c>
      <c r="D6" s="26">
        <v>923</v>
      </c>
      <c r="E6" s="26">
        <v>98</v>
      </c>
      <c r="F6" s="26">
        <v>641</v>
      </c>
      <c r="G6" s="26">
        <v>1520</v>
      </c>
      <c r="H6" s="26">
        <v>245</v>
      </c>
      <c r="I6" s="26" t="s">
        <v>128</v>
      </c>
      <c r="J6" s="26"/>
      <c r="K6" s="26"/>
    </row>
    <row r="7" spans="1:14" ht="15" hidden="1" thickBot="1" x14ac:dyDescent="0.4">
      <c r="B7" s="25">
        <v>44406</v>
      </c>
      <c r="C7" s="26">
        <v>276</v>
      </c>
      <c r="D7" s="26">
        <v>234</v>
      </c>
      <c r="E7" s="26">
        <v>110</v>
      </c>
      <c r="F7" s="26">
        <v>1331</v>
      </c>
      <c r="G7" s="26">
        <v>2000</v>
      </c>
      <c r="H7" s="26">
        <v>30</v>
      </c>
      <c r="I7" s="26"/>
      <c r="J7" s="26"/>
      <c r="K7" s="26"/>
    </row>
    <row r="8" spans="1:14" ht="15" hidden="1" thickBot="1" x14ac:dyDescent="0.4">
      <c r="B8" s="27">
        <v>44407.434027777781</v>
      </c>
      <c r="C8" s="26">
        <v>279</v>
      </c>
      <c r="D8" s="26">
        <v>517</v>
      </c>
      <c r="E8" s="26">
        <v>114</v>
      </c>
      <c r="F8" s="26">
        <v>771</v>
      </c>
      <c r="G8" s="26">
        <v>2000</v>
      </c>
      <c r="H8" s="26">
        <v>315</v>
      </c>
      <c r="I8" s="26">
        <v>15</v>
      </c>
      <c r="J8" s="26"/>
      <c r="K8" s="26">
        <v>3</v>
      </c>
    </row>
    <row r="9" spans="1:14" ht="29.5" hidden="1" thickBot="1" x14ac:dyDescent="0.4">
      <c r="B9" s="27">
        <v>44408.427083333336</v>
      </c>
      <c r="C9" s="26">
        <v>282</v>
      </c>
      <c r="D9" s="26">
        <v>631</v>
      </c>
      <c r="E9" s="26">
        <v>118</v>
      </c>
      <c r="F9" s="26">
        <v>1721</v>
      </c>
      <c r="G9" s="26">
        <v>2000</v>
      </c>
      <c r="H9" s="26" t="s">
        <v>129</v>
      </c>
      <c r="I9" s="26">
        <v>17</v>
      </c>
      <c r="J9" s="26"/>
      <c r="K9" s="26">
        <v>3</v>
      </c>
    </row>
    <row r="10" spans="1:14" ht="15" hidden="1" thickBot="1" x14ac:dyDescent="0.4">
      <c r="B10" s="27">
        <v>44410.430555555555</v>
      </c>
      <c r="C10" s="28" t="s">
        <v>130</v>
      </c>
      <c r="D10" s="26">
        <v>523</v>
      </c>
      <c r="E10" s="26">
        <v>138</v>
      </c>
      <c r="F10" s="26">
        <v>326</v>
      </c>
      <c r="G10" s="26">
        <v>1300</v>
      </c>
      <c r="H10" s="26">
        <v>120</v>
      </c>
      <c r="I10" s="26">
        <v>15</v>
      </c>
      <c r="J10" s="26"/>
      <c r="K10" s="26" t="s">
        <v>131</v>
      </c>
    </row>
    <row r="11" spans="1:14" ht="15" hidden="1" thickBot="1" x14ac:dyDescent="0.4">
      <c r="B11" s="27">
        <v>44411.527777777781</v>
      </c>
      <c r="C11" s="26">
        <v>406</v>
      </c>
      <c r="D11" s="26">
        <v>164</v>
      </c>
      <c r="E11" s="26">
        <v>154</v>
      </c>
      <c r="F11" s="26">
        <v>1749</v>
      </c>
      <c r="G11" s="26">
        <v>2200</v>
      </c>
      <c r="H11" s="26">
        <v>405</v>
      </c>
      <c r="I11" s="26">
        <v>8</v>
      </c>
      <c r="J11" s="26"/>
      <c r="K11" s="26">
        <v>1</v>
      </c>
    </row>
    <row r="12" spans="1:14" ht="29.5" hidden="1" thickBot="1" x14ac:dyDescent="0.4">
      <c r="B12" s="27">
        <v>44412.508333333331</v>
      </c>
      <c r="C12" s="26">
        <v>411</v>
      </c>
      <c r="D12" s="26">
        <v>959</v>
      </c>
      <c r="E12" s="26">
        <v>174</v>
      </c>
      <c r="F12" s="26">
        <v>1059</v>
      </c>
      <c r="G12" s="26">
        <v>1000</v>
      </c>
      <c r="H12" s="26">
        <v>190</v>
      </c>
      <c r="I12" s="26">
        <v>13</v>
      </c>
      <c r="J12" s="26"/>
      <c r="K12" s="26" t="s">
        <v>132</v>
      </c>
    </row>
    <row r="13" spans="1:14" ht="15" hidden="1" thickBot="1" x14ac:dyDescent="0.4">
      <c r="B13" s="27">
        <v>44413.409722222219</v>
      </c>
      <c r="C13" s="26">
        <v>427</v>
      </c>
      <c r="D13" s="26">
        <v>28</v>
      </c>
      <c r="E13" s="26">
        <v>186</v>
      </c>
      <c r="F13" s="26">
        <v>109</v>
      </c>
      <c r="G13" s="26">
        <v>1000</v>
      </c>
      <c r="H13" s="26">
        <v>475</v>
      </c>
      <c r="I13" s="26">
        <v>21</v>
      </c>
      <c r="J13" s="26"/>
      <c r="K13" s="26">
        <v>0</v>
      </c>
    </row>
    <row r="14" spans="1:14" ht="15" hidden="1" thickBot="1" x14ac:dyDescent="0.4">
      <c r="B14" s="27">
        <v>44414.393750000003</v>
      </c>
      <c r="C14" s="26">
        <v>432</v>
      </c>
      <c r="D14" s="26">
        <v>103</v>
      </c>
      <c r="E14" s="26">
        <v>194</v>
      </c>
      <c r="F14" s="26">
        <v>29</v>
      </c>
      <c r="G14" s="26">
        <v>1000</v>
      </c>
      <c r="H14" s="26">
        <v>260</v>
      </c>
      <c r="I14" s="26">
        <v>1</v>
      </c>
      <c r="J14" s="26"/>
      <c r="K14" s="26">
        <v>1</v>
      </c>
    </row>
    <row r="15" spans="1:14" ht="15" hidden="1" thickBot="1" x14ac:dyDescent="0.4">
      <c r="B15" s="27">
        <v>44417.415972222225</v>
      </c>
      <c r="C15" s="26">
        <v>452</v>
      </c>
      <c r="D15" s="26">
        <v>36</v>
      </c>
      <c r="E15" s="26">
        <v>214</v>
      </c>
      <c r="F15" s="26">
        <v>1341</v>
      </c>
      <c r="G15" s="26">
        <v>1000</v>
      </c>
      <c r="H15" s="26">
        <v>515</v>
      </c>
      <c r="I15" s="26">
        <v>3</v>
      </c>
      <c r="J15" s="26"/>
      <c r="K15" s="26">
        <v>2</v>
      </c>
    </row>
    <row r="16" spans="1:14" ht="15" hidden="1" thickBot="1" x14ac:dyDescent="0.4">
      <c r="B16" s="27">
        <v>44418.101388888892</v>
      </c>
      <c r="C16" s="26">
        <v>474</v>
      </c>
      <c r="D16" s="26">
        <v>188</v>
      </c>
      <c r="E16" s="26">
        <v>243</v>
      </c>
      <c r="F16" s="26">
        <v>361</v>
      </c>
      <c r="G16" s="26">
        <v>40</v>
      </c>
      <c r="H16" s="26">
        <v>50</v>
      </c>
      <c r="I16" s="26">
        <v>17</v>
      </c>
      <c r="J16" s="26"/>
      <c r="K16" s="26">
        <v>2</v>
      </c>
    </row>
    <row r="17" spans="2:11" ht="29.5" hidden="1" thickBot="1" x14ac:dyDescent="0.4">
      <c r="B17" s="25">
        <v>44419</v>
      </c>
      <c r="C17" s="26" t="s">
        <v>133</v>
      </c>
      <c r="D17" s="26"/>
      <c r="E17" s="26"/>
      <c r="F17" s="26"/>
      <c r="G17" s="26"/>
      <c r="H17" s="26"/>
      <c r="I17" s="26"/>
      <c r="J17" s="26"/>
      <c r="K17" s="26" t="s">
        <v>134</v>
      </c>
    </row>
    <row r="18" spans="2:11" ht="29.5" hidden="1" thickBot="1" x14ac:dyDescent="0.4">
      <c r="B18" s="25">
        <v>44420</v>
      </c>
      <c r="C18" s="26" t="s">
        <v>135</v>
      </c>
      <c r="D18" s="26">
        <v>117</v>
      </c>
      <c r="E18" s="26">
        <v>254</v>
      </c>
      <c r="F18" s="26">
        <v>1153</v>
      </c>
      <c r="G18" s="26">
        <v>700</v>
      </c>
      <c r="H18" s="26">
        <v>135</v>
      </c>
      <c r="I18" s="26">
        <v>28</v>
      </c>
      <c r="J18" s="26"/>
      <c r="K18" s="26">
        <v>0</v>
      </c>
    </row>
    <row r="19" spans="2:11" ht="15" hidden="1" thickBot="1" x14ac:dyDescent="0.4">
      <c r="B19" s="25">
        <v>44421</v>
      </c>
      <c r="C19" s="26">
        <v>373</v>
      </c>
      <c r="D19" s="26">
        <v>553</v>
      </c>
      <c r="E19" s="26">
        <v>270</v>
      </c>
      <c r="F19" s="26">
        <v>2703</v>
      </c>
      <c r="G19" s="26">
        <v>700</v>
      </c>
      <c r="H19" s="26">
        <v>690</v>
      </c>
      <c r="I19" s="26">
        <v>4</v>
      </c>
      <c r="J19" s="26"/>
      <c r="K19" s="26">
        <v>1</v>
      </c>
    </row>
    <row r="20" spans="2:11" ht="29.5" hidden="1" thickBot="1" x14ac:dyDescent="0.4">
      <c r="B20" s="25">
        <v>44422</v>
      </c>
      <c r="C20" s="26">
        <v>341</v>
      </c>
      <c r="D20" s="26">
        <v>810</v>
      </c>
      <c r="E20" s="26">
        <v>24</v>
      </c>
      <c r="F20" s="26">
        <v>653</v>
      </c>
      <c r="G20" s="26">
        <v>700</v>
      </c>
      <c r="H20" s="26">
        <v>470</v>
      </c>
      <c r="I20" s="26">
        <v>1</v>
      </c>
      <c r="J20" s="26"/>
      <c r="K20" s="26" t="s">
        <v>136</v>
      </c>
    </row>
    <row r="21" spans="2:11" ht="58.5" hidden="1" thickBot="1" x14ac:dyDescent="0.4">
      <c r="B21" s="29" t="s">
        <v>137</v>
      </c>
      <c r="C21" s="26">
        <v>321</v>
      </c>
      <c r="D21" s="26">
        <v>368</v>
      </c>
      <c r="E21" s="26">
        <v>57</v>
      </c>
      <c r="F21" s="26">
        <v>3509</v>
      </c>
      <c r="G21" s="26">
        <v>700</v>
      </c>
      <c r="H21" s="26">
        <v>505</v>
      </c>
      <c r="I21" s="26">
        <v>5</v>
      </c>
      <c r="J21" s="26"/>
      <c r="K21" s="26" t="s">
        <v>138</v>
      </c>
    </row>
    <row r="22" spans="2:11" ht="15" hidden="1" thickBot="1" x14ac:dyDescent="0.4">
      <c r="B22" s="29" t="s">
        <v>139</v>
      </c>
      <c r="C22" s="26" t="s">
        <v>140</v>
      </c>
      <c r="D22" s="26"/>
      <c r="E22" s="26"/>
      <c r="F22" s="26"/>
      <c r="G22" s="26"/>
      <c r="H22" s="26"/>
      <c r="I22" s="26"/>
      <c r="J22" s="26"/>
      <c r="K22" s="26"/>
    </row>
    <row r="23" spans="2:11" ht="29.5" hidden="1" thickBot="1" x14ac:dyDescent="0.4">
      <c r="B23" s="25">
        <v>44426</v>
      </c>
      <c r="C23" s="26" t="s">
        <v>141</v>
      </c>
      <c r="D23" s="26">
        <v>303</v>
      </c>
      <c r="E23" s="26">
        <v>76</v>
      </c>
      <c r="F23" s="26">
        <v>1839</v>
      </c>
      <c r="G23" s="26">
        <v>1620</v>
      </c>
      <c r="H23" s="26">
        <v>90</v>
      </c>
      <c r="I23" s="26">
        <v>15</v>
      </c>
      <c r="J23" s="26"/>
      <c r="K23" s="26">
        <v>0</v>
      </c>
    </row>
    <row r="24" spans="2:11" ht="15" hidden="1" thickBot="1" x14ac:dyDescent="0.4">
      <c r="B24" s="25">
        <v>44432</v>
      </c>
      <c r="C24" s="26">
        <v>347</v>
      </c>
      <c r="D24" s="26">
        <v>466</v>
      </c>
      <c r="E24" s="26">
        <v>133</v>
      </c>
      <c r="F24" s="26">
        <v>2804</v>
      </c>
      <c r="G24" s="26">
        <v>660</v>
      </c>
      <c r="H24" s="26">
        <v>245</v>
      </c>
      <c r="I24" s="26"/>
      <c r="J24" s="26"/>
      <c r="K24" s="26"/>
    </row>
    <row r="25" spans="2:11" hidden="1" x14ac:dyDescent="0.35">
      <c r="B25" s="80">
        <v>44433.427083333336</v>
      </c>
      <c r="C25" s="76">
        <v>341</v>
      </c>
      <c r="D25" s="76">
        <v>1100</v>
      </c>
      <c r="E25" s="76">
        <v>156</v>
      </c>
      <c r="F25" s="76">
        <v>2804</v>
      </c>
      <c r="G25" s="76">
        <v>1920</v>
      </c>
      <c r="H25" s="76">
        <v>275</v>
      </c>
      <c r="I25" s="50" t="s">
        <v>142</v>
      </c>
      <c r="J25" s="50"/>
      <c r="K25" s="50" t="s">
        <v>144</v>
      </c>
    </row>
    <row r="26" spans="2:11" ht="15" hidden="1" thickBot="1" x14ac:dyDescent="0.4">
      <c r="B26" s="81"/>
      <c r="C26" s="77"/>
      <c r="D26" s="77"/>
      <c r="E26" s="77"/>
      <c r="F26" s="77"/>
      <c r="G26" s="77"/>
      <c r="H26" s="77"/>
      <c r="I26" s="51" t="s">
        <v>143</v>
      </c>
      <c r="J26" s="51"/>
      <c r="K26" s="51" t="s">
        <v>142</v>
      </c>
    </row>
    <row r="27" spans="2:11" hidden="1" x14ac:dyDescent="0.35">
      <c r="B27" s="78">
        <v>44434</v>
      </c>
      <c r="C27" s="76">
        <v>343</v>
      </c>
      <c r="D27" s="76">
        <v>1395</v>
      </c>
      <c r="E27" s="76">
        <v>176</v>
      </c>
      <c r="F27" s="76">
        <v>1499</v>
      </c>
      <c r="G27" s="76">
        <v>1940</v>
      </c>
      <c r="H27" s="76">
        <v>305</v>
      </c>
      <c r="I27" s="50" t="s">
        <v>145</v>
      </c>
      <c r="J27" s="50"/>
      <c r="K27" s="50" t="s">
        <v>144</v>
      </c>
    </row>
    <row r="28" spans="2:11" ht="15" hidden="1" thickBot="1" x14ac:dyDescent="0.4">
      <c r="B28" s="79"/>
      <c r="C28" s="77"/>
      <c r="D28" s="77"/>
      <c r="E28" s="77"/>
      <c r="F28" s="77"/>
      <c r="G28" s="77"/>
      <c r="H28" s="77"/>
      <c r="I28" s="51" t="s">
        <v>143</v>
      </c>
      <c r="J28" s="51"/>
      <c r="K28" s="51" t="s">
        <v>146</v>
      </c>
    </row>
    <row r="29" spans="2:11" hidden="1" x14ac:dyDescent="0.35">
      <c r="B29" s="78">
        <v>44435</v>
      </c>
      <c r="C29" s="76">
        <v>291</v>
      </c>
      <c r="D29" s="76">
        <v>1724</v>
      </c>
      <c r="E29" s="76">
        <v>180</v>
      </c>
      <c r="F29" s="76">
        <v>2859</v>
      </c>
      <c r="G29" s="76">
        <v>100</v>
      </c>
      <c r="H29" s="76">
        <v>360</v>
      </c>
      <c r="I29" s="50" t="s">
        <v>145</v>
      </c>
      <c r="J29" s="50"/>
      <c r="K29" s="50" t="s">
        <v>144</v>
      </c>
    </row>
    <row r="30" spans="2:11" ht="15" hidden="1" thickBot="1" x14ac:dyDescent="0.4">
      <c r="B30" s="79"/>
      <c r="C30" s="77"/>
      <c r="D30" s="77"/>
      <c r="E30" s="77"/>
      <c r="F30" s="77"/>
      <c r="G30" s="77"/>
      <c r="H30" s="77"/>
      <c r="I30" s="51" t="s">
        <v>143</v>
      </c>
      <c r="J30" s="51"/>
      <c r="K30" s="51" t="s">
        <v>146</v>
      </c>
    </row>
    <row r="31" spans="2:11" ht="15" hidden="1" thickBot="1" x14ac:dyDescent="0.4">
      <c r="B31" s="30">
        <v>44438</v>
      </c>
      <c r="C31" s="2">
        <v>397</v>
      </c>
      <c r="D31" s="2">
        <v>2384</v>
      </c>
      <c r="E31" s="2">
        <v>236</v>
      </c>
      <c r="F31" s="2">
        <v>2127</v>
      </c>
      <c r="G31" s="2">
        <v>1780</v>
      </c>
      <c r="H31" s="2">
        <v>380</v>
      </c>
      <c r="I31" s="50" t="s">
        <v>150</v>
      </c>
      <c r="J31" s="57"/>
      <c r="K31" s="51" t="s">
        <v>142</v>
      </c>
    </row>
    <row r="32" spans="2:11" ht="15" hidden="1" thickBot="1" x14ac:dyDescent="0.4">
      <c r="B32" s="31">
        <v>44445</v>
      </c>
      <c r="C32" s="2">
        <v>483</v>
      </c>
      <c r="D32" s="2">
        <v>338</v>
      </c>
      <c r="E32" s="2">
        <v>102</v>
      </c>
      <c r="F32" s="2">
        <v>9283</v>
      </c>
      <c r="G32" s="2">
        <v>210</v>
      </c>
      <c r="H32" s="2">
        <v>595</v>
      </c>
      <c r="I32" s="50" t="s">
        <v>146</v>
      </c>
      <c r="J32" s="57"/>
      <c r="K32" s="51" t="s">
        <v>142</v>
      </c>
    </row>
    <row r="33" spans="1:14" ht="29.5" hidden="1" thickBot="1" x14ac:dyDescent="0.4">
      <c r="B33" s="34">
        <v>44455</v>
      </c>
      <c r="C33" s="2">
        <v>457</v>
      </c>
      <c r="D33" s="2">
        <v>313</v>
      </c>
      <c r="E33" s="2">
        <v>237</v>
      </c>
      <c r="F33" s="2">
        <v>269</v>
      </c>
      <c r="G33" s="2">
        <v>2110</v>
      </c>
      <c r="H33" s="2">
        <v>200</v>
      </c>
      <c r="I33" s="50" t="s">
        <v>167</v>
      </c>
      <c r="J33" s="57"/>
      <c r="K33" s="51" t="s">
        <v>166</v>
      </c>
    </row>
    <row r="34" spans="1:14" x14ac:dyDescent="0.35">
      <c r="A34" s="2" t="s">
        <v>279</v>
      </c>
      <c r="B34" s="34">
        <v>44474</v>
      </c>
      <c r="C34" s="2">
        <v>737</v>
      </c>
      <c r="D34" s="2">
        <v>790</v>
      </c>
      <c r="E34" s="2">
        <v>286</v>
      </c>
      <c r="F34" s="2">
        <v>3478</v>
      </c>
      <c r="G34" s="2">
        <v>2010</v>
      </c>
      <c r="H34" s="2">
        <v>345</v>
      </c>
      <c r="I34" s="2">
        <v>11</v>
      </c>
      <c r="J34" s="2">
        <v>1</v>
      </c>
      <c r="K34" s="2">
        <v>2</v>
      </c>
      <c r="L34" s="2">
        <v>0</v>
      </c>
      <c r="M34" s="2">
        <f>1750+4000</f>
        <v>5750</v>
      </c>
    </row>
    <row r="35" spans="1:14" x14ac:dyDescent="0.35">
      <c r="A35" s="2" t="s">
        <v>279</v>
      </c>
      <c r="B35" s="34">
        <v>44475</v>
      </c>
      <c r="C35" s="2">
        <v>734</v>
      </c>
      <c r="D35" s="2">
        <v>225</v>
      </c>
      <c r="E35" s="2">
        <v>294</v>
      </c>
      <c r="F35" s="2">
        <v>1260</v>
      </c>
      <c r="G35" s="2">
        <v>2090</v>
      </c>
      <c r="H35" s="2">
        <v>400</v>
      </c>
      <c r="I35" s="2">
        <v>9</v>
      </c>
      <c r="J35" s="2">
        <v>1</v>
      </c>
      <c r="K35" s="2">
        <f>K34+J35</f>
        <v>3</v>
      </c>
      <c r="L35" s="2">
        <v>0</v>
      </c>
      <c r="M35" s="2">
        <v>2650</v>
      </c>
      <c r="N35">
        <v>790</v>
      </c>
    </row>
    <row r="36" spans="1:14" x14ac:dyDescent="0.35">
      <c r="A36" s="2" t="s">
        <v>281</v>
      </c>
      <c r="B36" s="34">
        <v>44476</v>
      </c>
      <c r="K36" s="2">
        <f t="shared" ref="K36:K38" si="0">K35+J36</f>
        <v>3</v>
      </c>
    </row>
    <row r="37" spans="1:14" x14ac:dyDescent="0.35">
      <c r="A37" s="2" t="s">
        <v>282</v>
      </c>
      <c r="B37" s="34">
        <v>44477</v>
      </c>
      <c r="K37" s="2">
        <f t="shared" si="0"/>
        <v>3</v>
      </c>
    </row>
    <row r="38" spans="1:14" x14ac:dyDescent="0.35">
      <c r="A38" s="2" t="s">
        <v>177</v>
      </c>
      <c r="B38" s="34">
        <v>44478</v>
      </c>
      <c r="J38" s="2">
        <v>1</v>
      </c>
      <c r="K38" s="2">
        <f t="shared" si="0"/>
        <v>4</v>
      </c>
    </row>
    <row r="39" spans="1:14" x14ac:dyDescent="0.35">
      <c r="A39" s="2" t="s">
        <v>208</v>
      </c>
      <c r="B39" s="34">
        <v>44479</v>
      </c>
    </row>
    <row r="40" spans="1:14" x14ac:dyDescent="0.35">
      <c r="A40" s="2" t="s">
        <v>280</v>
      </c>
      <c r="B40" s="34">
        <v>44480</v>
      </c>
    </row>
    <row r="41" spans="1:14" x14ac:dyDescent="0.35">
      <c r="A41" s="2" t="s">
        <v>279</v>
      </c>
      <c r="B41" s="34">
        <v>44481</v>
      </c>
    </row>
    <row r="42" spans="1:14" x14ac:dyDescent="0.35">
      <c r="A42" s="2" t="s">
        <v>279</v>
      </c>
      <c r="B42" s="34">
        <v>44482</v>
      </c>
    </row>
    <row r="43" spans="1:14" x14ac:dyDescent="0.35">
      <c r="A43" s="2" t="s">
        <v>281</v>
      </c>
      <c r="B43" s="34">
        <v>44483</v>
      </c>
    </row>
    <row r="44" spans="1:14" x14ac:dyDescent="0.35">
      <c r="A44" s="2" t="s">
        <v>282</v>
      </c>
      <c r="B44" s="34">
        <v>44484</v>
      </c>
    </row>
    <row r="45" spans="1:14" x14ac:dyDescent="0.35">
      <c r="A45" s="2" t="s">
        <v>177</v>
      </c>
      <c r="B45" s="34">
        <v>44485</v>
      </c>
    </row>
    <row r="46" spans="1:14" x14ac:dyDescent="0.35">
      <c r="A46" s="2" t="s">
        <v>208</v>
      </c>
      <c r="B46" s="34">
        <v>44486</v>
      </c>
    </row>
    <row r="47" spans="1:14" x14ac:dyDescent="0.35">
      <c r="A47" s="2" t="s">
        <v>280</v>
      </c>
      <c r="B47" s="34">
        <v>44487</v>
      </c>
    </row>
    <row r="48" spans="1:14" x14ac:dyDescent="0.35">
      <c r="A48" s="2" t="s">
        <v>279</v>
      </c>
      <c r="B48" s="34">
        <v>44488</v>
      </c>
    </row>
    <row r="49" spans="1:2" x14ac:dyDescent="0.35">
      <c r="A49" s="2" t="s">
        <v>279</v>
      </c>
      <c r="B49" s="34">
        <v>44489</v>
      </c>
    </row>
    <row r="50" spans="1:2" x14ac:dyDescent="0.35">
      <c r="A50" s="2" t="s">
        <v>281</v>
      </c>
      <c r="B50" s="34">
        <v>44490</v>
      </c>
    </row>
    <row r="51" spans="1:2" x14ac:dyDescent="0.35">
      <c r="A51" s="2" t="s">
        <v>282</v>
      </c>
      <c r="B51" s="34">
        <v>44491</v>
      </c>
    </row>
    <row r="52" spans="1:2" x14ac:dyDescent="0.35">
      <c r="A52" s="2" t="s">
        <v>177</v>
      </c>
      <c r="B52" s="34">
        <v>44492</v>
      </c>
    </row>
    <row r="53" spans="1:2" x14ac:dyDescent="0.35">
      <c r="A53" s="2" t="s">
        <v>208</v>
      </c>
      <c r="B53" s="34">
        <v>44493</v>
      </c>
    </row>
    <row r="54" spans="1:2" x14ac:dyDescent="0.35">
      <c r="A54" s="2" t="s">
        <v>280</v>
      </c>
      <c r="B54" s="34">
        <v>44494</v>
      </c>
    </row>
    <row r="55" spans="1:2" x14ac:dyDescent="0.35">
      <c r="A55" s="2" t="s">
        <v>279</v>
      </c>
      <c r="B55" s="34">
        <v>44495</v>
      </c>
    </row>
    <row r="56" spans="1:2" x14ac:dyDescent="0.35">
      <c r="A56" s="2" t="s">
        <v>279</v>
      </c>
      <c r="B56" s="34">
        <v>44496</v>
      </c>
    </row>
    <row r="57" spans="1:2" x14ac:dyDescent="0.35">
      <c r="A57" s="2" t="s">
        <v>281</v>
      </c>
      <c r="B57" s="34">
        <v>44497</v>
      </c>
    </row>
    <row r="58" spans="1:2" x14ac:dyDescent="0.35">
      <c r="A58" s="2" t="s">
        <v>282</v>
      </c>
      <c r="B58" s="34">
        <v>44498</v>
      </c>
    </row>
    <row r="59" spans="1:2" x14ac:dyDescent="0.35">
      <c r="A59" s="2" t="s">
        <v>177</v>
      </c>
      <c r="B59" s="34">
        <v>44499</v>
      </c>
    </row>
    <row r="60" spans="1:2" x14ac:dyDescent="0.35">
      <c r="A60" s="2" t="s">
        <v>208</v>
      </c>
      <c r="B60" s="34">
        <v>44500</v>
      </c>
    </row>
    <row r="61" spans="1:2" x14ac:dyDescent="0.35">
      <c r="A61" s="2" t="s">
        <v>280</v>
      </c>
    </row>
  </sheetData>
  <mergeCells count="21">
    <mergeCell ref="B25:B26"/>
    <mergeCell ref="C25:C26"/>
    <mergeCell ref="D25:D26"/>
    <mergeCell ref="E25:E26"/>
    <mergeCell ref="F25:F26"/>
    <mergeCell ref="G25:G26"/>
    <mergeCell ref="H25:H26"/>
    <mergeCell ref="H27:H28"/>
    <mergeCell ref="B29:B30"/>
    <mergeCell ref="C29:C30"/>
    <mergeCell ref="D29:D30"/>
    <mergeCell ref="E29:E30"/>
    <mergeCell ref="F29:F30"/>
    <mergeCell ref="G29:G30"/>
    <mergeCell ref="H29:H30"/>
    <mergeCell ref="B27:B28"/>
    <mergeCell ref="C27:C28"/>
    <mergeCell ref="D27:D28"/>
    <mergeCell ref="E27:E28"/>
    <mergeCell ref="F27:F28"/>
    <mergeCell ref="G27:G28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0A81-673D-4B99-A9DC-273F80831617}">
  <sheetPr codeName="Hoja6" filterMode="1"/>
  <dimension ref="A1:AR71"/>
  <sheetViews>
    <sheetView zoomScale="99" zoomScaleNormal="99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G22" sqref="G22"/>
    </sheetView>
  </sheetViews>
  <sheetFormatPr baseColWidth="10" defaultColWidth="10.7265625" defaultRowHeight="14.5" x14ac:dyDescent="0.35"/>
  <cols>
    <col min="1" max="1" width="9" style="21" bestFit="1" customWidth="1"/>
    <col min="2" max="2" width="19.08984375" style="61" bestFit="1" customWidth="1"/>
    <col min="3" max="3" width="18.7265625" style="21" bestFit="1" customWidth="1"/>
    <col min="4" max="4" width="19.08984375" style="53" hidden="1" customWidth="1"/>
    <col min="5" max="5" width="21.08984375" style="21" hidden="1" customWidth="1"/>
    <col min="6" max="6" width="22.36328125" style="21" customWidth="1"/>
    <col min="7" max="7" width="15" style="21" bestFit="1" customWidth="1"/>
    <col min="8" max="8" width="10.6328125" style="21" customWidth="1"/>
    <col min="9" max="16" width="6.26953125" style="21" customWidth="1"/>
    <col min="17" max="20" width="6.26953125" style="49" customWidth="1"/>
    <col min="21" max="32" width="6.26953125" style="21" customWidth="1"/>
    <col min="33" max="33" width="15" style="53" customWidth="1"/>
    <col min="34" max="34" width="16.6328125" style="53" customWidth="1"/>
    <col min="35" max="35" width="18.08984375" style="53" bestFit="1" customWidth="1"/>
    <col min="36" max="36" width="19.90625" style="53" bestFit="1" customWidth="1"/>
    <col min="37" max="37" width="20.6328125" style="53" bestFit="1" customWidth="1"/>
    <col min="38" max="38" width="21" style="53" bestFit="1" customWidth="1"/>
    <col min="39" max="39" width="18.453125" style="53" bestFit="1" customWidth="1"/>
    <col min="40" max="40" width="16.7265625" style="61" customWidth="1"/>
    <col min="41" max="41" width="8.453125" style="45" customWidth="1"/>
    <col min="42" max="42" width="7.26953125" style="45" customWidth="1"/>
    <col min="43" max="44" width="10.08984375" style="45" customWidth="1"/>
    <col min="45" max="16384" width="10.7265625" style="61"/>
  </cols>
  <sheetData>
    <row r="1" spans="1:44" x14ac:dyDescent="0.35">
      <c r="I1" s="70" t="s">
        <v>265</v>
      </c>
      <c r="J1" s="45"/>
      <c r="K1" s="45"/>
      <c r="L1" s="45"/>
      <c r="M1" s="70" t="s">
        <v>292</v>
      </c>
      <c r="N1" s="45"/>
      <c r="O1" s="45"/>
      <c r="P1" s="45"/>
      <c r="Q1" s="46" t="s">
        <v>308</v>
      </c>
      <c r="R1" s="47"/>
      <c r="S1" s="47"/>
      <c r="T1" s="47"/>
      <c r="U1" s="38" t="s">
        <v>302</v>
      </c>
      <c r="V1" s="37"/>
      <c r="W1" s="37"/>
      <c r="X1" s="37"/>
      <c r="Y1" s="39" t="s">
        <v>304</v>
      </c>
      <c r="Z1" s="40"/>
      <c r="AA1" s="40"/>
      <c r="AB1" s="40"/>
      <c r="AC1" s="66" t="s">
        <v>303</v>
      </c>
      <c r="AD1" s="67"/>
      <c r="AE1" s="67"/>
      <c r="AF1" s="67"/>
      <c r="AG1" s="53" t="s">
        <v>305</v>
      </c>
      <c r="AH1" s="53" t="s">
        <v>256</v>
      </c>
      <c r="AI1" s="53" t="s">
        <v>255</v>
      </c>
      <c r="AJ1" s="53" t="s">
        <v>254</v>
      </c>
      <c r="AK1" s="53" t="s">
        <v>253</v>
      </c>
      <c r="AL1" s="53" t="s">
        <v>252</v>
      </c>
      <c r="AO1" s="45" t="s">
        <v>171</v>
      </c>
    </row>
    <row r="2" spans="1:44" s="62" customFormat="1" ht="26" x14ac:dyDescent="0.35">
      <c r="A2" s="53" t="s">
        <v>176</v>
      </c>
      <c r="B2" s="62" t="s">
        <v>168</v>
      </c>
      <c r="C2" s="63" t="s">
        <v>262</v>
      </c>
      <c r="D2" s="53" t="s">
        <v>291</v>
      </c>
      <c r="E2" s="53" t="s">
        <v>288</v>
      </c>
      <c r="F2" s="44" t="s">
        <v>257</v>
      </c>
      <c r="G2" s="53" t="s">
        <v>169</v>
      </c>
      <c r="H2" s="44" t="s">
        <v>214</v>
      </c>
      <c r="I2" s="69">
        <v>1</v>
      </c>
      <c r="J2" s="69">
        <v>2</v>
      </c>
      <c r="K2" s="69">
        <v>3</v>
      </c>
      <c r="L2" s="69">
        <v>4</v>
      </c>
      <c r="M2" s="69">
        <v>1</v>
      </c>
      <c r="N2" s="69">
        <v>2</v>
      </c>
      <c r="O2" s="69">
        <v>3</v>
      </c>
      <c r="P2" s="69">
        <v>4</v>
      </c>
      <c r="Q2" s="48">
        <v>1</v>
      </c>
      <c r="R2" s="48">
        <v>2</v>
      </c>
      <c r="S2" s="48">
        <v>3</v>
      </c>
      <c r="T2" s="48">
        <v>4</v>
      </c>
      <c r="U2" s="42">
        <v>1</v>
      </c>
      <c r="V2" s="42">
        <v>2</v>
      </c>
      <c r="W2" s="42">
        <v>3</v>
      </c>
      <c r="X2" s="42">
        <v>4</v>
      </c>
      <c r="Y2" s="43">
        <v>1</v>
      </c>
      <c r="Z2" s="43">
        <v>2</v>
      </c>
      <c r="AA2" s="43">
        <v>3</v>
      </c>
      <c r="AB2" s="43">
        <v>4</v>
      </c>
      <c r="AC2" s="68">
        <v>1</v>
      </c>
      <c r="AD2" s="68">
        <v>2</v>
      </c>
      <c r="AE2" s="68">
        <v>3</v>
      </c>
      <c r="AF2" s="68">
        <v>4</v>
      </c>
      <c r="AG2" s="53" t="s">
        <v>48</v>
      </c>
      <c r="AH2" s="74" t="s">
        <v>309</v>
      </c>
      <c r="AI2" s="48" t="s">
        <v>314</v>
      </c>
      <c r="AJ2" s="42" t="s">
        <v>311</v>
      </c>
      <c r="AK2" s="43" t="s">
        <v>310</v>
      </c>
      <c r="AL2" s="68" t="s">
        <v>307</v>
      </c>
      <c r="AM2" s="69" t="s">
        <v>306</v>
      </c>
      <c r="AN2" s="65" t="s">
        <v>313</v>
      </c>
      <c r="AO2" s="45" t="s">
        <v>170</v>
      </c>
      <c r="AP2" s="45" t="s">
        <v>170</v>
      </c>
      <c r="AQ2" s="45" t="s">
        <v>172</v>
      </c>
      <c r="AR2" s="45" t="s">
        <v>172</v>
      </c>
    </row>
    <row r="3" spans="1:44" hidden="1" x14ac:dyDescent="0.35">
      <c r="A3" s="21" t="s">
        <v>212</v>
      </c>
      <c r="B3" s="61" t="s">
        <v>233</v>
      </c>
      <c r="C3" s="21" t="s">
        <v>250</v>
      </c>
      <c r="D3" s="53">
        <v>3</v>
      </c>
      <c r="F3" s="21" t="s">
        <v>259</v>
      </c>
      <c r="G3" s="72">
        <v>70</v>
      </c>
      <c r="H3" s="21" t="s">
        <v>211</v>
      </c>
      <c r="I3" s="71"/>
      <c r="J3" s="71"/>
      <c r="K3" s="71"/>
      <c r="L3" s="71"/>
      <c r="M3" s="45">
        <v>5</v>
      </c>
      <c r="N3" s="45">
        <v>1</v>
      </c>
      <c r="O3" s="45">
        <v>5</v>
      </c>
      <c r="P3" s="45" t="s">
        <v>211</v>
      </c>
      <c r="Q3" s="47"/>
      <c r="R3" s="47"/>
      <c r="S3" s="47"/>
      <c r="T3" s="47"/>
      <c r="U3" s="37"/>
      <c r="V3" s="37"/>
      <c r="W3" s="37"/>
      <c r="X3" s="37"/>
      <c r="Y3" s="40"/>
      <c r="Z3" s="40"/>
      <c r="AA3" s="40"/>
      <c r="AB3" s="40"/>
      <c r="AC3" s="67"/>
      <c r="AD3" s="67"/>
      <c r="AE3" s="67"/>
      <c r="AF3" s="67"/>
      <c r="AG3" s="53">
        <f t="shared" ref="AG3:AG34" si="0">COUNT(I3:L3)*5</f>
        <v>0</v>
      </c>
      <c r="AH3" s="53">
        <v>48</v>
      </c>
      <c r="AI3" s="53">
        <f t="shared" ref="AI3:AI34" si="1">SUM(Q3:T3)</f>
        <v>0</v>
      </c>
      <c r="AJ3" s="53">
        <f t="shared" ref="AJ3:AJ34" si="2">SUM(U3:X3)</f>
        <v>0</v>
      </c>
      <c r="AK3" s="53">
        <f t="shared" ref="AK3:AK34" si="3">SUM(Y3:AB3)</f>
        <v>0</v>
      </c>
      <c r="AL3" s="53">
        <f t="shared" ref="AL3:AL34" si="4">SUM(AC3:AF3)</f>
        <v>0</v>
      </c>
      <c r="AM3" s="48">
        <f t="shared" ref="AM3:AM34" si="5">SUM(M3:P3)</f>
        <v>11</v>
      </c>
      <c r="AN3" s="45" t="str">
        <f t="shared" ref="AN3:AN34" si="6">IF(AM3&gt;=16,"Excelente",IF(AM3&gt;=13,"Bueno",IF(AM3&gt;=9,"Suficiente",IF(AM3&gt;=5,"Insuficiente","Critico"))))</f>
        <v>Suficiente</v>
      </c>
      <c r="AO3" s="45">
        <v>6</v>
      </c>
      <c r="AP3" s="45">
        <v>5</v>
      </c>
      <c r="AQ3" s="45">
        <v>1</v>
      </c>
      <c r="AR3" s="45">
        <v>0</v>
      </c>
    </row>
    <row r="4" spans="1:44" hidden="1" x14ac:dyDescent="0.35">
      <c r="A4" s="21" t="s">
        <v>177</v>
      </c>
      <c r="B4" s="61" t="s">
        <v>188</v>
      </c>
      <c r="C4" s="21" t="s">
        <v>251</v>
      </c>
      <c r="D4" s="21">
        <v>0</v>
      </c>
      <c r="E4" s="21">
        <v>2</v>
      </c>
      <c r="F4" s="21" t="s">
        <v>258</v>
      </c>
      <c r="G4" s="67">
        <v>80</v>
      </c>
      <c r="H4" s="21" t="s">
        <v>208</v>
      </c>
      <c r="I4" s="71"/>
      <c r="J4" s="71">
        <v>3</v>
      </c>
      <c r="K4" s="71">
        <v>2</v>
      </c>
      <c r="L4" s="71">
        <v>1</v>
      </c>
      <c r="M4" s="45">
        <v>3</v>
      </c>
      <c r="N4" s="45">
        <v>3</v>
      </c>
      <c r="O4" s="45">
        <v>5</v>
      </c>
      <c r="P4" s="45">
        <v>5</v>
      </c>
      <c r="Q4" s="47">
        <v>1</v>
      </c>
      <c r="R4" s="47">
        <v>1</v>
      </c>
      <c r="S4" s="47">
        <v>4</v>
      </c>
      <c r="T4" s="47">
        <v>4</v>
      </c>
      <c r="U4" s="37">
        <v>1</v>
      </c>
      <c r="V4" s="37">
        <v>1</v>
      </c>
      <c r="W4" s="37">
        <v>5</v>
      </c>
      <c r="X4" s="37">
        <v>5</v>
      </c>
      <c r="Y4" s="40">
        <v>3</v>
      </c>
      <c r="Z4" s="40">
        <v>3</v>
      </c>
      <c r="AA4" s="40">
        <v>5</v>
      </c>
      <c r="AB4" s="40">
        <v>5</v>
      </c>
      <c r="AC4" s="67">
        <v>5</v>
      </c>
      <c r="AD4" s="67">
        <v>5</v>
      </c>
      <c r="AE4" s="67">
        <v>5</v>
      </c>
      <c r="AF4" s="67">
        <v>5</v>
      </c>
      <c r="AG4" s="53">
        <f t="shared" si="0"/>
        <v>15</v>
      </c>
      <c r="AH4" s="53">
        <v>5</v>
      </c>
      <c r="AI4" s="53">
        <f t="shared" si="1"/>
        <v>10</v>
      </c>
      <c r="AJ4" s="53">
        <f t="shared" si="2"/>
        <v>12</v>
      </c>
      <c r="AK4" s="53">
        <f t="shared" si="3"/>
        <v>16</v>
      </c>
      <c r="AL4" s="53">
        <f t="shared" si="4"/>
        <v>20</v>
      </c>
      <c r="AM4" s="48">
        <f t="shared" si="5"/>
        <v>16</v>
      </c>
      <c r="AN4" s="45" t="str">
        <f t="shared" si="6"/>
        <v>Excelente</v>
      </c>
      <c r="AO4" s="45">
        <v>6</v>
      </c>
      <c r="AP4" s="45">
        <v>6</v>
      </c>
      <c r="AQ4" s="45">
        <v>6</v>
      </c>
      <c r="AR4" s="45">
        <v>6</v>
      </c>
    </row>
    <row r="5" spans="1:44" hidden="1" x14ac:dyDescent="0.35">
      <c r="A5" s="21" t="s">
        <v>177</v>
      </c>
      <c r="B5" s="61" t="s">
        <v>196</v>
      </c>
      <c r="C5" s="21" t="s">
        <v>250</v>
      </c>
      <c r="D5" s="21">
        <v>4</v>
      </c>
      <c r="E5" s="21">
        <v>3</v>
      </c>
      <c r="F5" s="21" t="s">
        <v>261</v>
      </c>
      <c r="G5" s="72">
        <v>70</v>
      </c>
      <c r="H5" s="21" t="s">
        <v>209</v>
      </c>
      <c r="I5" s="71"/>
      <c r="J5" s="71">
        <v>1</v>
      </c>
      <c r="K5" s="71">
        <v>2</v>
      </c>
      <c r="L5" s="71"/>
      <c r="M5" s="45">
        <v>1</v>
      </c>
      <c r="N5" s="45">
        <v>2</v>
      </c>
      <c r="O5" s="45">
        <v>2</v>
      </c>
      <c r="P5" s="45">
        <v>1</v>
      </c>
      <c r="Q5" s="47"/>
      <c r="R5" s="47"/>
      <c r="S5" s="47"/>
      <c r="T5" s="47"/>
      <c r="U5" s="37"/>
      <c r="V5" s="37"/>
      <c r="W5" s="37"/>
      <c r="X5" s="37"/>
      <c r="Y5" s="40"/>
      <c r="Z5" s="40"/>
      <c r="AA5" s="40"/>
      <c r="AB5" s="40"/>
      <c r="AC5" s="67"/>
      <c r="AD5" s="67"/>
      <c r="AE5" s="67"/>
      <c r="AF5" s="67"/>
      <c r="AG5" s="53">
        <f t="shared" si="0"/>
        <v>10</v>
      </c>
      <c r="AH5" s="53">
        <v>16</v>
      </c>
      <c r="AI5" s="53">
        <f t="shared" si="1"/>
        <v>0</v>
      </c>
      <c r="AJ5" s="53">
        <f t="shared" si="2"/>
        <v>0</v>
      </c>
      <c r="AK5" s="53">
        <f t="shared" si="3"/>
        <v>0</v>
      </c>
      <c r="AL5" s="53">
        <f t="shared" si="4"/>
        <v>0</v>
      </c>
      <c r="AM5" s="48">
        <f t="shared" si="5"/>
        <v>6</v>
      </c>
      <c r="AN5" s="45" t="str">
        <f t="shared" si="6"/>
        <v>Insuficiente</v>
      </c>
      <c r="AO5" s="45">
        <v>0</v>
      </c>
      <c r="AP5" s="45">
        <v>0</v>
      </c>
      <c r="AQ5" s="45">
        <v>0</v>
      </c>
      <c r="AR5" s="45">
        <v>0</v>
      </c>
    </row>
    <row r="6" spans="1:44" hidden="1" x14ac:dyDescent="0.35">
      <c r="A6" s="21" t="s">
        <v>177</v>
      </c>
      <c r="B6" s="61" t="s">
        <v>236</v>
      </c>
      <c r="C6" s="21" t="s">
        <v>248</v>
      </c>
      <c r="F6" s="21" t="s">
        <v>261</v>
      </c>
      <c r="G6" s="73">
        <v>60</v>
      </c>
      <c r="H6" s="21" t="s">
        <v>301</v>
      </c>
      <c r="I6" s="71"/>
      <c r="J6" s="71">
        <v>1</v>
      </c>
      <c r="K6" s="71">
        <v>2</v>
      </c>
      <c r="L6" s="71"/>
      <c r="M6" s="45">
        <v>1</v>
      </c>
      <c r="N6" s="45">
        <v>4</v>
      </c>
      <c r="O6" s="45">
        <v>3</v>
      </c>
      <c r="P6" s="45">
        <v>1</v>
      </c>
      <c r="Q6" s="47"/>
      <c r="R6" s="47"/>
      <c r="S6" s="47"/>
      <c r="T6" s="47"/>
      <c r="U6" s="37"/>
      <c r="V6" s="37"/>
      <c r="W6" s="37"/>
      <c r="X6" s="37"/>
      <c r="Y6" s="40"/>
      <c r="Z6" s="40"/>
      <c r="AA6" s="40"/>
      <c r="AB6" s="40"/>
      <c r="AC6" s="67"/>
      <c r="AD6" s="67"/>
      <c r="AE6" s="67"/>
      <c r="AF6" s="67"/>
      <c r="AG6" s="53">
        <f t="shared" si="0"/>
        <v>10</v>
      </c>
      <c r="AH6" s="53">
        <v>17</v>
      </c>
      <c r="AI6" s="53">
        <f t="shared" si="1"/>
        <v>0</v>
      </c>
      <c r="AJ6" s="53">
        <f t="shared" si="2"/>
        <v>0</v>
      </c>
      <c r="AK6" s="53">
        <f t="shared" si="3"/>
        <v>0</v>
      </c>
      <c r="AL6" s="53">
        <f t="shared" si="4"/>
        <v>0</v>
      </c>
      <c r="AM6" s="48">
        <f t="shared" si="5"/>
        <v>9</v>
      </c>
      <c r="AN6" s="45" t="str">
        <f t="shared" si="6"/>
        <v>Suficiente</v>
      </c>
      <c r="AO6" s="45" t="s">
        <v>245</v>
      </c>
      <c r="AP6" s="45" t="s">
        <v>245</v>
      </c>
      <c r="AQ6" s="45" t="s">
        <v>245</v>
      </c>
      <c r="AR6" s="45" t="s">
        <v>245</v>
      </c>
    </row>
    <row r="7" spans="1:44" hidden="1" x14ac:dyDescent="0.35">
      <c r="A7" s="21" t="s">
        <v>177</v>
      </c>
      <c r="B7" s="61" t="s">
        <v>227</v>
      </c>
      <c r="C7" s="21" t="s">
        <v>248</v>
      </c>
      <c r="F7" s="21" t="s">
        <v>259</v>
      </c>
      <c r="G7" s="72">
        <v>70</v>
      </c>
      <c r="H7" s="21" t="s">
        <v>301</v>
      </c>
      <c r="I7" s="71"/>
      <c r="J7" s="71">
        <v>1</v>
      </c>
      <c r="K7" s="71">
        <v>2</v>
      </c>
      <c r="L7" s="71">
        <v>3</v>
      </c>
      <c r="M7" s="45">
        <v>1</v>
      </c>
      <c r="N7" s="45">
        <v>4</v>
      </c>
      <c r="O7" s="45">
        <v>2</v>
      </c>
      <c r="P7" s="45">
        <v>2</v>
      </c>
      <c r="Q7" s="47"/>
      <c r="R7" s="47"/>
      <c r="S7" s="47"/>
      <c r="T7" s="47"/>
      <c r="U7" s="37"/>
      <c r="V7" s="37"/>
      <c r="W7" s="37"/>
      <c r="X7" s="37"/>
      <c r="Y7" s="40"/>
      <c r="Z7" s="40"/>
      <c r="AA7" s="40"/>
      <c r="AB7" s="40"/>
      <c r="AC7" s="67"/>
      <c r="AD7" s="67"/>
      <c r="AE7" s="67"/>
      <c r="AF7" s="67"/>
      <c r="AG7" s="53">
        <f t="shared" si="0"/>
        <v>15</v>
      </c>
      <c r="AH7" s="53">
        <v>18</v>
      </c>
      <c r="AI7" s="53">
        <f t="shared" si="1"/>
        <v>0</v>
      </c>
      <c r="AJ7" s="53">
        <f t="shared" si="2"/>
        <v>0</v>
      </c>
      <c r="AK7" s="53">
        <f t="shared" si="3"/>
        <v>0</v>
      </c>
      <c r="AL7" s="53">
        <f t="shared" si="4"/>
        <v>0</v>
      </c>
      <c r="AM7" s="48">
        <f t="shared" si="5"/>
        <v>9</v>
      </c>
      <c r="AN7" s="45" t="str">
        <f t="shared" si="6"/>
        <v>Suficiente</v>
      </c>
      <c r="AO7" s="45">
        <v>0</v>
      </c>
      <c r="AP7" s="45">
        <v>5</v>
      </c>
      <c r="AQ7" s="45">
        <v>0</v>
      </c>
      <c r="AR7" s="45">
        <v>5</v>
      </c>
    </row>
    <row r="8" spans="1:44" hidden="1" x14ac:dyDescent="0.35">
      <c r="A8" s="21" t="s">
        <v>177</v>
      </c>
      <c r="B8" s="61" t="s">
        <v>239</v>
      </c>
      <c r="C8" s="21" t="s">
        <v>248</v>
      </c>
      <c r="F8" s="21" t="s">
        <v>261</v>
      </c>
      <c r="G8" s="73">
        <v>60</v>
      </c>
      <c r="H8" s="21" t="s">
        <v>301</v>
      </c>
      <c r="I8" s="71"/>
      <c r="J8" s="71"/>
      <c r="K8" s="71">
        <v>1</v>
      </c>
      <c r="L8" s="71"/>
      <c r="M8" s="45">
        <v>1</v>
      </c>
      <c r="N8" s="45">
        <v>1</v>
      </c>
      <c r="O8" s="45">
        <v>3</v>
      </c>
      <c r="P8" s="45">
        <v>1</v>
      </c>
      <c r="Q8" s="47"/>
      <c r="R8" s="47"/>
      <c r="S8" s="47"/>
      <c r="T8" s="47"/>
      <c r="U8" s="37"/>
      <c r="V8" s="37"/>
      <c r="W8" s="37"/>
      <c r="X8" s="37"/>
      <c r="Y8" s="40"/>
      <c r="Z8" s="40"/>
      <c r="AA8" s="40"/>
      <c r="AB8" s="40"/>
      <c r="AC8" s="67"/>
      <c r="AD8" s="67"/>
      <c r="AE8" s="67"/>
      <c r="AF8" s="67"/>
      <c r="AG8" s="53">
        <f t="shared" si="0"/>
        <v>5</v>
      </c>
      <c r="AH8" s="53">
        <v>24</v>
      </c>
      <c r="AI8" s="53">
        <f t="shared" si="1"/>
        <v>0</v>
      </c>
      <c r="AJ8" s="53">
        <f t="shared" si="2"/>
        <v>0</v>
      </c>
      <c r="AK8" s="53">
        <f t="shared" si="3"/>
        <v>0</v>
      </c>
      <c r="AL8" s="53">
        <f t="shared" si="4"/>
        <v>0</v>
      </c>
      <c r="AM8" s="48">
        <f t="shared" si="5"/>
        <v>6</v>
      </c>
      <c r="AN8" s="45" t="str">
        <f t="shared" si="6"/>
        <v>Insuficiente</v>
      </c>
      <c r="AO8" s="45" t="s">
        <v>245</v>
      </c>
      <c r="AP8" s="45" t="s">
        <v>245</v>
      </c>
      <c r="AQ8" s="45" t="s">
        <v>245</v>
      </c>
      <c r="AR8" s="45" t="s">
        <v>245</v>
      </c>
    </row>
    <row r="9" spans="1:44" hidden="1" x14ac:dyDescent="0.35">
      <c r="A9" s="21" t="s">
        <v>179</v>
      </c>
      <c r="B9" s="61" t="s">
        <v>180</v>
      </c>
      <c r="C9" s="21" t="s">
        <v>248</v>
      </c>
      <c r="D9" s="21">
        <v>4</v>
      </c>
      <c r="E9" s="21">
        <v>0.5</v>
      </c>
      <c r="F9" s="21" t="s">
        <v>259</v>
      </c>
      <c r="G9" s="67">
        <v>80</v>
      </c>
      <c r="H9" s="21" t="s">
        <v>210</v>
      </c>
      <c r="I9" s="71">
        <v>4</v>
      </c>
      <c r="J9" s="71">
        <v>1</v>
      </c>
      <c r="K9" s="71">
        <v>2</v>
      </c>
      <c r="L9" s="71">
        <v>3</v>
      </c>
      <c r="M9" s="45">
        <v>1</v>
      </c>
      <c r="N9" s="45">
        <v>2</v>
      </c>
      <c r="O9" s="45">
        <v>2</v>
      </c>
      <c r="P9" s="45">
        <v>2</v>
      </c>
      <c r="Q9" s="47">
        <v>1</v>
      </c>
      <c r="R9" s="47">
        <v>2</v>
      </c>
      <c r="S9" s="47">
        <v>2</v>
      </c>
      <c r="T9" s="47">
        <v>2</v>
      </c>
      <c r="U9" s="37">
        <v>1</v>
      </c>
      <c r="V9" s="37">
        <v>3</v>
      </c>
      <c r="W9" s="37">
        <v>3</v>
      </c>
      <c r="X9" s="37">
        <v>4</v>
      </c>
      <c r="Y9" s="40">
        <v>1</v>
      </c>
      <c r="Z9" s="40">
        <v>5</v>
      </c>
      <c r="AA9" s="40">
        <v>3</v>
      </c>
      <c r="AB9" s="40">
        <v>4</v>
      </c>
      <c r="AC9" s="67">
        <v>1</v>
      </c>
      <c r="AD9" s="67">
        <v>5</v>
      </c>
      <c r="AE9" s="67">
        <v>5</v>
      </c>
      <c r="AF9" s="67">
        <v>5</v>
      </c>
      <c r="AG9" s="53">
        <f t="shared" si="0"/>
        <v>20</v>
      </c>
      <c r="AH9" s="53">
        <v>4</v>
      </c>
      <c r="AI9" s="53">
        <f t="shared" si="1"/>
        <v>7</v>
      </c>
      <c r="AJ9" s="53">
        <f t="shared" si="2"/>
        <v>11</v>
      </c>
      <c r="AK9" s="53">
        <f t="shared" si="3"/>
        <v>13</v>
      </c>
      <c r="AL9" s="53">
        <f t="shared" si="4"/>
        <v>16</v>
      </c>
      <c r="AM9" s="48">
        <f t="shared" si="5"/>
        <v>7</v>
      </c>
      <c r="AN9" s="45" t="str">
        <f t="shared" si="6"/>
        <v>Insuficiente</v>
      </c>
      <c r="AO9" s="45">
        <v>2</v>
      </c>
      <c r="AP9" s="45">
        <v>3</v>
      </c>
      <c r="AQ9" s="45">
        <v>2</v>
      </c>
      <c r="AR9" s="45">
        <v>4</v>
      </c>
    </row>
    <row r="10" spans="1:44" hidden="1" x14ac:dyDescent="0.35">
      <c r="A10" s="21" t="s">
        <v>178</v>
      </c>
      <c r="B10" s="61" t="s">
        <v>175</v>
      </c>
      <c r="C10" s="21" t="s">
        <v>250</v>
      </c>
      <c r="D10" s="21"/>
      <c r="E10" s="21">
        <v>0</v>
      </c>
      <c r="F10" s="45" t="s">
        <v>211</v>
      </c>
      <c r="G10" s="75">
        <v>0</v>
      </c>
      <c r="H10" s="21" t="s">
        <v>245</v>
      </c>
      <c r="I10" s="71"/>
      <c r="J10" s="71">
        <v>1</v>
      </c>
      <c r="K10" s="71">
        <v>3</v>
      </c>
      <c r="L10" s="71">
        <v>2</v>
      </c>
      <c r="M10" s="45"/>
      <c r="N10" s="45"/>
      <c r="O10" s="45"/>
      <c r="P10" s="45"/>
      <c r="Q10" s="47"/>
      <c r="R10" s="47"/>
      <c r="S10" s="47"/>
      <c r="T10" s="47"/>
      <c r="U10" s="37"/>
      <c r="V10" s="37"/>
      <c r="W10" s="37"/>
      <c r="X10" s="37"/>
      <c r="Y10" s="40" t="s">
        <v>299</v>
      </c>
      <c r="Z10" s="40">
        <v>5</v>
      </c>
      <c r="AA10" s="40" t="s">
        <v>299</v>
      </c>
      <c r="AB10" s="40">
        <v>5</v>
      </c>
      <c r="AC10" s="67" t="s">
        <v>299</v>
      </c>
      <c r="AD10" s="67">
        <v>5</v>
      </c>
      <c r="AE10" s="67" t="s">
        <v>299</v>
      </c>
      <c r="AF10" s="67">
        <v>5</v>
      </c>
      <c r="AG10" s="53">
        <f t="shared" si="0"/>
        <v>15</v>
      </c>
      <c r="AH10" s="53">
        <v>10</v>
      </c>
      <c r="AI10" s="53">
        <f t="shared" si="1"/>
        <v>0</v>
      </c>
      <c r="AJ10" s="53">
        <f t="shared" si="2"/>
        <v>0</v>
      </c>
      <c r="AK10" s="53">
        <f t="shared" si="3"/>
        <v>10</v>
      </c>
      <c r="AL10" s="53">
        <f t="shared" si="4"/>
        <v>10</v>
      </c>
      <c r="AM10" s="48">
        <f t="shared" si="5"/>
        <v>0</v>
      </c>
      <c r="AN10" s="45" t="str">
        <f t="shared" si="6"/>
        <v>Critico</v>
      </c>
    </row>
    <row r="11" spans="1:44" hidden="1" x14ac:dyDescent="0.35">
      <c r="A11" s="21" t="s">
        <v>178</v>
      </c>
      <c r="B11" s="61" t="s">
        <v>205</v>
      </c>
      <c r="C11" s="21" t="s">
        <v>250</v>
      </c>
      <c r="D11" s="21">
        <v>3</v>
      </c>
      <c r="E11" s="21">
        <v>1</v>
      </c>
      <c r="F11" s="21" t="s">
        <v>260</v>
      </c>
      <c r="G11" s="72">
        <v>70</v>
      </c>
      <c r="H11" s="21" t="s">
        <v>208</v>
      </c>
      <c r="I11" s="71"/>
      <c r="J11" s="71">
        <v>1</v>
      </c>
      <c r="K11" s="71">
        <v>2</v>
      </c>
      <c r="L11" s="71">
        <v>3</v>
      </c>
      <c r="M11" s="45">
        <v>2</v>
      </c>
      <c r="N11" s="45">
        <v>2</v>
      </c>
      <c r="O11" s="45">
        <v>2</v>
      </c>
      <c r="P11" s="45">
        <v>2</v>
      </c>
      <c r="Q11" s="47">
        <v>2</v>
      </c>
      <c r="R11" s="47">
        <v>5</v>
      </c>
      <c r="S11" s="47">
        <v>2</v>
      </c>
      <c r="T11" s="47">
        <v>2</v>
      </c>
      <c r="U11" s="37">
        <v>2</v>
      </c>
      <c r="V11" s="37">
        <v>5</v>
      </c>
      <c r="W11" s="37">
        <v>2</v>
      </c>
      <c r="X11" s="37">
        <v>2</v>
      </c>
      <c r="Y11" s="40">
        <v>2</v>
      </c>
      <c r="Z11" s="40">
        <v>5</v>
      </c>
      <c r="AA11" s="40">
        <v>3</v>
      </c>
      <c r="AB11" s="40">
        <v>3</v>
      </c>
      <c r="AC11" s="67">
        <v>4</v>
      </c>
      <c r="AD11" s="67">
        <v>5</v>
      </c>
      <c r="AE11" s="67">
        <v>5</v>
      </c>
      <c r="AF11" s="67">
        <v>5</v>
      </c>
      <c r="AG11" s="53">
        <f t="shared" si="0"/>
        <v>15</v>
      </c>
      <c r="AH11" s="53">
        <v>21</v>
      </c>
      <c r="AI11" s="53">
        <f t="shared" si="1"/>
        <v>11</v>
      </c>
      <c r="AJ11" s="53">
        <f t="shared" si="2"/>
        <v>11</v>
      </c>
      <c r="AK11" s="53">
        <f t="shared" si="3"/>
        <v>13</v>
      </c>
      <c r="AL11" s="53">
        <f t="shared" si="4"/>
        <v>19</v>
      </c>
      <c r="AM11" s="48">
        <f t="shared" si="5"/>
        <v>8</v>
      </c>
      <c r="AN11" s="45" t="str">
        <f t="shared" si="6"/>
        <v>Insuficiente</v>
      </c>
      <c r="AO11" s="45">
        <v>5</v>
      </c>
      <c r="AP11" s="45">
        <v>5</v>
      </c>
      <c r="AQ11" s="45">
        <v>0</v>
      </c>
      <c r="AR11" s="45">
        <v>5</v>
      </c>
    </row>
    <row r="12" spans="1:44" hidden="1" x14ac:dyDescent="0.35">
      <c r="A12" s="21" t="s">
        <v>177</v>
      </c>
      <c r="B12" s="61" t="s">
        <v>194</v>
      </c>
      <c r="C12" s="21" t="s">
        <v>250</v>
      </c>
      <c r="D12" s="21">
        <v>4</v>
      </c>
      <c r="E12" s="21">
        <v>1</v>
      </c>
      <c r="F12" s="21" t="s">
        <v>259</v>
      </c>
      <c r="G12" s="67">
        <v>80</v>
      </c>
      <c r="H12" s="21" t="s">
        <v>210</v>
      </c>
      <c r="I12" s="71">
        <v>2</v>
      </c>
      <c r="J12" s="71">
        <v>3</v>
      </c>
      <c r="K12" s="71">
        <v>1</v>
      </c>
      <c r="L12" s="71">
        <v>3</v>
      </c>
      <c r="M12" s="45">
        <v>2</v>
      </c>
      <c r="N12" s="45">
        <v>1</v>
      </c>
      <c r="O12" s="45">
        <v>1</v>
      </c>
      <c r="P12" s="45">
        <v>2</v>
      </c>
      <c r="Q12" s="47">
        <v>2</v>
      </c>
      <c r="R12" s="47">
        <v>1</v>
      </c>
      <c r="S12" s="47">
        <v>1</v>
      </c>
      <c r="T12" s="47">
        <v>2</v>
      </c>
      <c r="U12" s="37">
        <v>5</v>
      </c>
      <c r="V12" s="37">
        <v>3</v>
      </c>
      <c r="W12" s="37">
        <v>5</v>
      </c>
      <c r="X12" s="37">
        <v>3</v>
      </c>
      <c r="Y12" s="40">
        <v>5</v>
      </c>
      <c r="Z12" s="40">
        <v>4</v>
      </c>
      <c r="AA12" s="40">
        <v>5</v>
      </c>
      <c r="AB12" s="40">
        <v>4</v>
      </c>
      <c r="AC12" s="67">
        <v>5</v>
      </c>
      <c r="AD12" s="67">
        <v>5</v>
      </c>
      <c r="AE12" s="67">
        <v>5</v>
      </c>
      <c r="AF12" s="67">
        <v>5</v>
      </c>
      <c r="AG12" s="53">
        <f t="shared" si="0"/>
        <v>20</v>
      </c>
      <c r="AH12" s="53">
        <v>4</v>
      </c>
      <c r="AI12" s="53">
        <f t="shared" si="1"/>
        <v>6</v>
      </c>
      <c r="AJ12" s="53">
        <f t="shared" si="2"/>
        <v>16</v>
      </c>
      <c r="AK12" s="53">
        <f t="shared" si="3"/>
        <v>18</v>
      </c>
      <c r="AL12" s="53">
        <f t="shared" si="4"/>
        <v>20</v>
      </c>
      <c r="AM12" s="48">
        <f t="shared" si="5"/>
        <v>6</v>
      </c>
      <c r="AN12" s="45" t="str">
        <f t="shared" si="6"/>
        <v>Insuficiente</v>
      </c>
      <c r="AO12" s="45">
        <v>6</v>
      </c>
      <c r="AP12" s="45">
        <v>5</v>
      </c>
      <c r="AQ12" s="45">
        <v>5</v>
      </c>
      <c r="AR12" s="45">
        <v>5</v>
      </c>
    </row>
    <row r="13" spans="1:44" hidden="1" x14ac:dyDescent="0.35">
      <c r="A13" s="21" t="s">
        <v>177</v>
      </c>
      <c r="B13" s="61" t="s">
        <v>226</v>
      </c>
      <c r="C13" s="21" t="s">
        <v>251</v>
      </c>
      <c r="F13" s="21" t="s">
        <v>261</v>
      </c>
      <c r="G13" s="72">
        <v>70</v>
      </c>
      <c r="H13" s="21" t="s">
        <v>301</v>
      </c>
      <c r="I13" s="71"/>
      <c r="J13" s="71">
        <v>1</v>
      </c>
      <c r="K13" s="71">
        <v>2</v>
      </c>
      <c r="L13" s="71"/>
      <c r="M13" s="45">
        <v>2</v>
      </c>
      <c r="N13" s="45">
        <v>3</v>
      </c>
      <c r="O13" s="45">
        <v>3</v>
      </c>
      <c r="P13" s="45">
        <v>1</v>
      </c>
      <c r="Q13" s="47"/>
      <c r="R13" s="47"/>
      <c r="S13" s="47"/>
      <c r="T13" s="47"/>
      <c r="U13" s="37"/>
      <c r="V13" s="37"/>
      <c r="W13" s="37"/>
      <c r="X13" s="37"/>
      <c r="Y13" s="40"/>
      <c r="Z13" s="40"/>
      <c r="AA13" s="40"/>
      <c r="AB13" s="40"/>
      <c r="AC13" s="67"/>
      <c r="AD13" s="67"/>
      <c r="AE13" s="67"/>
      <c r="AF13" s="67"/>
      <c r="AG13" s="53">
        <f t="shared" si="0"/>
        <v>10</v>
      </c>
      <c r="AH13" s="53">
        <v>25</v>
      </c>
      <c r="AI13" s="53">
        <f t="shared" si="1"/>
        <v>0</v>
      </c>
      <c r="AJ13" s="53">
        <f t="shared" si="2"/>
        <v>0</v>
      </c>
      <c r="AK13" s="53">
        <f t="shared" si="3"/>
        <v>0</v>
      </c>
      <c r="AL13" s="53">
        <f t="shared" si="4"/>
        <v>0</v>
      </c>
      <c r="AM13" s="48">
        <f t="shared" si="5"/>
        <v>9</v>
      </c>
      <c r="AN13" s="45" t="str">
        <f t="shared" si="6"/>
        <v>Suficiente</v>
      </c>
      <c r="AO13" s="45">
        <v>1</v>
      </c>
      <c r="AP13" s="45">
        <v>2</v>
      </c>
      <c r="AQ13" s="45">
        <v>3</v>
      </c>
      <c r="AR13" s="45">
        <v>0</v>
      </c>
    </row>
    <row r="14" spans="1:44" hidden="1" x14ac:dyDescent="0.35">
      <c r="A14" s="21" t="s">
        <v>177</v>
      </c>
      <c r="B14" s="61" t="s">
        <v>219</v>
      </c>
      <c r="C14" s="21" t="s">
        <v>251</v>
      </c>
      <c r="F14" s="45" t="s">
        <v>211</v>
      </c>
      <c r="G14" s="75">
        <v>0</v>
      </c>
      <c r="H14" s="21" t="s">
        <v>245</v>
      </c>
      <c r="I14" s="71" t="s">
        <v>208</v>
      </c>
      <c r="J14" s="71" t="s">
        <v>208</v>
      </c>
      <c r="K14" s="71" t="s">
        <v>208</v>
      </c>
      <c r="L14" s="71" t="s">
        <v>208</v>
      </c>
      <c r="M14" s="45"/>
      <c r="N14" s="45"/>
      <c r="O14" s="45"/>
      <c r="P14" s="45"/>
      <c r="Q14" s="47"/>
      <c r="R14" s="47"/>
      <c r="S14" s="47"/>
      <c r="T14" s="47"/>
      <c r="U14" s="37"/>
      <c r="V14" s="37"/>
      <c r="W14" s="37"/>
      <c r="X14" s="37"/>
      <c r="Y14" s="40"/>
      <c r="Z14" s="40"/>
      <c r="AA14" s="40"/>
      <c r="AB14" s="40"/>
      <c r="AC14" s="67"/>
      <c r="AD14" s="67"/>
      <c r="AE14" s="67"/>
      <c r="AF14" s="67"/>
      <c r="AG14" s="53">
        <f t="shared" si="0"/>
        <v>0</v>
      </c>
      <c r="AH14" s="53">
        <v>40</v>
      </c>
      <c r="AI14" s="53">
        <f t="shared" si="1"/>
        <v>0</v>
      </c>
      <c r="AJ14" s="53">
        <f t="shared" si="2"/>
        <v>0</v>
      </c>
      <c r="AK14" s="53">
        <f t="shared" si="3"/>
        <v>0</v>
      </c>
      <c r="AL14" s="53">
        <f t="shared" si="4"/>
        <v>0</v>
      </c>
      <c r="AM14" s="48">
        <f t="shared" si="5"/>
        <v>0</v>
      </c>
      <c r="AN14" s="45" t="str">
        <f t="shared" si="6"/>
        <v>Critico</v>
      </c>
    </row>
    <row r="15" spans="1:44" hidden="1" x14ac:dyDescent="0.35">
      <c r="A15" s="21" t="s">
        <v>207</v>
      </c>
      <c r="B15" s="61" t="s">
        <v>283</v>
      </c>
      <c r="C15" s="21" t="s">
        <v>250</v>
      </c>
      <c r="F15" s="21" t="s">
        <v>285</v>
      </c>
      <c r="G15" s="72">
        <v>70</v>
      </c>
      <c r="H15" s="21" t="s">
        <v>211</v>
      </c>
      <c r="I15" s="71" t="s">
        <v>211</v>
      </c>
      <c r="J15" s="71" t="s">
        <v>211</v>
      </c>
      <c r="K15" s="71" t="s">
        <v>211</v>
      </c>
      <c r="L15" s="71" t="s">
        <v>211</v>
      </c>
      <c r="M15" s="45">
        <v>5</v>
      </c>
      <c r="N15" s="45">
        <v>5</v>
      </c>
      <c r="O15" s="45">
        <v>5</v>
      </c>
      <c r="P15" s="45">
        <v>5</v>
      </c>
      <c r="Q15" s="47"/>
      <c r="R15" s="47"/>
      <c r="S15" s="47"/>
      <c r="T15" s="47"/>
      <c r="U15" s="37"/>
      <c r="V15" s="37"/>
      <c r="W15" s="37"/>
      <c r="X15" s="37"/>
      <c r="Y15" s="40"/>
      <c r="Z15" s="40"/>
      <c r="AA15" s="40"/>
      <c r="AB15" s="40"/>
      <c r="AC15" s="67"/>
      <c r="AD15" s="67"/>
      <c r="AE15" s="67"/>
      <c r="AF15" s="67"/>
      <c r="AG15" s="53">
        <f t="shared" si="0"/>
        <v>0</v>
      </c>
      <c r="AH15" s="53">
        <v>55</v>
      </c>
      <c r="AI15" s="53">
        <f t="shared" si="1"/>
        <v>0</v>
      </c>
      <c r="AJ15" s="53">
        <f t="shared" si="2"/>
        <v>0</v>
      </c>
      <c r="AK15" s="53">
        <f t="shared" si="3"/>
        <v>0</v>
      </c>
      <c r="AL15" s="53">
        <f t="shared" si="4"/>
        <v>0</v>
      </c>
      <c r="AM15" s="48">
        <f t="shared" si="5"/>
        <v>20</v>
      </c>
      <c r="AN15" s="45" t="str">
        <f t="shared" si="6"/>
        <v>Excelente</v>
      </c>
    </row>
    <row r="16" spans="1:44" hidden="1" x14ac:dyDescent="0.35">
      <c r="A16" s="21" t="s">
        <v>177</v>
      </c>
      <c r="B16" s="61" t="s">
        <v>222</v>
      </c>
      <c r="C16" s="21" t="s">
        <v>251</v>
      </c>
      <c r="F16" s="21" t="s">
        <v>259</v>
      </c>
      <c r="G16" s="67">
        <v>80</v>
      </c>
      <c r="H16" s="21" t="s">
        <v>301</v>
      </c>
      <c r="I16" s="71"/>
      <c r="J16" s="71">
        <v>1</v>
      </c>
      <c r="K16" s="71">
        <v>3</v>
      </c>
      <c r="L16" s="71">
        <v>2</v>
      </c>
      <c r="M16" s="45">
        <v>1</v>
      </c>
      <c r="N16" s="45">
        <v>4</v>
      </c>
      <c r="O16" s="45">
        <v>2</v>
      </c>
      <c r="P16" s="45">
        <v>3</v>
      </c>
      <c r="Q16" s="47"/>
      <c r="R16" s="47"/>
      <c r="S16" s="47"/>
      <c r="T16" s="47"/>
      <c r="U16" s="37"/>
      <c r="V16" s="37"/>
      <c r="W16" s="37"/>
      <c r="X16" s="37"/>
      <c r="Y16" s="40"/>
      <c r="Z16" s="40"/>
      <c r="AA16" s="40"/>
      <c r="AB16" s="40"/>
      <c r="AC16" s="67"/>
      <c r="AD16" s="67"/>
      <c r="AE16" s="67"/>
      <c r="AF16" s="67"/>
      <c r="AG16" s="53">
        <f t="shared" si="0"/>
        <v>15</v>
      </c>
      <c r="AH16" s="53">
        <v>26</v>
      </c>
      <c r="AI16" s="53">
        <f t="shared" si="1"/>
        <v>0</v>
      </c>
      <c r="AJ16" s="53">
        <f t="shared" si="2"/>
        <v>0</v>
      </c>
      <c r="AK16" s="53">
        <f t="shared" si="3"/>
        <v>0</v>
      </c>
      <c r="AL16" s="53">
        <f t="shared" si="4"/>
        <v>0</v>
      </c>
      <c r="AM16" s="48">
        <f t="shared" si="5"/>
        <v>10</v>
      </c>
      <c r="AN16" s="45" t="str">
        <f t="shared" si="6"/>
        <v>Suficiente</v>
      </c>
      <c r="AO16" s="45">
        <v>5</v>
      </c>
      <c r="AP16" s="45">
        <v>5</v>
      </c>
      <c r="AQ16" s="45">
        <v>6</v>
      </c>
      <c r="AR16" s="45">
        <v>5</v>
      </c>
    </row>
    <row r="17" spans="1:44" hidden="1" x14ac:dyDescent="0.35">
      <c r="A17" s="21" t="s">
        <v>177</v>
      </c>
      <c r="B17" s="61" t="s">
        <v>263</v>
      </c>
      <c r="C17" s="21" t="s">
        <v>250</v>
      </c>
      <c r="D17" s="21" t="s">
        <v>211</v>
      </c>
      <c r="E17" s="21">
        <v>1.5</v>
      </c>
      <c r="F17" s="45" t="s">
        <v>211</v>
      </c>
      <c r="G17" s="75">
        <v>0</v>
      </c>
      <c r="H17" s="21" t="s">
        <v>245</v>
      </c>
      <c r="I17" s="71"/>
      <c r="J17" s="71">
        <v>3</v>
      </c>
      <c r="K17" s="71">
        <v>1</v>
      </c>
      <c r="L17" s="71">
        <v>2</v>
      </c>
      <c r="M17" s="45">
        <v>0</v>
      </c>
      <c r="N17" s="45">
        <v>0</v>
      </c>
      <c r="O17" s="45">
        <v>0</v>
      </c>
      <c r="P17" s="45">
        <v>0</v>
      </c>
      <c r="Q17" s="47">
        <v>1</v>
      </c>
      <c r="R17" s="47">
        <v>4</v>
      </c>
      <c r="S17" s="47">
        <v>2</v>
      </c>
      <c r="T17" s="47">
        <v>1</v>
      </c>
      <c r="U17" s="37">
        <v>1</v>
      </c>
      <c r="V17" s="37">
        <v>5</v>
      </c>
      <c r="W17" s="37">
        <v>2</v>
      </c>
      <c r="X17" s="37">
        <v>1</v>
      </c>
      <c r="Y17" s="40">
        <v>1</v>
      </c>
      <c r="Z17" s="40">
        <v>5</v>
      </c>
      <c r="AA17" s="40">
        <v>5</v>
      </c>
      <c r="AB17" s="40">
        <v>1</v>
      </c>
      <c r="AC17" s="67">
        <v>1</v>
      </c>
      <c r="AD17" s="67">
        <v>5</v>
      </c>
      <c r="AE17" s="67">
        <v>5</v>
      </c>
      <c r="AF17" s="67">
        <v>5</v>
      </c>
      <c r="AG17" s="53">
        <f t="shared" si="0"/>
        <v>15</v>
      </c>
      <c r="AH17" s="53">
        <v>38</v>
      </c>
      <c r="AI17" s="53">
        <f t="shared" si="1"/>
        <v>8</v>
      </c>
      <c r="AJ17" s="53">
        <f t="shared" si="2"/>
        <v>9</v>
      </c>
      <c r="AK17" s="53">
        <f t="shared" si="3"/>
        <v>12</v>
      </c>
      <c r="AL17" s="53">
        <f t="shared" si="4"/>
        <v>16</v>
      </c>
      <c r="AM17" s="48">
        <f t="shared" si="5"/>
        <v>0</v>
      </c>
      <c r="AN17" s="45" t="str">
        <f t="shared" si="6"/>
        <v>Critico</v>
      </c>
    </row>
    <row r="18" spans="1:44" hidden="1" x14ac:dyDescent="0.35">
      <c r="A18" s="21" t="s">
        <v>179</v>
      </c>
      <c r="B18" s="61" t="s">
        <v>185</v>
      </c>
      <c r="C18" s="21" t="s">
        <v>248</v>
      </c>
      <c r="D18" s="21">
        <v>4</v>
      </c>
      <c r="E18" s="21">
        <v>0.5</v>
      </c>
      <c r="F18" s="21" t="s">
        <v>259</v>
      </c>
      <c r="G18" s="67">
        <v>80</v>
      </c>
      <c r="H18" s="21" t="s">
        <v>210</v>
      </c>
      <c r="I18" s="71"/>
      <c r="J18" s="71">
        <v>1</v>
      </c>
      <c r="K18" s="71"/>
      <c r="L18" s="71">
        <v>2</v>
      </c>
      <c r="M18" s="45">
        <v>1</v>
      </c>
      <c r="N18" s="45">
        <v>2</v>
      </c>
      <c r="O18" s="45">
        <v>2</v>
      </c>
      <c r="P18" s="45">
        <v>1</v>
      </c>
      <c r="Q18" s="47">
        <v>1</v>
      </c>
      <c r="R18" s="47">
        <v>2</v>
      </c>
      <c r="S18" s="47">
        <v>2</v>
      </c>
      <c r="T18" s="47">
        <v>1</v>
      </c>
      <c r="U18" s="37">
        <v>1</v>
      </c>
      <c r="V18" s="37">
        <v>5</v>
      </c>
      <c r="W18" s="37">
        <v>2</v>
      </c>
      <c r="X18" s="37">
        <v>1</v>
      </c>
      <c r="Y18" s="40">
        <v>2</v>
      </c>
      <c r="Z18" s="40">
        <v>5</v>
      </c>
      <c r="AA18" s="40">
        <v>2</v>
      </c>
      <c r="AB18" s="40">
        <v>2</v>
      </c>
      <c r="AC18" s="67">
        <v>3</v>
      </c>
      <c r="AD18" s="67">
        <v>5</v>
      </c>
      <c r="AE18" s="67">
        <v>3</v>
      </c>
      <c r="AF18" s="67">
        <v>3</v>
      </c>
      <c r="AG18" s="53">
        <f t="shared" si="0"/>
        <v>10</v>
      </c>
      <c r="AH18" s="53">
        <v>4</v>
      </c>
      <c r="AI18" s="53">
        <f t="shared" si="1"/>
        <v>6</v>
      </c>
      <c r="AJ18" s="53">
        <f t="shared" si="2"/>
        <v>9</v>
      </c>
      <c r="AK18" s="53">
        <f t="shared" si="3"/>
        <v>11</v>
      </c>
      <c r="AL18" s="53">
        <f t="shared" si="4"/>
        <v>14</v>
      </c>
      <c r="AM18" s="48">
        <f t="shared" si="5"/>
        <v>6</v>
      </c>
      <c r="AN18" s="45" t="str">
        <f t="shared" si="6"/>
        <v>Insuficiente</v>
      </c>
      <c r="AO18" s="45">
        <v>0</v>
      </c>
      <c r="AP18" s="45">
        <v>0</v>
      </c>
      <c r="AQ18" s="45">
        <v>0</v>
      </c>
      <c r="AR18" s="45">
        <v>0</v>
      </c>
    </row>
    <row r="19" spans="1:44" hidden="1" x14ac:dyDescent="0.35">
      <c r="A19" s="21" t="s">
        <v>177</v>
      </c>
      <c r="B19" s="61" t="s">
        <v>297</v>
      </c>
      <c r="C19" s="21" t="s">
        <v>250</v>
      </c>
      <c r="D19" s="21">
        <v>5</v>
      </c>
      <c r="E19" s="21">
        <v>3</v>
      </c>
      <c r="F19" s="21" t="s">
        <v>261</v>
      </c>
      <c r="G19" s="75">
        <v>41</v>
      </c>
      <c r="H19" s="21" t="s">
        <v>209</v>
      </c>
      <c r="I19" s="71" t="s">
        <v>208</v>
      </c>
      <c r="J19" s="71" t="s">
        <v>208</v>
      </c>
      <c r="K19" s="71" t="s">
        <v>208</v>
      </c>
      <c r="L19" s="71" t="s">
        <v>208</v>
      </c>
      <c r="M19" s="45">
        <v>1</v>
      </c>
      <c r="N19" s="45">
        <v>1</v>
      </c>
      <c r="O19" s="45">
        <v>1</v>
      </c>
      <c r="P19" s="45">
        <v>1</v>
      </c>
      <c r="Q19" s="47"/>
      <c r="R19" s="47"/>
      <c r="S19" s="47"/>
      <c r="T19" s="47"/>
      <c r="U19" s="37"/>
      <c r="V19" s="37"/>
      <c r="W19" s="37"/>
      <c r="X19" s="37"/>
      <c r="Y19" s="40">
        <v>2</v>
      </c>
      <c r="Z19" s="40">
        <v>3</v>
      </c>
      <c r="AA19" s="40">
        <v>5</v>
      </c>
      <c r="AB19" s="40">
        <v>4</v>
      </c>
      <c r="AC19" s="67">
        <v>2</v>
      </c>
      <c r="AD19" s="67">
        <v>3</v>
      </c>
      <c r="AE19" s="67">
        <v>5</v>
      </c>
      <c r="AF19" s="67">
        <v>4</v>
      </c>
      <c r="AG19" s="53">
        <f t="shared" si="0"/>
        <v>0</v>
      </c>
      <c r="AH19" s="53">
        <v>8</v>
      </c>
      <c r="AI19" s="53">
        <f t="shared" si="1"/>
        <v>0</v>
      </c>
      <c r="AJ19" s="53">
        <f t="shared" si="2"/>
        <v>0</v>
      </c>
      <c r="AK19" s="53">
        <f t="shared" si="3"/>
        <v>14</v>
      </c>
      <c r="AL19" s="53">
        <f t="shared" si="4"/>
        <v>14</v>
      </c>
      <c r="AM19" s="48">
        <f t="shared" si="5"/>
        <v>4</v>
      </c>
      <c r="AN19" s="45" t="str">
        <f t="shared" si="6"/>
        <v>Critico</v>
      </c>
      <c r="AO19" s="21"/>
      <c r="AP19" s="21"/>
      <c r="AQ19" s="21"/>
      <c r="AR19" s="21"/>
    </row>
    <row r="20" spans="1:44" hidden="1" x14ac:dyDescent="0.35">
      <c r="A20" s="21" t="s">
        <v>207</v>
      </c>
      <c r="B20" s="61" t="s">
        <v>289</v>
      </c>
      <c r="C20" s="21" t="s">
        <v>248</v>
      </c>
      <c r="D20" s="21">
        <v>4</v>
      </c>
      <c r="E20" s="21">
        <v>2</v>
      </c>
      <c r="F20" s="21" t="s">
        <v>261</v>
      </c>
      <c r="G20" s="75">
        <v>40</v>
      </c>
      <c r="H20" s="21" t="s">
        <v>209</v>
      </c>
      <c r="I20" s="71">
        <v>3</v>
      </c>
      <c r="J20" s="71">
        <v>1</v>
      </c>
      <c r="K20" s="71">
        <v>4</v>
      </c>
      <c r="L20" s="71">
        <v>2</v>
      </c>
      <c r="M20" s="45" t="s">
        <v>208</v>
      </c>
      <c r="N20" s="45" t="s">
        <v>208</v>
      </c>
      <c r="O20" s="45" t="s">
        <v>208</v>
      </c>
      <c r="P20" s="45" t="s">
        <v>208</v>
      </c>
      <c r="Q20" s="47"/>
      <c r="R20" s="47"/>
      <c r="S20" s="47"/>
      <c r="T20" s="47"/>
      <c r="U20" s="37"/>
      <c r="V20" s="37"/>
      <c r="W20" s="37"/>
      <c r="X20" s="37"/>
      <c r="Y20" s="40">
        <v>4</v>
      </c>
      <c r="Z20" s="40">
        <v>5</v>
      </c>
      <c r="AA20" s="40">
        <v>4</v>
      </c>
      <c r="AB20" s="40">
        <v>5</v>
      </c>
      <c r="AC20" s="67">
        <v>4</v>
      </c>
      <c r="AD20" s="67">
        <v>5</v>
      </c>
      <c r="AE20" s="67">
        <v>4</v>
      </c>
      <c r="AF20" s="67">
        <v>5</v>
      </c>
      <c r="AG20" s="53">
        <f t="shared" si="0"/>
        <v>20</v>
      </c>
      <c r="AH20" s="53">
        <v>22</v>
      </c>
      <c r="AI20" s="53">
        <f t="shared" si="1"/>
        <v>0</v>
      </c>
      <c r="AJ20" s="53">
        <f t="shared" si="2"/>
        <v>0</v>
      </c>
      <c r="AK20" s="53">
        <f t="shared" si="3"/>
        <v>18</v>
      </c>
      <c r="AL20" s="53">
        <f t="shared" si="4"/>
        <v>18</v>
      </c>
      <c r="AM20" s="48">
        <f t="shared" si="5"/>
        <v>0</v>
      </c>
      <c r="AN20" s="45" t="str">
        <f t="shared" si="6"/>
        <v>Critico</v>
      </c>
      <c r="AO20" s="21"/>
      <c r="AP20" s="21"/>
      <c r="AQ20" s="21"/>
      <c r="AR20" s="21"/>
    </row>
    <row r="21" spans="1:44" hidden="1" x14ac:dyDescent="0.35">
      <c r="A21" s="21" t="s">
        <v>178</v>
      </c>
      <c r="B21" s="61" t="s">
        <v>234</v>
      </c>
      <c r="C21" s="21" t="s">
        <v>250</v>
      </c>
      <c r="D21" s="53">
        <v>5</v>
      </c>
      <c r="F21" s="21" t="s">
        <v>261</v>
      </c>
      <c r="G21" s="73">
        <v>60</v>
      </c>
      <c r="H21" s="21" t="s">
        <v>209</v>
      </c>
      <c r="I21" s="71" t="s">
        <v>208</v>
      </c>
      <c r="J21" s="71" t="s">
        <v>208</v>
      </c>
      <c r="K21" s="71" t="s">
        <v>208</v>
      </c>
      <c r="L21" s="71" t="s">
        <v>208</v>
      </c>
      <c r="M21" s="45">
        <v>1</v>
      </c>
      <c r="N21" s="45">
        <v>1</v>
      </c>
      <c r="O21" s="45">
        <v>1</v>
      </c>
      <c r="P21" s="45">
        <v>1</v>
      </c>
      <c r="Q21" s="47"/>
      <c r="R21" s="47"/>
      <c r="S21" s="47"/>
      <c r="T21" s="47"/>
      <c r="U21" s="37"/>
      <c r="V21" s="37"/>
      <c r="W21" s="37"/>
      <c r="X21" s="37"/>
      <c r="Y21" s="40" t="s">
        <v>300</v>
      </c>
      <c r="Z21" s="40">
        <v>5</v>
      </c>
      <c r="AA21" s="40" t="s">
        <v>295</v>
      </c>
      <c r="AB21" s="40" t="s">
        <v>296</v>
      </c>
      <c r="AC21" s="67" t="s">
        <v>300</v>
      </c>
      <c r="AD21" s="67">
        <v>5</v>
      </c>
      <c r="AE21" s="67" t="s">
        <v>295</v>
      </c>
      <c r="AF21" s="67" t="s">
        <v>296</v>
      </c>
      <c r="AG21" s="53">
        <f t="shared" si="0"/>
        <v>0</v>
      </c>
      <c r="AH21" s="53">
        <v>23</v>
      </c>
      <c r="AI21" s="53">
        <f t="shared" si="1"/>
        <v>0</v>
      </c>
      <c r="AJ21" s="53">
        <f t="shared" si="2"/>
        <v>0</v>
      </c>
      <c r="AK21" s="53">
        <f t="shared" si="3"/>
        <v>5</v>
      </c>
      <c r="AL21" s="53">
        <f t="shared" si="4"/>
        <v>5</v>
      </c>
      <c r="AM21" s="48">
        <f t="shared" si="5"/>
        <v>4</v>
      </c>
      <c r="AN21" s="45" t="str">
        <f t="shared" si="6"/>
        <v>Critico</v>
      </c>
      <c r="AO21" s="45" t="s">
        <v>245</v>
      </c>
      <c r="AP21" s="45" t="s">
        <v>245</v>
      </c>
      <c r="AQ21" s="45" t="s">
        <v>245</v>
      </c>
      <c r="AR21" s="45" t="s">
        <v>245</v>
      </c>
    </row>
    <row r="22" spans="1:44" x14ac:dyDescent="0.35">
      <c r="A22" s="21" t="s">
        <v>177</v>
      </c>
      <c r="B22" s="61" t="s">
        <v>181</v>
      </c>
      <c r="C22" s="21" t="s">
        <v>250</v>
      </c>
      <c r="D22" s="21">
        <v>0</v>
      </c>
      <c r="E22" s="21">
        <v>2</v>
      </c>
      <c r="F22" s="21" t="s">
        <v>258</v>
      </c>
      <c r="G22" s="67">
        <v>80</v>
      </c>
      <c r="H22" s="21" t="s">
        <v>212</v>
      </c>
      <c r="I22" s="71"/>
      <c r="J22" s="71">
        <v>1</v>
      </c>
      <c r="K22" s="71">
        <v>2</v>
      </c>
      <c r="L22" s="71">
        <v>3</v>
      </c>
      <c r="M22" s="45">
        <v>1</v>
      </c>
      <c r="N22" s="45">
        <v>5</v>
      </c>
      <c r="O22" s="45">
        <v>5</v>
      </c>
      <c r="P22" s="45">
        <v>2</v>
      </c>
      <c r="Q22" s="47">
        <v>1</v>
      </c>
      <c r="R22" s="47">
        <v>4</v>
      </c>
      <c r="S22" s="47">
        <v>4</v>
      </c>
      <c r="T22" s="47">
        <v>1</v>
      </c>
      <c r="U22" s="37">
        <v>1</v>
      </c>
      <c r="V22" s="37">
        <v>5</v>
      </c>
      <c r="W22" s="37">
        <v>5</v>
      </c>
      <c r="X22" s="37">
        <v>3</v>
      </c>
      <c r="Y22" s="40">
        <v>1</v>
      </c>
      <c r="Z22" s="40">
        <v>5</v>
      </c>
      <c r="AA22" s="40">
        <v>5</v>
      </c>
      <c r="AB22" s="40">
        <v>5</v>
      </c>
      <c r="AC22" s="67">
        <v>5</v>
      </c>
      <c r="AD22" s="67">
        <v>5</v>
      </c>
      <c r="AE22" s="67">
        <v>5</v>
      </c>
      <c r="AF22" s="67">
        <v>5</v>
      </c>
      <c r="AG22" s="53">
        <f t="shared" si="0"/>
        <v>15</v>
      </c>
      <c r="AH22" s="53">
        <v>4</v>
      </c>
      <c r="AI22" s="53">
        <f t="shared" si="1"/>
        <v>10</v>
      </c>
      <c r="AJ22" s="53">
        <f t="shared" si="2"/>
        <v>14</v>
      </c>
      <c r="AK22" s="53">
        <f t="shared" si="3"/>
        <v>16</v>
      </c>
      <c r="AL22" s="53">
        <f t="shared" si="4"/>
        <v>20</v>
      </c>
      <c r="AM22" s="42">
        <f t="shared" si="5"/>
        <v>13</v>
      </c>
      <c r="AN22" s="45" t="str">
        <f t="shared" si="6"/>
        <v>Bueno</v>
      </c>
      <c r="AO22" s="45">
        <v>6</v>
      </c>
      <c r="AP22" s="45">
        <v>6</v>
      </c>
      <c r="AQ22" s="45">
        <v>6</v>
      </c>
      <c r="AR22" s="45">
        <v>6</v>
      </c>
    </row>
    <row r="23" spans="1:44" hidden="1" x14ac:dyDescent="0.35">
      <c r="A23" s="21" t="s">
        <v>207</v>
      </c>
      <c r="B23" s="61" t="s">
        <v>228</v>
      </c>
      <c r="C23" s="21" t="s">
        <v>250</v>
      </c>
      <c r="F23" s="21" t="s">
        <v>261</v>
      </c>
      <c r="G23" s="72">
        <v>70</v>
      </c>
      <c r="H23" s="21" t="s">
        <v>211</v>
      </c>
      <c r="I23" s="71"/>
      <c r="J23" s="71"/>
      <c r="K23" s="71"/>
      <c r="L23" s="71"/>
      <c r="M23" s="45">
        <v>5</v>
      </c>
      <c r="N23" s="45">
        <v>5</v>
      </c>
      <c r="O23" s="45">
        <v>5</v>
      </c>
      <c r="P23" s="45">
        <v>5</v>
      </c>
      <c r="Q23" s="47"/>
      <c r="R23" s="47"/>
      <c r="S23" s="47"/>
      <c r="T23" s="47"/>
      <c r="U23" s="37"/>
      <c r="V23" s="37"/>
      <c r="W23" s="37"/>
      <c r="X23" s="37"/>
      <c r="Y23" s="40"/>
      <c r="Z23" s="40"/>
      <c r="AA23" s="40"/>
      <c r="AB23" s="40"/>
      <c r="AC23" s="67"/>
      <c r="AD23" s="67"/>
      <c r="AE23" s="67"/>
      <c r="AF23" s="67"/>
      <c r="AG23" s="53">
        <f t="shared" si="0"/>
        <v>0</v>
      </c>
      <c r="AH23" s="53">
        <v>51</v>
      </c>
      <c r="AI23" s="53">
        <f t="shared" si="1"/>
        <v>0</v>
      </c>
      <c r="AJ23" s="53">
        <f t="shared" si="2"/>
        <v>0</v>
      </c>
      <c r="AK23" s="53">
        <f t="shared" si="3"/>
        <v>0</v>
      </c>
      <c r="AL23" s="53">
        <f t="shared" si="4"/>
        <v>0</v>
      </c>
      <c r="AM23" s="48">
        <f t="shared" si="5"/>
        <v>20</v>
      </c>
      <c r="AN23" s="45" t="str">
        <f t="shared" si="6"/>
        <v>Excelente</v>
      </c>
      <c r="AO23" s="45" t="s">
        <v>245</v>
      </c>
      <c r="AP23" s="45" t="s">
        <v>245</v>
      </c>
      <c r="AQ23" s="45" t="s">
        <v>245</v>
      </c>
      <c r="AR23" s="45" t="s">
        <v>245</v>
      </c>
    </row>
    <row r="24" spans="1:44" hidden="1" x14ac:dyDescent="0.35">
      <c r="A24" s="21" t="s">
        <v>177</v>
      </c>
      <c r="B24" s="61" t="s">
        <v>201</v>
      </c>
      <c r="C24" s="21" t="s">
        <v>250</v>
      </c>
      <c r="D24" s="21">
        <v>2</v>
      </c>
      <c r="E24" s="21">
        <v>2</v>
      </c>
      <c r="F24" s="21" t="s">
        <v>260</v>
      </c>
      <c r="G24" s="67">
        <v>80</v>
      </c>
      <c r="H24" s="21" t="s">
        <v>210</v>
      </c>
      <c r="I24" s="71"/>
      <c r="J24" s="71">
        <v>3</v>
      </c>
      <c r="K24" s="71">
        <v>1</v>
      </c>
      <c r="L24" s="71">
        <v>2</v>
      </c>
      <c r="M24" s="45">
        <v>1</v>
      </c>
      <c r="N24" s="45">
        <v>1</v>
      </c>
      <c r="O24" s="45">
        <v>2</v>
      </c>
      <c r="P24" s="45">
        <v>2</v>
      </c>
      <c r="Q24" s="47">
        <v>1</v>
      </c>
      <c r="R24" s="47">
        <v>1</v>
      </c>
      <c r="S24" s="47">
        <v>3</v>
      </c>
      <c r="T24" s="47">
        <v>2</v>
      </c>
      <c r="U24" s="37">
        <v>3</v>
      </c>
      <c r="V24" s="37">
        <v>1</v>
      </c>
      <c r="W24" s="37">
        <v>3</v>
      </c>
      <c r="X24" s="37">
        <v>3</v>
      </c>
      <c r="Y24" s="40">
        <v>5</v>
      </c>
      <c r="Z24" s="40">
        <v>3</v>
      </c>
      <c r="AA24" s="40">
        <v>5</v>
      </c>
      <c r="AB24" s="40">
        <v>5</v>
      </c>
      <c r="AC24" s="67">
        <v>5</v>
      </c>
      <c r="AD24" s="67">
        <v>5</v>
      </c>
      <c r="AE24" s="67">
        <v>5</v>
      </c>
      <c r="AF24" s="67">
        <v>5</v>
      </c>
      <c r="AG24" s="53">
        <f t="shared" si="0"/>
        <v>15</v>
      </c>
      <c r="AH24" s="53">
        <v>4</v>
      </c>
      <c r="AI24" s="53">
        <f t="shared" si="1"/>
        <v>7</v>
      </c>
      <c r="AJ24" s="53">
        <f t="shared" si="2"/>
        <v>10</v>
      </c>
      <c r="AK24" s="53">
        <f t="shared" si="3"/>
        <v>18</v>
      </c>
      <c r="AL24" s="53">
        <f t="shared" si="4"/>
        <v>20</v>
      </c>
      <c r="AM24" s="48">
        <f t="shared" si="5"/>
        <v>6</v>
      </c>
      <c r="AN24" s="45" t="str">
        <f t="shared" si="6"/>
        <v>Insuficiente</v>
      </c>
      <c r="AO24" s="45">
        <v>6</v>
      </c>
      <c r="AP24" s="45">
        <v>6</v>
      </c>
      <c r="AQ24" s="45">
        <v>6</v>
      </c>
      <c r="AR24" s="45">
        <v>6</v>
      </c>
    </row>
    <row r="25" spans="1:44" hidden="1" x14ac:dyDescent="0.35">
      <c r="A25" s="21" t="s">
        <v>178</v>
      </c>
      <c r="B25" s="61" t="s">
        <v>191</v>
      </c>
      <c r="C25" s="21" t="s">
        <v>251</v>
      </c>
      <c r="D25" s="53">
        <v>4</v>
      </c>
      <c r="F25" s="21" t="s">
        <v>261</v>
      </c>
      <c r="G25" s="72">
        <v>70</v>
      </c>
      <c r="H25" s="21" t="s">
        <v>210</v>
      </c>
      <c r="I25" s="71"/>
      <c r="J25" s="71"/>
      <c r="K25" s="71">
        <v>1</v>
      </c>
      <c r="L25" s="71">
        <v>2</v>
      </c>
      <c r="M25" s="45">
        <v>1</v>
      </c>
      <c r="N25" s="45">
        <v>1</v>
      </c>
      <c r="O25" s="45">
        <v>2</v>
      </c>
      <c r="P25" s="45">
        <v>1</v>
      </c>
      <c r="Q25" s="47">
        <v>1</v>
      </c>
      <c r="R25" s="47">
        <v>1</v>
      </c>
      <c r="S25" s="47">
        <v>2</v>
      </c>
      <c r="T25" s="47">
        <v>1</v>
      </c>
      <c r="U25" s="37">
        <v>1</v>
      </c>
      <c r="V25" s="37">
        <v>1</v>
      </c>
      <c r="W25" s="37">
        <v>5</v>
      </c>
      <c r="X25" s="37">
        <v>1</v>
      </c>
      <c r="Y25" s="40">
        <v>1</v>
      </c>
      <c r="Z25" s="40">
        <v>1</v>
      </c>
      <c r="AA25" s="40">
        <v>5</v>
      </c>
      <c r="AB25" s="40">
        <v>4</v>
      </c>
      <c r="AC25" s="67">
        <v>1</v>
      </c>
      <c r="AD25" s="67">
        <v>1</v>
      </c>
      <c r="AE25" s="67">
        <v>5</v>
      </c>
      <c r="AF25" s="67">
        <v>5</v>
      </c>
      <c r="AG25" s="53">
        <f t="shared" si="0"/>
        <v>10</v>
      </c>
      <c r="AH25" s="53">
        <v>4</v>
      </c>
      <c r="AI25" s="53">
        <f t="shared" si="1"/>
        <v>5</v>
      </c>
      <c r="AJ25" s="53">
        <f t="shared" si="2"/>
        <v>8</v>
      </c>
      <c r="AK25" s="53">
        <f t="shared" si="3"/>
        <v>11</v>
      </c>
      <c r="AL25" s="53">
        <f t="shared" si="4"/>
        <v>12</v>
      </c>
      <c r="AM25" s="48">
        <f t="shared" si="5"/>
        <v>5</v>
      </c>
      <c r="AN25" s="45" t="str">
        <f t="shared" si="6"/>
        <v>Insuficiente</v>
      </c>
      <c r="AO25" s="45">
        <v>0</v>
      </c>
      <c r="AP25" s="45">
        <v>0</v>
      </c>
      <c r="AQ25" s="45">
        <v>0</v>
      </c>
      <c r="AR25" s="45">
        <v>3</v>
      </c>
    </row>
    <row r="26" spans="1:44" hidden="1" x14ac:dyDescent="0.35">
      <c r="A26" s="21" t="s">
        <v>207</v>
      </c>
      <c r="B26" s="61" t="s">
        <v>287</v>
      </c>
      <c r="C26" s="21" t="s">
        <v>248</v>
      </c>
      <c r="D26" s="21">
        <v>4</v>
      </c>
      <c r="E26" s="21">
        <v>2</v>
      </c>
      <c r="F26" s="21" t="s">
        <v>261</v>
      </c>
      <c r="G26" s="73">
        <v>60</v>
      </c>
      <c r="H26" s="21" t="s">
        <v>211</v>
      </c>
      <c r="I26" s="71" t="s">
        <v>211</v>
      </c>
      <c r="J26" s="71" t="s">
        <v>211</v>
      </c>
      <c r="K26" s="71" t="s">
        <v>211</v>
      </c>
      <c r="L26" s="71" t="s">
        <v>211</v>
      </c>
      <c r="M26" s="45">
        <v>5</v>
      </c>
      <c r="N26" s="45">
        <v>5</v>
      </c>
      <c r="O26" s="45">
        <v>5</v>
      </c>
      <c r="P26" s="45">
        <v>5</v>
      </c>
      <c r="Q26" s="47"/>
      <c r="R26" s="47"/>
      <c r="S26" s="47"/>
      <c r="T26" s="47"/>
      <c r="U26" s="37"/>
      <c r="V26" s="37"/>
      <c r="W26" s="37"/>
      <c r="X26" s="37"/>
      <c r="Y26" s="40"/>
      <c r="Z26" s="40"/>
      <c r="AA26" s="40"/>
      <c r="AB26" s="40"/>
      <c r="AC26" s="67"/>
      <c r="AD26" s="67"/>
      <c r="AE26" s="67"/>
      <c r="AF26" s="67"/>
      <c r="AG26" s="53">
        <f t="shared" si="0"/>
        <v>0</v>
      </c>
      <c r="AH26" s="53">
        <v>53</v>
      </c>
      <c r="AI26" s="53">
        <f t="shared" si="1"/>
        <v>0</v>
      </c>
      <c r="AJ26" s="53">
        <f t="shared" si="2"/>
        <v>0</v>
      </c>
      <c r="AK26" s="53">
        <f t="shared" si="3"/>
        <v>0</v>
      </c>
      <c r="AL26" s="53">
        <f t="shared" si="4"/>
        <v>0</v>
      </c>
      <c r="AM26" s="48">
        <f t="shared" si="5"/>
        <v>20</v>
      </c>
      <c r="AN26" s="45" t="str">
        <f t="shared" si="6"/>
        <v>Excelente</v>
      </c>
    </row>
    <row r="27" spans="1:44" hidden="1" x14ac:dyDescent="0.35">
      <c r="A27" s="21" t="s">
        <v>177</v>
      </c>
      <c r="B27" s="61" t="s">
        <v>224</v>
      </c>
      <c r="C27" s="21" t="s">
        <v>251</v>
      </c>
      <c r="D27" s="21">
        <v>2</v>
      </c>
      <c r="E27" s="21">
        <v>2</v>
      </c>
      <c r="F27" s="21" t="s">
        <v>260</v>
      </c>
      <c r="G27" s="67">
        <v>80</v>
      </c>
      <c r="H27" s="21" t="s">
        <v>208</v>
      </c>
      <c r="I27" s="71">
        <v>3</v>
      </c>
      <c r="J27" s="71">
        <v>2</v>
      </c>
      <c r="K27" s="71"/>
      <c r="L27" s="71">
        <v>1</v>
      </c>
      <c r="M27" s="45">
        <v>1</v>
      </c>
      <c r="N27" s="45">
        <v>5</v>
      </c>
      <c r="O27" s="45">
        <v>1</v>
      </c>
      <c r="P27" s="45">
        <v>5</v>
      </c>
      <c r="Q27" s="47">
        <v>4</v>
      </c>
      <c r="R27" s="47">
        <v>5</v>
      </c>
      <c r="S27" s="47">
        <v>1</v>
      </c>
      <c r="T27" s="47">
        <v>5</v>
      </c>
      <c r="U27" s="37">
        <v>4</v>
      </c>
      <c r="V27" s="37">
        <v>5</v>
      </c>
      <c r="W27" s="37">
        <v>1</v>
      </c>
      <c r="X27" s="37">
        <v>5</v>
      </c>
      <c r="Y27" s="40">
        <v>5</v>
      </c>
      <c r="Z27" s="40">
        <v>5</v>
      </c>
      <c r="AA27" s="40">
        <v>3</v>
      </c>
      <c r="AB27" s="40">
        <v>5</v>
      </c>
      <c r="AC27" s="67">
        <v>5</v>
      </c>
      <c r="AD27" s="67">
        <v>5</v>
      </c>
      <c r="AE27" s="67">
        <v>5</v>
      </c>
      <c r="AF27" s="67">
        <v>5</v>
      </c>
      <c r="AG27" s="53">
        <f t="shared" si="0"/>
        <v>15</v>
      </c>
      <c r="AH27" s="53">
        <v>6</v>
      </c>
      <c r="AI27" s="53">
        <f t="shared" si="1"/>
        <v>15</v>
      </c>
      <c r="AJ27" s="53">
        <f t="shared" si="2"/>
        <v>15</v>
      </c>
      <c r="AK27" s="53">
        <f t="shared" si="3"/>
        <v>18</v>
      </c>
      <c r="AL27" s="53">
        <f t="shared" si="4"/>
        <v>20</v>
      </c>
      <c r="AM27" s="48">
        <f t="shared" si="5"/>
        <v>12</v>
      </c>
      <c r="AN27" s="45" t="str">
        <f t="shared" si="6"/>
        <v>Suficiente</v>
      </c>
      <c r="AO27" s="45">
        <v>5</v>
      </c>
      <c r="AP27" s="45">
        <v>6</v>
      </c>
      <c r="AQ27" s="45">
        <v>6</v>
      </c>
      <c r="AR27" s="45">
        <v>5</v>
      </c>
    </row>
    <row r="28" spans="1:44" hidden="1" x14ac:dyDescent="0.35">
      <c r="A28" s="21" t="s">
        <v>207</v>
      </c>
      <c r="B28" s="61" t="s">
        <v>230</v>
      </c>
      <c r="C28" s="21" t="s">
        <v>251</v>
      </c>
      <c r="D28" s="21">
        <v>3</v>
      </c>
      <c r="E28" s="21">
        <v>2</v>
      </c>
      <c r="F28" s="21" t="s">
        <v>261</v>
      </c>
      <c r="G28" s="72">
        <v>70</v>
      </c>
      <c r="H28" s="21" t="s">
        <v>211</v>
      </c>
      <c r="I28" s="71"/>
      <c r="J28" s="71"/>
      <c r="K28" s="71"/>
      <c r="L28" s="71"/>
      <c r="M28" s="45">
        <v>5</v>
      </c>
      <c r="N28" s="45">
        <v>5</v>
      </c>
      <c r="O28" s="45">
        <v>5</v>
      </c>
      <c r="P28" s="45">
        <v>5</v>
      </c>
      <c r="Q28" s="47"/>
      <c r="R28" s="47"/>
      <c r="S28" s="47"/>
      <c r="T28" s="47"/>
      <c r="U28" s="37"/>
      <c r="V28" s="37"/>
      <c r="W28" s="37"/>
      <c r="X28" s="37"/>
      <c r="Y28" s="40"/>
      <c r="Z28" s="40"/>
      <c r="AA28" s="40"/>
      <c r="AB28" s="40"/>
      <c r="AC28" s="67"/>
      <c r="AD28" s="67"/>
      <c r="AE28" s="67"/>
      <c r="AF28" s="67"/>
      <c r="AG28" s="53">
        <f t="shared" si="0"/>
        <v>0</v>
      </c>
      <c r="AH28" s="53">
        <v>50</v>
      </c>
      <c r="AI28" s="53">
        <f t="shared" si="1"/>
        <v>0</v>
      </c>
      <c r="AJ28" s="53">
        <f t="shared" si="2"/>
        <v>0</v>
      </c>
      <c r="AK28" s="53">
        <f t="shared" si="3"/>
        <v>0</v>
      </c>
      <c r="AL28" s="53">
        <f t="shared" si="4"/>
        <v>0</v>
      </c>
      <c r="AM28" s="48">
        <f t="shared" si="5"/>
        <v>20</v>
      </c>
      <c r="AN28" s="45" t="str">
        <f t="shared" si="6"/>
        <v>Excelente</v>
      </c>
      <c r="AO28" s="45" t="s">
        <v>245</v>
      </c>
      <c r="AP28" s="45" t="s">
        <v>245</v>
      </c>
      <c r="AQ28" s="45" t="s">
        <v>245</v>
      </c>
      <c r="AR28" s="45" t="s">
        <v>245</v>
      </c>
    </row>
    <row r="29" spans="1:44" hidden="1" x14ac:dyDescent="0.35">
      <c r="A29" s="21" t="s">
        <v>207</v>
      </c>
      <c r="B29" s="61" t="s">
        <v>206</v>
      </c>
      <c r="C29" s="21" t="s">
        <v>250</v>
      </c>
      <c r="D29" s="21">
        <v>3</v>
      </c>
      <c r="E29" s="21">
        <v>2</v>
      </c>
      <c r="F29" s="21" t="s">
        <v>260</v>
      </c>
      <c r="G29" s="67">
        <v>80</v>
      </c>
      <c r="H29" s="21" t="s">
        <v>211</v>
      </c>
      <c r="I29" s="71"/>
      <c r="J29" s="71"/>
      <c r="K29" s="71"/>
      <c r="L29" s="71"/>
      <c r="M29" s="45">
        <v>5</v>
      </c>
      <c r="N29" s="45">
        <v>1</v>
      </c>
      <c r="O29" s="45">
        <v>5</v>
      </c>
      <c r="P29" s="45" t="s">
        <v>211</v>
      </c>
      <c r="Q29" s="47"/>
      <c r="R29" s="47"/>
      <c r="S29" s="47"/>
      <c r="T29" s="47"/>
      <c r="U29" s="37"/>
      <c r="V29" s="37"/>
      <c r="W29" s="37"/>
      <c r="X29" s="37"/>
      <c r="Y29" s="40"/>
      <c r="Z29" s="40"/>
      <c r="AA29" s="40"/>
      <c r="AB29" s="40"/>
      <c r="AC29" s="67"/>
      <c r="AD29" s="67"/>
      <c r="AE29" s="67"/>
      <c r="AF29" s="67"/>
      <c r="AG29" s="53">
        <f t="shared" si="0"/>
        <v>0</v>
      </c>
      <c r="AH29" s="53">
        <v>49</v>
      </c>
      <c r="AI29" s="53">
        <f t="shared" si="1"/>
        <v>0</v>
      </c>
      <c r="AJ29" s="53">
        <f t="shared" si="2"/>
        <v>0</v>
      </c>
      <c r="AK29" s="53">
        <f t="shared" si="3"/>
        <v>0</v>
      </c>
      <c r="AL29" s="53">
        <f t="shared" si="4"/>
        <v>0</v>
      </c>
      <c r="AM29" s="48">
        <f t="shared" si="5"/>
        <v>11</v>
      </c>
      <c r="AN29" s="45" t="str">
        <f t="shared" si="6"/>
        <v>Suficiente</v>
      </c>
      <c r="AO29" s="45">
        <v>5</v>
      </c>
      <c r="AP29" s="45">
        <v>6</v>
      </c>
      <c r="AQ29" s="45">
        <v>1</v>
      </c>
      <c r="AR29" s="45">
        <v>4</v>
      </c>
    </row>
    <row r="30" spans="1:44" x14ac:dyDescent="0.35">
      <c r="A30" s="21" t="s">
        <v>177</v>
      </c>
      <c r="B30" s="61" t="s">
        <v>192</v>
      </c>
      <c r="C30" s="21" t="s">
        <v>251</v>
      </c>
      <c r="D30" s="21">
        <v>0</v>
      </c>
      <c r="E30" s="21">
        <v>1.5</v>
      </c>
      <c r="F30" s="21" t="s">
        <v>258</v>
      </c>
      <c r="G30" s="67">
        <v>80</v>
      </c>
      <c r="H30" s="21" t="s">
        <v>207</v>
      </c>
      <c r="I30" s="71">
        <v>3</v>
      </c>
      <c r="J30" s="71">
        <v>1</v>
      </c>
      <c r="K30" s="71">
        <v>2</v>
      </c>
      <c r="L30" s="71"/>
      <c r="M30" s="45">
        <v>2</v>
      </c>
      <c r="N30" s="45">
        <v>5</v>
      </c>
      <c r="O30" s="45">
        <v>5</v>
      </c>
      <c r="P30" s="45">
        <v>2</v>
      </c>
      <c r="Q30" s="47">
        <v>1</v>
      </c>
      <c r="R30" s="47">
        <v>4</v>
      </c>
      <c r="S30" s="47">
        <v>4</v>
      </c>
      <c r="T30" s="47">
        <v>1</v>
      </c>
      <c r="U30" s="37">
        <v>3</v>
      </c>
      <c r="V30" s="37">
        <v>5</v>
      </c>
      <c r="W30" s="37">
        <v>5</v>
      </c>
      <c r="X30" s="37">
        <v>3</v>
      </c>
      <c r="Y30" s="40">
        <v>3</v>
      </c>
      <c r="Z30" s="40">
        <v>5</v>
      </c>
      <c r="AA30" s="40">
        <v>5</v>
      </c>
      <c r="AB30" s="40">
        <v>5</v>
      </c>
      <c r="AC30" s="67">
        <v>5</v>
      </c>
      <c r="AD30" s="67">
        <v>5</v>
      </c>
      <c r="AE30" s="67">
        <v>5</v>
      </c>
      <c r="AF30" s="67">
        <v>5</v>
      </c>
      <c r="AG30" s="53">
        <f t="shared" si="0"/>
        <v>15</v>
      </c>
      <c r="AH30" s="53">
        <v>4</v>
      </c>
      <c r="AI30" s="53">
        <f t="shared" si="1"/>
        <v>10</v>
      </c>
      <c r="AJ30" s="53">
        <f t="shared" si="2"/>
        <v>16</v>
      </c>
      <c r="AK30" s="53">
        <f t="shared" si="3"/>
        <v>18</v>
      </c>
      <c r="AL30" s="53">
        <f t="shared" si="4"/>
        <v>20</v>
      </c>
      <c r="AM30" s="42">
        <f t="shared" si="5"/>
        <v>14</v>
      </c>
      <c r="AN30" s="45" t="str">
        <f t="shared" si="6"/>
        <v>Bueno</v>
      </c>
      <c r="AO30" s="45">
        <v>6</v>
      </c>
      <c r="AP30" s="45">
        <v>6</v>
      </c>
      <c r="AQ30" s="45">
        <v>6</v>
      </c>
      <c r="AR30" s="45">
        <v>6</v>
      </c>
    </row>
    <row r="31" spans="1:44" hidden="1" x14ac:dyDescent="0.35">
      <c r="A31" s="21" t="s">
        <v>177</v>
      </c>
      <c r="B31" s="61" t="s">
        <v>200</v>
      </c>
      <c r="C31" s="21" t="s">
        <v>250</v>
      </c>
      <c r="D31" s="21">
        <v>5</v>
      </c>
      <c r="E31" s="21">
        <v>3</v>
      </c>
      <c r="F31" s="21" t="s">
        <v>261</v>
      </c>
      <c r="G31" s="73">
        <v>60</v>
      </c>
      <c r="H31" s="21" t="s">
        <v>208</v>
      </c>
      <c r="I31" s="71"/>
      <c r="J31" s="71">
        <v>1</v>
      </c>
      <c r="K31" s="71"/>
      <c r="L31" s="71">
        <v>2</v>
      </c>
      <c r="M31" s="45">
        <v>1</v>
      </c>
      <c r="N31" s="45">
        <v>2</v>
      </c>
      <c r="O31" s="45">
        <v>1</v>
      </c>
      <c r="P31" s="45">
        <v>2</v>
      </c>
      <c r="Q31" s="47">
        <v>1</v>
      </c>
      <c r="R31" s="47">
        <v>2</v>
      </c>
      <c r="S31" s="47">
        <v>1</v>
      </c>
      <c r="T31" s="47">
        <v>2</v>
      </c>
      <c r="U31" s="37">
        <v>1</v>
      </c>
      <c r="V31" s="37">
        <v>2</v>
      </c>
      <c r="W31" s="37">
        <v>1</v>
      </c>
      <c r="X31" s="37">
        <v>2</v>
      </c>
      <c r="Y31" s="40">
        <v>1</v>
      </c>
      <c r="Z31" s="40">
        <v>5</v>
      </c>
      <c r="AA31" s="40">
        <v>1</v>
      </c>
      <c r="AB31" s="40">
        <v>2</v>
      </c>
      <c r="AC31" s="67">
        <v>1</v>
      </c>
      <c r="AD31" s="67">
        <v>5</v>
      </c>
      <c r="AE31" s="67">
        <v>1</v>
      </c>
      <c r="AF31" s="67">
        <v>2</v>
      </c>
      <c r="AG31" s="53">
        <f t="shared" si="0"/>
        <v>10</v>
      </c>
      <c r="AH31" s="53">
        <v>7</v>
      </c>
      <c r="AI31" s="53">
        <f t="shared" si="1"/>
        <v>6</v>
      </c>
      <c r="AJ31" s="53">
        <f t="shared" si="2"/>
        <v>6</v>
      </c>
      <c r="AK31" s="53">
        <f t="shared" si="3"/>
        <v>9</v>
      </c>
      <c r="AL31" s="53">
        <f t="shared" si="4"/>
        <v>9</v>
      </c>
      <c r="AM31" s="48">
        <f t="shared" si="5"/>
        <v>6</v>
      </c>
      <c r="AN31" s="45" t="str">
        <f t="shared" si="6"/>
        <v>Insuficiente</v>
      </c>
      <c r="AO31" s="45" t="s">
        <v>245</v>
      </c>
      <c r="AP31" s="45" t="s">
        <v>245</v>
      </c>
      <c r="AQ31" s="45" t="s">
        <v>245</v>
      </c>
      <c r="AR31" s="45" t="s">
        <v>245</v>
      </c>
    </row>
    <row r="32" spans="1:44" hidden="1" x14ac:dyDescent="0.35">
      <c r="A32" s="21" t="s">
        <v>212</v>
      </c>
      <c r="B32" s="61" t="s">
        <v>232</v>
      </c>
      <c r="C32" s="21" t="s">
        <v>250</v>
      </c>
      <c r="D32" s="53">
        <v>3</v>
      </c>
      <c r="F32" s="21" t="s">
        <v>259</v>
      </c>
      <c r="G32" s="72">
        <v>70</v>
      </c>
      <c r="H32" s="21" t="s">
        <v>211</v>
      </c>
      <c r="I32" s="71"/>
      <c r="J32" s="71"/>
      <c r="K32" s="71"/>
      <c r="L32" s="71"/>
      <c r="M32" s="45">
        <v>5</v>
      </c>
      <c r="N32" s="45">
        <v>1</v>
      </c>
      <c r="O32" s="45">
        <v>5</v>
      </c>
      <c r="P32" s="45" t="s">
        <v>211</v>
      </c>
      <c r="Q32" s="47"/>
      <c r="R32" s="47"/>
      <c r="S32" s="47"/>
      <c r="T32" s="47"/>
      <c r="U32" s="37"/>
      <c r="V32" s="37"/>
      <c r="W32" s="37"/>
      <c r="X32" s="37"/>
      <c r="Y32" s="40"/>
      <c r="Z32" s="40"/>
      <c r="AA32" s="40"/>
      <c r="AB32" s="40"/>
      <c r="AC32" s="67"/>
      <c r="AD32" s="67"/>
      <c r="AE32" s="67"/>
      <c r="AF32" s="67"/>
      <c r="AG32" s="53">
        <f t="shared" si="0"/>
        <v>0</v>
      </c>
      <c r="AH32" s="53">
        <v>47</v>
      </c>
      <c r="AI32" s="53">
        <f t="shared" si="1"/>
        <v>0</v>
      </c>
      <c r="AJ32" s="53">
        <f t="shared" si="2"/>
        <v>0</v>
      </c>
      <c r="AK32" s="53">
        <f t="shared" si="3"/>
        <v>0</v>
      </c>
      <c r="AL32" s="53">
        <f t="shared" si="4"/>
        <v>0</v>
      </c>
      <c r="AM32" s="48">
        <f t="shared" si="5"/>
        <v>11</v>
      </c>
      <c r="AN32" s="45" t="str">
        <f t="shared" si="6"/>
        <v>Suficiente</v>
      </c>
      <c r="AO32" s="45">
        <v>4</v>
      </c>
      <c r="AP32" s="45">
        <v>4</v>
      </c>
      <c r="AQ32" s="45">
        <v>2</v>
      </c>
      <c r="AR32" s="45">
        <v>0</v>
      </c>
    </row>
    <row r="33" spans="1:44" s="21" customFormat="1" hidden="1" x14ac:dyDescent="0.35">
      <c r="A33" s="21" t="s">
        <v>177</v>
      </c>
      <c r="B33" s="61" t="s">
        <v>244</v>
      </c>
      <c r="C33" s="21" t="s">
        <v>248</v>
      </c>
      <c r="D33" s="53"/>
      <c r="F33" s="21" t="s">
        <v>261</v>
      </c>
      <c r="G33" s="73">
        <v>60</v>
      </c>
      <c r="H33" s="21" t="s">
        <v>301</v>
      </c>
      <c r="I33" s="71" t="s">
        <v>208</v>
      </c>
      <c r="J33" s="71" t="s">
        <v>208</v>
      </c>
      <c r="K33" s="71" t="s">
        <v>208</v>
      </c>
      <c r="L33" s="71" t="s">
        <v>208</v>
      </c>
      <c r="M33" s="45">
        <v>2</v>
      </c>
      <c r="N33" s="45">
        <v>3</v>
      </c>
      <c r="O33" s="45">
        <v>3</v>
      </c>
      <c r="P33" s="45">
        <v>3</v>
      </c>
      <c r="Q33" s="47"/>
      <c r="R33" s="47"/>
      <c r="S33" s="47"/>
      <c r="T33" s="47"/>
      <c r="U33" s="37"/>
      <c r="V33" s="37"/>
      <c r="W33" s="37"/>
      <c r="X33" s="37"/>
      <c r="Y33" s="40"/>
      <c r="Z33" s="40"/>
      <c r="AA33" s="40"/>
      <c r="AB33" s="40"/>
      <c r="AC33" s="67"/>
      <c r="AD33" s="67"/>
      <c r="AE33" s="67"/>
      <c r="AF33" s="67"/>
      <c r="AG33" s="53">
        <f t="shared" si="0"/>
        <v>0</v>
      </c>
      <c r="AH33" s="53">
        <v>27</v>
      </c>
      <c r="AI33" s="53">
        <f t="shared" si="1"/>
        <v>0</v>
      </c>
      <c r="AJ33" s="53">
        <f t="shared" si="2"/>
        <v>0</v>
      </c>
      <c r="AK33" s="53">
        <f t="shared" si="3"/>
        <v>0</v>
      </c>
      <c r="AL33" s="53">
        <f t="shared" si="4"/>
        <v>0</v>
      </c>
      <c r="AM33" s="48">
        <f t="shared" si="5"/>
        <v>11</v>
      </c>
      <c r="AN33" s="45" t="str">
        <f t="shared" si="6"/>
        <v>Suficiente</v>
      </c>
      <c r="AO33" s="45" t="s">
        <v>245</v>
      </c>
      <c r="AP33" s="45" t="s">
        <v>245</v>
      </c>
      <c r="AQ33" s="45" t="s">
        <v>245</v>
      </c>
      <c r="AR33" s="45" t="s">
        <v>245</v>
      </c>
    </row>
    <row r="34" spans="1:44" s="21" customFormat="1" hidden="1" x14ac:dyDescent="0.35">
      <c r="A34" s="21" t="s">
        <v>212</v>
      </c>
      <c r="B34" s="61" t="s">
        <v>231</v>
      </c>
      <c r="C34" s="21" t="s">
        <v>250</v>
      </c>
      <c r="D34" s="53">
        <v>3</v>
      </c>
      <c r="F34" s="21" t="s">
        <v>259</v>
      </c>
      <c r="G34" s="72">
        <v>70</v>
      </c>
      <c r="H34" s="21" t="s">
        <v>211</v>
      </c>
      <c r="I34" s="71"/>
      <c r="J34" s="71"/>
      <c r="K34" s="71"/>
      <c r="L34" s="71"/>
      <c r="M34" s="45">
        <v>5</v>
      </c>
      <c r="N34" s="45">
        <v>1</v>
      </c>
      <c r="O34" s="45">
        <v>5</v>
      </c>
      <c r="P34" s="45" t="s">
        <v>211</v>
      </c>
      <c r="Q34" s="47"/>
      <c r="R34" s="47"/>
      <c r="S34" s="47"/>
      <c r="T34" s="47"/>
      <c r="U34" s="37"/>
      <c r="V34" s="37"/>
      <c r="W34" s="37"/>
      <c r="X34" s="37"/>
      <c r="Y34" s="40"/>
      <c r="Z34" s="40"/>
      <c r="AA34" s="40"/>
      <c r="AB34" s="40"/>
      <c r="AC34" s="67"/>
      <c r="AD34" s="67"/>
      <c r="AE34" s="67"/>
      <c r="AF34" s="67"/>
      <c r="AG34" s="53">
        <f t="shared" si="0"/>
        <v>0</v>
      </c>
      <c r="AH34" s="53">
        <v>46</v>
      </c>
      <c r="AI34" s="53">
        <f t="shared" si="1"/>
        <v>0</v>
      </c>
      <c r="AJ34" s="53">
        <f t="shared" si="2"/>
        <v>0</v>
      </c>
      <c r="AK34" s="53">
        <f t="shared" si="3"/>
        <v>0</v>
      </c>
      <c r="AL34" s="53">
        <f t="shared" si="4"/>
        <v>0</v>
      </c>
      <c r="AM34" s="48">
        <f t="shared" si="5"/>
        <v>11</v>
      </c>
      <c r="AN34" s="45" t="str">
        <f t="shared" si="6"/>
        <v>Suficiente</v>
      </c>
      <c r="AO34" s="45">
        <v>6</v>
      </c>
      <c r="AP34" s="45">
        <v>6</v>
      </c>
      <c r="AQ34" s="45">
        <v>5</v>
      </c>
      <c r="AR34" s="45">
        <v>0</v>
      </c>
    </row>
    <row r="35" spans="1:44" s="21" customFormat="1" hidden="1" x14ac:dyDescent="0.35">
      <c r="A35" s="21" t="s">
        <v>177</v>
      </c>
      <c r="B35" s="61" t="s">
        <v>203</v>
      </c>
      <c r="C35" s="21" t="s">
        <v>250</v>
      </c>
      <c r="D35" s="21">
        <v>3</v>
      </c>
      <c r="E35" s="21">
        <v>3</v>
      </c>
      <c r="F35" s="21" t="s">
        <v>259</v>
      </c>
      <c r="G35" s="67">
        <v>80</v>
      </c>
      <c r="H35" s="21" t="s">
        <v>210</v>
      </c>
      <c r="I35" s="71">
        <v>1</v>
      </c>
      <c r="J35" s="71">
        <v>2</v>
      </c>
      <c r="K35" s="71">
        <v>3</v>
      </c>
      <c r="L35" s="71"/>
      <c r="M35" s="45">
        <v>2</v>
      </c>
      <c r="N35" s="45">
        <v>3</v>
      </c>
      <c r="O35" s="45">
        <v>2</v>
      </c>
      <c r="P35" s="45">
        <v>1</v>
      </c>
      <c r="Q35" s="47">
        <v>2</v>
      </c>
      <c r="R35" s="47">
        <v>3</v>
      </c>
      <c r="S35" s="47">
        <v>2</v>
      </c>
      <c r="T35" s="47">
        <v>1</v>
      </c>
      <c r="U35" s="37">
        <v>3</v>
      </c>
      <c r="V35" s="37">
        <v>5</v>
      </c>
      <c r="W35" s="37">
        <v>3</v>
      </c>
      <c r="X35" s="37">
        <v>1</v>
      </c>
      <c r="Y35" s="40">
        <v>4</v>
      </c>
      <c r="Z35" s="40">
        <v>5</v>
      </c>
      <c r="AA35" s="40">
        <v>4</v>
      </c>
      <c r="AB35" s="40">
        <v>1</v>
      </c>
      <c r="AC35" s="67">
        <v>5</v>
      </c>
      <c r="AD35" s="67">
        <v>5</v>
      </c>
      <c r="AE35" s="67">
        <v>5</v>
      </c>
      <c r="AF35" s="67">
        <v>1</v>
      </c>
      <c r="AG35" s="53">
        <f t="shared" ref="AG35:AG71" si="7">COUNT(I35:L35)*5</f>
        <v>15</v>
      </c>
      <c r="AH35" s="53">
        <v>4</v>
      </c>
      <c r="AI35" s="53">
        <f t="shared" ref="AI35:AI71" si="8">SUM(Q35:T35)</f>
        <v>8</v>
      </c>
      <c r="AJ35" s="53">
        <f t="shared" ref="AJ35:AJ71" si="9">SUM(U35:X35)</f>
        <v>12</v>
      </c>
      <c r="AK35" s="53">
        <f t="shared" ref="AK35:AK71" si="10">SUM(Y35:AB35)</f>
        <v>14</v>
      </c>
      <c r="AL35" s="53">
        <f t="shared" ref="AL35:AL71" si="11">SUM(AC35:AF35)</f>
        <v>16</v>
      </c>
      <c r="AM35" s="48">
        <f t="shared" ref="AM35:AM71" si="12">SUM(M35:P35)</f>
        <v>8</v>
      </c>
      <c r="AN35" s="45" t="str">
        <f t="shared" ref="AN35:AN66" si="13">IF(AM35&gt;=16,"Excelente",IF(AM35&gt;=13,"Bueno",IF(AM35&gt;=9,"Suficiente",IF(AM35&gt;=5,"Insuficiente","Critico"))))</f>
        <v>Insuficiente</v>
      </c>
      <c r="AO35" s="45">
        <v>5</v>
      </c>
      <c r="AP35" s="45">
        <v>5</v>
      </c>
      <c r="AQ35" s="45">
        <v>5</v>
      </c>
      <c r="AR35" s="45">
        <v>5</v>
      </c>
    </row>
    <row r="36" spans="1:44" s="21" customFormat="1" hidden="1" x14ac:dyDescent="0.35">
      <c r="A36" s="21" t="s">
        <v>207</v>
      </c>
      <c r="B36" s="61" t="s">
        <v>229</v>
      </c>
      <c r="C36" s="21" t="s">
        <v>249</v>
      </c>
      <c r="D36" s="53"/>
      <c r="F36" s="21" t="s">
        <v>261</v>
      </c>
      <c r="G36" s="72">
        <v>70</v>
      </c>
      <c r="H36" s="21" t="s">
        <v>211</v>
      </c>
      <c r="I36" s="71"/>
      <c r="J36" s="71"/>
      <c r="K36" s="71"/>
      <c r="L36" s="71"/>
      <c r="M36" s="45">
        <v>5</v>
      </c>
      <c r="N36" s="45">
        <v>5</v>
      </c>
      <c r="O36" s="45">
        <v>1</v>
      </c>
      <c r="P36" s="45" t="s">
        <v>211</v>
      </c>
      <c r="Q36" s="47"/>
      <c r="R36" s="47"/>
      <c r="S36" s="47"/>
      <c r="T36" s="47"/>
      <c r="U36" s="37"/>
      <c r="V36" s="37"/>
      <c r="W36" s="37"/>
      <c r="X36" s="37"/>
      <c r="Y36" s="40"/>
      <c r="Z36" s="40"/>
      <c r="AA36" s="40"/>
      <c r="AB36" s="40"/>
      <c r="AC36" s="67"/>
      <c r="AD36" s="67"/>
      <c r="AE36" s="67"/>
      <c r="AF36" s="67"/>
      <c r="AG36" s="53">
        <f t="shared" si="7"/>
        <v>0</v>
      </c>
      <c r="AH36" s="53">
        <v>52</v>
      </c>
      <c r="AI36" s="53">
        <f t="shared" si="8"/>
        <v>0</v>
      </c>
      <c r="AJ36" s="53">
        <f t="shared" si="9"/>
        <v>0</v>
      </c>
      <c r="AK36" s="53">
        <f t="shared" si="10"/>
        <v>0</v>
      </c>
      <c r="AL36" s="53">
        <f t="shared" si="11"/>
        <v>0</v>
      </c>
      <c r="AM36" s="48">
        <f t="shared" si="12"/>
        <v>11</v>
      </c>
      <c r="AN36" s="45" t="str">
        <f t="shared" si="13"/>
        <v>Suficiente</v>
      </c>
      <c r="AO36" s="45" t="s">
        <v>245</v>
      </c>
      <c r="AP36" s="45" t="s">
        <v>245</v>
      </c>
      <c r="AQ36" s="45" t="s">
        <v>245</v>
      </c>
      <c r="AR36" s="45" t="s">
        <v>245</v>
      </c>
    </row>
    <row r="37" spans="1:44" s="21" customFormat="1" hidden="1" x14ac:dyDescent="0.35">
      <c r="A37" s="21" t="s">
        <v>177</v>
      </c>
      <c r="B37" s="61" t="s">
        <v>240</v>
      </c>
      <c r="C37" s="21" t="s">
        <v>251</v>
      </c>
      <c r="D37" s="53"/>
      <c r="F37" s="21" t="s">
        <v>261</v>
      </c>
      <c r="G37" s="73">
        <v>60</v>
      </c>
      <c r="H37" s="21" t="s">
        <v>301</v>
      </c>
      <c r="I37" s="71"/>
      <c r="J37" s="71"/>
      <c r="K37" s="71">
        <v>1</v>
      </c>
      <c r="L37" s="71">
        <v>2</v>
      </c>
      <c r="M37" s="45">
        <v>1</v>
      </c>
      <c r="N37" s="45">
        <v>1</v>
      </c>
      <c r="O37" s="45">
        <v>3</v>
      </c>
      <c r="P37" s="45">
        <v>3</v>
      </c>
      <c r="Q37" s="47"/>
      <c r="R37" s="47"/>
      <c r="S37" s="47"/>
      <c r="T37" s="47"/>
      <c r="U37" s="37"/>
      <c r="V37" s="37"/>
      <c r="W37" s="37"/>
      <c r="X37" s="37"/>
      <c r="Y37" s="40"/>
      <c r="Z37" s="40"/>
      <c r="AA37" s="40"/>
      <c r="AB37" s="40"/>
      <c r="AC37" s="67"/>
      <c r="AD37" s="67"/>
      <c r="AE37" s="67"/>
      <c r="AF37" s="67"/>
      <c r="AG37" s="53">
        <f t="shared" si="7"/>
        <v>10</v>
      </c>
      <c r="AH37" s="53">
        <v>28</v>
      </c>
      <c r="AI37" s="53">
        <f t="shared" si="8"/>
        <v>0</v>
      </c>
      <c r="AJ37" s="53">
        <f t="shared" si="9"/>
        <v>0</v>
      </c>
      <c r="AK37" s="53">
        <f t="shared" si="10"/>
        <v>0</v>
      </c>
      <c r="AL37" s="53">
        <f t="shared" si="11"/>
        <v>0</v>
      </c>
      <c r="AM37" s="48">
        <f t="shared" si="12"/>
        <v>8</v>
      </c>
      <c r="AN37" s="45" t="str">
        <f t="shared" si="13"/>
        <v>Insuficiente</v>
      </c>
      <c r="AO37" s="45" t="s">
        <v>245</v>
      </c>
      <c r="AP37" s="45" t="s">
        <v>245</v>
      </c>
      <c r="AQ37" s="45" t="s">
        <v>245</v>
      </c>
      <c r="AR37" s="45" t="s">
        <v>245</v>
      </c>
    </row>
    <row r="38" spans="1:44" s="21" customFormat="1" hidden="1" x14ac:dyDescent="0.35">
      <c r="A38" s="21" t="s">
        <v>177</v>
      </c>
      <c r="B38" s="61" t="s">
        <v>182</v>
      </c>
      <c r="C38" s="21" t="s">
        <v>248</v>
      </c>
      <c r="D38" s="53"/>
      <c r="F38" s="21" t="s">
        <v>260</v>
      </c>
      <c r="G38" s="67">
        <v>80</v>
      </c>
      <c r="H38" s="21" t="s">
        <v>209</v>
      </c>
      <c r="I38" s="71">
        <v>2</v>
      </c>
      <c r="J38" s="71"/>
      <c r="K38" s="71"/>
      <c r="L38" s="71">
        <v>1</v>
      </c>
      <c r="M38" s="45">
        <v>2</v>
      </c>
      <c r="N38" s="45">
        <v>1</v>
      </c>
      <c r="O38" s="45">
        <v>1</v>
      </c>
      <c r="P38" s="45">
        <v>5</v>
      </c>
      <c r="Q38" s="47"/>
      <c r="R38" s="47"/>
      <c r="S38" s="47"/>
      <c r="T38" s="47"/>
      <c r="U38" s="37"/>
      <c r="V38" s="37"/>
      <c r="W38" s="37"/>
      <c r="X38" s="37"/>
      <c r="Y38" s="40">
        <v>5</v>
      </c>
      <c r="Z38" s="40">
        <v>1</v>
      </c>
      <c r="AA38" s="40" t="s">
        <v>298</v>
      </c>
      <c r="AB38" s="40">
        <v>5</v>
      </c>
      <c r="AC38" s="67">
        <v>5</v>
      </c>
      <c r="AD38" s="67">
        <v>1</v>
      </c>
      <c r="AE38" s="67" t="s">
        <v>298</v>
      </c>
      <c r="AF38" s="67">
        <v>5</v>
      </c>
      <c r="AG38" s="53">
        <f t="shared" si="7"/>
        <v>10</v>
      </c>
      <c r="AH38" s="53">
        <v>9</v>
      </c>
      <c r="AI38" s="53">
        <f t="shared" si="8"/>
        <v>0</v>
      </c>
      <c r="AJ38" s="53">
        <f t="shared" si="9"/>
        <v>0</v>
      </c>
      <c r="AK38" s="53">
        <f t="shared" si="10"/>
        <v>11</v>
      </c>
      <c r="AL38" s="53">
        <f t="shared" si="11"/>
        <v>11</v>
      </c>
      <c r="AM38" s="48">
        <f t="shared" si="12"/>
        <v>9</v>
      </c>
      <c r="AN38" s="45" t="str">
        <f t="shared" si="13"/>
        <v>Suficiente</v>
      </c>
      <c r="AO38" s="45">
        <v>6</v>
      </c>
      <c r="AP38" s="45">
        <v>6</v>
      </c>
      <c r="AQ38" s="45">
        <v>6</v>
      </c>
      <c r="AR38" s="45">
        <v>6</v>
      </c>
    </row>
    <row r="39" spans="1:44" s="21" customFormat="1" hidden="1" x14ac:dyDescent="0.35">
      <c r="A39" s="21" t="s">
        <v>177</v>
      </c>
      <c r="B39" s="61" t="s">
        <v>187</v>
      </c>
      <c r="C39" s="21" t="s">
        <v>248</v>
      </c>
      <c r="D39" s="21">
        <v>6</v>
      </c>
      <c r="E39" s="21">
        <v>1.5</v>
      </c>
      <c r="F39" s="45" t="s">
        <v>211</v>
      </c>
      <c r="G39" s="75">
        <v>0</v>
      </c>
      <c r="H39" s="21" t="s">
        <v>245</v>
      </c>
      <c r="I39" s="71"/>
      <c r="J39" s="71">
        <v>2</v>
      </c>
      <c r="K39" s="71">
        <v>1</v>
      </c>
      <c r="L39" s="71">
        <v>3</v>
      </c>
      <c r="M39" s="45"/>
      <c r="N39" s="45"/>
      <c r="O39" s="45"/>
      <c r="P39" s="45"/>
      <c r="Q39" s="47">
        <v>1</v>
      </c>
      <c r="R39" s="47">
        <v>3</v>
      </c>
      <c r="S39" s="47">
        <v>4</v>
      </c>
      <c r="T39" s="47">
        <v>3</v>
      </c>
      <c r="U39" s="37">
        <v>4</v>
      </c>
      <c r="V39" s="37">
        <v>3</v>
      </c>
      <c r="W39" s="37">
        <v>4</v>
      </c>
      <c r="X39" s="37">
        <v>3</v>
      </c>
      <c r="Y39" s="40">
        <v>4</v>
      </c>
      <c r="Z39" s="40">
        <v>4</v>
      </c>
      <c r="AA39" s="40">
        <v>4</v>
      </c>
      <c r="AB39" s="40">
        <v>5</v>
      </c>
      <c r="AC39" s="67">
        <v>5</v>
      </c>
      <c r="AD39" s="67">
        <v>5</v>
      </c>
      <c r="AE39" s="67">
        <v>5</v>
      </c>
      <c r="AF39" s="67">
        <v>5</v>
      </c>
      <c r="AG39" s="53">
        <f t="shared" si="7"/>
        <v>15</v>
      </c>
      <c r="AH39" s="53">
        <v>39</v>
      </c>
      <c r="AI39" s="53">
        <f t="shared" si="8"/>
        <v>11</v>
      </c>
      <c r="AJ39" s="53">
        <f t="shared" si="9"/>
        <v>14</v>
      </c>
      <c r="AK39" s="53">
        <f t="shared" si="10"/>
        <v>17</v>
      </c>
      <c r="AL39" s="53">
        <f t="shared" si="11"/>
        <v>20</v>
      </c>
      <c r="AM39" s="48">
        <f t="shared" si="12"/>
        <v>0</v>
      </c>
      <c r="AN39" s="45" t="str">
        <f t="shared" si="13"/>
        <v>Critico</v>
      </c>
      <c r="AO39" s="45"/>
      <c r="AP39" s="45"/>
      <c r="AQ39" s="45"/>
      <c r="AR39" s="45"/>
    </row>
    <row r="40" spans="1:44" s="21" customFormat="1" hidden="1" x14ac:dyDescent="0.35">
      <c r="A40" s="21" t="s">
        <v>177</v>
      </c>
      <c r="B40" s="61" t="s">
        <v>195</v>
      </c>
      <c r="C40" s="21" t="s">
        <v>250</v>
      </c>
      <c r="D40" s="21">
        <v>5</v>
      </c>
      <c r="E40" s="21">
        <v>3</v>
      </c>
      <c r="F40" s="21" t="s">
        <v>261</v>
      </c>
      <c r="G40" s="73">
        <v>60</v>
      </c>
      <c r="H40" s="21" t="s">
        <v>209</v>
      </c>
      <c r="I40" s="71"/>
      <c r="J40" s="71">
        <v>1</v>
      </c>
      <c r="K40" s="71">
        <v>2</v>
      </c>
      <c r="L40" s="71"/>
      <c r="M40" s="45">
        <v>1</v>
      </c>
      <c r="N40" s="45">
        <v>3</v>
      </c>
      <c r="O40" s="45">
        <v>2</v>
      </c>
      <c r="P40" s="45">
        <v>1</v>
      </c>
      <c r="Q40" s="47"/>
      <c r="R40" s="47"/>
      <c r="S40" s="47"/>
      <c r="T40" s="47"/>
      <c r="U40" s="37"/>
      <c r="V40" s="37"/>
      <c r="W40" s="37"/>
      <c r="X40" s="37"/>
      <c r="Y40" s="40"/>
      <c r="Z40" s="40"/>
      <c r="AA40" s="40"/>
      <c r="AB40" s="40"/>
      <c r="AC40" s="67"/>
      <c r="AD40" s="67"/>
      <c r="AE40" s="67"/>
      <c r="AF40" s="67"/>
      <c r="AG40" s="53">
        <f t="shared" si="7"/>
        <v>10</v>
      </c>
      <c r="AH40" s="53">
        <v>29</v>
      </c>
      <c r="AI40" s="53">
        <f t="shared" si="8"/>
        <v>0</v>
      </c>
      <c r="AJ40" s="53">
        <f t="shared" si="9"/>
        <v>0</v>
      </c>
      <c r="AK40" s="53">
        <f t="shared" si="10"/>
        <v>0</v>
      </c>
      <c r="AL40" s="53">
        <f t="shared" si="11"/>
        <v>0</v>
      </c>
      <c r="AM40" s="48">
        <f t="shared" si="12"/>
        <v>7</v>
      </c>
      <c r="AN40" s="45" t="str">
        <f t="shared" si="13"/>
        <v>Insuficiente</v>
      </c>
      <c r="AO40" s="45" t="s">
        <v>245</v>
      </c>
      <c r="AP40" s="45" t="s">
        <v>245</v>
      </c>
      <c r="AQ40" s="45" t="s">
        <v>245</v>
      </c>
      <c r="AR40" s="45" t="s">
        <v>245</v>
      </c>
    </row>
    <row r="41" spans="1:44" s="21" customFormat="1" hidden="1" x14ac:dyDescent="0.35">
      <c r="A41" s="21" t="s">
        <v>177</v>
      </c>
      <c r="B41" s="61" t="s">
        <v>235</v>
      </c>
      <c r="C41" s="21" t="s">
        <v>250</v>
      </c>
      <c r="D41" s="53"/>
      <c r="F41" s="21" t="s">
        <v>261</v>
      </c>
      <c r="G41" s="73">
        <v>60</v>
      </c>
      <c r="H41" s="21" t="s">
        <v>301</v>
      </c>
      <c r="I41" s="71"/>
      <c r="J41" s="71">
        <v>2</v>
      </c>
      <c r="K41" s="71">
        <v>1</v>
      </c>
      <c r="L41" s="71"/>
      <c r="M41" s="45">
        <v>1</v>
      </c>
      <c r="N41" s="45">
        <v>2</v>
      </c>
      <c r="O41" s="45">
        <v>3</v>
      </c>
      <c r="P41" s="45">
        <v>1</v>
      </c>
      <c r="Q41" s="47"/>
      <c r="R41" s="47"/>
      <c r="S41" s="47"/>
      <c r="T41" s="47"/>
      <c r="U41" s="37"/>
      <c r="V41" s="37"/>
      <c r="W41" s="37"/>
      <c r="X41" s="37"/>
      <c r="Y41" s="40"/>
      <c r="Z41" s="40"/>
      <c r="AA41" s="40"/>
      <c r="AB41" s="40"/>
      <c r="AC41" s="67"/>
      <c r="AD41" s="67"/>
      <c r="AE41" s="67"/>
      <c r="AF41" s="67"/>
      <c r="AG41" s="53">
        <f t="shared" si="7"/>
        <v>10</v>
      </c>
      <c r="AH41" s="53">
        <v>30</v>
      </c>
      <c r="AI41" s="53">
        <f t="shared" si="8"/>
        <v>0</v>
      </c>
      <c r="AJ41" s="53">
        <f t="shared" si="9"/>
        <v>0</v>
      </c>
      <c r="AK41" s="53">
        <f t="shared" si="10"/>
        <v>0</v>
      </c>
      <c r="AL41" s="53">
        <f t="shared" si="11"/>
        <v>0</v>
      </c>
      <c r="AM41" s="48">
        <f t="shared" si="12"/>
        <v>7</v>
      </c>
      <c r="AN41" s="45" t="str">
        <f t="shared" si="13"/>
        <v>Insuficiente</v>
      </c>
      <c r="AO41" s="45" t="s">
        <v>245</v>
      </c>
      <c r="AP41" s="45" t="s">
        <v>245</v>
      </c>
      <c r="AQ41" s="45" t="s">
        <v>245</v>
      </c>
      <c r="AR41" s="45" t="s">
        <v>245</v>
      </c>
    </row>
    <row r="42" spans="1:44" s="21" customFormat="1" hidden="1" x14ac:dyDescent="0.35">
      <c r="A42" s="21" t="s">
        <v>177</v>
      </c>
      <c r="B42" s="61" t="s">
        <v>213</v>
      </c>
      <c r="C42" s="21" t="s">
        <v>251</v>
      </c>
      <c r="D42" s="21">
        <v>3</v>
      </c>
      <c r="E42" s="21">
        <v>3</v>
      </c>
      <c r="F42" s="21" t="s">
        <v>259</v>
      </c>
      <c r="G42" s="67">
        <v>80</v>
      </c>
      <c r="H42" s="21" t="s">
        <v>210</v>
      </c>
      <c r="I42" s="71">
        <v>2</v>
      </c>
      <c r="J42" s="71">
        <v>3</v>
      </c>
      <c r="K42" s="71">
        <v>1</v>
      </c>
      <c r="L42" s="71"/>
      <c r="M42" s="45">
        <v>2</v>
      </c>
      <c r="N42" s="45">
        <v>2</v>
      </c>
      <c r="O42" s="45">
        <v>3</v>
      </c>
      <c r="P42" s="45">
        <v>2</v>
      </c>
      <c r="Q42" s="47">
        <v>2</v>
      </c>
      <c r="R42" s="47">
        <v>2</v>
      </c>
      <c r="S42" s="47">
        <v>3</v>
      </c>
      <c r="T42" s="47">
        <v>2</v>
      </c>
      <c r="U42" s="37">
        <v>3</v>
      </c>
      <c r="V42" s="37">
        <v>3</v>
      </c>
      <c r="W42" s="37">
        <v>4</v>
      </c>
      <c r="X42" s="37">
        <v>3</v>
      </c>
      <c r="Y42" s="40">
        <v>4</v>
      </c>
      <c r="Z42" s="40">
        <v>4</v>
      </c>
      <c r="AA42" s="40">
        <v>4</v>
      </c>
      <c r="AB42" s="40">
        <v>4</v>
      </c>
      <c r="AC42" s="67">
        <v>5</v>
      </c>
      <c r="AD42" s="67">
        <v>5</v>
      </c>
      <c r="AE42" s="67">
        <v>5</v>
      </c>
      <c r="AF42" s="67">
        <v>5</v>
      </c>
      <c r="AG42" s="53">
        <f t="shared" si="7"/>
        <v>15</v>
      </c>
      <c r="AH42" s="53">
        <v>4</v>
      </c>
      <c r="AI42" s="53">
        <f t="shared" si="8"/>
        <v>9</v>
      </c>
      <c r="AJ42" s="53">
        <f t="shared" si="9"/>
        <v>13</v>
      </c>
      <c r="AK42" s="53">
        <f t="shared" si="10"/>
        <v>16</v>
      </c>
      <c r="AL42" s="53">
        <f t="shared" si="11"/>
        <v>20</v>
      </c>
      <c r="AM42" s="48">
        <f t="shared" si="12"/>
        <v>9</v>
      </c>
      <c r="AN42" s="45" t="str">
        <f t="shared" si="13"/>
        <v>Suficiente</v>
      </c>
      <c r="AO42" s="45">
        <v>5</v>
      </c>
      <c r="AP42" s="45">
        <v>5</v>
      </c>
      <c r="AQ42" s="45">
        <v>5</v>
      </c>
      <c r="AR42" s="45">
        <v>5</v>
      </c>
    </row>
    <row r="43" spans="1:44" s="21" customFormat="1" hidden="1" x14ac:dyDescent="0.35">
      <c r="A43" s="21" t="s">
        <v>179</v>
      </c>
      <c r="B43" s="61" t="s">
        <v>193</v>
      </c>
      <c r="C43" s="21" t="s">
        <v>249</v>
      </c>
      <c r="D43" s="21">
        <v>4</v>
      </c>
      <c r="E43" s="21">
        <v>0.5</v>
      </c>
      <c r="F43" s="21" t="s">
        <v>259</v>
      </c>
      <c r="G43" s="67">
        <v>80</v>
      </c>
      <c r="H43" s="21" t="s">
        <v>210</v>
      </c>
      <c r="I43" s="71"/>
      <c r="J43" s="71">
        <v>1</v>
      </c>
      <c r="K43" s="71">
        <v>3</v>
      </c>
      <c r="L43" s="71">
        <v>2</v>
      </c>
      <c r="M43" s="45">
        <v>1</v>
      </c>
      <c r="N43" s="45">
        <v>1</v>
      </c>
      <c r="O43" s="45">
        <v>1</v>
      </c>
      <c r="P43" s="45">
        <v>1</v>
      </c>
      <c r="Q43" s="47">
        <v>1</v>
      </c>
      <c r="R43" s="47">
        <v>1</v>
      </c>
      <c r="S43" s="47">
        <v>1</v>
      </c>
      <c r="T43" s="47">
        <v>1</v>
      </c>
      <c r="U43" s="37">
        <v>1</v>
      </c>
      <c r="V43" s="37">
        <v>3</v>
      </c>
      <c r="W43" s="37">
        <v>1</v>
      </c>
      <c r="X43" s="37">
        <v>3</v>
      </c>
      <c r="Y43" s="40">
        <v>1</v>
      </c>
      <c r="Z43" s="40">
        <v>4</v>
      </c>
      <c r="AA43" s="40">
        <v>4</v>
      </c>
      <c r="AB43" s="40">
        <v>4</v>
      </c>
      <c r="AC43" s="67">
        <v>1</v>
      </c>
      <c r="AD43" s="67">
        <v>5</v>
      </c>
      <c r="AE43" s="67">
        <v>5</v>
      </c>
      <c r="AF43" s="67">
        <v>5</v>
      </c>
      <c r="AG43" s="53">
        <f t="shared" si="7"/>
        <v>15</v>
      </c>
      <c r="AH43" s="53">
        <v>4</v>
      </c>
      <c r="AI43" s="53">
        <f t="shared" si="8"/>
        <v>4</v>
      </c>
      <c r="AJ43" s="53">
        <f t="shared" si="9"/>
        <v>8</v>
      </c>
      <c r="AK43" s="53">
        <f t="shared" si="10"/>
        <v>13</v>
      </c>
      <c r="AL43" s="53">
        <f t="shared" si="11"/>
        <v>16</v>
      </c>
      <c r="AM43" s="48">
        <f t="shared" si="12"/>
        <v>4</v>
      </c>
      <c r="AN43" s="45" t="str">
        <f t="shared" si="13"/>
        <v>Critico</v>
      </c>
      <c r="AO43" s="45">
        <v>0</v>
      </c>
      <c r="AP43" s="45">
        <v>2</v>
      </c>
      <c r="AQ43" s="45">
        <v>1</v>
      </c>
      <c r="AR43" s="45">
        <v>1</v>
      </c>
    </row>
    <row r="44" spans="1:44" s="21" customFormat="1" hidden="1" x14ac:dyDescent="0.35">
      <c r="A44" s="21" t="s">
        <v>177</v>
      </c>
      <c r="B44" s="61" t="s">
        <v>199</v>
      </c>
      <c r="C44" s="21" t="s">
        <v>251</v>
      </c>
      <c r="D44" s="21">
        <v>0</v>
      </c>
      <c r="E44" s="21">
        <v>0.5</v>
      </c>
      <c r="F44" s="21" t="s">
        <v>258</v>
      </c>
      <c r="G44" s="67">
        <v>80</v>
      </c>
      <c r="H44" s="21" t="s">
        <v>301</v>
      </c>
      <c r="I44" s="71">
        <v>3</v>
      </c>
      <c r="J44" s="71">
        <v>1</v>
      </c>
      <c r="K44" s="71">
        <v>4</v>
      </c>
      <c r="L44" s="71">
        <v>2</v>
      </c>
      <c r="M44" s="45">
        <v>1</v>
      </c>
      <c r="N44" s="45">
        <v>5</v>
      </c>
      <c r="O44" s="45">
        <v>1</v>
      </c>
      <c r="P44" s="45">
        <v>5</v>
      </c>
      <c r="Q44" s="47"/>
      <c r="R44" s="47"/>
      <c r="S44" s="47"/>
      <c r="T44" s="47"/>
      <c r="U44" s="37"/>
      <c r="V44" s="37"/>
      <c r="W44" s="37"/>
      <c r="X44" s="37"/>
      <c r="Y44" s="40"/>
      <c r="Z44" s="40"/>
      <c r="AA44" s="40"/>
      <c r="AB44" s="40"/>
      <c r="AC44" s="67"/>
      <c r="AD44" s="67"/>
      <c r="AE44" s="67"/>
      <c r="AF44" s="67"/>
      <c r="AG44" s="53">
        <f t="shared" si="7"/>
        <v>20</v>
      </c>
      <c r="AH44" s="53">
        <v>31</v>
      </c>
      <c r="AI44" s="53">
        <f t="shared" si="8"/>
        <v>0</v>
      </c>
      <c r="AJ44" s="53">
        <f t="shared" si="9"/>
        <v>0</v>
      </c>
      <c r="AK44" s="53">
        <f t="shared" si="10"/>
        <v>0</v>
      </c>
      <c r="AL44" s="53">
        <f t="shared" si="11"/>
        <v>0</v>
      </c>
      <c r="AM44" s="48">
        <f t="shared" si="12"/>
        <v>12</v>
      </c>
      <c r="AN44" s="45" t="str">
        <f t="shared" si="13"/>
        <v>Suficiente</v>
      </c>
      <c r="AO44" s="45">
        <v>6</v>
      </c>
      <c r="AP44" s="45">
        <v>6</v>
      </c>
      <c r="AQ44" s="45">
        <v>6</v>
      </c>
      <c r="AR44" s="45">
        <v>6</v>
      </c>
    </row>
    <row r="45" spans="1:44" s="21" customFormat="1" x14ac:dyDescent="0.35">
      <c r="A45" s="21" t="s">
        <v>177</v>
      </c>
      <c r="B45" s="61" t="s">
        <v>202</v>
      </c>
      <c r="C45" s="21" t="s">
        <v>249</v>
      </c>
      <c r="D45" s="21">
        <v>1</v>
      </c>
      <c r="E45" s="21">
        <v>3</v>
      </c>
      <c r="F45" s="21" t="s">
        <v>258</v>
      </c>
      <c r="G45" s="67">
        <v>80</v>
      </c>
      <c r="H45" s="21" t="s">
        <v>212</v>
      </c>
      <c r="I45" s="71"/>
      <c r="J45" s="71">
        <v>3</v>
      </c>
      <c r="K45" s="71">
        <v>1</v>
      </c>
      <c r="L45" s="71">
        <v>2</v>
      </c>
      <c r="M45" s="45">
        <v>1</v>
      </c>
      <c r="N45" s="45">
        <v>2</v>
      </c>
      <c r="O45" s="45">
        <v>4</v>
      </c>
      <c r="P45" s="45">
        <v>3</v>
      </c>
      <c r="Q45" s="47">
        <v>1</v>
      </c>
      <c r="R45" s="47">
        <v>1</v>
      </c>
      <c r="S45" s="47">
        <v>4</v>
      </c>
      <c r="T45" s="47">
        <v>1</v>
      </c>
      <c r="U45" s="37">
        <v>1</v>
      </c>
      <c r="V45" s="37">
        <v>2</v>
      </c>
      <c r="W45" s="37">
        <v>4</v>
      </c>
      <c r="X45" s="37">
        <v>4</v>
      </c>
      <c r="Y45" s="40">
        <v>1</v>
      </c>
      <c r="Z45" s="40">
        <v>2</v>
      </c>
      <c r="AA45" s="40">
        <v>4</v>
      </c>
      <c r="AB45" s="40">
        <v>5</v>
      </c>
      <c r="AC45" s="67">
        <v>1</v>
      </c>
      <c r="AD45" s="67">
        <v>5</v>
      </c>
      <c r="AE45" s="67">
        <v>5</v>
      </c>
      <c r="AF45" s="67">
        <v>5</v>
      </c>
      <c r="AG45" s="53">
        <f t="shared" si="7"/>
        <v>15</v>
      </c>
      <c r="AH45" s="53">
        <v>4</v>
      </c>
      <c r="AI45" s="53">
        <f t="shared" si="8"/>
        <v>7</v>
      </c>
      <c r="AJ45" s="53">
        <f t="shared" si="9"/>
        <v>11</v>
      </c>
      <c r="AK45" s="53">
        <f t="shared" si="10"/>
        <v>12</v>
      </c>
      <c r="AL45" s="53">
        <f t="shared" si="11"/>
        <v>16</v>
      </c>
      <c r="AM45" s="41">
        <f t="shared" si="12"/>
        <v>10</v>
      </c>
      <c r="AN45" s="45" t="str">
        <f t="shared" si="13"/>
        <v>Suficiente</v>
      </c>
      <c r="AO45" s="45">
        <v>6</v>
      </c>
      <c r="AP45" s="45">
        <v>6</v>
      </c>
      <c r="AQ45" s="45">
        <v>6</v>
      </c>
      <c r="AR45" s="45">
        <v>5</v>
      </c>
    </row>
    <row r="46" spans="1:44" s="21" customFormat="1" x14ac:dyDescent="0.35">
      <c r="A46" s="21" t="s">
        <v>177</v>
      </c>
      <c r="B46" s="61" t="s">
        <v>183</v>
      </c>
      <c r="C46" s="21" t="s">
        <v>250</v>
      </c>
      <c r="D46" s="21">
        <v>4</v>
      </c>
      <c r="E46" s="21">
        <v>0</v>
      </c>
      <c r="F46" s="21" t="s">
        <v>261</v>
      </c>
      <c r="G46" s="72">
        <v>70</v>
      </c>
      <c r="H46" s="21" t="s">
        <v>212</v>
      </c>
      <c r="I46" s="71"/>
      <c r="J46" s="71">
        <v>1</v>
      </c>
      <c r="K46" s="71">
        <v>3</v>
      </c>
      <c r="L46" s="71">
        <v>2</v>
      </c>
      <c r="M46" s="45">
        <v>1</v>
      </c>
      <c r="N46" s="45">
        <v>1</v>
      </c>
      <c r="O46" s="45">
        <v>1</v>
      </c>
      <c r="P46" s="45">
        <v>1</v>
      </c>
      <c r="Q46" s="47">
        <v>1</v>
      </c>
      <c r="R46" s="47">
        <v>4</v>
      </c>
      <c r="S46" s="47">
        <v>1</v>
      </c>
      <c r="T46" s="47">
        <v>1</v>
      </c>
      <c r="U46" s="37">
        <v>1</v>
      </c>
      <c r="V46" s="37">
        <v>5</v>
      </c>
      <c r="W46" s="37">
        <v>1</v>
      </c>
      <c r="X46" s="37">
        <v>2</v>
      </c>
      <c r="Y46" s="40">
        <v>1</v>
      </c>
      <c r="Z46" s="40">
        <v>5</v>
      </c>
      <c r="AA46" s="40">
        <v>3</v>
      </c>
      <c r="AB46" s="40">
        <v>5</v>
      </c>
      <c r="AC46" s="67">
        <v>1</v>
      </c>
      <c r="AD46" s="67">
        <v>5</v>
      </c>
      <c r="AE46" s="67">
        <v>5</v>
      </c>
      <c r="AF46" s="67">
        <v>5</v>
      </c>
      <c r="AG46" s="53">
        <f t="shared" si="7"/>
        <v>15</v>
      </c>
      <c r="AH46" s="53">
        <v>4</v>
      </c>
      <c r="AI46" s="53">
        <f t="shared" si="8"/>
        <v>7</v>
      </c>
      <c r="AJ46" s="53">
        <f t="shared" si="9"/>
        <v>9</v>
      </c>
      <c r="AK46" s="53">
        <f t="shared" si="10"/>
        <v>14</v>
      </c>
      <c r="AL46" s="53">
        <f t="shared" si="11"/>
        <v>16</v>
      </c>
      <c r="AM46" s="64">
        <f t="shared" si="12"/>
        <v>4</v>
      </c>
      <c r="AN46" s="45" t="str">
        <f t="shared" si="13"/>
        <v>Critico</v>
      </c>
      <c r="AO46" s="45">
        <v>0</v>
      </c>
      <c r="AP46" s="45">
        <v>0</v>
      </c>
      <c r="AQ46" s="45">
        <v>0</v>
      </c>
      <c r="AR46" s="45">
        <v>0</v>
      </c>
    </row>
    <row r="47" spans="1:44" s="21" customFormat="1" hidden="1" x14ac:dyDescent="0.35">
      <c r="A47" s="21" t="s">
        <v>177</v>
      </c>
      <c r="B47" s="61" t="s">
        <v>290</v>
      </c>
      <c r="C47" s="21" t="s">
        <v>250</v>
      </c>
      <c r="D47" s="21">
        <v>5</v>
      </c>
      <c r="E47" s="21">
        <v>3</v>
      </c>
      <c r="F47" s="21" t="s">
        <v>261</v>
      </c>
      <c r="G47" s="75">
        <v>41</v>
      </c>
      <c r="H47" s="21" t="s">
        <v>209</v>
      </c>
      <c r="I47" s="71" t="s">
        <v>208</v>
      </c>
      <c r="J47" s="71" t="s">
        <v>208</v>
      </c>
      <c r="K47" s="71" t="s">
        <v>208</v>
      </c>
      <c r="L47" s="71" t="s">
        <v>208</v>
      </c>
      <c r="M47" s="45">
        <v>1</v>
      </c>
      <c r="N47" s="45">
        <v>2</v>
      </c>
      <c r="O47" s="45">
        <v>2</v>
      </c>
      <c r="P47" s="45">
        <v>1</v>
      </c>
      <c r="Q47" s="47"/>
      <c r="R47" s="47"/>
      <c r="S47" s="47"/>
      <c r="T47" s="47"/>
      <c r="U47" s="37"/>
      <c r="V47" s="37"/>
      <c r="W47" s="37"/>
      <c r="X47" s="37"/>
      <c r="Y47" s="40">
        <v>1</v>
      </c>
      <c r="Z47" s="40">
        <v>5</v>
      </c>
      <c r="AA47" s="40">
        <v>5</v>
      </c>
      <c r="AB47" s="40">
        <v>1</v>
      </c>
      <c r="AC47" s="67">
        <v>1</v>
      </c>
      <c r="AD47" s="67">
        <v>5</v>
      </c>
      <c r="AE47" s="67">
        <v>5</v>
      </c>
      <c r="AF47" s="67">
        <v>1</v>
      </c>
      <c r="AG47" s="53">
        <f t="shared" si="7"/>
        <v>0</v>
      </c>
      <c r="AH47" s="53">
        <v>11</v>
      </c>
      <c r="AI47" s="53">
        <f t="shared" si="8"/>
        <v>0</v>
      </c>
      <c r="AJ47" s="53">
        <f t="shared" si="9"/>
        <v>0</v>
      </c>
      <c r="AK47" s="53">
        <f t="shared" si="10"/>
        <v>12</v>
      </c>
      <c r="AL47" s="53">
        <f t="shared" si="11"/>
        <v>12</v>
      </c>
      <c r="AM47" s="48">
        <f t="shared" si="12"/>
        <v>6</v>
      </c>
      <c r="AN47" s="45" t="str">
        <f t="shared" si="13"/>
        <v>Insuficiente</v>
      </c>
    </row>
    <row r="48" spans="1:44" s="21" customFormat="1" hidden="1" x14ac:dyDescent="0.35">
      <c r="A48" s="21" t="s">
        <v>207</v>
      </c>
      <c r="B48" s="61" t="s">
        <v>294</v>
      </c>
      <c r="C48" s="21" t="s">
        <v>250</v>
      </c>
      <c r="D48" s="21">
        <v>4</v>
      </c>
      <c r="E48" s="21">
        <v>2</v>
      </c>
      <c r="F48" s="21" t="s">
        <v>261</v>
      </c>
      <c r="G48" s="73">
        <v>60</v>
      </c>
      <c r="H48" s="21" t="s">
        <v>211</v>
      </c>
      <c r="I48" s="71" t="s">
        <v>208</v>
      </c>
      <c r="J48" s="71" t="s">
        <v>208</v>
      </c>
      <c r="K48" s="71" t="s">
        <v>208</v>
      </c>
      <c r="L48" s="71" t="s">
        <v>208</v>
      </c>
      <c r="M48" s="45">
        <v>1</v>
      </c>
      <c r="N48" s="45">
        <v>1</v>
      </c>
      <c r="O48" s="45">
        <v>1</v>
      </c>
      <c r="P48" s="45">
        <v>1</v>
      </c>
      <c r="Q48" s="47"/>
      <c r="R48" s="47"/>
      <c r="S48" s="47"/>
      <c r="T48" s="47"/>
      <c r="U48" s="37"/>
      <c r="V48" s="37"/>
      <c r="W48" s="37"/>
      <c r="X48" s="37"/>
      <c r="Y48" s="40"/>
      <c r="Z48" s="40"/>
      <c r="AA48" s="40"/>
      <c r="AB48" s="40"/>
      <c r="AC48" s="67"/>
      <c r="AD48" s="67"/>
      <c r="AE48" s="67"/>
      <c r="AF48" s="67"/>
      <c r="AG48" s="53">
        <f t="shared" si="7"/>
        <v>0</v>
      </c>
      <c r="AH48" s="53">
        <v>54</v>
      </c>
      <c r="AI48" s="53">
        <f t="shared" si="8"/>
        <v>0</v>
      </c>
      <c r="AJ48" s="53">
        <f t="shared" si="9"/>
        <v>0</v>
      </c>
      <c r="AK48" s="53">
        <f t="shared" si="10"/>
        <v>0</v>
      </c>
      <c r="AL48" s="53">
        <f t="shared" si="11"/>
        <v>0</v>
      </c>
      <c r="AM48" s="48">
        <f t="shared" si="12"/>
        <v>4</v>
      </c>
      <c r="AN48" s="45" t="str">
        <f t="shared" si="13"/>
        <v>Critico</v>
      </c>
    </row>
    <row r="49" spans="1:44" s="21" customFormat="1" hidden="1" x14ac:dyDescent="0.35">
      <c r="A49" s="21" t="s">
        <v>177</v>
      </c>
      <c r="B49" s="61" t="s">
        <v>237</v>
      </c>
      <c r="C49" s="21" t="s">
        <v>250</v>
      </c>
      <c r="D49" s="21">
        <v>5</v>
      </c>
      <c r="E49" s="21">
        <v>3</v>
      </c>
      <c r="F49" s="21" t="s">
        <v>261</v>
      </c>
      <c r="G49" s="73">
        <v>60</v>
      </c>
      <c r="H49" s="21" t="s">
        <v>209</v>
      </c>
      <c r="I49" s="71"/>
      <c r="J49" s="71">
        <v>1</v>
      </c>
      <c r="K49" s="71"/>
      <c r="L49" s="71"/>
      <c r="M49" s="45">
        <v>1</v>
      </c>
      <c r="N49" s="45">
        <v>3</v>
      </c>
      <c r="O49" s="45">
        <v>1</v>
      </c>
      <c r="P49" s="45">
        <v>1</v>
      </c>
      <c r="Q49" s="47"/>
      <c r="R49" s="47"/>
      <c r="S49" s="47"/>
      <c r="T49" s="47"/>
      <c r="U49" s="37"/>
      <c r="V49" s="37"/>
      <c r="W49" s="37"/>
      <c r="X49" s="37"/>
      <c r="Y49" s="40"/>
      <c r="Z49" s="40"/>
      <c r="AA49" s="40"/>
      <c r="AB49" s="40"/>
      <c r="AC49" s="67"/>
      <c r="AD49" s="67"/>
      <c r="AE49" s="67"/>
      <c r="AF49" s="67"/>
      <c r="AG49" s="53">
        <f t="shared" si="7"/>
        <v>5</v>
      </c>
      <c r="AH49" s="53">
        <v>12</v>
      </c>
      <c r="AI49" s="53">
        <f t="shared" si="8"/>
        <v>0</v>
      </c>
      <c r="AJ49" s="53">
        <f t="shared" si="9"/>
        <v>0</v>
      </c>
      <c r="AK49" s="53">
        <f t="shared" si="10"/>
        <v>0</v>
      </c>
      <c r="AL49" s="53">
        <f t="shared" si="11"/>
        <v>0</v>
      </c>
      <c r="AM49" s="48">
        <f t="shared" si="12"/>
        <v>6</v>
      </c>
      <c r="AN49" s="45" t="str">
        <f t="shared" si="13"/>
        <v>Insuficiente</v>
      </c>
      <c r="AO49" s="45" t="s">
        <v>245</v>
      </c>
      <c r="AP49" s="45" t="s">
        <v>245</v>
      </c>
      <c r="AQ49" s="45" t="s">
        <v>245</v>
      </c>
      <c r="AR49" s="45" t="s">
        <v>245</v>
      </c>
    </row>
    <row r="50" spans="1:44" s="21" customFormat="1" hidden="1" x14ac:dyDescent="0.35">
      <c r="A50" s="21" t="s">
        <v>178</v>
      </c>
      <c r="B50" s="61" t="s">
        <v>225</v>
      </c>
      <c r="C50" s="21" t="s">
        <v>251</v>
      </c>
      <c r="D50" s="21">
        <v>5</v>
      </c>
      <c r="E50" s="21">
        <v>1.5</v>
      </c>
      <c r="F50" s="21" t="s">
        <v>261</v>
      </c>
      <c r="G50" s="72">
        <v>70</v>
      </c>
      <c r="H50" s="21" t="s">
        <v>209</v>
      </c>
      <c r="I50" s="71">
        <v>3</v>
      </c>
      <c r="J50" s="71">
        <v>2</v>
      </c>
      <c r="K50" s="71">
        <v>1</v>
      </c>
      <c r="L50" s="71">
        <v>4</v>
      </c>
      <c r="M50" s="45">
        <v>1</v>
      </c>
      <c r="N50" s="45">
        <v>1</v>
      </c>
      <c r="O50" s="45">
        <v>2</v>
      </c>
      <c r="P50" s="45">
        <v>1</v>
      </c>
      <c r="Q50" s="47"/>
      <c r="R50" s="47"/>
      <c r="S50" s="47"/>
      <c r="T50" s="47"/>
      <c r="U50" s="37"/>
      <c r="V50" s="37"/>
      <c r="W50" s="37"/>
      <c r="X50" s="37"/>
      <c r="Y50" s="40">
        <v>3</v>
      </c>
      <c r="Z50" s="40">
        <v>3</v>
      </c>
      <c r="AA50" s="40">
        <v>3</v>
      </c>
      <c r="AB50" s="40" t="s">
        <v>293</v>
      </c>
      <c r="AC50" s="67">
        <v>3</v>
      </c>
      <c r="AD50" s="67">
        <v>3</v>
      </c>
      <c r="AE50" s="67">
        <v>3</v>
      </c>
      <c r="AF50" s="67" t="s">
        <v>293</v>
      </c>
      <c r="AG50" s="53">
        <f t="shared" si="7"/>
        <v>20</v>
      </c>
      <c r="AH50" s="53">
        <v>13</v>
      </c>
      <c r="AI50" s="53">
        <f t="shared" si="8"/>
        <v>0</v>
      </c>
      <c r="AJ50" s="53">
        <f t="shared" si="9"/>
        <v>0</v>
      </c>
      <c r="AK50" s="53">
        <f t="shared" si="10"/>
        <v>9</v>
      </c>
      <c r="AL50" s="53">
        <f t="shared" si="11"/>
        <v>9</v>
      </c>
      <c r="AM50" s="48">
        <f t="shared" si="12"/>
        <v>5</v>
      </c>
      <c r="AN50" s="45" t="str">
        <f t="shared" si="13"/>
        <v>Insuficiente</v>
      </c>
      <c r="AO50" s="45">
        <v>0</v>
      </c>
      <c r="AP50" s="45">
        <v>0</v>
      </c>
      <c r="AQ50" s="45">
        <v>0</v>
      </c>
      <c r="AR50" s="45">
        <v>0</v>
      </c>
    </row>
    <row r="51" spans="1:44" s="21" customFormat="1" x14ac:dyDescent="0.35">
      <c r="A51" s="21" t="s">
        <v>177</v>
      </c>
      <c r="B51" s="61" t="s">
        <v>173</v>
      </c>
      <c r="C51" s="21" t="s">
        <v>248</v>
      </c>
      <c r="D51" s="21">
        <v>0</v>
      </c>
      <c r="E51" s="21">
        <v>1</v>
      </c>
      <c r="F51" s="21" t="s">
        <v>258</v>
      </c>
      <c r="G51" s="67">
        <v>80</v>
      </c>
      <c r="H51" s="21" t="s">
        <v>207</v>
      </c>
      <c r="I51" s="71"/>
      <c r="J51" s="71">
        <v>3</v>
      </c>
      <c r="K51" s="71">
        <v>2</v>
      </c>
      <c r="L51" s="71">
        <v>1</v>
      </c>
      <c r="M51" s="45">
        <v>1</v>
      </c>
      <c r="N51" s="45">
        <v>4</v>
      </c>
      <c r="O51" s="45">
        <v>4</v>
      </c>
      <c r="P51" s="45">
        <v>5</v>
      </c>
      <c r="Q51" s="47">
        <v>1</v>
      </c>
      <c r="R51" s="47">
        <v>4</v>
      </c>
      <c r="S51" s="47">
        <v>1</v>
      </c>
      <c r="T51" s="47">
        <v>4</v>
      </c>
      <c r="U51" s="37">
        <v>1</v>
      </c>
      <c r="V51" s="37">
        <v>5</v>
      </c>
      <c r="W51" s="37">
        <v>4</v>
      </c>
      <c r="X51" s="37">
        <v>5</v>
      </c>
      <c r="Y51" s="40">
        <v>1</v>
      </c>
      <c r="Z51" s="40">
        <v>5</v>
      </c>
      <c r="AA51" s="40">
        <v>5</v>
      </c>
      <c r="AB51" s="40">
        <v>5</v>
      </c>
      <c r="AC51" s="67">
        <v>5</v>
      </c>
      <c r="AD51" s="67">
        <v>5</v>
      </c>
      <c r="AE51" s="67">
        <v>5</v>
      </c>
      <c r="AF51" s="67">
        <v>5</v>
      </c>
      <c r="AG51" s="53">
        <f t="shared" si="7"/>
        <v>15</v>
      </c>
      <c r="AH51" s="53">
        <v>4</v>
      </c>
      <c r="AI51" s="53">
        <f t="shared" si="8"/>
        <v>10</v>
      </c>
      <c r="AJ51" s="53">
        <f t="shared" si="9"/>
        <v>15</v>
      </c>
      <c r="AK51" s="53">
        <f t="shared" si="10"/>
        <v>16</v>
      </c>
      <c r="AL51" s="53">
        <f t="shared" si="11"/>
        <v>20</v>
      </c>
      <c r="AM51" s="42">
        <f t="shared" si="12"/>
        <v>14</v>
      </c>
      <c r="AN51" s="45" t="str">
        <f t="shared" si="13"/>
        <v>Bueno</v>
      </c>
      <c r="AO51" s="45">
        <v>6</v>
      </c>
      <c r="AP51" s="45">
        <v>6</v>
      </c>
      <c r="AQ51" s="45">
        <v>6</v>
      </c>
      <c r="AR51" s="45">
        <v>6</v>
      </c>
    </row>
    <row r="52" spans="1:44" s="21" customFormat="1" hidden="1" x14ac:dyDescent="0.35">
      <c r="A52" s="21" t="s">
        <v>177</v>
      </c>
      <c r="B52" s="61" t="s">
        <v>190</v>
      </c>
      <c r="C52" s="21" t="s">
        <v>251</v>
      </c>
      <c r="D52" s="53"/>
      <c r="F52" s="21" t="s">
        <v>260</v>
      </c>
      <c r="G52" s="67">
        <v>80</v>
      </c>
      <c r="H52" s="21" t="s">
        <v>301</v>
      </c>
      <c r="I52" s="71">
        <v>4</v>
      </c>
      <c r="J52" s="71">
        <v>3</v>
      </c>
      <c r="K52" s="71">
        <v>2</v>
      </c>
      <c r="L52" s="71">
        <v>1</v>
      </c>
      <c r="M52" s="45">
        <v>2</v>
      </c>
      <c r="N52" s="45">
        <v>5</v>
      </c>
      <c r="O52" s="45">
        <v>5</v>
      </c>
      <c r="P52" s="45">
        <v>5</v>
      </c>
      <c r="Q52" s="47"/>
      <c r="R52" s="47"/>
      <c r="S52" s="47"/>
      <c r="T52" s="47"/>
      <c r="U52" s="37"/>
      <c r="V52" s="37"/>
      <c r="W52" s="37"/>
      <c r="X52" s="37"/>
      <c r="Y52" s="40"/>
      <c r="Z52" s="40"/>
      <c r="AA52" s="40"/>
      <c r="AB52" s="40"/>
      <c r="AC52" s="67"/>
      <c r="AD52" s="67"/>
      <c r="AE52" s="67"/>
      <c r="AF52" s="67"/>
      <c r="AG52" s="53">
        <f t="shared" si="7"/>
        <v>20</v>
      </c>
      <c r="AH52" s="53">
        <v>32</v>
      </c>
      <c r="AI52" s="53">
        <f t="shared" si="8"/>
        <v>0</v>
      </c>
      <c r="AJ52" s="53">
        <f t="shared" si="9"/>
        <v>0</v>
      </c>
      <c r="AK52" s="53">
        <f t="shared" si="10"/>
        <v>0</v>
      </c>
      <c r="AL52" s="53">
        <f t="shared" si="11"/>
        <v>0</v>
      </c>
      <c r="AM52" s="48">
        <f t="shared" si="12"/>
        <v>17</v>
      </c>
      <c r="AN52" s="45" t="str">
        <f t="shared" si="13"/>
        <v>Excelente</v>
      </c>
      <c r="AO52" s="45">
        <v>6</v>
      </c>
      <c r="AP52" s="45">
        <v>6</v>
      </c>
      <c r="AQ52" s="45">
        <v>6</v>
      </c>
      <c r="AR52" s="45">
        <v>6</v>
      </c>
    </row>
    <row r="53" spans="1:44" s="21" customFormat="1" hidden="1" x14ac:dyDescent="0.35">
      <c r="A53" s="21" t="s">
        <v>177</v>
      </c>
      <c r="B53" s="61" t="s">
        <v>215</v>
      </c>
      <c r="C53" s="21" t="s">
        <v>248</v>
      </c>
      <c r="D53" s="21">
        <v>6</v>
      </c>
      <c r="E53" s="21">
        <v>3</v>
      </c>
      <c r="F53" s="45" t="s">
        <v>211</v>
      </c>
      <c r="G53" s="75">
        <v>0</v>
      </c>
      <c r="H53" s="21" t="s">
        <v>245</v>
      </c>
      <c r="I53" s="71" t="s">
        <v>208</v>
      </c>
      <c r="J53" s="71" t="s">
        <v>208</v>
      </c>
      <c r="K53" s="71" t="s">
        <v>208</v>
      </c>
      <c r="L53" s="71" t="s">
        <v>208</v>
      </c>
      <c r="M53" s="45"/>
      <c r="N53" s="45"/>
      <c r="O53" s="45"/>
      <c r="P53" s="45"/>
      <c r="Q53" s="47"/>
      <c r="R53" s="47"/>
      <c r="S53" s="47"/>
      <c r="T53" s="47"/>
      <c r="U53" s="37"/>
      <c r="V53" s="37"/>
      <c r="W53" s="37"/>
      <c r="X53" s="37"/>
      <c r="Y53" s="40">
        <v>3</v>
      </c>
      <c r="Z53" s="40">
        <v>3</v>
      </c>
      <c r="AA53" s="40">
        <v>4</v>
      </c>
      <c r="AB53" s="40">
        <v>5</v>
      </c>
      <c r="AC53" s="67">
        <v>5</v>
      </c>
      <c r="AD53" s="67">
        <v>5</v>
      </c>
      <c r="AE53" s="67">
        <v>5</v>
      </c>
      <c r="AF53" s="67">
        <v>5</v>
      </c>
      <c r="AG53" s="53">
        <f t="shared" si="7"/>
        <v>0</v>
      </c>
      <c r="AH53" s="53">
        <v>44</v>
      </c>
      <c r="AI53" s="53">
        <f t="shared" si="8"/>
        <v>0</v>
      </c>
      <c r="AJ53" s="53">
        <f t="shared" si="9"/>
        <v>0</v>
      </c>
      <c r="AK53" s="53">
        <f t="shared" si="10"/>
        <v>15</v>
      </c>
      <c r="AL53" s="53">
        <f t="shared" si="11"/>
        <v>20</v>
      </c>
      <c r="AM53" s="48">
        <f t="shared" si="12"/>
        <v>0</v>
      </c>
      <c r="AN53" s="45" t="str">
        <f t="shared" si="13"/>
        <v>Critico</v>
      </c>
      <c r="AO53" s="45"/>
      <c r="AP53" s="45"/>
      <c r="AQ53" s="45"/>
      <c r="AR53" s="45"/>
    </row>
    <row r="54" spans="1:44" s="21" customFormat="1" hidden="1" x14ac:dyDescent="0.35">
      <c r="A54" s="21" t="s">
        <v>177</v>
      </c>
      <c r="B54" s="61" t="s">
        <v>241</v>
      </c>
      <c r="C54" s="21" t="s">
        <v>248</v>
      </c>
      <c r="D54" s="53"/>
      <c r="F54" s="21" t="s">
        <v>261</v>
      </c>
      <c r="G54" s="73">
        <v>60</v>
      </c>
      <c r="H54" s="21" t="s">
        <v>301</v>
      </c>
      <c r="I54" s="71"/>
      <c r="J54" s="71">
        <v>1</v>
      </c>
      <c r="K54" s="71"/>
      <c r="L54" s="71">
        <v>2</v>
      </c>
      <c r="M54" s="45">
        <v>1</v>
      </c>
      <c r="N54" s="45">
        <v>3</v>
      </c>
      <c r="O54" s="45">
        <v>1</v>
      </c>
      <c r="P54" s="45">
        <v>2</v>
      </c>
      <c r="Q54" s="47"/>
      <c r="R54" s="47"/>
      <c r="S54" s="47"/>
      <c r="T54" s="47"/>
      <c r="U54" s="37"/>
      <c r="V54" s="37"/>
      <c r="W54" s="37"/>
      <c r="X54" s="37"/>
      <c r="Y54" s="40"/>
      <c r="Z54" s="40"/>
      <c r="AA54" s="40"/>
      <c r="AB54" s="40"/>
      <c r="AC54" s="67"/>
      <c r="AD54" s="67"/>
      <c r="AE54" s="67"/>
      <c r="AF54" s="67"/>
      <c r="AG54" s="53">
        <f t="shared" si="7"/>
        <v>10</v>
      </c>
      <c r="AH54" s="53">
        <v>33</v>
      </c>
      <c r="AI54" s="53">
        <f t="shared" si="8"/>
        <v>0</v>
      </c>
      <c r="AJ54" s="53">
        <f t="shared" si="9"/>
        <v>0</v>
      </c>
      <c r="AK54" s="53">
        <f t="shared" si="10"/>
        <v>0</v>
      </c>
      <c r="AL54" s="53">
        <f t="shared" si="11"/>
        <v>0</v>
      </c>
      <c r="AM54" s="48">
        <f t="shared" si="12"/>
        <v>7</v>
      </c>
      <c r="AN54" s="45" t="str">
        <f t="shared" si="13"/>
        <v>Insuficiente</v>
      </c>
      <c r="AO54" s="45" t="s">
        <v>245</v>
      </c>
      <c r="AP54" s="45" t="s">
        <v>245</v>
      </c>
      <c r="AQ54" s="45" t="s">
        <v>245</v>
      </c>
      <c r="AR54" s="45" t="s">
        <v>245</v>
      </c>
    </row>
    <row r="55" spans="1:44" s="21" customFormat="1" hidden="1" x14ac:dyDescent="0.35">
      <c r="A55" s="21" t="s">
        <v>177</v>
      </c>
      <c r="B55" s="61" t="s">
        <v>238</v>
      </c>
      <c r="C55" s="21" t="s">
        <v>250</v>
      </c>
      <c r="D55" s="21">
        <v>5</v>
      </c>
      <c r="E55" s="21">
        <v>0</v>
      </c>
      <c r="F55" s="21" t="s">
        <v>261</v>
      </c>
      <c r="G55" s="73">
        <v>60</v>
      </c>
      <c r="H55" s="21" t="s">
        <v>208</v>
      </c>
      <c r="I55" s="71"/>
      <c r="J55" s="71"/>
      <c r="K55" s="71">
        <v>2</v>
      </c>
      <c r="L55" s="71">
        <v>1</v>
      </c>
      <c r="M55" s="45">
        <v>1</v>
      </c>
      <c r="N55" s="45">
        <v>1</v>
      </c>
      <c r="O55" s="45">
        <v>2</v>
      </c>
      <c r="P55" s="45">
        <v>3</v>
      </c>
      <c r="Q55" s="47">
        <v>1</v>
      </c>
      <c r="R55" s="47">
        <v>1</v>
      </c>
      <c r="S55" s="47">
        <v>2</v>
      </c>
      <c r="T55" s="47">
        <v>3</v>
      </c>
      <c r="U55" s="37">
        <v>1</v>
      </c>
      <c r="V55" s="37">
        <v>1</v>
      </c>
      <c r="W55" s="37">
        <v>2</v>
      </c>
      <c r="X55" s="37">
        <v>3</v>
      </c>
      <c r="Y55" s="40">
        <v>1</v>
      </c>
      <c r="Z55" s="40">
        <v>1</v>
      </c>
      <c r="AA55" s="40">
        <v>5</v>
      </c>
      <c r="AB55" s="40">
        <v>5</v>
      </c>
      <c r="AC55" s="67">
        <v>1</v>
      </c>
      <c r="AD55" s="67">
        <v>1</v>
      </c>
      <c r="AE55" s="67">
        <v>5</v>
      </c>
      <c r="AF55" s="67">
        <v>5</v>
      </c>
      <c r="AG55" s="53">
        <f t="shared" si="7"/>
        <v>10</v>
      </c>
      <c r="AH55" s="53">
        <v>15</v>
      </c>
      <c r="AI55" s="53">
        <f t="shared" si="8"/>
        <v>7</v>
      </c>
      <c r="AJ55" s="53">
        <f t="shared" si="9"/>
        <v>7</v>
      </c>
      <c r="AK55" s="53">
        <f t="shared" si="10"/>
        <v>12</v>
      </c>
      <c r="AL55" s="53">
        <f t="shared" si="11"/>
        <v>12</v>
      </c>
      <c r="AM55" s="48">
        <f t="shared" si="12"/>
        <v>7</v>
      </c>
      <c r="AN55" s="45" t="str">
        <f t="shared" si="13"/>
        <v>Insuficiente</v>
      </c>
      <c r="AO55" s="45" t="s">
        <v>245</v>
      </c>
      <c r="AP55" s="45" t="s">
        <v>245</v>
      </c>
      <c r="AQ55" s="45" t="s">
        <v>245</v>
      </c>
      <c r="AR55" s="45" t="s">
        <v>245</v>
      </c>
    </row>
    <row r="56" spans="1:44" s="21" customFormat="1" hidden="1" x14ac:dyDescent="0.35">
      <c r="A56" s="21" t="s">
        <v>207</v>
      </c>
      <c r="B56" s="61" t="s">
        <v>284</v>
      </c>
      <c r="C56" s="21" t="s">
        <v>248</v>
      </c>
      <c r="D56" s="53"/>
      <c r="F56" s="21" t="s">
        <v>285</v>
      </c>
      <c r="G56" s="72">
        <v>70</v>
      </c>
      <c r="H56" s="21" t="s">
        <v>211</v>
      </c>
      <c r="I56" s="71" t="s">
        <v>211</v>
      </c>
      <c r="J56" s="71" t="s">
        <v>211</v>
      </c>
      <c r="K56" s="71" t="s">
        <v>211</v>
      </c>
      <c r="L56" s="71" t="s">
        <v>211</v>
      </c>
      <c r="M56" s="45">
        <v>5</v>
      </c>
      <c r="N56" s="45">
        <v>5</v>
      </c>
      <c r="O56" s="45">
        <v>5</v>
      </c>
      <c r="P56" s="45">
        <v>5</v>
      </c>
      <c r="Q56" s="47"/>
      <c r="R56" s="47"/>
      <c r="S56" s="47"/>
      <c r="T56" s="47"/>
      <c r="U56" s="37"/>
      <c r="V56" s="37"/>
      <c r="W56" s="37"/>
      <c r="X56" s="37"/>
      <c r="Y56" s="40"/>
      <c r="Z56" s="40"/>
      <c r="AA56" s="40"/>
      <c r="AB56" s="40"/>
      <c r="AC56" s="67"/>
      <c r="AD56" s="67"/>
      <c r="AE56" s="67"/>
      <c r="AF56" s="67"/>
      <c r="AG56" s="53">
        <f t="shared" si="7"/>
        <v>0</v>
      </c>
      <c r="AH56" s="53">
        <v>56</v>
      </c>
      <c r="AI56" s="53">
        <f t="shared" si="8"/>
        <v>0</v>
      </c>
      <c r="AJ56" s="53">
        <f t="shared" si="9"/>
        <v>0</v>
      </c>
      <c r="AK56" s="53">
        <f t="shared" si="10"/>
        <v>0</v>
      </c>
      <c r="AL56" s="53">
        <f t="shared" si="11"/>
        <v>0</v>
      </c>
      <c r="AM56" s="48">
        <f t="shared" si="12"/>
        <v>20</v>
      </c>
      <c r="AN56" s="45" t="str">
        <f t="shared" si="13"/>
        <v>Excelente</v>
      </c>
      <c r="AO56" s="45"/>
      <c r="AP56" s="45"/>
      <c r="AQ56" s="45"/>
      <c r="AR56" s="45"/>
    </row>
    <row r="57" spans="1:44" s="21" customFormat="1" hidden="1" x14ac:dyDescent="0.35">
      <c r="A57" s="21" t="s">
        <v>177</v>
      </c>
      <c r="B57" s="61" t="s">
        <v>223</v>
      </c>
      <c r="C57" s="21" t="s">
        <v>251</v>
      </c>
      <c r="D57" s="53"/>
      <c r="F57" s="21" t="s">
        <v>260</v>
      </c>
      <c r="G57" s="67">
        <v>80</v>
      </c>
      <c r="H57" s="21" t="s">
        <v>301</v>
      </c>
      <c r="I57" s="71">
        <v>4</v>
      </c>
      <c r="J57" s="71">
        <v>2</v>
      </c>
      <c r="K57" s="71">
        <v>1</v>
      </c>
      <c r="L57" s="71">
        <v>3</v>
      </c>
      <c r="M57" s="45">
        <v>1</v>
      </c>
      <c r="N57" s="45">
        <v>4</v>
      </c>
      <c r="O57" s="45">
        <v>5</v>
      </c>
      <c r="P57" s="45">
        <v>3</v>
      </c>
      <c r="Q57" s="47"/>
      <c r="R57" s="47"/>
      <c r="S57" s="47"/>
      <c r="T57" s="47"/>
      <c r="U57" s="37"/>
      <c r="V57" s="37"/>
      <c r="W57" s="37"/>
      <c r="X57" s="37"/>
      <c r="Y57" s="40"/>
      <c r="Z57" s="40"/>
      <c r="AA57" s="40"/>
      <c r="AB57" s="40"/>
      <c r="AC57" s="67"/>
      <c r="AD57" s="67"/>
      <c r="AE57" s="67"/>
      <c r="AF57" s="67"/>
      <c r="AG57" s="53">
        <f t="shared" si="7"/>
        <v>20</v>
      </c>
      <c r="AH57" s="53">
        <v>34</v>
      </c>
      <c r="AI57" s="53">
        <f t="shared" si="8"/>
        <v>0</v>
      </c>
      <c r="AJ57" s="53">
        <f t="shared" si="9"/>
        <v>0</v>
      </c>
      <c r="AK57" s="53">
        <f t="shared" si="10"/>
        <v>0</v>
      </c>
      <c r="AL57" s="53">
        <f t="shared" si="11"/>
        <v>0</v>
      </c>
      <c r="AM57" s="48">
        <f t="shared" si="12"/>
        <v>13</v>
      </c>
      <c r="AN57" s="45" t="str">
        <f t="shared" si="13"/>
        <v>Bueno</v>
      </c>
      <c r="AO57" s="45">
        <v>6</v>
      </c>
      <c r="AP57" s="45">
        <v>6</v>
      </c>
      <c r="AQ57" s="45">
        <v>6</v>
      </c>
      <c r="AR57" s="45">
        <v>6</v>
      </c>
    </row>
    <row r="58" spans="1:44" s="21" customFormat="1" hidden="1" x14ac:dyDescent="0.35">
      <c r="A58" s="21" t="s">
        <v>207</v>
      </c>
      <c r="B58" s="61" t="s">
        <v>286</v>
      </c>
      <c r="C58" s="21" t="s">
        <v>248</v>
      </c>
      <c r="D58" s="53"/>
      <c r="F58" s="21" t="s">
        <v>261</v>
      </c>
      <c r="G58" s="73">
        <v>60</v>
      </c>
      <c r="H58" s="21" t="s">
        <v>211</v>
      </c>
      <c r="I58" s="71" t="s">
        <v>211</v>
      </c>
      <c r="J58" s="71" t="s">
        <v>211</v>
      </c>
      <c r="K58" s="71" t="s">
        <v>211</v>
      </c>
      <c r="L58" s="71" t="s">
        <v>211</v>
      </c>
      <c r="M58" s="45">
        <v>5</v>
      </c>
      <c r="N58" s="45">
        <v>5</v>
      </c>
      <c r="O58" s="45">
        <v>5</v>
      </c>
      <c r="P58" s="45">
        <v>5</v>
      </c>
      <c r="Q58" s="47"/>
      <c r="R58" s="47"/>
      <c r="S58" s="47"/>
      <c r="T58" s="47"/>
      <c r="U58" s="37"/>
      <c r="V58" s="37"/>
      <c r="W58" s="37"/>
      <c r="X58" s="37"/>
      <c r="Y58" s="40"/>
      <c r="Z58" s="40"/>
      <c r="AA58" s="40"/>
      <c r="AB58" s="40"/>
      <c r="AC58" s="67"/>
      <c r="AD58" s="67"/>
      <c r="AE58" s="67"/>
      <c r="AF58" s="67"/>
      <c r="AG58" s="53">
        <f t="shared" si="7"/>
        <v>0</v>
      </c>
      <c r="AH58" s="53">
        <v>57</v>
      </c>
      <c r="AI58" s="53">
        <f t="shared" si="8"/>
        <v>0</v>
      </c>
      <c r="AJ58" s="53">
        <f t="shared" si="9"/>
        <v>0</v>
      </c>
      <c r="AK58" s="53">
        <f t="shared" si="10"/>
        <v>0</v>
      </c>
      <c r="AL58" s="53">
        <f t="shared" si="11"/>
        <v>0</v>
      </c>
      <c r="AM58" s="48">
        <f t="shared" si="12"/>
        <v>20</v>
      </c>
      <c r="AN58" s="45" t="str">
        <f t="shared" si="13"/>
        <v>Excelente</v>
      </c>
      <c r="AO58" s="45"/>
      <c r="AP58" s="45"/>
      <c r="AQ58" s="45"/>
      <c r="AR58" s="45"/>
    </row>
    <row r="59" spans="1:44" s="21" customFormat="1" hidden="1" x14ac:dyDescent="0.35">
      <c r="A59" s="21" t="s">
        <v>177</v>
      </c>
      <c r="B59" s="61" t="s">
        <v>184</v>
      </c>
      <c r="C59" s="21" t="s">
        <v>250</v>
      </c>
      <c r="D59" s="21">
        <v>1</v>
      </c>
      <c r="E59" s="21">
        <v>3</v>
      </c>
      <c r="F59" s="21" t="s">
        <v>260</v>
      </c>
      <c r="G59" s="67">
        <v>80</v>
      </c>
      <c r="H59" s="21" t="s">
        <v>301</v>
      </c>
      <c r="I59" s="71"/>
      <c r="J59" s="71">
        <v>1</v>
      </c>
      <c r="K59" s="71"/>
      <c r="L59" s="71">
        <v>2</v>
      </c>
      <c r="M59" s="45">
        <v>1</v>
      </c>
      <c r="N59" s="45">
        <v>5</v>
      </c>
      <c r="O59" s="45">
        <v>1</v>
      </c>
      <c r="P59" s="45">
        <v>4</v>
      </c>
      <c r="Q59" s="47"/>
      <c r="R59" s="47"/>
      <c r="S59" s="47"/>
      <c r="T59" s="47"/>
      <c r="U59" s="37"/>
      <c r="V59" s="37"/>
      <c r="W59" s="37"/>
      <c r="X59" s="37"/>
      <c r="Y59" s="40"/>
      <c r="Z59" s="40"/>
      <c r="AA59" s="40"/>
      <c r="AB59" s="40"/>
      <c r="AC59" s="67"/>
      <c r="AD59" s="67"/>
      <c r="AE59" s="67"/>
      <c r="AF59" s="67"/>
      <c r="AG59" s="53">
        <f t="shared" si="7"/>
        <v>10</v>
      </c>
      <c r="AH59" s="53">
        <v>35</v>
      </c>
      <c r="AI59" s="53">
        <f t="shared" si="8"/>
        <v>0</v>
      </c>
      <c r="AJ59" s="53">
        <f t="shared" si="9"/>
        <v>0</v>
      </c>
      <c r="AK59" s="53">
        <f t="shared" si="10"/>
        <v>0</v>
      </c>
      <c r="AL59" s="53">
        <f t="shared" si="11"/>
        <v>0</v>
      </c>
      <c r="AM59" s="48">
        <f t="shared" si="12"/>
        <v>11</v>
      </c>
      <c r="AN59" s="45" t="str">
        <f t="shared" si="13"/>
        <v>Suficiente</v>
      </c>
      <c r="AO59" s="45">
        <v>6</v>
      </c>
      <c r="AP59" s="45">
        <v>6</v>
      </c>
      <c r="AQ59" s="45">
        <v>6</v>
      </c>
      <c r="AR59" s="45">
        <v>6</v>
      </c>
    </row>
    <row r="60" spans="1:44" s="21" customFormat="1" hidden="1" x14ac:dyDescent="0.35">
      <c r="A60" s="21" t="s">
        <v>177</v>
      </c>
      <c r="B60" s="61" t="s">
        <v>189</v>
      </c>
      <c r="C60" s="21" t="s">
        <v>251</v>
      </c>
      <c r="D60" s="21">
        <v>4</v>
      </c>
      <c r="E60" s="21">
        <v>1.5</v>
      </c>
      <c r="F60" s="21" t="s">
        <v>261</v>
      </c>
      <c r="G60" s="72">
        <v>70</v>
      </c>
      <c r="H60" s="21" t="s">
        <v>208</v>
      </c>
      <c r="I60" s="71"/>
      <c r="J60" s="71">
        <v>3</v>
      </c>
      <c r="K60" s="71">
        <v>1</v>
      </c>
      <c r="L60" s="71">
        <v>2</v>
      </c>
      <c r="M60" s="45">
        <v>1</v>
      </c>
      <c r="N60" s="45">
        <v>1</v>
      </c>
      <c r="O60" s="45">
        <v>2</v>
      </c>
      <c r="P60" s="45">
        <v>2</v>
      </c>
      <c r="Q60" s="47">
        <v>1</v>
      </c>
      <c r="R60" s="47">
        <v>1</v>
      </c>
      <c r="S60" s="47">
        <v>2</v>
      </c>
      <c r="T60" s="47">
        <v>4</v>
      </c>
      <c r="U60" s="37">
        <v>1</v>
      </c>
      <c r="V60" s="37">
        <v>1</v>
      </c>
      <c r="W60" s="37">
        <v>2</v>
      </c>
      <c r="X60" s="37">
        <v>4</v>
      </c>
      <c r="Y60" s="40">
        <v>4</v>
      </c>
      <c r="Z60" s="40">
        <v>1</v>
      </c>
      <c r="AA60" s="40">
        <v>4</v>
      </c>
      <c r="AB60" s="40">
        <v>5</v>
      </c>
      <c r="AC60" s="67">
        <v>5</v>
      </c>
      <c r="AD60" s="67">
        <v>1</v>
      </c>
      <c r="AE60" s="67">
        <v>5</v>
      </c>
      <c r="AF60" s="67">
        <v>5</v>
      </c>
      <c r="AG60" s="53">
        <f t="shared" si="7"/>
        <v>15</v>
      </c>
      <c r="AH60" s="53">
        <v>19</v>
      </c>
      <c r="AI60" s="53">
        <f t="shared" si="8"/>
        <v>8</v>
      </c>
      <c r="AJ60" s="53">
        <f t="shared" si="9"/>
        <v>8</v>
      </c>
      <c r="AK60" s="53">
        <f t="shared" si="10"/>
        <v>14</v>
      </c>
      <c r="AL60" s="53">
        <f t="shared" si="11"/>
        <v>16</v>
      </c>
      <c r="AM60" s="48">
        <f t="shared" si="12"/>
        <v>6</v>
      </c>
      <c r="AN60" s="45" t="str">
        <f t="shared" si="13"/>
        <v>Insuficiente</v>
      </c>
      <c r="AO60" s="45">
        <v>0</v>
      </c>
      <c r="AP60" s="45">
        <v>0</v>
      </c>
      <c r="AQ60" s="45">
        <v>0</v>
      </c>
      <c r="AR60" s="45">
        <v>0</v>
      </c>
    </row>
    <row r="61" spans="1:44" s="21" customFormat="1" hidden="1" x14ac:dyDescent="0.35">
      <c r="A61" s="21" t="s">
        <v>177</v>
      </c>
      <c r="B61" s="61" t="s">
        <v>218</v>
      </c>
      <c r="C61" s="21" t="s">
        <v>251</v>
      </c>
      <c r="D61" s="53"/>
      <c r="F61" s="45" t="s">
        <v>211</v>
      </c>
      <c r="G61" s="75">
        <v>0</v>
      </c>
      <c r="H61" s="21" t="s">
        <v>245</v>
      </c>
      <c r="I61" s="71" t="s">
        <v>208</v>
      </c>
      <c r="J61" s="71" t="s">
        <v>208</v>
      </c>
      <c r="K61" s="71" t="s">
        <v>208</v>
      </c>
      <c r="L61" s="71" t="s">
        <v>208</v>
      </c>
      <c r="M61" s="45"/>
      <c r="N61" s="45"/>
      <c r="O61" s="45"/>
      <c r="P61" s="45"/>
      <c r="Q61" s="47"/>
      <c r="R61" s="47"/>
      <c r="S61" s="47"/>
      <c r="T61" s="47"/>
      <c r="U61" s="37"/>
      <c r="V61" s="37"/>
      <c r="W61" s="37"/>
      <c r="X61" s="37"/>
      <c r="Y61" s="40">
        <v>1</v>
      </c>
      <c r="Z61" s="40">
        <v>5</v>
      </c>
      <c r="AA61" s="40">
        <v>4</v>
      </c>
      <c r="AB61" s="40">
        <v>5</v>
      </c>
      <c r="AC61" s="67">
        <v>1</v>
      </c>
      <c r="AD61" s="67">
        <v>5</v>
      </c>
      <c r="AE61" s="67">
        <v>5</v>
      </c>
      <c r="AF61" s="67">
        <v>5</v>
      </c>
      <c r="AG61" s="53">
        <f t="shared" si="7"/>
        <v>0</v>
      </c>
      <c r="AH61" s="53">
        <v>41</v>
      </c>
      <c r="AI61" s="53">
        <f t="shared" si="8"/>
        <v>0</v>
      </c>
      <c r="AJ61" s="53">
        <f t="shared" si="9"/>
        <v>0</v>
      </c>
      <c r="AK61" s="53">
        <f t="shared" si="10"/>
        <v>15</v>
      </c>
      <c r="AL61" s="53">
        <f t="shared" si="11"/>
        <v>16</v>
      </c>
      <c r="AM61" s="48">
        <f t="shared" si="12"/>
        <v>0</v>
      </c>
      <c r="AN61" s="45" t="str">
        <f t="shared" si="13"/>
        <v>Critico</v>
      </c>
      <c r="AO61" s="45"/>
      <c r="AP61" s="45"/>
      <c r="AQ61" s="45"/>
      <c r="AR61" s="45"/>
    </row>
    <row r="62" spans="1:44" s="21" customFormat="1" hidden="1" x14ac:dyDescent="0.35">
      <c r="A62" s="21" t="s">
        <v>177</v>
      </c>
      <c r="B62" s="61" t="s">
        <v>197</v>
      </c>
      <c r="C62" s="21" t="s">
        <v>248</v>
      </c>
      <c r="D62" s="53"/>
      <c r="F62" s="21" t="s">
        <v>260</v>
      </c>
      <c r="G62" s="67">
        <v>80</v>
      </c>
      <c r="H62" s="21" t="s">
        <v>301</v>
      </c>
      <c r="I62" s="71"/>
      <c r="J62" s="71"/>
      <c r="K62" s="71">
        <v>1</v>
      </c>
      <c r="L62" s="71"/>
      <c r="M62" s="45">
        <v>1</v>
      </c>
      <c r="N62" s="45">
        <v>2</v>
      </c>
      <c r="O62" s="45">
        <v>5</v>
      </c>
      <c r="P62" s="45">
        <v>1</v>
      </c>
      <c r="Q62" s="47"/>
      <c r="R62" s="47"/>
      <c r="S62" s="47"/>
      <c r="T62" s="47"/>
      <c r="U62" s="37"/>
      <c r="V62" s="37"/>
      <c r="W62" s="37"/>
      <c r="X62" s="37"/>
      <c r="Y62" s="40"/>
      <c r="Z62" s="40"/>
      <c r="AA62" s="40"/>
      <c r="AB62" s="40"/>
      <c r="AC62" s="67"/>
      <c r="AD62" s="67"/>
      <c r="AE62" s="67"/>
      <c r="AF62" s="67"/>
      <c r="AG62" s="53">
        <f t="shared" si="7"/>
        <v>5</v>
      </c>
      <c r="AH62" s="53">
        <v>36</v>
      </c>
      <c r="AI62" s="53">
        <f t="shared" si="8"/>
        <v>0</v>
      </c>
      <c r="AJ62" s="53">
        <f t="shared" si="9"/>
        <v>0</v>
      </c>
      <c r="AK62" s="53">
        <f t="shared" si="10"/>
        <v>0</v>
      </c>
      <c r="AL62" s="53">
        <f t="shared" si="11"/>
        <v>0</v>
      </c>
      <c r="AM62" s="48">
        <f t="shared" si="12"/>
        <v>9</v>
      </c>
      <c r="AN62" s="45" t="str">
        <f t="shared" si="13"/>
        <v>Suficiente</v>
      </c>
      <c r="AO62" s="45">
        <v>5</v>
      </c>
      <c r="AP62" s="45">
        <v>5</v>
      </c>
      <c r="AQ62" s="45">
        <v>5</v>
      </c>
      <c r="AR62" s="45">
        <v>5</v>
      </c>
    </row>
    <row r="63" spans="1:44" s="21" customFormat="1" hidden="1" x14ac:dyDescent="0.35">
      <c r="A63" s="21" t="s">
        <v>177</v>
      </c>
      <c r="B63" s="61" t="s">
        <v>220</v>
      </c>
      <c r="C63" s="21" t="s">
        <v>250</v>
      </c>
      <c r="D63" s="21">
        <v>6</v>
      </c>
      <c r="E63" s="21">
        <v>0.5</v>
      </c>
      <c r="F63" s="45" t="s">
        <v>211</v>
      </c>
      <c r="G63" s="75">
        <v>0</v>
      </c>
      <c r="H63" s="21" t="s">
        <v>245</v>
      </c>
      <c r="I63" s="71"/>
      <c r="J63" s="71">
        <v>1</v>
      </c>
      <c r="K63" s="71">
        <v>3</v>
      </c>
      <c r="L63" s="71">
        <v>2</v>
      </c>
      <c r="M63" s="45"/>
      <c r="N63" s="45"/>
      <c r="O63" s="45"/>
      <c r="P63" s="45"/>
      <c r="Q63" s="47"/>
      <c r="R63" s="47"/>
      <c r="S63" s="47"/>
      <c r="T63" s="47"/>
      <c r="U63" s="37"/>
      <c r="V63" s="37"/>
      <c r="W63" s="37"/>
      <c r="X63" s="37"/>
      <c r="Y63" s="40">
        <v>1</v>
      </c>
      <c r="Z63" s="40">
        <v>5</v>
      </c>
      <c r="AA63" s="40">
        <v>4</v>
      </c>
      <c r="AB63" s="40">
        <v>2</v>
      </c>
      <c r="AC63" s="67">
        <v>1</v>
      </c>
      <c r="AD63" s="67">
        <v>5</v>
      </c>
      <c r="AE63" s="67">
        <v>5</v>
      </c>
      <c r="AF63" s="67">
        <v>5</v>
      </c>
      <c r="AG63" s="53">
        <f t="shared" si="7"/>
        <v>15</v>
      </c>
      <c r="AH63" s="53">
        <v>43</v>
      </c>
      <c r="AI63" s="53">
        <f t="shared" si="8"/>
        <v>0</v>
      </c>
      <c r="AJ63" s="53">
        <f t="shared" si="9"/>
        <v>0</v>
      </c>
      <c r="AK63" s="53">
        <f t="shared" si="10"/>
        <v>12</v>
      </c>
      <c r="AL63" s="53">
        <f t="shared" si="11"/>
        <v>16</v>
      </c>
      <c r="AM63" s="48">
        <f t="shared" si="12"/>
        <v>0</v>
      </c>
      <c r="AN63" s="45" t="str">
        <f t="shared" si="13"/>
        <v>Critico</v>
      </c>
      <c r="AO63" s="45"/>
      <c r="AP63" s="45"/>
      <c r="AQ63" s="45"/>
      <c r="AR63" s="45"/>
    </row>
    <row r="64" spans="1:44" hidden="1" x14ac:dyDescent="0.35">
      <c r="A64" s="21" t="s">
        <v>177</v>
      </c>
      <c r="B64" s="61" t="s">
        <v>198</v>
      </c>
      <c r="C64" s="21" t="s">
        <v>250</v>
      </c>
      <c r="D64" s="21">
        <v>3</v>
      </c>
      <c r="E64" s="21">
        <v>2</v>
      </c>
      <c r="F64" s="21" t="s">
        <v>259</v>
      </c>
      <c r="G64" s="67">
        <v>80</v>
      </c>
      <c r="H64" s="21" t="s">
        <v>210</v>
      </c>
      <c r="I64" s="71">
        <v>3</v>
      </c>
      <c r="J64" s="71">
        <v>1</v>
      </c>
      <c r="K64" s="71"/>
      <c r="L64" s="71">
        <v>2</v>
      </c>
      <c r="M64" s="45">
        <v>2</v>
      </c>
      <c r="N64" s="45">
        <v>2</v>
      </c>
      <c r="O64" s="45">
        <v>3</v>
      </c>
      <c r="P64" s="45">
        <v>3</v>
      </c>
      <c r="Q64" s="47">
        <v>2</v>
      </c>
      <c r="R64" s="47">
        <v>2</v>
      </c>
      <c r="S64" s="47">
        <v>1</v>
      </c>
      <c r="T64" s="47">
        <v>3</v>
      </c>
      <c r="U64" s="37">
        <v>3</v>
      </c>
      <c r="V64" s="37">
        <v>4</v>
      </c>
      <c r="W64" s="37">
        <v>1</v>
      </c>
      <c r="X64" s="37">
        <v>3</v>
      </c>
      <c r="Y64" s="40">
        <v>3</v>
      </c>
      <c r="Z64" s="40">
        <v>5</v>
      </c>
      <c r="AA64" s="40">
        <v>1</v>
      </c>
      <c r="AB64" s="40">
        <v>5</v>
      </c>
      <c r="AC64" s="67">
        <v>5</v>
      </c>
      <c r="AD64" s="67">
        <v>5</v>
      </c>
      <c r="AE64" s="67">
        <v>1</v>
      </c>
      <c r="AF64" s="67">
        <v>5</v>
      </c>
      <c r="AG64" s="53">
        <f t="shared" si="7"/>
        <v>15</v>
      </c>
      <c r="AH64" s="53">
        <v>4</v>
      </c>
      <c r="AI64" s="53">
        <f t="shared" si="8"/>
        <v>8</v>
      </c>
      <c r="AJ64" s="53">
        <f t="shared" si="9"/>
        <v>11</v>
      </c>
      <c r="AK64" s="53">
        <f t="shared" si="10"/>
        <v>14</v>
      </c>
      <c r="AL64" s="53">
        <f t="shared" si="11"/>
        <v>16</v>
      </c>
      <c r="AM64" s="48">
        <f t="shared" si="12"/>
        <v>10</v>
      </c>
      <c r="AN64" s="45" t="str">
        <f t="shared" si="13"/>
        <v>Suficiente</v>
      </c>
      <c r="AO64" s="45">
        <v>5</v>
      </c>
      <c r="AP64" s="45">
        <v>5</v>
      </c>
      <c r="AQ64" s="45">
        <v>5</v>
      </c>
      <c r="AR64" s="45">
        <v>5</v>
      </c>
    </row>
    <row r="65" spans="1:44" x14ac:dyDescent="0.35">
      <c r="A65" s="21" t="s">
        <v>177</v>
      </c>
      <c r="B65" s="61" t="s">
        <v>246</v>
      </c>
      <c r="C65" s="21" t="s">
        <v>250</v>
      </c>
      <c r="D65" s="21">
        <v>1</v>
      </c>
      <c r="E65" s="21">
        <v>2</v>
      </c>
      <c r="F65" s="21" t="s">
        <v>258</v>
      </c>
      <c r="G65" s="67">
        <v>80</v>
      </c>
      <c r="H65" s="21" t="s">
        <v>212</v>
      </c>
      <c r="I65" s="71"/>
      <c r="J65" s="71">
        <v>2</v>
      </c>
      <c r="K65" s="71">
        <v>3</v>
      </c>
      <c r="L65" s="71">
        <v>1</v>
      </c>
      <c r="M65" s="45">
        <v>1</v>
      </c>
      <c r="N65" s="45">
        <v>3</v>
      </c>
      <c r="O65" s="45">
        <v>2</v>
      </c>
      <c r="P65" s="45">
        <v>3</v>
      </c>
      <c r="Q65" s="47">
        <v>1</v>
      </c>
      <c r="R65" s="47">
        <v>1</v>
      </c>
      <c r="S65" s="47">
        <v>1</v>
      </c>
      <c r="T65" s="47">
        <v>4</v>
      </c>
      <c r="U65" s="37">
        <v>1</v>
      </c>
      <c r="V65" s="37">
        <v>3</v>
      </c>
      <c r="W65" s="37">
        <v>2</v>
      </c>
      <c r="X65" s="37">
        <v>5</v>
      </c>
      <c r="Y65" s="40">
        <v>1</v>
      </c>
      <c r="Z65" s="40">
        <v>5</v>
      </c>
      <c r="AA65" s="40">
        <v>2</v>
      </c>
      <c r="AB65" s="40">
        <v>5</v>
      </c>
      <c r="AC65" s="67">
        <v>1</v>
      </c>
      <c r="AD65" s="67">
        <v>5</v>
      </c>
      <c r="AE65" s="67">
        <v>5</v>
      </c>
      <c r="AF65" s="67">
        <v>5</v>
      </c>
      <c r="AG65" s="53">
        <f t="shared" si="7"/>
        <v>15</v>
      </c>
      <c r="AH65" s="53">
        <v>4</v>
      </c>
      <c r="AI65" s="53">
        <f t="shared" si="8"/>
        <v>7</v>
      </c>
      <c r="AJ65" s="53">
        <f t="shared" si="9"/>
        <v>11</v>
      </c>
      <c r="AK65" s="53">
        <f t="shared" si="10"/>
        <v>13</v>
      </c>
      <c r="AL65" s="53">
        <f t="shared" si="11"/>
        <v>16</v>
      </c>
      <c r="AM65" s="41">
        <f t="shared" si="12"/>
        <v>9</v>
      </c>
      <c r="AN65" s="45" t="str">
        <f t="shared" si="13"/>
        <v>Suficiente</v>
      </c>
      <c r="AO65" s="45">
        <v>6</v>
      </c>
      <c r="AP65" s="45">
        <v>6</v>
      </c>
      <c r="AQ65" s="45">
        <v>5</v>
      </c>
      <c r="AR65" s="45">
        <v>5</v>
      </c>
    </row>
    <row r="66" spans="1:44" hidden="1" x14ac:dyDescent="0.35">
      <c r="A66" s="21" t="s">
        <v>177</v>
      </c>
      <c r="B66" s="61" t="s">
        <v>242</v>
      </c>
      <c r="C66" s="21" t="s">
        <v>251</v>
      </c>
      <c r="F66" s="21" t="s">
        <v>261</v>
      </c>
      <c r="G66" s="73">
        <v>60</v>
      </c>
      <c r="H66" s="21" t="s">
        <v>301</v>
      </c>
      <c r="I66" s="71"/>
      <c r="J66" s="71">
        <v>1</v>
      </c>
      <c r="K66" s="71"/>
      <c r="L66" s="71">
        <v>2</v>
      </c>
      <c r="M66" s="45">
        <v>1</v>
      </c>
      <c r="N66" s="45">
        <v>3</v>
      </c>
      <c r="O66" s="45">
        <v>0</v>
      </c>
      <c r="P66" s="45">
        <v>2</v>
      </c>
      <c r="Q66" s="47"/>
      <c r="R66" s="47"/>
      <c r="S66" s="47"/>
      <c r="T66" s="47"/>
      <c r="U66" s="37"/>
      <c r="V66" s="37"/>
      <c r="W66" s="37"/>
      <c r="X66" s="37"/>
      <c r="Y66" s="40"/>
      <c r="Z66" s="40"/>
      <c r="AA66" s="40"/>
      <c r="AB66" s="40"/>
      <c r="AC66" s="67"/>
      <c r="AD66" s="67"/>
      <c r="AE66" s="67"/>
      <c r="AF66" s="67"/>
      <c r="AG66" s="53">
        <f t="shared" si="7"/>
        <v>10</v>
      </c>
      <c r="AH66" s="53">
        <v>37</v>
      </c>
      <c r="AI66" s="53">
        <f t="shared" si="8"/>
        <v>0</v>
      </c>
      <c r="AJ66" s="53">
        <f t="shared" si="9"/>
        <v>0</v>
      </c>
      <c r="AK66" s="53">
        <f t="shared" si="10"/>
        <v>0</v>
      </c>
      <c r="AL66" s="53">
        <f t="shared" si="11"/>
        <v>0</v>
      </c>
      <c r="AM66" s="48">
        <f t="shared" si="12"/>
        <v>6</v>
      </c>
      <c r="AN66" s="45" t="str">
        <f t="shared" si="13"/>
        <v>Insuficiente</v>
      </c>
      <c r="AO66" s="45" t="s">
        <v>245</v>
      </c>
      <c r="AP66" s="45" t="s">
        <v>245</v>
      </c>
      <c r="AQ66" s="45" t="s">
        <v>245</v>
      </c>
      <c r="AR66" s="45" t="s">
        <v>245</v>
      </c>
    </row>
    <row r="67" spans="1:44" hidden="1" x14ac:dyDescent="0.35">
      <c r="A67" s="21" t="s">
        <v>177</v>
      </c>
      <c r="B67" s="61" t="s">
        <v>186</v>
      </c>
      <c r="C67" s="21" t="s">
        <v>248</v>
      </c>
      <c r="F67" s="21" t="s">
        <v>260</v>
      </c>
      <c r="G67" s="67">
        <v>80</v>
      </c>
      <c r="H67" s="21" t="s">
        <v>208</v>
      </c>
      <c r="I67" s="71"/>
      <c r="J67" s="71">
        <v>2</v>
      </c>
      <c r="K67" s="71"/>
      <c r="L67" s="71">
        <v>1</v>
      </c>
      <c r="M67" s="45">
        <v>1</v>
      </c>
      <c r="N67" s="45">
        <v>3</v>
      </c>
      <c r="O67" s="45">
        <v>1</v>
      </c>
      <c r="P67" s="45">
        <v>5</v>
      </c>
      <c r="Q67" s="47">
        <v>1</v>
      </c>
      <c r="R67" s="47">
        <v>5</v>
      </c>
      <c r="S67" s="47">
        <v>3</v>
      </c>
      <c r="T67" s="47">
        <v>5</v>
      </c>
      <c r="U67" s="37">
        <v>1</v>
      </c>
      <c r="V67" s="37">
        <v>5</v>
      </c>
      <c r="W67" s="37">
        <v>3</v>
      </c>
      <c r="X67" s="37">
        <v>5</v>
      </c>
      <c r="Y67" s="40">
        <v>1</v>
      </c>
      <c r="Z67" s="40">
        <v>5</v>
      </c>
      <c r="AA67" s="40">
        <v>4</v>
      </c>
      <c r="AB67" s="40">
        <v>5</v>
      </c>
      <c r="AC67" s="67">
        <v>1</v>
      </c>
      <c r="AD67" s="67">
        <v>5</v>
      </c>
      <c r="AE67" s="67">
        <v>5</v>
      </c>
      <c r="AF67" s="67">
        <v>5</v>
      </c>
      <c r="AG67" s="53">
        <f t="shared" si="7"/>
        <v>10</v>
      </c>
      <c r="AH67" s="53">
        <v>20</v>
      </c>
      <c r="AI67" s="53">
        <f t="shared" si="8"/>
        <v>14</v>
      </c>
      <c r="AJ67" s="53">
        <f t="shared" si="9"/>
        <v>14</v>
      </c>
      <c r="AK67" s="53">
        <f t="shared" si="10"/>
        <v>15</v>
      </c>
      <c r="AL67" s="53">
        <f t="shared" si="11"/>
        <v>16</v>
      </c>
      <c r="AM67" s="48">
        <f t="shared" si="12"/>
        <v>10</v>
      </c>
      <c r="AN67" s="45" t="str">
        <f t="shared" ref="AN67:AN71" si="14">IF(AM67&gt;=16,"Excelente",IF(AM67&gt;=13,"Bueno",IF(AM67&gt;=9,"Suficiente",IF(AM67&gt;=5,"Insuficiente","Critico"))))</f>
        <v>Suficiente</v>
      </c>
      <c r="AO67" s="45">
        <v>6</v>
      </c>
      <c r="AP67" s="45">
        <v>6</v>
      </c>
      <c r="AQ67" s="45">
        <v>6</v>
      </c>
      <c r="AR67" s="45">
        <v>6</v>
      </c>
    </row>
    <row r="68" spans="1:44" hidden="1" x14ac:dyDescent="0.35">
      <c r="A68" s="21" t="s">
        <v>177</v>
      </c>
      <c r="B68" s="61" t="s">
        <v>264</v>
      </c>
      <c r="C68" s="21" t="s">
        <v>248</v>
      </c>
      <c r="F68" s="45" t="s">
        <v>211</v>
      </c>
      <c r="G68" s="75">
        <v>0</v>
      </c>
      <c r="H68" s="21" t="s">
        <v>245</v>
      </c>
      <c r="I68" s="71" t="s">
        <v>208</v>
      </c>
      <c r="J68" s="71" t="s">
        <v>208</v>
      </c>
      <c r="K68" s="71" t="s">
        <v>208</v>
      </c>
      <c r="L68" s="71" t="s">
        <v>208</v>
      </c>
      <c r="M68" s="45"/>
      <c r="N68" s="45"/>
      <c r="O68" s="45"/>
      <c r="P68" s="45"/>
      <c r="Q68" s="47"/>
      <c r="R68" s="47"/>
      <c r="S68" s="47"/>
      <c r="T68" s="47"/>
      <c r="U68" s="37"/>
      <c r="V68" s="37"/>
      <c r="W68" s="37"/>
      <c r="X68" s="37"/>
      <c r="Y68" s="40"/>
      <c r="Z68" s="40"/>
      <c r="AA68" s="40"/>
      <c r="AB68" s="40"/>
      <c r="AC68" s="67"/>
      <c r="AD68" s="67"/>
      <c r="AE68" s="67"/>
      <c r="AF68" s="67"/>
      <c r="AG68" s="53">
        <f t="shared" si="7"/>
        <v>0</v>
      </c>
      <c r="AH68" s="53">
        <v>45</v>
      </c>
      <c r="AI68" s="53">
        <f t="shared" si="8"/>
        <v>0</v>
      </c>
      <c r="AJ68" s="53">
        <f t="shared" si="9"/>
        <v>0</v>
      </c>
      <c r="AK68" s="53">
        <f t="shared" si="10"/>
        <v>0</v>
      </c>
      <c r="AL68" s="53">
        <f t="shared" si="11"/>
        <v>0</v>
      </c>
      <c r="AM68" s="48">
        <f t="shared" si="12"/>
        <v>0</v>
      </c>
      <c r="AN68" s="45" t="str">
        <f t="shared" si="14"/>
        <v>Critico</v>
      </c>
    </row>
    <row r="69" spans="1:44" hidden="1" x14ac:dyDescent="0.35">
      <c r="A69" s="21" t="s">
        <v>177</v>
      </c>
      <c r="B69" s="61" t="s">
        <v>243</v>
      </c>
      <c r="C69" s="21" t="s">
        <v>250</v>
      </c>
      <c r="D69" s="21">
        <v>5</v>
      </c>
      <c r="E69" s="21">
        <v>3</v>
      </c>
      <c r="F69" s="21" t="s">
        <v>261</v>
      </c>
      <c r="G69" s="73">
        <v>60</v>
      </c>
      <c r="H69" s="21" t="s">
        <v>209</v>
      </c>
      <c r="I69" s="71"/>
      <c r="J69" s="71"/>
      <c r="K69" s="71"/>
      <c r="L69" s="71">
        <v>1</v>
      </c>
      <c r="M69" s="45">
        <v>1</v>
      </c>
      <c r="N69" s="45">
        <v>1</v>
      </c>
      <c r="O69" s="45">
        <v>1</v>
      </c>
      <c r="P69" s="45">
        <v>2</v>
      </c>
      <c r="Q69" s="47"/>
      <c r="R69" s="47"/>
      <c r="S69" s="47"/>
      <c r="T69" s="47"/>
      <c r="U69" s="37"/>
      <c r="V69" s="37"/>
      <c r="W69" s="37"/>
      <c r="X69" s="37"/>
      <c r="Y69" s="40"/>
      <c r="Z69" s="40"/>
      <c r="AA69" s="40"/>
      <c r="AB69" s="40"/>
      <c r="AC69" s="67"/>
      <c r="AD69" s="67"/>
      <c r="AE69" s="67"/>
      <c r="AF69" s="67"/>
      <c r="AG69" s="53">
        <f t="shared" si="7"/>
        <v>5</v>
      </c>
      <c r="AH69" s="53">
        <v>14</v>
      </c>
      <c r="AI69" s="53">
        <f t="shared" si="8"/>
        <v>0</v>
      </c>
      <c r="AJ69" s="53">
        <f t="shared" si="9"/>
        <v>0</v>
      </c>
      <c r="AK69" s="53">
        <f t="shared" si="10"/>
        <v>0</v>
      </c>
      <c r="AL69" s="53">
        <f t="shared" si="11"/>
        <v>0</v>
      </c>
      <c r="AM69" s="48">
        <f t="shared" si="12"/>
        <v>5</v>
      </c>
      <c r="AN69" s="45" t="str">
        <f t="shared" si="14"/>
        <v>Insuficiente</v>
      </c>
      <c r="AO69" s="45" t="s">
        <v>245</v>
      </c>
      <c r="AP69" s="45" t="s">
        <v>245</v>
      </c>
      <c r="AQ69" s="45" t="s">
        <v>245</v>
      </c>
      <c r="AR69" s="45" t="s">
        <v>245</v>
      </c>
    </row>
    <row r="70" spans="1:44" x14ac:dyDescent="0.35">
      <c r="A70" s="21" t="s">
        <v>178</v>
      </c>
      <c r="B70" s="61" t="s">
        <v>174</v>
      </c>
      <c r="C70" s="21" t="s">
        <v>248</v>
      </c>
      <c r="D70" s="21">
        <v>0</v>
      </c>
      <c r="E70" s="21">
        <v>1</v>
      </c>
      <c r="F70" s="21" t="s">
        <v>258</v>
      </c>
      <c r="G70" s="67">
        <v>80</v>
      </c>
      <c r="H70" s="45" t="s">
        <v>212</v>
      </c>
      <c r="I70" s="71">
        <v>4</v>
      </c>
      <c r="J70" s="71">
        <v>3</v>
      </c>
      <c r="K70" s="71">
        <v>2</v>
      </c>
      <c r="L70" s="71">
        <v>1</v>
      </c>
      <c r="M70" s="45">
        <v>1</v>
      </c>
      <c r="N70" s="45">
        <v>1</v>
      </c>
      <c r="O70" s="45">
        <v>3</v>
      </c>
      <c r="P70" s="45">
        <v>5</v>
      </c>
      <c r="Q70" s="47">
        <v>1</v>
      </c>
      <c r="R70" s="47">
        <v>1</v>
      </c>
      <c r="S70" s="47">
        <v>1</v>
      </c>
      <c r="T70" s="47">
        <v>4</v>
      </c>
      <c r="U70" s="37">
        <v>1</v>
      </c>
      <c r="V70" s="37">
        <v>1</v>
      </c>
      <c r="W70" s="37">
        <v>5</v>
      </c>
      <c r="X70" s="37">
        <v>5</v>
      </c>
      <c r="Y70" s="40">
        <v>1</v>
      </c>
      <c r="Z70" s="40">
        <v>5</v>
      </c>
      <c r="AA70" s="40">
        <v>5</v>
      </c>
      <c r="AB70" s="40">
        <v>5</v>
      </c>
      <c r="AC70" s="67">
        <v>1</v>
      </c>
      <c r="AD70" s="67">
        <v>5</v>
      </c>
      <c r="AE70" s="67">
        <v>5</v>
      </c>
      <c r="AF70" s="67">
        <v>5</v>
      </c>
      <c r="AG70" s="53">
        <f t="shared" si="7"/>
        <v>20</v>
      </c>
      <c r="AH70" s="53">
        <v>4</v>
      </c>
      <c r="AI70" s="53">
        <f t="shared" si="8"/>
        <v>7</v>
      </c>
      <c r="AJ70" s="53">
        <f t="shared" si="9"/>
        <v>12</v>
      </c>
      <c r="AK70" s="53">
        <f t="shared" si="10"/>
        <v>16</v>
      </c>
      <c r="AL70" s="53">
        <f t="shared" si="11"/>
        <v>16</v>
      </c>
      <c r="AM70" s="41">
        <f t="shared" si="12"/>
        <v>10</v>
      </c>
      <c r="AN70" s="45" t="str">
        <f t="shared" si="14"/>
        <v>Suficiente</v>
      </c>
      <c r="AO70" s="45">
        <v>5</v>
      </c>
      <c r="AP70" s="45">
        <v>5</v>
      </c>
      <c r="AQ70" s="45">
        <v>5</v>
      </c>
      <c r="AR70" s="45">
        <v>5</v>
      </c>
    </row>
    <row r="71" spans="1:44" hidden="1" x14ac:dyDescent="0.35">
      <c r="A71" s="21" t="s">
        <v>177</v>
      </c>
      <c r="B71" s="61" t="s">
        <v>204</v>
      </c>
      <c r="C71" s="21" t="s">
        <v>248</v>
      </c>
      <c r="D71" s="21"/>
      <c r="E71" s="21">
        <v>0</v>
      </c>
      <c r="F71" s="45" t="s">
        <v>211</v>
      </c>
      <c r="G71" s="75">
        <v>0</v>
      </c>
      <c r="H71" s="21" t="s">
        <v>245</v>
      </c>
      <c r="I71" s="71">
        <v>4</v>
      </c>
      <c r="J71" s="71">
        <v>1</v>
      </c>
      <c r="K71" s="71">
        <v>3</v>
      </c>
      <c r="L71" s="71">
        <v>2</v>
      </c>
      <c r="M71" s="45"/>
      <c r="N71" s="45"/>
      <c r="O71" s="45"/>
      <c r="P71" s="45"/>
      <c r="Q71" s="47"/>
      <c r="R71" s="47"/>
      <c r="S71" s="47"/>
      <c r="T71" s="47"/>
      <c r="U71" s="37"/>
      <c r="V71" s="37"/>
      <c r="W71" s="37"/>
      <c r="X71" s="37"/>
      <c r="Y71" s="40">
        <v>3</v>
      </c>
      <c r="Z71" s="40">
        <v>5</v>
      </c>
      <c r="AA71" s="40">
        <v>3</v>
      </c>
      <c r="AB71" s="40">
        <v>3</v>
      </c>
      <c r="AC71" s="67">
        <v>5</v>
      </c>
      <c r="AD71" s="67">
        <v>5</v>
      </c>
      <c r="AE71" s="67">
        <v>5</v>
      </c>
      <c r="AF71" s="67">
        <v>5</v>
      </c>
      <c r="AG71" s="53">
        <f t="shared" si="7"/>
        <v>20</v>
      </c>
      <c r="AH71" s="53">
        <v>42</v>
      </c>
      <c r="AI71" s="53">
        <f t="shared" si="8"/>
        <v>0</v>
      </c>
      <c r="AJ71" s="53">
        <f t="shared" si="9"/>
        <v>0</v>
      </c>
      <c r="AK71" s="53">
        <f t="shared" si="10"/>
        <v>14</v>
      </c>
      <c r="AL71" s="53">
        <f t="shared" si="11"/>
        <v>20</v>
      </c>
      <c r="AM71" s="48">
        <f t="shared" si="12"/>
        <v>0</v>
      </c>
      <c r="AN71" s="45" t="str">
        <f t="shared" si="14"/>
        <v>Critico</v>
      </c>
    </row>
  </sheetData>
  <autoFilter ref="A2:AN71" xr:uid="{E4CCA855-A285-4B2F-BDC2-155EFE64E734}">
    <filterColumn colId="7">
      <filters>
        <filter val="A"/>
        <filter val="B"/>
      </filters>
    </filterColumn>
    <sortState xmlns:xlrd2="http://schemas.microsoft.com/office/spreadsheetml/2017/richdata2" ref="A3:AN71">
      <sortCondition ref="B2:B71"/>
    </sortState>
  </autoFilter>
  <conditionalFormatting sqref="AM10:AM71">
    <cfRule type="cellIs" dxfId="4" priority="1" operator="between">
      <formula>16</formula>
      <formula>20</formula>
    </cfRule>
    <cfRule type="cellIs" dxfId="3" priority="2" operator="between">
      <formula>13</formula>
      <formula>15</formula>
    </cfRule>
    <cfRule type="cellIs" dxfId="2" priority="3" operator="between">
      <formula>9</formula>
      <formula>12</formula>
    </cfRule>
    <cfRule type="cellIs" dxfId="1" priority="4" operator="between">
      <formula>5</formula>
      <formula>8</formula>
    </cfRule>
    <cfRule type="cellIs" dxfId="0" priority="5" operator="equal">
      <formula>4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2B41-F66F-46EC-A122-623D9D2FAB1A}">
  <sheetPr codeName="Hoja5"/>
  <dimension ref="B1:R18"/>
  <sheetViews>
    <sheetView topLeftCell="C1" workbookViewId="0">
      <selection activeCell="K11" activeCellId="1" sqref="Q11 K11"/>
    </sheetView>
  </sheetViews>
  <sheetFormatPr baseColWidth="10" defaultColWidth="10.7265625" defaultRowHeight="14.5" x14ac:dyDescent="0.35"/>
  <cols>
    <col min="7" max="7" width="10.90625" style="3"/>
    <col min="8" max="8" width="5.54296875" style="3" bestFit="1" customWidth="1"/>
    <col min="9" max="9" width="10.90625" style="3"/>
    <col min="10" max="10" width="10.7265625" style="3"/>
    <col min="11" max="11" width="10.90625" style="3"/>
    <col min="16" max="16" width="10.7265625" style="2"/>
  </cols>
  <sheetData>
    <row r="1" spans="2:18" x14ac:dyDescent="0.35">
      <c r="F1" t="s">
        <v>165</v>
      </c>
      <c r="M1" t="s">
        <v>315</v>
      </c>
      <c r="N1" s="3"/>
      <c r="O1" s="3"/>
      <c r="P1" s="3"/>
      <c r="Q1" s="3"/>
      <c r="R1" s="3"/>
    </row>
    <row r="2" spans="2:18" x14ac:dyDescent="0.35">
      <c r="B2" s="32" t="s">
        <v>147</v>
      </c>
      <c r="H2" s="3" t="s">
        <v>158</v>
      </c>
      <c r="I2" s="3" t="s">
        <v>160</v>
      </c>
      <c r="J2" s="3" t="s">
        <v>312</v>
      </c>
      <c r="K2" s="3" t="s">
        <v>159</v>
      </c>
      <c r="N2" s="3"/>
      <c r="O2" s="3" t="s">
        <v>158</v>
      </c>
      <c r="P2" s="3" t="s">
        <v>312</v>
      </c>
      <c r="Q2" s="3" t="s">
        <v>159</v>
      </c>
    </row>
    <row r="3" spans="2:18" x14ac:dyDescent="0.35">
      <c r="B3" s="32" t="s">
        <v>148</v>
      </c>
      <c r="F3" t="s">
        <v>151</v>
      </c>
      <c r="G3" s="3">
        <v>483</v>
      </c>
      <c r="M3" t="s">
        <v>151</v>
      </c>
      <c r="N3" s="3">
        <v>548</v>
      </c>
      <c r="O3" s="3"/>
      <c r="P3" s="3"/>
      <c r="Q3" s="3"/>
    </row>
    <row r="4" spans="2:18" x14ac:dyDescent="0.35">
      <c r="F4" t="s">
        <v>152</v>
      </c>
      <c r="G4" s="3">
        <v>483</v>
      </c>
      <c r="H4" s="3">
        <v>20</v>
      </c>
      <c r="I4" s="3">
        <v>25</v>
      </c>
      <c r="J4" s="3">
        <f>I4-H4</f>
        <v>5</v>
      </c>
      <c r="K4" s="3">
        <v>488</v>
      </c>
      <c r="M4" t="s">
        <v>152</v>
      </c>
      <c r="N4" s="3">
        <f>N3</f>
        <v>548</v>
      </c>
      <c r="O4" s="3">
        <v>20</v>
      </c>
      <c r="P4" s="3">
        <f t="shared" ref="P4:P11" si="0">Q4-N4</f>
        <v>5</v>
      </c>
      <c r="Q4" s="3">
        <v>553</v>
      </c>
    </row>
    <row r="5" spans="2:18" x14ac:dyDescent="0.35">
      <c r="F5" t="s">
        <v>153</v>
      </c>
      <c r="G5" s="3">
        <f>K4</f>
        <v>488</v>
      </c>
      <c r="H5" s="3">
        <v>30</v>
      </c>
      <c r="I5" s="3">
        <v>33</v>
      </c>
      <c r="J5" s="3">
        <f t="shared" ref="J5:J11" si="1">I5-H5</f>
        <v>3</v>
      </c>
      <c r="K5" s="3">
        <v>491</v>
      </c>
      <c r="M5" t="s">
        <v>153</v>
      </c>
      <c r="N5" s="3">
        <f t="shared" ref="N5:N10" si="2">Q4</f>
        <v>553</v>
      </c>
      <c r="O5" s="3">
        <v>30</v>
      </c>
      <c r="P5" s="3">
        <f t="shared" si="0"/>
        <v>6</v>
      </c>
      <c r="Q5" s="3">
        <v>559</v>
      </c>
    </row>
    <row r="6" spans="2:18" x14ac:dyDescent="0.35">
      <c r="F6" t="s">
        <v>154</v>
      </c>
      <c r="G6" s="3">
        <f t="shared" ref="G6:G10" si="3">K5</f>
        <v>491</v>
      </c>
      <c r="H6" s="3">
        <v>65</v>
      </c>
      <c r="I6" s="3">
        <v>75</v>
      </c>
      <c r="J6" s="3">
        <f t="shared" si="1"/>
        <v>10</v>
      </c>
      <c r="K6" s="3">
        <v>501</v>
      </c>
      <c r="M6" t="s">
        <v>154</v>
      </c>
      <c r="N6" s="3">
        <f t="shared" si="2"/>
        <v>559</v>
      </c>
      <c r="O6" s="3">
        <v>65</v>
      </c>
      <c r="P6" s="3">
        <f t="shared" si="0"/>
        <v>18</v>
      </c>
      <c r="Q6" s="2">
        <v>577</v>
      </c>
    </row>
    <row r="7" spans="2:18" x14ac:dyDescent="0.35">
      <c r="B7" t="s">
        <v>149</v>
      </c>
      <c r="F7" t="s">
        <v>155</v>
      </c>
      <c r="G7" s="3">
        <f t="shared" si="3"/>
        <v>501</v>
      </c>
      <c r="H7" s="3">
        <v>150</v>
      </c>
      <c r="I7" s="3">
        <v>162</v>
      </c>
      <c r="J7" s="3">
        <f t="shared" si="1"/>
        <v>12</v>
      </c>
      <c r="K7" s="3">
        <v>513</v>
      </c>
      <c r="M7" t="s">
        <v>155</v>
      </c>
      <c r="N7" s="3">
        <f t="shared" si="2"/>
        <v>577</v>
      </c>
      <c r="O7" s="3">
        <v>150</v>
      </c>
      <c r="P7" s="3">
        <f t="shared" si="0"/>
        <v>8</v>
      </c>
      <c r="Q7" s="2">
        <v>585</v>
      </c>
    </row>
    <row r="8" spans="2:18" x14ac:dyDescent="0.35">
      <c r="F8" t="s">
        <v>156</v>
      </c>
      <c r="G8" s="3">
        <f t="shared" si="3"/>
        <v>513</v>
      </c>
      <c r="H8" s="3">
        <v>240</v>
      </c>
      <c r="I8" s="3">
        <v>257</v>
      </c>
      <c r="J8" s="3">
        <f t="shared" si="1"/>
        <v>17</v>
      </c>
      <c r="K8" s="3">
        <v>530</v>
      </c>
      <c r="M8" t="s">
        <v>156</v>
      </c>
      <c r="N8" s="3">
        <f t="shared" si="2"/>
        <v>585</v>
      </c>
      <c r="O8" s="3">
        <v>240</v>
      </c>
      <c r="P8" s="3">
        <f t="shared" si="0"/>
        <v>25</v>
      </c>
      <c r="Q8" s="2">
        <v>610</v>
      </c>
    </row>
    <row r="9" spans="2:18" x14ac:dyDescent="0.35">
      <c r="F9" t="s">
        <v>157</v>
      </c>
      <c r="G9" s="3">
        <f t="shared" si="3"/>
        <v>530</v>
      </c>
      <c r="H9" s="3">
        <v>330</v>
      </c>
      <c r="I9" s="3">
        <v>355</v>
      </c>
      <c r="J9" s="3">
        <f t="shared" si="1"/>
        <v>25</v>
      </c>
      <c r="K9" s="3">
        <v>555</v>
      </c>
      <c r="M9" t="s">
        <v>157</v>
      </c>
      <c r="N9" s="3">
        <f t="shared" si="2"/>
        <v>610</v>
      </c>
      <c r="O9" s="3">
        <v>330</v>
      </c>
      <c r="P9" s="3">
        <f t="shared" si="0"/>
        <v>19</v>
      </c>
      <c r="Q9" s="2">
        <v>629</v>
      </c>
    </row>
    <row r="10" spans="2:18" x14ac:dyDescent="0.35">
      <c r="F10" t="s">
        <v>161</v>
      </c>
      <c r="G10" s="3">
        <f t="shared" si="3"/>
        <v>555</v>
      </c>
      <c r="H10" s="3">
        <v>500</v>
      </c>
      <c r="I10" s="3">
        <v>530</v>
      </c>
      <c r="J10" s="3">
        <f t="shared" si="1"/>
        <v>30</v>
      </c>
      <c r="K10" s="3">
        <v>585</v>
      </c>
      <c r="M10" t="s">
        <v>161</v>
      </c>
      <c r="N10" s="3">
        <f t="shared" si="2"/>
        <v>629</v>
      </c>
      <c r="O10" s="3">
        <v>500</v>
      </c>
      <c r="P10" s="3">
        <f t="shared" si="0"/>
        <v>26</v>
      </c>
      <c r="Q10" s="2">
        <v>655</v>
      </c>
    </row>
    <row r="11" spans="2:18" x14ac:dyDescent="0.35">
      <c r="F11" t="s">
        <v>162</v>
      </c>
      <c r="G11" s="3">
        <f>K10</f>
        <v>585</v>
      </c>
      <c r="H11" s="3">
        <v>660</v>
      </c>
      <c r="I11" s="3">
        <v>780</v>
      </c>
      <c r="J11" s="3">
        <f t="shared" si="1"/>
        <v>120</v>
      </c>
      <c r="K11" s="3">
        <v>780</v>
      </c>
      <c r="M11" t="s">
        <v>162</v>
      </c>
      <c r="N11" s="3">
        <f>Q10+5</f>
        <v>660</v>
      </c>
      <c r="O11" s="3">
        <v>660</v>
      </c>
      <c r="P11" s="3">
        <f t="shared" si="0"/>
        <v>73</v>
      </c>
      <c r="Q11" s="2">
        <v>733</v>
      </c>
    </row>
    <row r="13" spans="2:18" x14ac:dyDescent="0.35">
      <c r="M13" t="s">
        <v>317</v>
      </c>
    </row>
    <row r="15" spans="2:18" x14ac:dyDescent="0.35">
      <c r="F15" t="s">
        <v>164</v>
      </c>
      <c r="G15">
        <f>K11-G3</f>
        <v>297</v>
      </c>
      <c r="M15" t="s">
        <v>164</v>
      </c>
      <c r="N15">
        <f>Q11-N3</f>
        <v>185</v>
      </c>
    </row>
    <row r="17" spans="6:8" x14ac:dyDescent="0.35">
      <c r="F17" s="33">
        <v>44447</v>
      </c>
      <c r="G17" s="3">
        <v>629</v>
      </c>
    </row>
    <row r="18" spans="6:8" x14ac:dyDescent="0.35">
      <c r="F18" t="s">
        <v>163</v>
      </c>
      <c r="H18" s="3">
        <f>H11-G17</f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6B27-816C-4A5A-87DA-637D5EE40D73}">
  <sheetPr codeName="Hoja11"/>
  <dimension ref="B1:N18"/>
  <sheetViews>
    <sheetView workbookViewId="0">
      <selection activeCell="B10" sqref="B10:B17"/>
    </sheetView>
  </sheetViews>
  <sheetFormatPr baseColWidth="10" defaultColWidth="10.7265625" defaultRowHeight="14.5" x14ac:dyDescent="0.35"/>
  <cols>
    <col min="2" max="2" width="15.90625" bestFit="1" customWidth="1"/>
    <col min="5" max="5" width="17.453125" bestFit="1" customWidth="1"/>
    <col min="6" max="6" width="10.90625" style="2"/>
    <col min="8" max="8" width="10.90625" style="2"/>
    <col min="9" max="9" width="16.1796875" style="2" bestFit="1" customWidth="1"/>
  </cols>
  <sheetData>
    <row r="1" spans="2:14" x14ac:dyDescent="0.35">
      <c r="B1" t="s">
        <v>268</v>
      </c>
    </row>
    <row r="2" spans="2:14" x14ac:dyDescent="0.35">
      <c r="B2" t="s">
        <v>256</v>
      </c>
    </row>
    <row r="3" spans="2:14" x14ac:dyDescent="0.35">
      <c r="B3" t="s">
        <v>255</v>
      </c>
      <c r="E3" t="s">
        <v>270</v>
      </c>
    </row>
    <row r="4" spans="2:14" x14ac:dyDescent="0.35">
      <c r="B4" t="s">
        <v>254</v>
      </c>
      <c r="E4" t="s">
        <v>266</v>
      </c>
    </row>
    <row r="5" spans="2:14" x14ac:dyDescent="0.35">
      <c r="B5" t="s">
        <v>253</v>
      </c>
      <c r="E5" t="s">
        <v>216</v>
      </c>
    </row>
    <row r="6" spans="2:14" x14ac:dyDescent="0.35">
      <c r="B6" t="s">
        <v>252</v>
      </c>
      <c r="E6" t="s">
        <v>217</v>
      </c>
    </row>
    <row r="7" spans="2:14" x14ac:dyDescent="0.35">
      <c r="E7" t="s">
        <v>269</v>
      </c>
    </row>
    <row r="10" spans="2:14" x14ac:dyDescent="0.35">
      <c r="B10" t="s">
        <v>358</v>
      </c>
    </row>
    <row r="11" spans="2:14" x14ac:dyDescent="0.35">
      <c r="B11" t="s">
        <v>351</v>
      </c>
      <c r="E11" s="2"/>
      <c r="G11" s="2"/>
      <c r="J11" s="2"/>
      <c r="K11" s="2"/>
      <c r="L11" s="2"/>
      <c r="M11" s="2"/>
      <c r="N11" s="2"/>
    </row>
    <row r="12" spans="2:14" x14ac:dyDescent="0.35">
      <c r="B12" t="s">
        <v>352</v>
      </c>
      <c r="E12" s="2"/>
      <c r="G12" s="2"/>
      <c r="J12" s="2"/>
    </row>
    <row r="13" spans="2:14" x14ac:dyDescent="0.35">
      <c r="B13" t="s">
        <v>353</v>
      </c>
      <c r="E13" s="52"/>
      <c r="G13" s="2"/>
      <c r="J13" s="2"/>
    </row>
    <row r="14" spans="2:14" x14ac:dyDescent="0.35">
      <c r="B14" t="s">
        <v>354</v>
      </c>
      <c r="E14" s="52"/>
      <c r="G14" s="2"/>
      <c r="J14" s="2"/>
      <c r="K14" s="2"/>
    </row>
    <row r="15" spans="2:14" x14ac:dyDescent="0.35">
      <c r="B15" t="s">
        <v>355</v>
      </c>
      <c r="E15" s="52"/>
      <c r="G15" s="2"/>
      <c r="J15" s="2"/>
      <c r="K15" s="2"/>
    </row>
    <row r="16" spans="2:14" x14ac:dyDescent="0.35">
      <c r="B16" t="s">
        <v>356</v>
      </c>
      <c r="E16" s="52"/>
      <c r="G16" s="2"/>
      <c r="J16" s="2"/>
      <c r="K16" s="2"/>
    </row>
    <row r="17" spans="2:14" x14ac:dyDescent="0.35">
      <c r="B17" t="s">
        <v>357</v>
      </c>
      <c r="E17" s="52"/>
      <c r="G17" s="2"/>
      <c r="J17" s="2"/>
      <c r="K17" s="2"/>
    </row>
    <row r="18" spans="2:14" x14ac:dyDescent="0.35">
      <c r="E18" s="2"/>
      <c r="F18"/>
      <c r="J18" s="2"/>
      <c r="K18" s="2"/>
      <c r="L18" s="2"/>
      <c r="M18" s="2"/>
      <c r="N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Howto Get LibrosAzules</vt:lpstr>
      <vt:lpstr>Howto Get Gemas</vt:lpstr>
      <vt:lpstr>Upd Libros</vt:lpstr>
      <vt:lpstr>Tienda Campo Honor</vt:lpstr>
      <vt:lpstr>Solicitud Piezas</vt:lpstr>
      <vt:lpstr>Bitacora</vt:lpstr>
      <vt:lpstr>Caballeros</vt:lpstr>
      <vt:lpstr>Hst Gato</vt:lpstr>
      <vt:lpstr>Config y RN</vt:lpstr>
      <vt:lpstr>Axiomas</vt:lpstr>
      <vt:lpstr>Requerimientos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Estrada Marco Antonio</dc:creator>
  <cp:lastModifiedBy>Lara Estrada Marco Antonio</cp:lastModifiedBy>
  <dcterms:created xsi:type="dcterms:W3CDTF">2021-07-26T19:03:05Z</dcterms:created>
  <dcterms:modified xsi:type="dcterms:W3CDTF">2021-10-07T23:21:56Z</dcterms:modified>
</cp:coreProperties>
</file>