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545" tabRatio="748"/>
  </bookViews>
  <sheets>
    <sheet name="Sheet1" sheetId="1" r:id="rId1"/>
    <sheet name="bomba" sheetId="2" r:id="rId2"/>
    <sheet name="arduino" sheetId="3" r:id="rId3"/>
    <sheet name="ATMega328" sheetId="4" r:id="rId4"/>
    <sheet name="LCD nokia 5110" sheetId="5" r:id="rId5"/>
    <sheet name="PCB" sheetId="6" r:id="rId6"/>
    <sheet name="press_sens" sheetId="7" r:id="rId7"/>
    <sheet name="fonendoscopio" sheetId="8" r:id="rId8"/>
    <sheet name="tensiometro" sheetId="9" r:id="rId9"/>
    <sheet name="microfono" sheetId="10" r:id="rId10"/>
    <sheet name="Sheet9" sheetId="11" r:id="rId11"/>
  </sheets>
  <calcPr calcId="145621"/>
</workbook>
</file>

<file path=xl/calcChain.xml><?xml version="1.0" encoding="utf-8"?>
<calcChain xmlns="http://schemas.openxmlformats.org/spreadsheetml/2006/main">
  <c r="F33" i="1" l="1"/>
  <c r="E2" i="11"/>
  <c r="E3" i="11"/>
  <c r="E4" i="11"/>
  <c r="E5" i="11"/>
  <c r="E6" i="11"/>
  <c r="K7" i="11"/>
  <c r="E8" i="11"/>
  <c r="E9" i="11"/>
  <c r="D15" i="11"/>
  <c r="D16" i="11"/>
  <c r="D17" i="11"/>
  <c r="C19" i="11" s="1"/>
  <c r="C18" i="11"/>
  <c r="H19" i="11"/>
  <c r="C20" i="11"/>
  <c r="H20" i="11"/>
  <c r="H22" i="11"/>
  <c r="C24" i="11"/>
  <c r="D24" i="11"/>
  <c r="E26" i="11"/>
  <c r="D29" i="1"/>
  <c r="I29" i="1"/>
  <c r="J29" i="1"/>
  <c r="J10" i="1"/>
  <c r="D15" i="1"/>
  <c r="J11" i="1"/>
  <c r="I31" i="1"/>
  <c r="J31" i="1"/>
  <c r="J9" i="1"/>
  <c r="J7" i="1"/>
  <c r="I7" i="1"/>
  <c r="A12" i="6"/>
  <c r="D26" i="1"/>
  <c r="I26" i="1"/>
  <c r="I25" i="1"/>
  <c r="D25" i="1" s="1"/>
  <c r="D21" i="1"/>
  <c r="A9" i="6"/>
  <c r="I22" i="1" s="1"/>
  <c r="D22" i="1" s="1"/>
  <c r="A5" i="6"/>
  <c r="J22" i="1"/>
  <c r="J4" i="1"/>
  <c r="J25" i="1"/>
  <c r="I21" i="1"/>
  <c r="J21" i="1"/>
  <c r="J3" i="1"/>
  <c r="J26" i="1"/>
  <c r="I3" i="1"/>
  <c r="D22" i="11" l="1"/>
  <c r="E22" i="11" s="1"/>
  <c r="C21" i="11"/>
  <c r="F22" i="1"/>
  <c r="F27" i="1"/>
  <c r="F28" i="1"/>
  <c r="F29" i="1"/>
  <c r="F30" i="1"/>
  <c r="F31" i="1"/>
  <c r="F32" i="1"/>
  <c r="F26" i="1"/>
  <c r="F25" i="1"/>
  <c r="F24" i="1"/>
  <c r="F23" i="1"/>
  <c r="F21" i="1"/>
  <c r="F4" i="1"/>
  <c r="D17" i="1"/>
  <c r="F17" i="1" s="1"/>
  <c r="F15" i="1"/>
  <c r="D16" i="1"/>
  <c r="F16" i="1" s="1"/>
  <c r="F11" i="1"/>
  <c r="F10" i="1"/>
  <c r="F7" i="1"/>
  <c r="F6" i="1"/>
  <c r="F5" i="1"/>
  <c r="F3" i="1"/>
  <c r="F12" i="1" l="1"/>
  <c r="I34" i="1"/>
  <c r="F18" i="1"/>
</calcChain>
</file>

<file path=xl/sharedStrings.xml><?xml version="1.0" encoding="utf-8"?>
<sst xmlns="http://schemas.openxmlformats.org/spreadsheetml/2006/main" count="107" uniqueCount="85">
  <si>
    <t>proto</t>
  </si>
  <si>
    <t>arduino</t>
  </si>
  <si>
    <t>LM324</t>
  </si>
  <si>
    <t>sonido</t>
  </si>
  <si>
    <t>offset + amplificacion</t>
  </si>
  <si>
    <t>filtro paso alto 75Hz aprox</t>
  </si>
  <si>
    <t>filtro paso bajo (aliasing)</t>
  </si>
  <si>
    <t>rectificacion</t>
  </si>
  <si>
    <t>modulo USB</t>
  </si>
  <si>
    <t>presion</t>
  </si>
  <si>
    <t>amp instrumentacion</t>
  </si>
  <si>
    <t>rampa</t>
  </si>
  <si>
    <t>filtro paso bajo</t>
  </si>
  <si>
    <t>oscilaciones</t>
  </si>
  <si>
    <t>filtro paso alto</t>
  </si>
  <si>
    <t>paso bajo (alliasing)</t>
  </si>
  <si>
    <t>rectificacion amplificacion</t>
  </si>
  <si>
    <t>placas</t>
  </si>
  <si>
    <t>componentes electronicos</t>
  </si>
  <si>
    <t>fonendoscopio</t>
  </si>
  <si>
    <t>tensiometro con manguito</t>
  </si>
  <si>
    <t>arduino uno</t>
  </si>
  <si>
    <t>total</t>
  </si>
  <si>
    <t>oamps</t>
  </si>
  <si>
    <t>PCBs</t>
  </si>
  <si>
    <t>ingenieria</t>
  </si>
  <si>
    <t>Prototipos</t>
  </si>
  <si>
    <t>ATMega 328</t>
  </si>
  <si>
    <t>BrikoGeek</t>
  </si>
  <si>
    <t>http://www.bricogeek.com/shop/arduino/305-arduino-uno.html</t>
  </si>
  <si>
    <t>http://www.aliexpress.com/product-fm/450836477-Mini-Air-Pump-6VDC-2L-min-Diaphragm-Pump-Blood-Pressure-Pump-ECG-Monitor-Pump-Wholesale-and-wholesalers.html</t>
  </si>
  <si>
    <t>Micropump &amp; Solenoid Valve</t>
  </si>
  <si>
    <t>http://search.digikey.com/es/en/products/ATMEGA328-AU/ATMEGA328-AU-ND/2271029</t>
  </si>
  <si>
    <t>atmel (digi-key)</t>
  </si>
  <si>
    <t>http://www.aliexpress.com/product-gs/504931464-For-Nokia-5110-6110-6150-8810-lcd-screen-by-free-shipping-10pcs-lot-wholesalers.html</t>
  </si>
  <si>
    <t>Flypower Industrial Co.,Ltd (aliexpress)</t>
  </si>
  <si>
    <t>http://www.ebay.com/itm/Nokia-5110-LCD-Module-blue-84-48-arduino-PIC-MCU-/150684766718?pt=LH_DefaultDomain_0&amp;hash=item23158311fe</t>
  </si>
  <si>
    <t>http://www.expresspcb.com/ExpressPCBHtm/SpecsProduction.htm</t>
  </si>
  <si>
    <t>in</t>
  </si>
  <si>
    <t>in2</t>
  </si>
  <si>
    <t>€/placa</t>
  </si>
  <si>
    <t>proto (las 2 placas en una)</t>
  </si>
  <si>
    <t>http://www.goldphoenixpcb.com/singlepage.php?tg=specialprice</t>
  </si>
  <si>
    <t>expresspcb</t>
  </si>
  <si>
    <t>http://search.digikey.com/es/en/products/MPX2050DP/MPX2050DP-ND/2186536</t>
  </si>
  <si>
    <t>coste material producto final</t>
  </si>
  <si>
    <t>http://www.quirumed.com/es/Catalogo/articulo/10262</t>
  </si>
  <si>
    <t>http://www.quirumed.com/es/Catalogo/articulo/41988</t>
  </si>
  <si>
    <t>http://search.digikey.com/es/en/products/WM-61A/P9925-ND/252843</t>
  </si>
  <si>
    <t>freescale (digi-key)</t>
  </si>
  <si>
    <t>Panasonic (digi-key)</t>
  </si>
  <si>
    <t>b2cqshop (ebay)</t>
  </si>
  <si>
    <t>#</t>
  </si>
  <si>
    <t>Resource</t>
  </si>
  <si>
    <t>Provider</t>
  </si>
  <si>
    <t>Unit cost</t>
  </si>
  <si>
    <t>quantity</t>
  </si>
  <si>
    <t>Cost</t>
  </si>
  <si>
    <t>Obs.</t>
  </si>
  <si>
    <t>screen</t>
  </si>
  <si>
    <t>Ondaradio</t>
  </si>
  <si>
    <t>Instrumentation amplifiers.</t>
  </si>
  <si>
    <t>Goldphoenix</t>
  </si>
  <si>
    <t>Other elecronics.</t>
  </si>
  <si>
    <t>Pressure sensor</t>
  </si>
  <si>
    <t>Freescale</t>
  </si>
  <si>
    <t>Tensiometer</t>
  </si>
  <si>
    <t>Quirumed</t>
  </si>
  <si>
    <t>stethoscope</t>
  </si>
  <si>
    <t>TOTAL</t>
  </si>
  <si>
    <t>Hours</t>
  </si>
  <si>
    <t>€/hour</t>
  </si>
  <si>
    <t>programing</t>
  </si>
  <si>
    <t>electronics</t>
  </si>
  <si>
    <t>documentacion/regulations</t>
  </si>
  <si>
    <t>PCB</t>
  </si>
  <si>
    <t>Covers</t>
  </si>
  <si>
    <t>Stethoscope</t>
  </si>
  <si>
    <t>Microphone</t>
  </si>
  <si>
    <t>Valve</t>
  </si>
  <si>
    <t>Manguito</t>
  </si>
  <si>
    <t>Pump</t>
  </si>
  <si>
    <t>Screen</t>
  </si>
  <si>
    <t>Other electronics</t>
  </si>
  <si>
    <t>Signal conditionen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</si>
</sst>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169" fontId="1" fillId="0" borderId="0" xfId="0" applyNumberFormat="1" applyFont="1" applyAlignment="1">
      <alignment horizontal="right"/>
    </xf>
    <xf numFmtId="0" fontId="2" fillId="0" borderId="0" xfId="1"/>
    <xf numFmtId="0" fontId="0" fillId="0" borderId="0" xfId="0" applyFill="1" applyBorder="1"/>
    <xf numFmtId="0" fontId="4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169" fontId="1" fillId="0" borderId="1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0</xdr:row>
      <xdr:rowOff>95250</xdr:rowOff>
    </xdr:from>
    <xdr:to>
      <xdr:col>18</xdr:col>
      <xdr:colOff>84891</xdr:colOff>
      <xdr:row>21</xdr:row>
      <xdr:rowOff>28084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95250"/>
          <a:ext cx="6676191" cy="39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</xdr:row>
      <xdr:rowOff>38100</xdr:rowOff>
    </xdr:from>
    <xdr:to>
      <xdr:col>11</xdr:col>
      <xdr:colOff>389655</xdr:colOff>
      <xdr:row>21</xdr:row>
      <xdr:rowOff>161434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228600"/>
          <a:ext cx="6961905" cy="39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27886</xdr:colOff>
      <xdr:row>28</xdr:row>
      <xdr:rowOff>132762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5514286" cy="47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</xdr:row>
      <xdr:rowOff>171450</xdr:rowOff>
    </xdr:from>
    <xdr:to>
      <xdr:col>14</xdr:col>
      <xdr:colOff>398997</xdr:colOff>
      <xdr:row>29</xdr:row>
      <xdr:rowOff>37474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552450"/>
          <a:ext cx="8428572" cy="50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</xdr:row>
      <xdr:rowOff>85725</xdr:rowOff>
    </xdr:from>
    <xdr:to>
      <xdr:col>17</xdr:col>
      <xdr:colOff>303647</xdr:colOff>
      <xdr:row>25</xdr:row>
      <xdr:rowOff>151844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466725"/>
          <a:ext cx="9228572" cy="4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6</xdr:row>
      <xdr:rowOff>161925</xdr:rowOff>
    </xdr:from>
    <xdr:to>
      <xdr:col>26</xdr:col>
      <xdr:colOff>522116</xdr:colOff>
      <xdr:row>32</xdr:row>
      <xdr:rowOff>132735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1304925"/>
          <a:ext cx="14076191" cy="49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200024</xdr:colOff>
      <xdr:row>1</xdr:row>
      <xdr:rowOff>38099</xdr:rowOff>
    </xdr:from>
    <xdr:to>
      <xdr:col>16</xdr:col>
      <xdr:colOff>361949</xdr:colOff>
      <xdr:row>112</xdr:row>
      <xdr:rowOff>139004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4" y="228599"/>
          <a:ext cx="6867525" cy="2124640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4</xdr:row>
      <xdr:rowOff>171449</xdr:rowOff>
    </xdr:from>
    <xdr:to>
      <xdr:col>14</xdr:col>
      <xdr:colOff>57150</xdr:colOff>
      <xdr:row>121</xdr:row>
      <xdr:rowOff>119056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933449"/>
          <a:ext cx="6686550" cy="222361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12</xdr:row>
      <xdr:rowOff>152400</xdr:rowOff>
    </xdr:from>
    <xdr:to>
      <xdr:col>18</xdr:col>
      <xdr:colOff>17948</xdr:colOff>
      <xdr:row>25</xdr:row>
      <xdr:rowOff>37805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" y="2438400"/>
          <a:ext cx="8819048" cy="23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2</xdr:row>
      <xdr:rowOff>114300</xdr:rowOff>
    </xdr:from>
    <xdr:to>
      <xdr:col>13</xdr:col>
      <xdr:colOff>361064</xdr:colOff>
      <xdr:row>33</xdr:row>
      <xdr:rowOff>8800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495300"/>
          <a:ext cx="7095239" cy="5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104775</xdr:rowOff>
    </xdr:from>
    <xdr:to>
      <xdr:col>14</xdr:col>
      <xdr:colOff>599177</xdr:colOff>
      <xdr:row>34</xdr:row>
      <xdr:rowOff>56371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295275"/>
          <a:ext cx="7190477" cy="623809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6</xdr:row>
      <xdr:rowOff>9525</xdr:rowOff>
    </xdr:from>
    <xdr:to>
      <xdr:col>17</xdr:col>
      <xdr:colOff>65582</xdr:colOff>
      <xdr:row>20</xdr:row>
      <xdr:rowOff>123478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1152525"/>
          <a:ext cx="8752382" cy="27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ricogeek.com/shop/arduino/305-arduino-uno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www.aliexpress.com/product-gs/504931464-For-Nokia-5110-6110-6150-8810-lcd-screen-by-free-shipping-10pcs-lot-wholesalers.html" TargetMode="External"/><Relationship Id="rId1" Type="http://schemas.openxmlformats.org/officeDocument/2006/relationships/hyperlink" Target="http://www.ebay.com/itm/Nokia-5110-LCD-Module-blue-84-48-arduino-PIC-MCU-/150684766718?pt=LH_DefaultDomain_0&amp;hash=item23158311f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8" workbookViewId="0">
      <selection activeCell="B22" sqref="B22"/>
    </sheetView>
  </sheetViews>
  <sheetFormatPr defaultRowHeight="15" x14ac:dyDescent="0.25"/>
  <cols>
    <col min="1" max="1" width="2.85546875" customWidth="1"/>
    <col min="2" max="2" width="27" customWidth="1"/>
    <col min="3" max="3" width="21.85546875" customWidth="1"/>
    <col min="4" max="4" width="10.5703125" customWidth="1"/>
    <col min="5" max="5" width="10" customWidth="1"/>
    <col min="6" max="6" width="7.140625" customWidth="1"/>
    <col min="7" max="8" width="13.85546875" customWidth="1"/>
  </cols>
  <sheetData>
    <row r="1" spans="1:10" x14ac:dyDescent="0.25">
      <c r="A1" s="5" t="s">
        <v>26</v>
      </c>
    </row>
    <row r="2" spans="1:10" x14ac:dyDescent="0.25">
      <c r="A2" s="9" t="s">
        <v>52</v>
      </c>
      <c r="B2" s="10" t="s">
        <v>53</v>
      </c>
      <c r="C2" s="10" t="s">
        <v>54</v>
      </c>
      <c r="D2" s="10" t="s">
        <v>55</v>
      </c>
      <c r="E2" s="10" t="s">
        <v>56</v>
      </c>
      <c r="F2" s="10" t="s">
        <v>57</v>
      </c>
      <c r="G2" s="10" t="s">
        <v>58</v>
      </c>
    </row>
    <row r="3" spans="1:10" x14ac:dyDescent="0.25">
      <c r="A3" s="11">
        <v>1</v>
      </c>
      <c r="B3" s="12" t="s">
        <v>21</v>
      </c>
      <c r="C3" s="12" t="s">
        <v>28</v>
      </c>
      <c r="D3" s="11">
        <v>25</v>
      </c>
      <c r="E3" s="11">
        <v>4</v>
      </c>
      <c r="F3" s="11">
        <f>+D3*E3</f>
        <v>100</v>
      </c>
      <c r="G3" s="2"/>
      <c r="I3">
        <f>4*22+10</f>
        <v>98</v>
      </c>
      <c r="J3" s="7" t="str">
        <f>+arduino!A1</f>
        <v>http://www.bricogeek.com/shop/arduino/305-arduino-uno.html</v>
      </c>
    </row>
    <row r="4" spans="1:10" x14ac:dyDescent="0.25">
      <c r="A4" s="11">
        <v>2</v>
      </c>
      <c r="B4" s="12" t="s">
        <v>59</v>
      </c>
      <c r="C4" s="12" t="s">
        <v>51</v>
      </c>
      <c r="D4" s="11">
        <v>6</v>
      </c>
      <c r="E4" s="11">
        <v>4</v>
      </c>
      <c r="F4" s="11">
        <f>+D4*E4</f>
        <v>24</v>
      </c>
      <c r="G4" s="2"/>
      <c r="I4">
        <v>5</v>
      </c>
      <c r="J4" s="7" t="str">
        <f>+'LCD nokia 5110'!A2</f>
        <v>http://www.ebay.com/itm/Nokia-5110-LCD-Module-blue-84-48-arduino-PIC-MCU-/150684766718?pt=LH_DefaultDomain_0&amp;hash=item23158311fe</v>
      </c>
    </row>
    <row r="5" spans="1:10" x14ac:dyDescent="0.25">
      <c r="A5" s="11">
        <v>3</v>
      </c>
      <c r="B5" s="12" t="s">
        <v>23</v>
      </c>
      <c r="C5" s="12" t="s">
        <v>60</v>
      </c>
      <c r="D5" s="11">
        <v>0.2</v>
      </c>
      <c r="E5" s="11">
        <v>10</v>
      </c>
      <c r="F5" s="11">
        <f>+D5*E5</f>
        <v>2</v>
      </c>
      <c r="G5" s="2"/>
    </row>
    <row r="6" spans="1:10" x14ac:dyDescent="0.25">
      <c r="A6" s="11">
        <v>4</v>
      </c>
      <c r="B6" s="12" t="s">
        <v>61</v>
      </c>
      <c r="C6" s="12" t="s">
        <v>60</v>
      </c>
      <c r="D6" s="11">
        <v>8</v>
      </c>
      <c r="E6" s="11">
        <v>2</v>
      </c>
      <c r="F6" s="11">
        <f>+D6*E6</f>
        <v>16</v>
      </c>
      <c r="G6" s="2"/>
    </row>
    <row r="7" spans="1:10" x14ac:dyDescent="0.25">
      <c r="A7" s="11">
        <v>5</v>
      </c>
      <c r="B7" s="12" t="s">
        <v>24</v>
      </c>
      <c r="C7" s="12" t="s">
        <v>62</v>
      </c>
      <c r="D7" s="11">
        <v>90</v>
      </c>
      <c r="E7" s="11">
        <v>2</v>
      </c>
      <c r="F7" s="11">
        <f>+D7*E7</f>
        <v>180</v>
      </c>
      <c r="G7" s="2"/>
      <c r="I7">
        <f>+PCB!A12</f>
        <v>88.92</v>
      </c>
      <c r="J7" t="str">
        <f>+PCB!A2</f>
        <v>http://www.goldphoenixpcb.com/singlepage.php?tg=specialprice</v>
      </c>
    </row>
    <row r="8" spans="1:10" x14ac:dyDescent="0.25">
      <c r="A8" s="11">
        <v>6</v>
      </c>
      <c r="B8" s="12" t="s">
        <v>63</v>
      </c>
      <c r="C8" s="12" t="s">
        <v>60</v>
      </c>
      <c r="D8" s="11"/>
      <c r="E8" s="11"/>
      <c r="F8" s="11">
        <v>30</v>
      </c>
      <c r="G8" s="2"/>
    </row>
    <row r="9" spans="1:10" x14ac:dyDescent="0.25">
      <c r="A9" s="11">
        <v>7</v>
      </c>
      <c r="B9" s="12" t="s">
        <v>64</v>
      </c>
      <c r="C9" s="12" t="s">
        <v>65</v>
      </c>
      <c r="D9" s="11">
        <v>10</v>
      </c>
      <c r="E9" s="11">
        <v>1</v>
      </c>
      <c r="F9" s="11">
        <v>30</v>
      </c>
      <c r="G9" s="2"/>
      <c r="I9" s="8">
        <v>8.35</v>
      </c>
      <c r="J9" t="str">
        <f>+press_sens!A1</f>
        <v>http://search.digikey.com/es/en/products/MPX2050DP/MPX2050DP-ND/2186536</v>
      </c>
    </row>
    <row r="10" spans="1:10" x14ac:dyDescent="0.25">
      <c r="A10" s="11">
        <v>8</v>
      </c>
      <c r="B10" s="12" t="s">
        <v>66</v>
      </c>
      <c r="C10" s="12" t="s">
        <v>67</v>
      </c>
      <c r="D10" s="11">
        <v>60</v>
      </c>
      <c r="E10" s="11">
        <v>1</v>
      </c>
      <c r="F10" s="11">
        <f>+D10*E10</f>
        <v>60</v>
      </c>
      <c r="G10" s="2"/>
      <c r="I10">
        <v>25</v>
      </c>
      <c r="J10" t="str">
        <f>+tensiometro!$A$1</f>
        <v>http://www.quirumed.com/es/Catalogo/articulo/41988</v>
      </c>
    </row>
    <row r="11" spans="1:10" x14ac:dyDescent="0.25">
      <c r="A11" s="11">
        <v>9</v>
      </c>
      <c r="B11" s="13" t="s">
        <v>68</v>
      </c>
      <c r="C11" s="12" t="s">
        <v>67</v>
      </c>
      <c r="D11" s="11">
        <v>60</v>
      </c>
      <c r="E11" s="11">
        <v>1</v>
      </c>
      <c r="F11" s="11">
        <f>+D11*E11</f>
        <v>60</v>
      </c>
      <c r="G11" s="2"/>
      <c r="I11">
        <v>53</v>
      </c>
      <c r="J11" t="str">
        <f>+fonendoscopio!$A$1</f>
        <v>http://www.quirumed.com/es/Catalogo/articulo/10262</v>
      </c>
    </row>
    <row r="12" spans="1:10" x14ac:dyDescent="0.25">
      <c r="A12" s="11"/>
      <c r="B12" s="11"/>
      <c r="C12" s="11"/>
      <c r="D12" s="11"/>
      <c r="E12" s="14" t="s">
        <v>69</v>
      </c>
      <c r="F12" s="14">
        <f>+SUM(F3:F11)</f>
        <v>502</v>
      </c>
      <c r="G12" s="2"/>
      <c r="H12" s="3"/>
    </row>
    <row r="13" spans="1:10" x14ac:dyDescent="0.25">
      <c r="A13" s="4" t="s">
        <v>25</v>
      </c>
    </row>
    <row r="14" spans="1:10" x14ac:dyDescent="0.25">
      <c r="A14" s="9" t="s">
        <v>52</v>
      </c>
      <c r="B14" s="10" t="s">
        <v>53</v>
      </c>
      <c r="C14" s="10" t="s">
        <v>54</v>
      </c>
      <c r="D14" s="10" t="s">
        <v>70</v>
      </c>
      <c r="E14" s="10" t="s">
        <v>71</v>
      </c>
      <c r="F14" s="10" t="s">
        <v>57</v>
      </c>
      <c r="G14" s="10" t="s">
        <v>58</v>
      </c>
      <c r="H14" s="3"/>
    </row>
    <row r="15" spans="1:10" x14ac:dyDescent="0.25">
      <c r="A15" s="11">
        <v>1</v>
      </c>
      <c r="B15" s="12" t="s">
        <v>72</v>
      </c>
      <c r="C15" s="12"/>
      <c r="D15" s="12">
        <f>3*12*6/2</f>
        <v>108</v>
      </c>
      <c r="E15" s="12">
        <v>50</v>
      </c>
      <c r="F15" s="12">
        <f t="shared" ref="F15:F17" si="0">+E15*D15</f>
        <v>5400</v>
      </c>
      <c r="G15" s="12"/>
      <c r="H15" s="3"/>
    </row>
    <row r="16" spans="1:10" x14ac:dyDescent="0.25">
      <c r="A16" s="11">
        <v>2</v>
      </c>
      <c r="B16" s="12" t="s">
        <v>73</v>
      </c>
      <c r="C16" s="12"/>
      <c r="D16" s="12">
        <f>2*12*6/2</f>
        <v>72</v>
      </c>
      <c r="E16" s="12">
        <v>50</v>
      </c>
      <c r="F16" s="12">
        <f t="shared" si="0"/>
        <v>3600</v>
      </c>
      <c r="G16" s="12"/>
      <c r="H16" s="3"/>
    </row>
    <row r="17" spans="1:10" x14ac:dyDescent="0.25">
      <c r="A17" s="11">
        <v>3</v>
      </c>
      <c r="B17" s="12" t="s">
        <v>74</v>
      </c>
      <c r="C17" s="12"/>
      <c r="D17" s="12">
        <f>2*12*6/2</f>
        <v>72</v>
      </c>
      <c r="E17" s="12">
        <v>50</v>
      </c>
      <c r="F17" s="12">
        <f t="shared" si="0"/>
        <v>3600</v>
      </c>
      <c r="G17" s="12"/>
      <c r="H17" s="3"/>
    </row>
    <row r="18" spans="1:10" x14ac:dyDescent="0.25">
      <c r="A18" s="2"/>
      <c r="B18" s="12"/>
      <c r="C18" s="12"/>
      <c r="D18" s="12"/>
      <c r="E18" s="14" t="s">
        <v>69</v>
      </c>
      <c r="F18" s="12">
        <f>+SUM(F15:F17)</f>
        <v>12600</v>
      </c>
      <c r="G18" s="12"/>
      <c r="H18" s="4"/>
    </row>
    <row r="19" spans="1:10" x14ac:dyDescent="0.25">
      <c r="A19" s="4" t="s">
        <v>45</v>
      </c>
    </row>
    <row r="20" spans="1:10" x14ac:dyDescent="0.25">
      <c r="A20" s="9" t="s">
        <v>52</v>
      </c>
      <c r="B20" s="10" t="s">
        <v>53</v>
      </c>
      <c r="C20" s="10" t="s">
        <v>54</v>
      </c>
      <c r="D20" s="10" t="s">
        <v>55</v>
      </c>
      <c r="E20" s="10" t="s">
        <v>56</v>
      </c>
      <c r="F20" s="10" t="s">
        <v>57</v>
      </c>
      <c r="G20" s="10" t="s">
        <v>58</v>
      </c>
    </row>
    <row r="21" spans="1:10" x14ac:dyDescent="0.25">
      <c r="A21" s="12">
        <v>1</v>
      </c>
      <c r="B21" s="12" t="s">
        <v>27</v>
      </c>
      <c r="C21" s="12" t="s">
        <v>33</v>
      </c>
      <c r="D21" s="12">
        <f>+I21</f>
        <v>0.84</v>
      </c>
      <c r="E21" s="12">
        <v>1</v>
      </c>
      <c r="F21" s="12">
        <f>+D21*E21</f>
        <v>0.84</v>
      </c>
      <c r="G21" s="12"/>
      <c r="I21">
        <f>1.68/2</f>
        <v>0.84</v>
      </c>
      <c r="J21" t="str">
        <f>+ATMega328!A1</f>
        <v>http://search.digikey.com/es/en/products/ATMEGA328-AU/ATMEGA328-AU-ND/2271029</v>
      </c>
    </row>
    <row r="22" spans="1:10" x14ac:dyDescent="0.25">
      <c r="A22" s="12">
        <v>2</v>
      </c>
      <c r="B22" s="12" t="s">
        <v>75</v>
      </c>
      <c r="C22" s="12" t="s">
        <v>43</v>
      </c>
      <c r="D22" s="12">
        <f>+I22</f>
        <v>0.75</v>
      </c>
      <c r="E22" s="12">
        <v>1</v>
      </c>
      <c r="F22" s="12">
        <f>+D22*E22</f>
        <v>0.75</v>
      </c>
      <c r="G22" s="12"/>
      <c r="I22">
        <f>+ROUND(PCB!A9,2)</f>
        <v>0.75</v>
      </c>
      <c r="J22" t="str">
        <f>+PCB!A1</f>
        <v>http://www.expresspcb.com/ExpressPCBHtm/SpecsProduction.htm</v>
      </c>
    </row>
    <row r="23" spans="1:10" x14ac:dyDescent="0.25">
      <c r="A23" s="12">
        <v>3</v>
      </c>
      <c r="B23" s="12" t="s">
        <v>84</v>
      </c>
      <c r="C23" s="12"/>
      <c r="D23" s="12">
        <v>2</v>
      </c>
      <c r="E23" s="12">
        <v>1</v>
      </c>
      <c r="F23" s="12">
        <f>+D23*E23</f>
        <v>2</v>
      </c>
      <c r="G23" s="12"/>
    </row>
    <row r="24" spans="1:10" x14ac:dyDescent="0.25">
      <c r="A24" s="12">
        <v>4</v>
      </c>
      <c r="B24" s="12" t="s">
        <v>83</v>
      </c>
      <c r="C24" s="12"/>
      <c r="D24" s="12">
        <v>2</v>
      </c>
      <c r="E24" s="12">
        <v>1</v>
      </c>
      <c r="F24" s="12">
        <f>+D24*E24</f>
        <v>2</v>
      </c>
      <c r="G24" s="12"/>
    </row>
    <row r="25" spans="1:10" ht="28.5" x14ac:dyDescent="0.25">
      <c r="A25" s="12">
        <v>5</v>
      </c>
      <c r="B25" s="12" t="s">
        <v>82</v>
      </c>
      <c r="C25" s="12" t="s">
        <v>35</v>
      </c>
      <c r="D25" s="12">
        <f>+I25</f>
        <v>0.62</v>
      </c>
      <c r="E25" s="12">
        <v>1</v>
      </c>
      <c r="F25" s="12">
        <f>+D25*E25</f>
        <v>0.62</v>
      </c>
      <c r="G25" s="12"/>
      <c r="I25">
        <f>+ROUND(336/20/10/2*0.741,2)</f>
        <v>0.62</v>
      </c>
      <c r="J25" t="str">
        <f>+'LCD nokia 5110'!A1</f>
        <v>http://www.aliexpress.com/product-gs/504931464-For-Nokia-5110-6110-6150-8810-lcd-screen-by-free-shipping-10pcs-lot-wholesalers.html</v>
      </c>
    </row>
    <row r="26" spans="1:10" ht="28.5" x14ac:dyDescent="0.25">
      <c r="A26" s="12">
        <v>6</v>
      </c>
      <c r="B26" s="12" t="s">
        <v>81</v>
      </c>
      <c r="C26" s="12" t="s">
        <v>31</v>
      </c>
      <c r="D26" s="12">
        <f>+I26</f>
        <v>2.2200000000000002</v>
      </c>
      <c r="E26" s="12">
        <v>1</v>
      </c>
      <c r="F26" s="12">
        <f>+D26*E26</f>
        <v>2.2200000000000002</v>
      </c>
      <c r="G26" s="12"/>
      <c r="I26">
        <f>ROUND(1800/300/2*0.741,2)</f>
        <v>2.2200000000000002</v>
      </c>
      <c r="J26" t="str">
        <f>+bomba!A1</f>
        <v>http://www.aliexpress.com/product-fm/450836477-Mini-Air-Pump-6VDC-2L-min-Diaphragm-Pump-Blood-Pressure-Pump-ECG-Monitor-Pump-Wholesale-and-wholesalers.html</v>
      </c>
    </row>
    <row r="27" spans="1:10" x14ac:dyDescent="0.25">
      <c r="A27" s="12">
        <v>7</v>
      </c>
      <c r="B27" s="12" t="s">
        <v>80</v>
      </c>
      <c r="C27" s="12"/>
      <c r="D27" s="12">
        <v>2</v>
      </c>
      <c r="E27" s="12">
        <v>1</v>
      </c>
      <c r="F27" s="12">
        <f>+D27*E27</f>
        <v>2</v>
      </c>
      <c r="G27" s="12"/>
    </row>
    <row r="28" spans="1:10" x14ac:dyDescent="0.25">
      <c r="A28" s="12">
        <v>8</v>
      </c>
      <c r="B28" s="12" t="s">
        <v>79</v>
      </c>
      <c r="C28" s="12"/>
      <c r="D28" s="12">
        <v>0.2</v>
      </c>
      <c r="E28" s="12">
        <v>1</v>
      </c>
      <c r="F28" s="12">
        <f>+D28*E28</f>
        <v>0.2</v>
      </c>
      <c r="G28" s="12"/>
    </row>
    <row r="29" spans="1:10" x14ac:dyDescent="0.25">
      <c r="A29" s="12">
        <v>9</v>
      </c>
      <c r="B29" s="12" t="s">
        <v>78</v>
      </c>
      <c r="C29" s="12" t="s">
        <v>50</v>
      </c>
      <c r="D29" s="12">
        <f>+I29</f>
        <v>0.30499999999999999</v>
      </c>
      <c r="E29" s="12">
        <v>1</v>
      </c>
      <c r="F29" s="12">
        <f>+D29*E29</f>
        <v>0.30499999999999999</v>
      </c>
      <c r="G29" s="12"/>
      <c r="I29">
        <f>0.61/2</f>
        <v>0.30499999999999999</v>
      </c>
      <c r="J29" t="str">
        <f>+microfono!A1</f>
        <v>http://search.digikey.com/es/en/products/WM-61A/P9925-ND/252843</v>
      </c>
    </row>
    <row r="30" spans="1:10" x14ac:dyDescent="0.25">
      <c r="A30" s="12">
        <v>10</v>
      </c>
      <c r="B30" s="13" t="s">
        <v>77</v>
      </c>
      <c r="C30" s="12"/>
      <c r="D30" s="12">
        <v>2</v>
      </c>
      <c r="E30" s="12">
        <v>1</v>
      </c>
      <c r="F30" s="12">
        <f>+D30*E30</f>
        <v>2</v>
      </c>
      <c r="G30" s="12"/>
    </row>
    <row r="31" spans="1:10" x14ac:dyDescent="0.25">
      <c r="A31" s="12">
        <v>11</v>
      </c>
      <c r="B31" s="12" t="s">
        <v>64</v>
      </c>
      <c r="C31" s="12" t="s">
        <v>49</v>
      </c>
      <c r="D31" s="12">
        <v>1.5</v>
      </c>
      <c r="E31" s="12">
        <v>1</v>
      </c>
      <c r="F31" s="12">
        <f>+D31*E31</f>
        <v>1.5</v>
      </c>
      <c r="G31" s="12"/>
      <c r="I31">
        <f>4.64/2</f>
        <v>2.3199999999999998</v>
      </c>
      <c r="J31" t="str">
        <f>+press_sens!A1</f>
        <v>http://search.digikey.com/es/en/products/MPX2050DP/MPX2050DP-ND/2186536</v>
      </c>
    </row>
    <row r="32" spans="1:10" x14ac:dyDescent="0.25">
      <c r="A32" s="12">
        <v>12</v>
      </c>
      <c r="B32" s="12" t="s">
        <v>76</v>
      </c>
      <c r="C32" s="12"/>
      <c r="D32" s="12">
        <v>2</v>
      </c>
      <c r="E32" s="12">
        <v>1</v>
      </c>
      <c r="F32" s="12">
        <f>+D32*E32</f>
        <v>2</v>
      </c>
      <c r="G32" s="12"/>
    </row>
    <row r="33" spans="1:9" x14ac:dyDescent="0.25">
      <c r="A33" s="2"/>
      <c r="B33" s="2"/>
      <c r="C33" s="2"/>
      <c r="D33" s="2"/>
      <c r="E33" s="14" t="s">
        <v>69</v>
      </c>
      <c r="F33" s="12">
        <f>+SUM(F21:F32)</f>
        <v>16.434999999999999</v>
      </c>
      <c r="G33" s="15"/>
      <c r="H33" s="6"/>
      <c r="I33" t="s">
        <v>22</v>
      </c>
    </row>
    <row r="34" spans="1:9" x14ac:dyDescent="0.25">
      <c r="I34" s="1">
        <f>+SUM(F21:F32)</f>
        <v>16.434999999999999</v>
      </c>
    </row>
  </sheetData>
  <hyperlinks>
    <hyperlink ref="J3" r:id="rId1" display="http://www.bricogeek.com/shop/arduino/305-arduino-uno.htm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" x14ac:dyDescent="0.25"/>
  <sheetData>
    <row r="1" spans="1:1" x14ac:dyDescent="0.25">
      <c r="A1" t="s">
        <v>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14" sqref="C14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B2" t="s">
        <v>1</v>
      </c>
      <c r="C2">
        <v>4</v>
      </c>
      <c r="D2">
        <v>25</v>
      </c>
      <c r="E2">
        <f>+D2*C2</f>
        <v>100</v>
      </c>
    </row>
    <row r="3" spans="1:11" x14ac:dyDescent="0.25">
      <c r="B3" t="s">
        <v>8</v>
      </c>
      <c r="C3">
        <v>2</v>
      </c>
      <c r="D3">
        <v>15</v>
      </c>
      <c r="E3">
        <f>+D3*C3</f>
        <v>30</v>
      </c>
      <c r="H3" t="s">
        <v>3</v>
      </c>
    </row>
    <row r="4" spans="1:11" x14ac:dyDescent="0.25">
      <c r="B4" t="s">
        <v>2</v>
      </c>
      <c r="C4">
        <v>10</v>
      </c>
      <c r="D4">
        <v>0.15</v>
      </c>
      <c r="E4">
        <f>+D4*C4</f>
        <v>1.5</v>
      </c>
      <c r="H4" t="s">
        <v>4</v>
      </c>
      <c r="J4">
        <v>1</v>
      </c>
    </row>
    <row r="5" spans="1:11" x14ac:dyDescent="0.25">
      <c r="B5" t="s">
        <v>10</v>
      </c>
      <c r="C5">
        <v>2</v>
      </c>
      <c r="D5">
        <v>8</v>
      </c>
      <c r="E5">
        <f>+D5*C5</f>
        <v>16</v>
      </c>
      <c r="H5" t="s">
        <v>5</v>
      </c>
      <c r="J5">
        <v>2</v>
      </c>
    </row>
    <row r="6" spans="1:11" x14ac:dyDescent="0.25">
      <c r="B6" t="s">
        <v>17</v>
      </c>
      <c r="C6">
        <v>2</v>
      </c>
      <c r="D6">
        <v>30</v>
      </c>
      <c r="E6">
        <f>+D6*C6</f>
        <v>60</v>
      </c>
      <c r="H6" t="s">
        <v>6</v>
      </c>
      <c r="J6">
        <v>1</v>
      </c>
    </row>
    <row r="7" spans="1:11" x14ac:dyDescent="0.25">
      <c r="B7" t="s">
        <v>18</v>
      </c>
      <c r="E7">
        <v>20</v>
      </c>
      <c r="H7" t="s">
        <v>7</v>
      </c>
      <c r="J7">
        <v>2</v>
      </c>
      <c r="K7">
        <f>+CEILING(SUM(J4:J7)/4,1)</f>
        <v>2</v>
      </c>
    </row>
    <row r="8" spans="1:11" x14ac:dyDescent="0.25">
      <c r="B8" t="s">
        <v>20</v>
      </c>
      <c r="C8">
        <v>1</v>
      </c>
      <c r="D8">
        <v>60</v>
      </c>
      <c r="E8">
        <f>+D8*C8</f>
        <v>60</v>
      </c>
    </row>
    <row r="9" spans="1:11" x14ac:dyDescent="0.25">
      <c r="B9" t="s">
        <v>19</v>
      </c>
      <c r="C9">
        <v>1</v>
      </c>
      <c r="D9">
        <v>60</v>
      </c>
      <c r="E9">
        <f>+D9*C9</f>
        <v>60</v>
      </c>
      <c r="H9" t="s">
        <v>9</v>
      </c>
    </row>
    <row r="10" spans="1:11" x14ac:dyDescent="0.25">
      <c r="H10" t="s">
        <v>10</v>
      </c>
      <c r="J10">
        <v>1</v>
      </c>
    </row>
    <row r="11" spans="1:11" x14ac:dyDescent="0.25">
      <c r="H11" t="s">
        <v>15</v>
      </c>
      <c r="J11">
        <v>2</v>
      </c>
    </row>
    <row r="12" spans="1:11" x14ac:dyDescent="0.25">
      <c r="G12" t="s">
        <v>11</v>
      </c>
      <c r="H12" t="s">
        <v>12</v>
      </c>
      <c r="J12">
        <v>1</v>
      </c>
    </row>
    <row r="13" spans="1:11" x14ac:dyDescent="0.25">
      <c r="H13" t="s">
        <v>16</v>
      </c>
      <c r="J13">
        <v>2</v>
      </c>
    </row>
    <row r="14" spans="1:11" x14ac:dyDescent="0.25">
      <c r="C14">
        <v>160</v>
      </c>
      <c r="D14">
        <v>2000</v>
      </c>
      <c r="G14" t="s">
        <v>13</v>
      </c>
      <c r="H14" t="s">
        <v>14</v>
      </c>
      <c r="J14">
        <v>2</v>
      </c>
    </row>
    <row r="15" spans="1:11" x14ac:dyDescent="0.25">
      <c r="D15">
        <f>+D14*14/11</f>
        <v>2545.4545454545455</v>
      </c>
    </row>
    <row r="16" spans="1:11" x14ac:dyDescent="0.25">
      <c r="D16">
        <f>+D15/0.7</f>
        <v>3636.3636363636365</v>
      </c>
    </row>
    <row r="17" spans="3:8" x14ac:dyDescent="0.25">
      <c r="D17">
        <f>+D16*1.34</f>
        <v>4872.727272727273</v>
      </c>
    </row>
    <row r="18" spans="3:8" x14ac:dyDescent="0.25">
      <c r="C18">
        <f>1000/10+50</f>
        <v>150</v>
      </c>
      <c r="G18">
        <v>6</v>
      </c>
    </row>
    <row r="19" spans="3:8" x14ac:dyDescent="0.25">
      <c r="C19">
        <f>+D17/10</f>
        <v>487.27272727272731</v>
      </c>
      <c r="G19">
        <v>7</v>
      </c>
      <c r="H19">
        <f>+G18*G19</f>
        <v>42</v>
      </c>
    </row>
    <row r="20" spans="3:8" x14ac:dyDescent="0.25">
      <c r="C20">
        <f>+D17/10</f>
        <v>487.27272727272731</v>
      </c>
      <c r="G20">
        <v>10</v>
      </c>
      <c r="H20">
        <f>+H19*G20</f>
        <v>420</v>
      </c>
    </row>
    <row r="21" spans="3:8" x14ac:dyDescent="0.25">
      <c r="C21">
        <f>+D17/10</f>
        <v>487.27272727272731</v>
      </c>
    </row>
    <row r="22" spans="3:8" x14ac:dyDescent="0.25">
      <c r="D22">
        <f>+D17+SUM(C18:C21)</f>
        <v>6484.545454545455</v>
      </c>
      <c r="E22">
        <f>+D22/C14</f>
        <v>40.528409090909093</v>
      </c>
      <c r="G22">
        <v>50</v>
      </c>
      <c r="H22">
        <f>+H20*G22</f>
        <v>21000</v>
      </c>
    </row>
    <row r="24" spans="3:8" x14ac:dyDescent="0.25">
      <c r="C24">
        <f>+(52-7)*5-10</f>
        <v>215</v>
      </c>
      <c r="D24">
        <f>+C24*8</f>
        <v>1720</v>
      </c>
    </row>
    <row r="26" spans="3:8" x14ac:dyDescent="0.25">
      <c r="D26">
        <v>100000</v>
      </c>
      <c r="E26">
        <f>+D26/D24</f>
        <v>58.139534883720927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1" sqref="L31"/>
    </sheetView>
  </sheetViews>
  <sheetFormatPr defaultRowHeight="15" x14ac:dyDescent="0.25"/>
  <sheetData>
    <row r="1" spans="1:1" x14ac:dyDescent="0.25">
      <c r="A1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1" sqref="A31"/>
    </sheetView>
  </sheetViews>
  <sheetFormatPr defaultRowHeight="15" x14ac:dyDescent="0.25"/>
  <sheetData>
    <row r="1" spans="1:1" x14ac:dyDescent="0.25">
      <c r="A1" s="7" t="s">
        <v>34</v>
      </c>
    </row>
    <row r="2" spans="1:1" x14ac:dyDescent="0.25">
      <c r="A2" s="7" t="s">
        <v>36</v>
      </c>
    </row>
  </sheetData>
  <hyperlinks>
    <hyperlink ref="A2" r:id="rId1"/>
    <hyperlink ref="A1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A3" sqref="A3"/>
    </sheetView>
  </sheetViews>
  <sheetFormatPr defaultRowHeight="15" x14ac:dyDescent="0.25"/>
  <sheetData>
    <row r="1" spans="1:2" x14ac:dyDescent="0.25">
      <c r="A1" t="s">
        <v>37</v>
      </c>
    </row>
    <row r="2" spans="1:2" x14ac:dyDescent="0.25">
      <c r="A2" t="s">
        <v>42</v>
      </c>
    </row>
    <row r="3" spans="1:2" x14ac:dyDescent="0.25">
      <c r="A3">
        <v>2</v>
      </c>
      <c r="B3" t="s">
        <v>38</v>
      </c>
    </row>
    <row r="4" spans="1:2" x14ac:dyDescent="0.25">
      <c r="A4">
        <v>4</v>
      </c>
      <c r="B4" t="s">
        <v>38</v>
      </c>
    </row>
    <row r="5" spans="1:2" x14ac:dyDescent="0.25">
      <c r="A5">
        <f>+A3*A4</f>
        <v>8</v>
      </c>
      <c r="B5" t="s">
        <v>39</v>
      </c>
    </row>
    <row r="7" spans="1:2" x14ac:dyDescent="0.25">
      <c r="A7">
        <v>10000</v>
      </c>
      <c r="B7" t="s">
        <v>17</v>
      </c>
    </row>
    <row r="9" spans="1:2" x14ac:dyDescent="0.25">
      <c r="A9">
        <f>+(223+(0.27*A7*A5)+0.5*A7)*0.75*0.741/2/A7</f>
        <v>0.74534411249999999</v>
      </c>
      <c r="B9" t="s">
        <v>40</v>
      </c>
    </row>
    <row r="11" spans="1:2" x14ac:dyDescent="0.25">
      <c r="A11" t="s">
        <v>41</v>
      </c>
    </row>
    <row r="12" spans="1:2" x14ac:dyDescent="0.25">
      <c r="A12">
        <f>120*0.741</f>
        <v>88.92</v>
      </c>
      <c r="B12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5" x14ac:dyDescent="0.25"/>
  <sheetData>
    <row r="1" spans="1:1" x14ac:dyDescent="0.25">
      <c r="A1" t="s">
        <v>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bomba</vt:lpstr>
      <vt:lpstr>arduino</vt:lpstr>
      <vt:lpstr>ATMega328</vt:lpstr>
      <vt:lpstr>LCD nokia 5110</vt:lpstr>
      <vt:lpstr>PCB</vt:lpstr>
      <vt:lpstr>press_sens</vt:lpstr>
      <vt:lpstr>fonendoscopio</vt:lpstr>
      <vt:lpstr>tensiometro</vt:lpstr>
      <vt:lpstr>microfono</vt:lpstr>
      <vt:lpstr>Sheet9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2011-11-15T15:41:25Z</dcterms:created>
  <dcterms:modified xsi:type="dcterms:W3CDTF">2011-11-18T11:52:56Z</dcterms:modified>
</cp:coreProperties>
</file>