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ma\Desktop\BW2 Methodology paper\LCIA method\LCIA_data\"/>
    </mc:Choice>
  </mc:AlternateContent>
  <bookViews>
    <workbookView xWindow="0" yWindow="0" windowWidth="20180" windowHeight="11160" activeTab="1"/>
  </bookViews>
  <sheets>
    <sheet name="Co_resources" sheetId="1" r:id="rId1"/>
    <sheet name="BX_resource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2" l="1"/>
  <c r="B39" i="2" l="1"/>
  <c r="C32" i="2" s="1"/>
  <c r="D32" i="2" s="1"/>
  <c r="D37" i="2"/>
  <c r="D36" i="2"/>
  <c r="D31" i="2"/>
  <c r="D30" i="2"/>
  <c r="C28" i="2"/>
  <c r="D28" i="2" s="1"/>
  <c r="D26" i="2"/>
  <c r="D25" i="2"/>
  <c r="D24" i="2"/>
  <c r="D22" i="2"/>
  <c r="D21" i="2"/>
  <c r="D18" i="2"/>
  <c r="C17" i="2"/>
  <c r="D17" i="2" s="1"/>
  <c r="D13" i="2"/>
  <c r="D12" i="2"/>
  <c r="D10" i="2"/>
  <c r="D26" i="1"/>
  <c r="D24" i="1"/>
  <c r="D23" i="1"/>
  <c r="D22" i="1"/>
  <c r="D21" i="1"/>
  <c r="D19" i="1"/>
  <c r="D17" i="1"/>
  <c r="B15" i="1"/>
  <c r="B31" i="1" s="1"/>
  <c r="D14" i="1"/>
  <c r="D13" i="1"/>
  <c r="D12" i="1"/>
  <c r="D11" i="1"/>
  <c r="D9" i="1"/>
  <c r="C33" i="2" l="1"/>
  <c r="D33" i="2" s="1"/>
  <c r="C23" i="2"/>
  <c r="D23" i="2" s="1"/>
  <c r="C34" i="2"/>
  <c r="D34" i="2" s="1"/>
  <c r="C35" i="2"/>
  <c r="D35" i="2" s="1"/>
  <c r="C15" i="2"/>
  <c r="D15" i="2" s="1"/>
  <c r="C14" i="2"/>
  <c r="D14" i="2" s="1"/>
  <c r="C29" i="2"/>
  <c r="D29" i="2" s="1"/>
  <c r="C19" i="2"/>
  <c r="D19" i="2" s="1"/>
  <c r="C20" i="2"/>
  <c r="D20" i="2" s="1"/>
  <c r="C11" i="2"/>
  <c r="D11" i="2" s="1"/>
  <c r="C16" i="2"/>
  <c r="D16" i="2" s="1"/>
  <c r="C27" i="2"/>
  <c r="D27" i="2" s="1"/>
  <c r="C16" i="1"/>
  <c r="D16" i="1" s="1"/>
  <c r="C28" i="1"/>
  <c r="D28" i="1" s="1"/>
  <c r="C27" i="1"/>
  <c r="D27" i="1" s="1"/>
  <c r="C25" i="1"/>
  <c r="D25" i="1" s="1"/>
  <c r="C18" i="1"/>
  <c r="D18" i="1" s="1"/>
  <c r="C10" i="1"/>
  <c r="C20" i="1"/>
  <c r="D20" i="1" s="1"/>
  <c r="C15" i="1"/>
  <c r="D15" i="1" s="1"/>
  <c r="B29" i="1"/>
  <c r="C29" i="1" l="1"/>
  <c r="D10" i="1"/>
</calcChain>
</file>

<file path=xl/sharedStrings.xml><?xml version="1.0" encoding="utf-8"?>
<sst xmlns="http://schemas.openxmlformats.org/spreadsheetml/2006/main" count="79" uniqueCount="66">
  <si>
    <t xml:space="preserve">USGS, 2021b. Cobalt, in M.C.S. U.S. Geological Survey (ed.), (USA). </t>
  </si>
  <si>
    <t>USGS, 2021a. Cobalt [advanced release] - 2019 Minerals Yearbook (U.S. Geological Survey, 2020). .).</t>
  </si>
  <si>
    <t xml:space="preserve">U.S. Bureau of Mines, U.S. Geological Survey, 1976. Principles of a Resource/Reserve Classification For Minerals, in G.S. Circular (ed.). </t>
  </si>
  <si>
    <t>References:</t>
  </si>
  <si>
    <t>Others (Brazil, Finland, Indonesia, Mexico, New Caledonia, Turkey, Zambia, Zimbabwe)</t>
  </si>
  <si>
    <t>total</t>
  </si>
  <si>
    <t>Zimbabwe</t>
  </si>
  <si>
    <t>Zambia</t>
  </si>
  <si>
    <t>USA</t>
  </si>
  <si>
    <t>Turkey</t>
  </si>
  <si>
    <t>South Africa</t>
  </si>
  <si>
    <t>Russia</t>
  </si>
  <si>
    <t>Philippines</t>
  </si>
  <si>
    <t>Papua New Guinea</t>
  </si>
  <si>
    <t>New Caledonia</t>
  </si>
  <si>
    <t>Morocco</t>
  </si>
  <si>
    <t>Mexico</t>
  </si>
  <si>
    <t>Madagascar</t>
  </si>
  <si>
    <t>Indonesia</t>
  </si>
  <si>
    <t>Finland</t>
  </si>
  <si>
    <t>DRC</t>
  </si>
  <si>
    <t>Cuba</t>
  </si>
  <si>
    <t>China</t>
  </si>
  <si>
    <t>Canada</t>
  </si>
  <si>
    <t>Brazil</t>
  </si>
  <si>
    <t>Australia</t>
  </si>
  <si>
    <t>Country</t>
  </si>
  <si>
    <t>The term "Reserves" in USGS refers to that part of the reserve base that could be economically extracted or produced at time of determination ((U.S. Bureau of Mines and U.S. Geological Survey 1976)).</t>
  </si>
  <si>
    <t>Depletion potential for cobalt resources</t>
  </si>
  <si>
    <t>Depletion potential for bauxite resources</t>
  </si>
  <si>
    <t>The cobalt resource replenishment is assumed with "0" because it is insignificantly small over the next 5 years, i.e. the time horizon considered for this study.</t>
  </si>
  <si>
    <t>The bauxite resource replenishment is assumed with "0" because it is insignificantly small over the next 5 years, i.e. the time horizon considered for this study.</t>
  </si>
  <si>
    <t>Cobalt mining (Cobalt content in kg)</t>
  </si>
  <si>
    <t>Bosnia and Herzegovina</t>
  </si>
  <si>
    <t>Cote d'Ivoire</t>
  </si>
  <si>
    <t>Ghana</t>
  </si>
  <si>
    <t>Hungary</t>
  </si>
  <si>
    <t>India</t>
  </si>
  <si>
    <t>Kazakhstan</t>
  </si>
  <si>
    <t>Malaysia</t>
  </si>
  <si>
    <t>Montenegro</t>
  </si>
  <si>
    <t>Mozambique</t>
  </si>
  <si>
    <t>Pakistan</t>
  </si>
  <si>
    <t>Saudi Arabia</t>
  </si>
  <si>
    <t>Sierra Leone</t>
  </si>
  <si>
    <t>Solomon Islands</t>
  </si>
  <si>
    <t>Tanzania</t>
  </si>
  <si>
    <t>United States</t>
  </si>
  <si>
    <t>Greece</t>
  </si>
  <si>
    <t>Guinea</t>
  </si>
  <si>
    <t>Guyana</t>
  </si>
  <si>
    <t>Iran</t>
  </si>
  <si>
    <t>Jamaica</t>
  </si>
  <si>
    <t>Vietnam</t>
  </si>
  <si>
    <t>Others (Bosnia and Herzegovina, Cote d'Ivoire, Guyana, Hungary, Iran, Montenegro, Mozambique, Pakistan, Sierra Leone, Solomon Islands, Suriname, Tanzania, Turkey, Venezuela)</t>
  </si>
  <si>
    <t>Bauxite mining (in t)</t>
  </si>
  <si>
    <t xml:space="preserve">Brown, T.J., Idoine, N.E., Raycraft, E.R., Hobbs, S.F., Shaw, R.A., Everett, P., Deady, E.A., Kresse, C., 2021. WORLD MINERAL PRODUCTION 2015–19, in B.G. Survey (ed.), (Nottingham). </t>
  </si>
  <si>
    <r>
      <t>USGS, 2021a. Bauxite and Alumina [advanced release]</t>
    </r>
    <r>
      <rPr>
        <b/>
        <sz val="10"/>
        <color theme="1"/>
        <rFont val="Segoe UI"/>
        <family val="2"/>
      </rPr>
      <t xml:space="preserve"> </t>
    </r>
    <r>
      <rPr>
        <sz val="10"/>
        <color theme="1"/>
        <rFont val="Segoe UI"/>
        <family val="2"/>
      </rPr>
      <t>- 2019 Minerals Yearbook (U.S. Geological Survey, 2020). .).</t>
    </r>
  </si>
  <si>
    <t xml:space="preserve">USGS, 2021b. Bauxite and Alumina, in M.C.S. U.S. Geological Survey (ed.), (USA). </t>
  </si>
  <si>
    <t>France</t>
  </si>
  <si>
    <t>Economic resoruce stocks (in t)</t>
  </si>
  <si>
    <t>Ratio between mine prodution to resource stock</t>
  </si>
  <si>
    <t>Economic resource stocks (Cobalt content in kg)</t>
  </si>
  <si>
    <t>Mining data for the year 2019 are used, which are comprehensively reported for each country by the USGS (2021a) [advanced release]</t>
  </si>
  <si>
    <t>Economic resource amounts for the year 2019 are taken from USGS (2021b).</t>
  </si>
  <si>
    <t>Bauxite mining data for the USA and France are taken from Brown et al. (2021) because they are not reported in USGS (2021a).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</si>
</sst>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64" formatCode="_ * #,##0_ ;_ * \-#,##0_ ;_ * &quot;-&quot;??_ ;_ @_ "/>
    <numFmt numFmtId="165" formatCode="0.0000"/>
    <numFmt numFmtId="166" formatCode="_ * #,##0.000_ ;_ * \-#,##0.000_ ;_ * &quot;-&quot;??_ ;_ @_ "/>
  </numFmts>
  <fonts count="10">
    <font>
      <sz val="10"/>
      <color theme="1"/>
      <name val="Segoe UI"/>
      <family val="2"/>
    </font>
    <font>
      <sz val="10"/>
      <color theme="1"/>
      <name val="Segoe UI"/>
      <family val="2"/>
    </font>
    <font>
      <b/>
      <sz val="12"/>
      <color theme="1"/>
      <name val="Segoe UI"/>
      <family val="2"/>
    </font>
    <font>
      <b/>
      <sz val="10"/>
      <color theme="1"/>
      <name val="Segoe UI"/>
      <family val="2"/>
    </font>
    <font>
      <sz val="8"/>
      <name val="ITC Bookman Light"/>
    </font>
    <font>
      <sz val="11"/>
      <color theme="1"/>
      <name val="Calibri"/>
      <family val="2"/>
      <scheme val="minor"/>
    </font>
    <font>
      <sz val="8"/>
      <name val="Times New Roman"/>
      <family val="1"/>
    </font>
    <font>
      <sz val="8"/>
      <name val="ITC Bookman Light"/>
      <family val="1"/>
    </font>
    <font>
      <sz val="10"/>
      <name val="Arial"/>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5" fillId="0" borderId="0"/>
    <xf numFmtId="0" fontId="8" fillId="0" borderId="0"/>
    <xf numFmtId="0" fontId="9" fillId="0" borderId="0"/>
    <xf numFmtId="43" fontId="9" fillId="0" borderId="0" applyFont="0" applyFill="0" applyBorder="0" applyAlignment="0" applyProtection="0"/>
    <xf numFmtId="0" fontId="5" fillId="0" borderId="0"/>
    <xf numFmtId="0" fontId="5" fillId="0" borderId="0"/>
    <xf numFmtId="0" fontId="5" fillId="0" borderId="0"/>
    <xf numFmtId="0" fontId="6" fillId="0" borderId="0"/>
  </cellStyleXfs>
  <cellXfs count="19">
    <xf numFmtId="0" fontId="0" fillId="0" borderId="0" xfId="0"/>
    <xf numFmtId="0" fontId="0" fillId="0" borderId="0" xfId="0" applyAlignment="1">
      <alignment vertical="center"/>
    </xf>
    <xf numFmtId="164" fontId="0" fillId="0" borderId="0" xfId="0" applyNumberFormat="1"/>
    <xf numFmtId="0" fontId="0" fillId="0" borderId="0" xfId="0" applyAlignment="1">
      <alignment wrapText="1"/>
    </xf>
    <xf numFmtId="165" fontId="0" fillId="0" borderId="0" xfId="2" applyNumberFormat="1" applyFont="1"/>
    <xf numFmtId="0" fontId="0" fillId="0" borderId="0" xfId="0" applyFill="1"/>
    <xf numFmtId="0" fontId="2" fillId="0" borderId="0" xfId="0" applyFont="1"/>
    <xf numFmtId="1" fontId="0" fillId="0" borderId="0" xfId="1" applyNumberFormat="1" applyFont="1"/>
    <xf numFmtId="0" fontId="3" fillId="0" borderId="0" xfId="0" applyFont="1"/>
    <xf numFmtId="49" fontId="1" fillId="0" borderId="0" xfId="11" applyNumberFormat="1" applyFont="1" applyBorder="1" applyAlignment="1">
      <alignment horizontal="left" vertical="center"/>
    </xf>
    <xf numFmtId="49" fontId="0" fillId="0" borderId="0" xfId="11" applyNumberFormat="1" applyFont="1" applyBorder="1" applyAlignment="1">
      <alignment horizontal="left" vertical="center"/>
    </xf>
    <xf numFmtId="164" fontId="0" fillId="0" borderId="0" xfId="1" applyNumberFormat="1" applyFont="1"/>
    <xf numFmtId="0" fontId="0" fillId="0" borderId="0" xfId="1" applyNumberFormat="1" applyFont="1" applyAlignment="1">
      <alignment horizontal="right" vertical="center"/>
    </xf>
    <xf numFmtId="3" fontId="0" fillId="0" borderId="0" xfId="0" applyNumberFormat="1"/>
    <xf numFmtId="0" fontId="3" fillId="0" borderId="0" xfId="0" applyFont="1" applyAlignment="1">
      <alignment horizontal="left" vertical="center"/>
    </xf>
    <xf numFmtId="0" fontId="1" fillId="0" borderId="0" xfId="12" applyNumberFormat="1" applyFont="1" applyAlignment="1">
      <alignment horizontal="right" vertical="center"/>
    </xf>
    <xf numFmtId="0" fontId="1" fillId="0" borderId="0" xfId="12" applyNumberFormat="1" applyFont="1" applyFill="1" applyAlignment="1">
      <alignment horizontal="right" vertical="center"/>
    </xf>
    <xf numFmtId="166" fontId="0" fillId="0" borderId="0" xfId="1" applyNumberFormat="1" applyFont="1"/>
    <xf numFmtId="166" fontId="0" fillId="0" borderId="0" xfId="1" applyNumberFormat="1" applyFont="1" applyAlignment="1">
      <alignment vertical="center"/>
    </xf>
  </cellXfs>
  <cellStyles count="17">
    <cellStyle name="Comma 2" xfId="5"/>
    <cellStyle name="Comma 3" xfId="6"/>
    <cellStyle name="Comma 4" xfId="12"/>
    <cellStyle name="Komma" xfId="1" builtinId="3"/>
    <cellStyle name="Komma 2" xfId="4"/>
    <cellStyle name="Normal 2" xfId="7"/>
    <cellStyle name="Normal 2 2" xfId="16"/>
    <cellStyle name="Normal 3" xfId="8"/>
    <cellStyle name="Normal 4" xfId="9"/>
    <cellStyle name="Normal 4 2" xfId="13"/>
    <cellStyle name="Normal 4 3" xfId="14"/>
    <cellStyle name="Normal 4 4" xfId="15"/>
    <cellStyle name="Normal 5" xfId="11"/>
    <cellStyle name="Normal 9" xfId="10"/>
    <cellStyle name="Prozent" xfId="2" builtinId="5"/>
    <cellStyle name="Standard" xfId="0" builtinId="0"/>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A5" sqref="A5:XFD5"/>
    </sheetView>
  </sheetViews>
  <sheetFormatPr baseColWidth="10" defaultRowHeight="16"/>
  <cols>
    <col min="1" max="1" width="35.54296875" customWidth="1"/>
    <col min="2" max="2" width="24.81640625" customWidth="1"/>
    <col min="3" max="3" width="31.81640625" customWidth="1"/>
    <col min="4" max="4" width="27" customWidth="1"/>
    <col min="5" max="5" width="28.54296875" customWidth="1"/>
  </cols>
  <sheetData>
    <row r="1" spans="1:5" ht="17.5">
      <c r="A1" s="6" t="s">
        <v>28</v>
      </c>
    </row>
    <row r="3" spans="1:5">
      <c r="A3" t="s">
        <v>63</v>
      </c>
    </row>
    <row r="4" spans="1:5">
      <c r="A4" t="s">
        <v>64</v>
      </c>
    </row>
    <row r="5" spans="1:5">
      <c r="A5" t="s">
        <v>27</v>
      </c>
    </row>
    <row r="6" spans="1:5">
      <c r="A6" t="s">
        <v>30</v>
      </c>
    </row>
    <row r="8" spans="1:5" ht="32">
      <c r="A8" t="s">
        <v>26</v>
      </c>
      <c r="B8" s="3" t="s">
        <v>32</v>
      </c>
      <c r="C8" s="3" t="s">
        <v>62</v>
      </c>
      <c r="D8" s="3" t="s">
        <v>61</v>
      </c>
      <c r="E8" s="3"/>
    </row>
    <row r="9" spans="1:5">
      <c r="A9" s="5" t="s">
        <v>25</v>
      </c>
      <c r="B9" s="11">
        <v>5742000</v>
      </c>
      <c r="C9" s="11">
        <v>1400000000</v>
      </c>
      <c r="D9" s="18">
        <f>B9/C9</f>
        <v>4.1014285714285718E-3</v>
      </c>
      <c r="E9" s="4"/>
    </row>
    <row r="10" spans="1:5">
      <c r="A10" s="5" t="s">
        <v>24</v>
      </c>
      <c r="B10" s="11">
        <v>30000</v>
      </c>
      <c r="C10" s="11">
        <f>C31*(B10/B31)</f>
        <v>2656546.4895635671</v>
      </c>
      <c r="D10" s="18">
        <f t="shared" ref="D10:D28" si="0">B10/C10</f>
        <v>1.1292857142857144E-2</v>
      </c>
      <c r="E10" s="4"/>
    </row>
    <row r="11" spans="1:5">
      <c r="A11" s="5" t="s">
        <v>23</v>
      </c>
      <c r="B11" s="11">
        <v>3336000</v>
      </c>
      <c r="C11" s="11">
        <v>220000000</v>
      </c>
      <c r="D11" s="18">
        <f t="shared" si="0"/>
        <v>1.5163636363636364E-2</v>
      </c>
      <c r="E11" s="4"/>
    </row>
    <row r="12" spans="1:5">
      <c r="A12" t="s">
        <v>22</v>
      </c>
      <c r="B12" s="11">
        <v>2500000</v>
      </c>
      <c r="C12" s="11">
        <v>80000000</v>
      </c>
      <c r="D12" s="18">
        <f t="shared" si="0"/>
        <v>3.125E-2</v>
      </c>
      <c r="E12" s="4"/>
    </row>
    <row r="13" spans="1:5">
      <c r="A13" t="s">
        <v>21</v>
      </c>
      <c r="B13" s="7">
        <v>3800000</v>
      </c>
      <c r="C13" s="7">
        <v>500000000</v>
      </c>
      <c r="D13" s="18">
        <f t="shared" si="0"/>
        <v>7.6E-3</v>
      </c>
      <c r="E13" s="4"/>
    </row>
    <row r="14" spans="1:5">
      <c r="A14" t="s">
        <v>20</v>
      </c>
      <c r="B14" s="11">
        <v>100000000</v>
      </c>
      <c r="C14" s="11">
        <v>3600000000</v>
      </c>
      <c r="D14" s="18">
        <f t="shared" si="0"/>
        <v>2.7777777777777776E-2</v>
      </c>
      <c r="E14" s="4"/>
    </row>
    <row r="15" spans="1:5">
      <c r="A15" t="s">
        <v>19</v>
      </c>
      <c r="B15" s="11">
        <f>1454000</f>
        <v>1454000</v>
      </c>
      <c r="C15" s="11">
        <f>C31*(B15/B31)</f>
        <v>128753953.19418091</v>
      </c>
      <c r="D15" s="18">
        <f t="shared" si="0"/>
        <v>1.1292857142857143E-2</v>
      </c>
      <c r="E15" s="4"/>
    </row>
    <row r="16" spans="1:5">
      <c r="A16" t="s">
        <v>18</v>
      </c>
      <c r="B16" s="11">
        <v>1100000</v>
      </c>
      <c r="C16" s="11">
        <f>C31*(B16/B31)</f>
        <v>97406704.617330804</v>
      </c>
      <c r="D16" s="18">
        <f t="shared" si="0"/>
        <v>1.1292857142857143E-2</v>
      </c>
      <c r="E16" s="4"/>
    </row>
    <row r="17" spans="1:5">
      <c r="A17" t="s">
        <v>17</v>
      </c>
      <c r="B17" s="11">
        <v>3400000</v>
      </c>
      <c r="C17" s="11">
        <v>100000000</v>
      </c>
      <c r="D17" s="18">
        <f t="shared" si="0"/>
        <v>3.4000000000000002E-2</v>
      </c>
      <c r="E17" s="4"/>
    </row>
    <row r="18" spans="1:5">
      <c r="A18" t="s">
        <v>16</v>
      </c>
      <c r="B18" s="11">
        <v>1100000</v>
      </c>
      <c r="C18" s="11">
        <f>C31*(B18/B31)</f>
        <v>97406704.617330804</v>
      </c>
      <c r="D18" s="18">
        <f t="shared" si="0"/>
        <v>1.1292857142857143E-2</v>
      </c>
      <c r="E18" s="4"/>
    </row>
    <row r="19" spans="1:5">
      <c r="A19" t="s">
        <v>15</v>
      </c>
      <c r="B19" s="11">
        <v>2300000</v>
      </c>
      <c r="C19" s="11">
        <v>14000000</v>
      </c>
      <c r="D19" s="18">
        <f t="shared" si="0"/>
        <v>0.16428571428571428</v>
      </c>
      <c r="E19" s="4"/>
    </row>
    <row r="20" spans="1:5">
      <c r="A20" t="s">
        <v>14</v>
      </c>
      <c r="B20" s="11">
        <v>1700000</v>
      </c>
      <c r="C20" s="11">
        <f>C31*(B20/B31)</f>
        <v>150537634.40860215</v>
      </c>
      <c r="D20" s="18">
        <f t="shared" si="0"/>
        <v>1.1292857142857143E-2</v>
      </c>
      <c r="E20" s="4"/>
    </row>
    <row r="21" spans="1:5">
      <c r="A21" t="s">
        <v>13</v>
      </c>
      <c r="B21" s="11">
        <v>2911000</v>
      </c>
      <c r="C21" s="11">
        <v>51000000</v>
      </c>
      <c r="D21" s="18">
        <f t="shared" si="0"/>
        <v>5.7078431372549018E-2</v>
      </c>
      <c r="E21" s="4"/>
    </row>
    <row r="22" spans="1:5">
      <c r="A22" t="s">
        <v>12</v>
      </c>
      <c r="B22" s="11">
        <v>5100000</v>
      </c>
      <c r="C22" s="11">
        <v>260000000</v>
      </c>
      <c r="D22" s="18">
        <f t="shared" si="0"/>
        <v>1.9615384615384614E-2</v>
      </c>
      <c r="E22" s="4"/>
    </row>
    <row r="23" spans="1:5">
      <c r="A23" t="s">
        <v>11</v>
      </c>
      <c r="B23" s="11">
        <v>6300000</v>
      </c>
      <c r="C23" s="11">
        <v>250000000</v>
      </c>
      <c r="D23" s="18">
        <f t="shared" si="0"/>
        <v>2.52E-2</v>
      </c>
      <c r="E23" s="4"/>
    </row>
    <row r="24" spans="1:5">
      <c r="A24" t="s">
        <v>10</v>
      </c>
      <c r="B24" s="11">
        <v>2100000</v>
      </c>
      <c r="C24" s="11">
        <v>40000000</v>
      </c>
      <c r="D24" s="18">
        <f t="shared" si="0"/>
        <v>5.2499999999999998E-2</v>
      </c>
      <c r="E24" s="4"/>
    </row>
    <row r="25" spans="1:5">
      <c r="A25" t="s">
        <v>9</v>
      </c>
      <c r="B25" s="11">
        <v>120000</v>
      </c>
      <c r="C25" s="11">
        <f>C31*(B25/B31)</f>
        <v>10626185.958254268</v>
      </c>
      <c r="D25" s="18">
        <f t="shared" si="0"/>
        <v>1.1292857142857144E-2</v>
      </c>
      <c r="E25" s="4"/>
    </row>
    <row r="26" spans="1:5">
      <c r="A26" t="s">
        <v>8</v>
      </c>
      <c r="B26" s="11">
        <v>690000</v>
      </c>
      <c r="C26" s="11">
        <v>53000000</v>
      </c>
      <c r="D26" s="18">
        <f t="shared" si="0"/>
        <v>1.3018867924528301E-2</v>
      </c>
      <c r="E26" s="4"/>
    </row>
    <row r="27" spans="1:5">
      <c r="A27" t="s">
        <v>7</v>
      </c>
      <c r="B27" s="11">
        <v>420000</v>
      </c>
      <c r="C27" s="11">
        <f>C31*(B27/B31)</f>
        <v>37191650.853889942</v>
      </c>
      <c r="D27" s="18">
        <f t="shared" si="0"/>
        <v>1.1292857142857143E-2</v>
      </c>
      <c r="E27" s="4"/>
    </row>
    <row r="28" spans="1:5">
      <c r="A28" t="s">
        <v>6</v>
      </c>
      <c r="B28" s="11">
        <v>400000</v>
      </c>
      <c r="C28" s="11">
        <f>C31*(B28/B31)</f>
        <v>35420619.860847563</v>
      </c>
      <c r="D28" s="18">
        <f t="shared" si="0"/>
        <v>1.1292857142857144E-2</v>
      </c>
      <c r="E28" s="4"/>
    </row>
    <row r="29" spans="1:5">
      <c r="A29" t="s">
        <v>5</v>
      </c>
      <c r="B29" s="11">
        <f>SUM(B9:B28)</f>
        <v>144503000</v>
      </c>
      <c r="C29" s="11">
        <f>SUM(C9:C28)</f>
        <v>7127999999.9999981</v>
      </c>
      <c r="D29" s="1"/>
    </row>
    <row r="31" spans="1:5" ht="32">
      <c r="A31" s="3" t="s">
        <v>4</v>
      </c>
      <c r="B31" s="2">
        <f>B10+B15+B16+B18+B20+B25+B27+B28</f>
        <v>6324000</v>
      </c>
      <c r="C31" s="2">
        <v>560000000</v>
      </c>
    </row>
    <row r="33" spans="1:1">
      <c r="A33" s="8" t="s">
        <v>3</v>
      </c>
    </row>
    <row r="34" spans="1:1">
      <c r="A34" s="1" t="s">
        <v>2</v>
      </c>
    </row>
    <row r="35" spans="1:1">
      <c r="A35" s="1" t="s">
        <v>1</v>
      </c>
    </row>
    <row r="36" spans="1:1">
      <c r="A36" s="1" t="s">
        <v>0</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workbookViewId="0">
      <selection activeCell="A7" sqref="A7"/>
    </sheetView>
  </sheetViews>
  <sheetFormatPr baseColWidth="10" defaultRowHeight="16"/>
  <cols>
    <col min="1" max="1" width="37.81640625" customWidth="1"/>
    <col min="2" max="2" width="28.26953125" customWidth="1"/>
    <col min="3" max="3" width="30.26953125" customWidth="1"/>
    <col min="4" max="4" width="24.453125" customWidth="1"/>
  </cols>
  <sheetData>
    <row r="1" spans="1:4" ht="17.5">
      <c r="A1" s="6" t="s">
        <v>29</v>
      </c>
    </row>
    <row r="3" spans="1:4">
      <c r="A3" t="s">
        <v>63</v>
      </c>
    </row>
    <row r="4" spans="1:4">
      <c r="A4" t="s">
        <v>64</v>
      </c>
    </row>
    <row r="5" spans="1:4">
      <c r="A5" t="s">
        <v>27</v>
      </c>
    </row>
    <row r="6" spans="1:4">
      <c r="A6" t="s">
        <v>31</v>
      </c>
    </row>
    <row r="7" spans="1:4">
      <c r="A7" t="s">
        <v>65</v>
      </c>
    </row>
    <row r="9" spans="1:4" ht="32">
      <c r="A9" t="s">
        <v>26</v>
      </c>
      <c r="B9" s="3" t="s">
        <v>55</v>
      </c>
      <c r="C9" s="3" t="s">
        <v>60</v>
      </c>
      <c r="D9" s="3" t="s">
        <v>61</v>
      </c>
    </row>
    <row r="10" spans="1:4">
      <c r="A10" s="9" t="s">
        <v>25</v>
      </c>
      <c r="B10" s="15">
        <f>105176000</f>
        <v>105176000</v>
      </c>
      <c r="C10" s="7">
        <v>5100000000</v>
      </c>
      <c r="D10" s="17">
        <f>B10/C10</f>
        <v>2.0622745098039217E-2</v>
      </c>
    </row>
    <row r="11" spans="1:4">
      <c r="A11" s="10" t="s">
        <v>33</v>
      </c>
      <c r="B11" s="16">
        <v>700000</v>
      </c>
      <c r="C11" s="7">
        <f>C39*(B11/B39)</f>
        <v>269776356.97310925</v>
      </c>
      <c r="D11" s="17">
        <f t="shared" ref="D11:D37" si="0">B11/C11</f>
        <v>2.5947418367346944E-3</v>
      </c>
    </row>
    <row r="12" spans="1:4">
      <c r="A12" s="10" t="s">
        <v>24</v>
      </c>
      <c r="B12" s="15">
        <v>34000000</v>
      </c>
      <c r="C12" s="7">
        <v>2700000000</v>
      </c>
      <c r="D12" s="17">
        <f t="shared" si="0"/>
        <v>1.2592592592592593E-2</v>
      </c>
    </row>
    <row r="13" spans="1:4">
      <c r="A13" s="9" t="s">
        <v>22</v>
      </c>
      <c r="B13" s="15">
        <v>70000000</v>
      </c>
      <c r="C13" s="7">
        <v>1000000000</v>
      </c>
      <c r="D13" s="17">
        <f t="shared" si="0"/>
        <v>7.0000000000000007E-2</v>
      </c>
    </row>
    <row r="14" spans="1:4">
      <c r="A14" s="10" t="s">
        <v>34</v>
      </c>
      <c r="B14" s="15">
        <v>750000</v>
      </c>
      <c r="C14" s="7">
        <f>$C$39*(B14/$B$39)</f>
        <v>289046096.75690281</v>
      </c>
      <c r="D14" s="17">
        <f t="shared" si="0"/>
        <v>2.5947418367346935E-3</v>
      </c>
    </row>
    <row r="15" spans="1:4">
      <c r="A15" s="10" t="s">
        <v>59</v>
      </c>
      <c r="B15" s="15">
        <v>700000</v>
      </c>
      <c r="C15" s="7">
        <f>$C$39*(B15/$B$39)</f>
        <v>269776356.97310925</v>
      </c>
      <c r="D15" s="17">
        <f t="shared" si="0"/>
        <v>2.5947418367346944E-3</v>
      </c>
    </row>
    <row r="16" spans="1:4">
      <c r="A16" s="9" t="s">
        <v>35</v>
      </c>
      <c r="B16" s="15">
        <v>1200000</v>
      </c>
      <c r="C16" s="7">
        <f>$C$39*(B16/$B$39)</f>
        <v>462473754.81104445</v>
      </c>
      <c r="D16" s="17">
        <f t="shared" si="0"/>
        <v>2.5947418367346939E-3</v>
      </c>
    </row>
    <row r="17" spans="1:4">
      <c r="A17" s="10" t="s">
        <v>48</v>
      </c>
      <c r="B17" s="15">
        <v>1700000</v>
      </c>
      <c r="C17" s="7">
        <f>$C$39*(B17/$B$39)</f>
        <v>655171152.64897966</v>
      </c>
      <c r="D17" s="17">
        <f t="shared" si="0"/>
        <v>2.5947418367346939E-3</v>
      </c>
    </row>
    <row r="18" spans="1:4">
      <c r="A18" s="10" t="s">
        <v>49</v>
      </c>
      <c r="B18" s="15">
        <v>67000000</v>
      </c>
      <c r="C18" s="7">
        <v>7400000000</v>
      </c>
      <c r="D18" s="17">
        <f t="shared" si="0"/>
        <v>9.0540540540540535E-3</v>
      </c>
    </row>
    <row r="19" spans="1:4">
      <c r="A19" s="10" t="s">
        <v>50</v>
      </c>
      <c r="B19" s="15">
        <v>1900000</v>
      </c>
      <c r="C19" s="7">
        <f>$C$39*(B19/$B$39)</f>
        <v>732250111.7841537</v>
      </c>
      <c r="D19" s="17">
        <f t="shared" si="0"/>
        <v>2.5947418367346939E-3</v>
      </c>
    </row>
    <row r="20" spans="1:4">
      <c r="A20" s="9" t="s">
        <v>36</v>
      </c>
      <c r="B20" s="15">
        <v>5000</v>
      </c>
      <c r="C20" s="7">
        <f>$C$39*(B20/$B$39)</f>
        <v>1926973.978379352</v>
      </c>
      <c r="D20" s="17">
        <f t="shared" si="0"/>
        <v>2.5947418367346939E-3</v>
      </c>
    </row>
    <row r="21" spans="1:4">
      <c r="A21" s="9" t="s">
        <v>37</v>
      </c>
      <c r="B21" s="15">
        <v>23000000</v>
      </c>
      <c r="C21" s="7">
        <v>660000000</v>
      </c>
      <c r="D21" s="17">
        <f t="shared" si="0"/>
        <v>3.4848484848484851E-2</v>
      </c>
    </row>
    <row r="22" spans="1:4">
      <c r="A22" s="9" t="s">
        <v>18</v>
      </c>
      <c r="B22" s="15">
        <v>17000000</v>
      </c>
      <c r="C22" s="7">
        <v>1200000000</v>
      </c>
      <c r="D22" s="17">
        <f t="shared" si="0"/>
        <v>1.4166666666666666E-2</v>
      </c>
    </row>
    <row r="23" spans="1:4">
      <c r="A23" s="10" t="s">
        <v>51</v>
      </c>
      <c r="B23" s="15">
        <v>800000</v>
      </c>
      <c r="C23" s="7">
        <f>$C$39*(B23/$B$39)</f>
        <v>308315836.54069626</v>
      </c>
      <c r="D23" s="17">
        <f t="shared" si="0"/>
        <v>2.5947418367346944E-3</v>
      </c>
    </row>
    <row r="24" spans="1:4">
      <c r="A24" s="10" t="s">
        <v>52</v>
      </c>
      <c r="B24" s="15">
        <v>9022286</v>
      </c>
      <c r="C24" s="7">
        <v>2000000000</v>
      </c>
      <c r="D24" s="17">
        <f t="shared" si="0"/>
        <v>4.5111429999999996E-3</v>
      </c>
    </row>
    <row r="25" spans="1:4">
      <c r="A25" s="9" t="s">
        <v>38</v>
      </c>
      <c r="B25" s="15">
        <v>5800000</v>
      </c>
      <c r="C25" s="7">
        <v>160000000</v>
      </c>
      <c r="D25" s="17">
        <f t="shared" si="0"/>
        <v>3.6249999999999998E-2</v>
      </c>
    </row>
    <row r="26" spans="1:4">
      <c r="A26" s="9" t="s">
        <v>39</v>
      </c>
      <c r="B26" s="15">
        <v>900561</v>
      </c>
      <c r="C26" s="7">
        <v>170000000</v>
      </c>
      <c r="D26" s="17">
        <f t="shared" si="0"/>
        <v>5.2974176470588236E-3</v>
      </c>
    </row>
    <row r="27" spans="1:4">
      <c r="A27" s="9" t="s">
        <v>40</v>
      </c>
      <c r="B27" s="15">
        <v>774725</v>
      </c>
      <c r="C27" s="7">
        <f>$C$39*(B27/$B$39)</f>
        <v>298574983.07998866</v>
      </c>
      <c r="D27" s="17">
        <f t="shared" si="0"/>
        <v>2.5947418367346944E-3</v>
      </c>
    </row>
    <row r="28" spans="1:4">
      <c r="A28" s="9" t="s">
        <v>41</v>
      </c>
      <c r="B28" s="15">
        <v>4600</v>
      </c>
      <c r="C28" s="7">
        <f t="shared" ref="C28:C29" si="1">$C$39*(B28/$B$39)</f>
        <v>1772816.0601090037</v>
      </c>
      <c r="D28" s="17">
        <f t="shared" si="0"/>
        <v>2.5947418367346939E-3</v>
      </c>
    </row>
    <row r="29" spans="1:4">
      <c r="A29" s="9" t="s">
        <v>42</v>
      </c>
      <c r="B29" s="15">
        <v>125000</v>
      </c>
      <c r="C29" s="7">
        <f t="shared" si="1"/>
        <v>48174349.459483802</v>
      </c>
      <c r="D29" s="17">
        <f t="shared" si="0"/>
        <v>2.5947418367346935E-3</v>
      </c>
    </row>
    <row r="30" spans="1:4">
      <c r="A30" s="9" t="s">
        <v>11</v>
      </c>
      <c r="B30" s="15">
        <v>5574000</v>
      </c>
      <c r="C30" s="7">
        <v>500000000</v>
      </c>
      <c r="D30" s="17">
        <f t="shared" si="0"/>
        <v>1.1148E-2</v>
      </c>
    </row>
    <row r="31" spans="1:4">
      <c r="A31" s="9" t="s">
        <v>43</v>
      </c>
      <c r="B31" s="15">
        <v>4050000</v>
      </c>
      <c r="C31" s="7">
        <v>190000000</v>
      </c>
      <c r="D31" s="17">
        <f t="shared" si="0"/>
        <v>2.1315789473684212E-2</v>
      </c>
    </row>
    <row r="32" spans="1:4">
      <c r="A32" s="9" t="s">
        <v>44</v>
      </c>
      <c r="B32" s="15">
        <v>1883863</v>
      </c>
      <c r="C32" s="7">
        <f>$C$39*(B32/$B$39)</f>
        <v>726030995.9663322</v>
      </c>
      <c r="D32" s="17">
        <f t="shared" si="0"/>
        <v>2.5947418367346939E-3</v>
      </c>
    </row>
    <row r="33" spans="1:4">
      <c r="A33" s="9" t="s">
        <v>45</v>
      </c>
      <c r="B33" s="15">
        <v>1161047</v>
      </c>
      <c r="C33" s="7">
        <f t="shared" ref="C33:C35" si="2">$C$39*(B33/$B$39)</f>
        <v>447461471.33508229</v>
      </c>
      <c r="D33" s="17">
        <f t="shared" si="0"/>
        <v>2.5947418367346939E-3</v>
      </c>
    </row>
    <row r="34" spans="1:4">
      <c r="A34" s="9" t="s">
        <v>46</v>
      </c>
      <c r="B34" s="15">
        <v>10000</v>
      </c>
      <c r="C34" s="7">
        <f t="shared" si="2"/>
        <v>3853947.956758704</v>
      </c>
      <c r="D34" s="17">
        <f t="shared" si="0"/>
        <v>2.5947418367346939E-3</v>
      </c>
    </row>
    <row r="35" spans="1:4">
      <c r="A35" s="9" t="s">
        <v>9</v>
      </c>
      <c r="B35" s="15">
        <v>1000000</v>
      </c>
      <c r="C35" s="7">
        <f t="shared" si="2"/>
        <v>385394795.67587042</v>
      </c>
      <c r="D35" s="17">
        <f t="shared" si="0"/>
        <v>2.5947418367346935E-3</v>
      </c>
    </row>
    <row r="36" spans="1:4">
      <c r="A36" s="9" t="s">
        <v>47</v>
      </c>
      <c r="B36" s="12">
        <v>154870</v>
      </c>
      <c r="C36" s="7">
        <v>20000000</v>
      </c>
      <c r="D36" s="17">
        <f t="shared" si="0"/>
        <v>7.7435000000000004E-3</v>
      </c>
    </row>
    <row r="37" spans="1:4">
      <c r="A37" s="10" t="s">
        <v>53</v>
      </c>
      <c r="B37" s="15">
        <v>4000000</v>
      </c>
      <c r="C37" s="7">
        <v>3700000000</v>
      </c>
      <c r="D37" s="17">
        <f t="shared" si="0"/>
        <v>1.0810810810810811E-3</v>
      </c>
    </row>
    <row r="39" spans="1:4" ht="67" customHeight="1">
      <c r="A39" s="3" t="s">
        <v>54</v>
      </c>
      <c r="B39" s="13">
        <f>B11+B14+B16+B17+B19+B20+B23+B27+B28+B29+B32+B33+B34+B35+B15</f>
        <v>12714235</v>
      </c>
      <c r="C39" s="11">
        <v>4900000000</v>
      </c>
    </row>
    <row r="41" spans="1:4">
      <c r="A41" s="14" t="s">
        <v>3</v>
      </c>
    </row>
    <row r="42" spans="1:4">
      <c r="A42" s="1" t="s">
        <v>2</v>
      </c>
    </row>
    <row r="43" spans="1:4">
      <c r="A43" s="1" t="s">
        <v>56</v>
      </c>
    </row>
    <row r="44" spans="1:4">
      <c r="A44" s="1" t="s">
        <v>57</v>
      </c>
    </row>
    <row r="45" spans="1:4">
      <c r="A45" s="1" t="s">
        <v>58</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Co_resources</vt:lpstr>
      <vt:lpstr>BX_resources</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 Marcus</dc:creator>
  <cp:lastModifiedBy>Berr, Marcus</cp:lastModifiedBy>
  <dcterms:created xsi:type="dcterms:W3CDTF">2021-10-14T06:14:14Z</dcterms:created>
  <dcterms:modified xsi:type="dcterms:W3CDTF">2023-05-08T20:09:56Z</dcterms:modified>
</cp:coreProperties>
</file>